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V:\VEŘEJNÉ ZAKÁZKY\ZAKÁZKY rozpracované\2020-05-27 - Regenerace bytového fondu Mírová osada - I. etapa, ul. Chrustova\05 Dodatečné informace\Vysvětlení, změna, doplnění\3. Vysvětlení, změna ZD č.1\"/>
    </mc:Choice>
  </mc:AlternateContent>
  <xr:revisionPtr revIDLastSave="0" documentId="13_ncr:1_{E57A9D1B-FC9F-44D8-AE09-44967DF467CC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Rekapitulace stavby" sheetId="1" r:id="rId1"/>
    <sheet name="List1" sheetId="12" r:id="rId2"/>
    <sheet name="List2" sheetId="13" r:id="rId3"/>
    <sheet name="200103-981 - Regenerace b..." sheetId="2" r:id="rId4"/>
    <sheet name="D.1.1-1-12 - Chrustova 12..." sheetId="3" r:id="rId5"/>
    <sheet name="D.1.1-1-16 - Chrustova 16..." sheetId="4" r:id="rId6"/>
    <sheet name="D.1.1-1-8 - Chrustova 8 -..." sheetId="5" r:id="rId7"/>
    <sheet name="D.1.1-1-10 - Chrustova 10..." sheetId="6" r:id="rId8"/>
    <sheet name="D.1.1-1-14 - Chrustova 14..." sheetId="7" r:id="rId9"/>
    <sheet name="D.1.1-1-18 - Chrustova 18..." sheetId="8" r:id="rId10"/>
    <sheet name="D.1.1-1-20 - Chrustova 20..." sheetId="9" r:id="rId11"/>
    <sheet name="D.1.1-1-22 - Chrustova 22..." sheetId="10" r:id="rId12"/>
    <sheet name="Pokyny pro vyplnění" sheetId="11" r:id="rId13"/>
  </sheets>
  <definedNames>
    <definedName name="_xlnm._FilterDatabase" localSheetId="3" hidden="1">'200103-981 - Regenerace b...'!$C$74:$K$84</definedName>
    <definedName name="_xlnm._FilterDatabase" localSheetId="7" hidden="1">'D.1.1-1-10 - Chrustova 10...'!$C$102:$K$300</definedName>
    <definedName name="_xlnm._FilterDatabase" localSheetId="4" hidden="1">'D.1.1-1-12 - Chrustova 12...'!$C$101:$K$296</definedName>
    <definedName name="_xlnm._FilterDatabase" localSheetId="8" hidden="1">'D.1.1-1-14 - Chrustova 14...'!$C$101:$K$313</definedName>
    <definedName name="_xlnm._FilterDatabase" localSheetId="5" hidden="1">'D.1.1-1-16 - Chrustova 16...'!$C$101:$K$318</definedName>
    <definedName name="_xlnm._FilterDatabase" localSheetId="9" hidden="1">'D.1.1-1-18 - Chrustova 18...'!$C$102:$K$309</definedName>
    <definedName name="_xlnm._FilterDatabase" localSheetId="10" hidden="1">'D.1.1-1-20 - Chrustova 20...'!$C$100:$K$301</definedName>
    <definedName name="_xlnm._FilterDatabase" localSheetId="11" hidden="1">'D.1.1-1-22 - Chrustova 22...'!$C$100:$K$303</definedName>
    <definedName name="_xlnm._FilterDatabase" localSheetId="6" hidden="1">'D.1.1-1-8 - Chrustova 8 -...'!$C$101:$K$308</definedName>
    <definedName name="_xlnm.Print_Titles" localSheetId="3">'200103-981 - Regenerace b...'!$74:$74</definedName>
    <definedName name="_xlnm.Print_Titles" localSheetId="7">'D.1.1-1-10 - Chrustova 10...'!$102:$102</definedName>
    <definedName name="_xlnm.Print_Titles" localSheetId="4">'D.1.1-1-12 - Chrustova 12...'!$101:$101</definedName>
    <definedName name="_xlnm.Print_Titles" localSheetId="8">'D.1.1-1-14 - Chrustova 14...'!$101:$101</definedName>
    <definedName name="_xlnm.Print_Titles" localSheetId="5">'D.1.1-1-16 - Chrustova 16...'!$101:$101</definedName>
    <definedName name="_xlnm.Print_Titles" localSheetId="9">'D.1.1-1-18 - Chrustova 18...'!$102:$102</definedName>
    <definedName name="_xlnm.Print_Titles" localSheetId="10">'D.1.1-1-20 - Chrustova 20...'!$100:$100</definedName>
    <definedName name="_xlnm.Print_Titles" localSheetId="11">'D.1.1-1-22 - Chrustova 22...'!$100:$100</definedName>
    <definedName name="_xlnm.Print_Titles" localSheetId="6">'D.1.1-1-8 - Chrustova 8 -...'!$101:$101</definedName>
    <definedName name="_xlnm.Print_Titles" localSheetId="0">'Rekapitulace stavby'!$52:$52</definedName>
    <definedName name="_xlnm.Print_Area" localSheetId="3">'200103-981 - Regenerace b...'!$C$4:$J$37,'200103-981 - Regenerace b...'!$C$43:$J$58,'200103-981 - Regenerace b...'!$C$64:$K$84</definedName>
    <definedName name="_xlnm.Print_Area" localSheetId="7">'D.1.1-1-10 - Chrustova 10...'!$C$4:$J$39,'D.1.1-1-10 - Chrustova 10...'!$C$45:$J$84,'D.1.1-1-10 - Chrustova 10...'!$C$90:$K$300</definedName>
    <definedName name="_xlnm.Print_Area" localSheetId="4">'D.1.1-1-12 - Chrustova 12...'!$C$4:$J$39,'D.1.1-1-12 - Chrustova 12...'!$C$45:$J$83,'D.1.1-1-12 - Chrustova 12...'!$C$89:$K$296</definedName>
    <definedName name="_xlnm.Print_Area" localSheetId="8">'D.1.1-1-14 - Chrustova 14...'!$C$4:$J$39,'D.1.1-1-14 - Chrustova 14...'!$C$45:$J$83,'D.1.1-1-14 - Chrustova 14...'!$C$89:$K$313</definedName>
    <definedName name="_xlnm.Print_Area" localSheetId="5">'D.1.1-1-16 - Chrustova 16...'!$C$4:$J$39,'D.1.1-1-16 - Chrustova 16...'!$C$45:$J$83,'D.1.1-1-16 - Chrustova 16...'!$C$89:$K$318</definedName>
    <definedName name="_xlnm.Print_Area" localSheetId="9">'D.1.1-1-18 - Chrustova 18...'!$C$4:$J$39,'D.1.1-1-18 - Chrustova 18...'!$C$45:$J$84,'D.1.1-1-18 - Chrustova 18...'!$C$90:$K$309</definedName>
    <definedName name="_xlnm.Print_Area" localSheetId="10">'D.1.1-1-20 - Chrustova 20...'!$C$4:$J$39,'D.1.1-1-20 - Chrustova 20...'!$C$45:$J$82,'D.1.1-1-20 - Chrustova 20...'!$C$88:$K$301</definedName>
    <definedName name="_xlnm.Print_Area" localSheetId="11">'D.1.1-1-22 - Chrustova 22...'!$C$4:$J$39,'D.1.1-1-22 - Chrustova 22...'!$C$45:$J$82,'D.1.1-1-22 - Chrustova 22...'!$C$88:$K$303</definedName>
    <definedName name="_xlnm.Print_Area" localSheetId="6">'D.1.1-1-8 - Chrustova 8 -...'!$C$4:$J$39,'D.1.1-1-8 - Chrustova 8 -...'!$C$45:$J$83,'D.1.1-1-8 - Chrustova 8 -...'!$C$89:$K$308</definedName>
    <definedName name="_xlnm.Print_Area" localSheetId="12">'Pokyny pro vyplnění'!$B$2:$K$71,'Pokyny pro vyplnění'!$B$74:$K$118,'Pokyny pro vyplnění'!$B$121:$K$190,'Pokyny pro vyplnění'!$B$198:$K$218</definedName>
    <definedName name="_xlnm.Print_Area" localSheetId="0">'Rekapitulace stavby'!$D$4:$AO$36,'Rekapitulace stavby'!$C$42:$AQ$64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63" i="1"/>
  <c r="J35" i="10"/>
  <c r="AX63" i="1" s="1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8" i="10"/>
  <c r="BH298" i="10"/>
  <c r="BG298" i="10"/>
  <c r="BE298" i="10"/>
  <c r="T298" i="10"/>
  <c r="R298" i="10"/>
  <c r="P298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6" i="10"/>
  <c r="BH266" i="10"/>
  <c r="BG266" i="10"/>
  <c r="BE266" i="10"/>
  <c r="T266" i="10"/>
  <c r="T265" i="10" s="1"/>
  <c r="R266" i="10"/>
  <c r="R265" i="10"/>
  <c r="P266" i="10"/>
  <c r="P265" i="10" s="1"/>
  <c r="BI264" i="10"/>
  <c r="BH264" i="10"/>
  <c r="BG264" i="10"/>
  <c r="BE264" i="10"/>
  <c r="T264" i="10"/>
  <c r="T263" i="10"/>
  <c r="R264" i="10"/>
  <c r="R263" i="10" s="1"/>
  <c r="P264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3" i="10"/>
  <c r="BH253" i="10"/>
  <c r="BG253" i="10"/>
  <c r="BE253" i="10"/>
  <c r="T253" i="10"/>
  <c r="R253" i="10"/>
  <c r="P253" i="10"/>
  <c r="BI250" i="10"/>
  <c r="BH250" i="10"/>
  <c r="BG250" i="10"/>
  <c r="BE250" i="10"/>
  <c r="T250" i="10"/>
  <c r="R250" i="10"/>
  <c r="P250" i="10"/>
  <c r="BI248" i="10"/>
  <c r="BH248" i="10"/>
  <c r="BG248" i="10"/>
  <c r="BE248" i="10"/>
  <c r="T248" i="10"/>
  <c r="R248" i="10"/>
  <c r="P248" i="10"/>
  <c r="BI244" i="10"/>
  <c r="BH244" i="10"/>
  <c r="BG244" i="10"/>
  <c r="BE244" i="10"/>
  <c r="T244" i="10"/>
  <c r="R244" i="10"/>
  <c r="P244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2" i="10"/>
  <c r="BH232" i="10"/>
  <c r="BG232" i="10"/>
  <c r="BE232" i="10"/>
  <c r="T232" i="10"/>
  <c r="R232" i="10"/>
  <c r="P232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2" i="10"/>
  <c r="BH222" i="10"/>
  <c r="BG222" i="10"/>
  <c r="BE222" i="10"/>
  <c r="T222" i="10"/>
  <c r="R222" i="10"/>
  <c r="P222" i="10"/>
  <c r="BI219" i="10"/>
  <c r="BH219" i="10"/>
  <c r="BG219" i="10"/>
  <c r="BE219" i="10"/>
  <c r="T219" i="10"/>
  <c r="T218" i="10"/>
  <c r="R219" i="10"/>
  <c r="R218" i="10"/>
  <c r="P219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P195" i="10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T195" i="10" s="1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R195" i="10" s="1"/>
  <c r="P196" i="10"/>
  <c r="BI194" i="10"/>
  <c r="BH194" i="10"/>
  <c r="BG194" i="10"/>
  <c r="BE194" i="10"/>
  <c r="T194" i="10"/>
  <c r="T193" i="10" s="1"/>
  <c r="R194" i="10"/>
  <c r="R193" i="10"/>
  <c r="P194" i="10"/>
  <c r="P193" i="10" s="1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4" i="10"/>
  <c r="BH174" i="10"/>
  <c r="BG174" i="10"/>
  <c r="BE174" i="10"/>
  <c r="T174" i="10"/>
  <c r="R174" i="10"/>
  <c r="P174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4" i="10"/>
  <c r="BH164" i="10"/>
  <c r="BG164" i="10"/>
  <c r="BE164" i="10"/>
  <c r="T164" i="10"/>
  <c r="R164" i="10"/>
  <c r="P164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8" i="10"/>
  <c r="BH148" i="10"/>
  <c r="BG148" i="10"/>
  <c r="BE148" i="10"/>
  <c r="T148" i="10"/>
  <c r="R148" i="10"/>
  <c r="P148" i="10"/>
  <c r="BI145" i="10"/>
  <c r="BH145" i="10"/>
  <c r="BG145" i="10"/>
  <c r="BE145" i="10"/>
  <c r="T145" i="10"/>
  <c r="R145" i="10"/>
  <c r="P145" i="10"/>
  <c r="BI143" i="10"/>
  <c r="BH143" i="10"/>
  <c r="BG143" i="10"/>
  <c r="BE143" i="10"/>
  <c r="T143" i="10"/>
  <c r="R143" i="10"/>
  <c r="P143" i="10"/>
  <c r="BI134" i="10"/>
  <c r="BH134" i="10"/>
  <c r="BG134" i="10"/>
  <c r="BE134" i="10"/>
  <c r="T134" i="10"/>
  <c r="R134" i="10"/>
  <c r="P134" i="10"/>
  <c r="BI132" i="10"/>
  <c r="BH132" i="10"/>
  <c r="BG132" i="10"/>
  <c r="BE132" i="10"/>
  <c r="T132" i="10"/>
  <c r="R132" i="10"/>
  <c r="P132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3" i="10"/>
  <c r="BH123" i="10"/>
  <c r="BG123" i="10"/>
  <c r="BE123" i="10"/>
  <c r="T123" i="10"/>
  <c r="R123" i="10"/>
  <c r="P123" i="10"/>
  <c r="BI121" i="10"/>
  <c r="BH121" i="10"/>
  <c r="BG121" i="10"/>
  <c r="BE121" i="10"/>
  <c r="T121" i="10"/>
  <c r="R121" i="10"/>
  <c r="P121" i="10"/>
  <c r="BI118" i="10"/>
  <c r="BH118" i="10"/>
  <c r="BG118" i="10"/>
  <c r="BE118" i="10"/>
  <c r="T118" i="10"/>
  <c r="R118" i="10"/>
  <c r="P118" i="10"/>
  <c r="BI116" i="10"/>
  <c r="BH116" i="10"/>
  <c r="BG116" i="10"/>
  <c r="BE116" i="10"/>
  <c r="T116" i="10"/>
  <c r="T115" i="10"/>
  <c r="R116" i="10"/>
  <c r="R115" i="10" s="1"/>
  <c r="P116" i="10"/>
  <c r="P115" i="10"/>
  <c r="BI114" i="10"/>
  <c r="BH114" i="10"/>
  <c r="BG114" i="10"/>
  <c r="BE114" i="10"/>
  <c r="T114" i="10"/>
  <c r="R114" i="10"/>
  <c r="P114" i="10"/>
  <c r="BI113" i="10"/>
  <c r="BH113" i="10"/>
  <c r="BG113" i="10"/>
  <c r="BE113" i="10"/>
  <c r="T113" i="10"/>
  <c r="R113" i="10"/>
  <c r="P113" i="10"/>
  <c r="BI112" i="10"/>
  <c r="BH112" i="10"/>
  <c r="BG112" i="10"/>
  <c r="BE112" i="10"/>
  <c r="T112" i="10"/>
  <c r="R112" i="10"/>
  <c r="P112" i="10"/>
  <c r="BI111" i="10"/>
  <c r="BH111" i="10"/>
  <c r="BG111" i="10"/>
  <c r="BE111" i="10"/>
  <c r="T111" i="10"/>
  <c r="R111" i="10"/>
  <c r="P111" i="10"/>
  <c r="BI110" i="10"/>
  <c r="BH110" i="10"/>
  <c r="BG110" i="10"/>
  <c r="BE110" i="10"/>
  <c r="T110" i="10"/>
  <c r="R110" i="10"/>
  <c r="P110" i="10"/>
  <c r="BI107" i="10"/>
  <c r="BH107" i="10"/>
  <c r="BG107" i="10"/>
  <c r="BE107" i="10"/>
  <c r="T107" i="10"/>
  <c r="R107" i="10"/>
  <c r="P107" i="10"/>
  <c r="BI104" i="10"/>
  <c r="BH104" i="10"/>
  <c r="BG104" i="10"/>
  <c r="BE104" i="10"/>
  <c r="T104" i="10"/>
  <c r="R104" i="10"/>
  <c r="P104" i="10"/>
  <c r="J98" i="10"/>
  <c r="J97" i="10"/>
  <c r="F95" i="10"/>
  <c r="E93" i="10"/>
  <c r="J55" i="10"/>
  <c r="J54" i="10"/>
  <c r="F52" i="10"/>
  <c r="E50" i="10"/>
  <c r="J18" i="10"/>
  <c r="E18" i="10"/>
  <c r="F98" i="10"/>
  <c r="J17" i="10"/>
  <c r="J15" i="10"/>
  <c r="E15" i="10"/>
  <c r="F54" i="10"/>
  <c r="J14" i="10"/>
  <c r="J12" i="10"/>
  <c r="J95" i="10"/>
  <c r="E7" i="10"/>
  <c r="E91" i="10" s="1"/>
  <c r="J37" i="9"/>
  <c r="J36" i="9"/>
  <c r="AY62" i="1"/>
  <c r="J35" i="9"/>
  <c r="AX62" i="1"/>
  <c r="BI301" i="9"/>
  <c r="BH301" i="9"/>
  <c r="BG301" i="9"/>
  <c r="BE301" i="9"/>
  <c r="T301" i="9"/>
  <c r="R301" i="9"/>
  <c r="P301" i="9"/>
  <c r="BI300" i="9"/>
  <c r="BH300" i="9"/>
  <c r="BG300" i="9"/>
  <c r="BE300" i="9"/>
  <c r="T300" i="9"/>
  <c r="R300" i="9"/>
  <c r="P300" i="9"/>
  <c r="BI299" i="9"/>
  <c r="BH299" i="9"/>
  <c r="BG299" i="9"/>
  <c r="BE299" i="9"/>
  <c r="T299" i="9"/>
  <c r="R299" i="9"/>
  <c r="P299" i="9"/>
  <c r="BI298" i="9"/>
  <c r="BH298" i="9"/>
  <c r="BG298" i="9"/>
  <c r="BE298" i="9"/>
  <c r="T298" i="9"/>
  <c r="R298" i="9"/>
  <c r="P298" i="9"/>
  <c r="BI296" i="9"/>
  <c r="BH296" i="9"/>
  <c r="BG296" i="9"/>
  <c r="BE296" i="9"/>
  <c r="T296" i="9"/>
  <c r="R296" i="9"/>
  <c r="P296" i="9"/>
  <c r="BI294" i="9"/>
  <c r="BH294" i="9"/>
  <c r="BG294" i="9"/>
  <c r="BE294" i="9"/>
  <c r="T294" i="9"/>
  <c r="R294" i="9"/>
  <c r="P294" i="9"/>
  <c r="BI293" i="9"/>
  <c r="BH293" i="9"/>
  <c r="BG293" i="9"/>
  <c r="BE293" i="9"/>
  <c r="T293" i="9"/>
  <c r="R293" i="9"/>
  <c r="P293" i="9"/>
  <c r="BI291" i="9"/>
  <c r="BH291" i="9"/>
  <c r="BG291" i="9"/>
  <c r="BE291" i="9"/>
  <c r="T291" i="9"/>
  <c r="R291" i="9"/>
  <c r="P291" i="9"/>
  <c r="BI290" i="9"/>
  <c r="BH290" i="9"/>
  <c r="BG290" i="9"/>
  <c r="BE290" i="9"/>
  <c r="T290" i="9"/>
  <c r="R290" i="9"/>
  <c r="P290" i="9"/>
  <c r="BI289" i="9"/>
  <c r="BH289" i="9"/>
  <c r="BG289" i="9"/>
  <c r="BE289" i="9"/>
  <c r="T289" i="9"/>
  <c r="R289" i="9"/>
  <c r="P289" i="9"/>
  <c r="BI288" i="9"/>
  <c r="BH288" i="9"/>
  <c r="BG288" i="9"/>
  <c r="BE288" i="9"/>
  <c r="T288" i="9"/>
  <c r="R288" i="9"/>
  <c r="P288" i="9"/>
  <c r="BI287" i="9"/>
  <c r="BH287" i="9"/>
  <c r="BG287" i="9"/>
  <c r="BE287" i="9"/>
  <c r="T287" i="9"/>
  <c r="R287" i="9"/>
  <c r="P287" i="9"/>
  <c r="BI285" i="9"/>
  <c r="BH285" i="9"/>
  <c r="BG285" i="9"/>
  <c r="BE285" i="9"/>
  <c r="T285" i="9"/>
  <c r="R285" i="9"/>
  <c r="P285" i="9"/>
  <c r="BI284" i="9"/>
  <c r="BH284" i="9"/>
  <c r="BG284" i="9"/>
  <c r="BE284" i="9"/>
  <c r="T284" i="9"/>
  <c r="R284" i="9"/>
  <c r="P284" i="9"/>
  <c r="BI283" i="9"/>
  <c r="BH283" i="9"/>
  <c r="BG283" i="9"/>
  <c r="BE283" i="9"/>
  <c r="T283" i="9"/>
  <c r="R283" i="9"/>
  <c r="P283" i="9"/>
  <c r="BI282" i="9"/>
  <c r="BH282" i="9"/>
  <c r="BG282" i="9"/>
  <c r="BE282" i="9"/>
  <c r="T282" i="9"/>
  <c r="R282" i="9"/>
  <c r="P282" i="9"/>
  <c r="BI281" i="9"/>
  <c r="BH281" i="9"/>
  <c r="BG281" i="9"/>
  <c r="BE281" i="9"/>
  <c r="T281" i="9"/>
  <c r="R281" i="9"/>
  <c r="P281" i="9"/>
  <c r="BI280" i="9"/>
  <c r="BH280" i="9"/>
  <c r="BG280" i="9"/>
  <c r="BE280" i="9"/>
  <c r="T280" i="9"/>
  <c r="R280" i="9"/>
  <c r="P280" i="9"/>
  <c r="BI278" i="9"/>
  <c r="BH278" i="9"/>
  <c r="BG278" i="9"/>
  <c r="BE278" i="9"/>
  <c r="T278" i="9"/>
  <c r="R278" i="9"/>
  <c r="P278" i="9"/>
  <c r="BI277" i="9"/>
  <c r="BH277" i="9"/>
  <c r="BG277" i="9"/>
  <c r="BE277" i="9"/>
  <c r="T277" i="9"/>
  <c r="R277" i="9"/>
  <c r="P277" i="9"/>
  <c r="BI275" i="9"/>
  <c r="BH275" i="9"/>
  <c r="BG275" i="9"/>
  <c r="BE275" i="9"/>
  <c r="T275" i="9"/>
  <c r="R275" i="9"/>
  <c r="P275" i="9"/>
  <c r="BI274" i="9"/>
  <c r="BH274" i="9"/>
  <c r="BG274" i="9"/>
  <c r="BE274" i="9"/>
  <c r="T274" i="9"/>
  <c r="R274" i="9"/>
  <c r="P274" i="9"/>
  <c r="BI273" i="9"/>
  <c r="BH273" i="9"/>
  <c r="BG273" i="9"/>
  <c r="BE273" i="9"/>
  <c r="T273" i="9"/>
  <c r="R273" i="9"/>
  <c r="P273" i="9"/>
  <c r="BI271" i="9"/>
  <c r="BH271" i="9"/>
  <c r="BG271" i="9"/>
  <c r="BE271" i="9"/>
  <c r="T271" i="9"/>
  <c r="R271" i="9"/>
  <c r="P271" i="9"/>
  <c r="BI270" i="9"/>
  <c r="BH270" i="9"/>
  <c r="BG270" i="9"/>
  <c r="BE270" i="9"/>
  <c r="T270" i="9"/>
  <c r="R270" i="9"/>
  <c r="P270" i="9"/>
  <c r="BI266" i="9"/>
  <c r="BH266" i="9"/>
  <c r="BG266" i="9"/>
  <c r="BE266" i="9"/>
  <c r="T266" i="9"/>
  <c r="R266" i="9"/>
  <c r="P266" i="9"/>
  <c r="BI265" i="9"/>
  <c r="BH265" i="9"/>
  <c r="BG265" i="9"/>
  <c r="BE265" i="9"/>
  <c r="T265" i="9"/>
  <c r="R265" i="9"/>
  <c r="P265" i="9"/>
  <c r="BI263" i="9"/>
  <c r="BH263" i="9"/>
  <c r="BG263" i="9"/>
  <c r="BE263" i="9"/>
  <c r="T263" i="9"/>
  <c r="T262" i="9" s="1"/>
  <c r="R263" i="9"/>
  <c r="R262" i="9"/>
  <c r="P263" i="9"/>
  <c r="P262" i="9" s="1"/>
  <c r="BI261" i="9"/>
  <c r="BH261" i="9"/>
  <c r="BG261" i="9"/>
  <c r="BE261" i="9"/>
  <c r="T261" i="9"/>
  <c r="T260" i="9"/>
  <c r="R261" i="9"/>
  <c r="R260" i="9" s="1"/>
  <c r="P261" i="9"/>
  <c r="P260" i="9"/>
  <c r="BI259" i="9"/>
  <c r="BH259" i="9"/>
  <c r="BG259" i="9"/>
  <c r="BE259" i="9"/>
  <c r="T259" i="9"/>
  <c r="R259" i="9"/>
  <c r="P259" i="9"/>
  <c r="BI258" i="9"/>
  <c r="BH258" i="9"/>
  <c r="BG258" i="9"/>
  <c r="BE258" i="9"/>
  <c r="T258" i="9"/>
  <c r="R258" i="9"/>
  <c r="P258" i="9"/>
  <c r="BI256" i="9"/>
  <c r="BH256" i="9"/>
  <c r="BG256" i="9"/>
  <c r="BE256" i="9"/>
  <c r="T256" i="9"/>
  <c r="R256" i="9"/>
  <c r="P256" i="9"/>
  <c r="BI254" i="9"/>
  <c r="BH254" i="9"/>
  <c r="BG254" i="9"/>
  <c r="BE254" i="9"/>
  <c r="T254" i="9"/>
  <c r="R254" i="9"/>
  <c r="P254" i="9"/>
  <c r="BI253" i="9"/>
  <c r="BH253" i="9"/>
  <c r="BG253" i="9"/>
  <c r="BE253" i="9"/>
  <c r="T253" i="9"/>
  <c r="R253" i="9"/>
  <c r="P253" i="9"/>
  <c r="BI251" i="9"/>
  <c r="BH251" i="9"/>
  <c r="BG251" i="9"/>
  <c r="BE251" i="9"/>
  <c r="T251" i="9"/>
  <c r="R251" i="9"/>
  <c r="P251" i="9"/>
  <c r="BI248" i="9"/>
  <c r="BH248" i="9"/>
  <c r="BG248" i="9"/>
  <c r="BE248" i="9"/>
  <c r="T248" i="9"/>
  <c r="R248" i="9"/>
  <c r="P248" i="9"/>
  <c r="BI246" i="9"/>
  <c r="BH246" i="9"/>
  <c r="BG246" i="9"/>
  <c r="BE246" i="9"/>
  <c r="T246" i="9"/>
  <c r="R246" i="9"/>
  <c r="P246" i="9"/>
  <c r="BI242" i="9"/>
  <c r="BH242" i="9"/>
  <c r="BG242" i="9"/>
  <c r="BE242" i="9"/>
  <c r="T242" i="9"/>
  <c r="R242" i="9"/>
  <c r="P242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R237" i="9"/>
  <c r="P237" i="9"/>
  <c r="BI236" i="9"/>
  <c r="BH236" i="9"/>
  <c r="BG236" i="9"/>
  <c r="BE236" i="9"/>
  <c r="T236" i="9"/>
  <c r="R236" i="9"/>
  <c r="P236" i="9"/>
  <c r="BI233" i="9"/>
  <c r="BH233" i="9"/>
  <c r="BG233" i="9"/>
  <c r="BE233" i="9"/>
  <c r="T233" i="9"/>
  <c r="R233" i="9"/>
  <c r="P233" i="9"/>
  <c r="BI232" i="9"/>
  <c r="BH232" i="9"/>
  <c r="BG232" i="9"/>
  <c r="BE232" i="9"/>
  <c r="T232" i="9"/>
  <c r="R232" i="9"/>
  <c r="P232" i="9"/>
  <c r="BI230" i="9"/>
  <c r="BH230" i="9"/>
  <c r="BG230" i="9"/>
  <c r="BE230" i="9"/>
  <c r="T230" i="9"/>
  <c r="R230" i="9"/>
  <c r="P230" i="9"/>
  <c r="BI228" i="9"/>
  <c r="BH228" i="9"/>
  <c r="BG228" i="9"/>
  <c r="BE228" i="9"/>
  <c r="T228" i="9"/>
  <c r="R228" i="9"/>
  <c r="P228" i="9"/>
  <c r="BI227" i="9"/>
  <c r="BH227" i="9"/>
  <c r="BG227" i="9"/>
  <c r="BE227" i="9"/>
  <c r="T227" i="9"/>
  <c r="R227" i="9"/>
  <c r="P227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3" i="9"/>
  <c r="BH223" i="9"/>
  <c r="BG223" i="9"/>
  <c r="BE223" i="9"/>
  <c r="T223" i="9"/>
  <c r="R223" i="9"/>
  <c r="P223" i="9"/>
  <c r="BI220" i="9"/>
  <c r="BH220" i="9"/>
  <c r="BG220" i="9"/>
  <c r="BE220" i="9"/>
  <c r="T220" i="9"/>
  <c r="R220" i="9"/>
  <c r="P220" i="9"/>
  <c r="BI217" i="9"/>
  <c r="BH217" i="9"/>
  <c r="BG217" i="9"/>
  <c r="BE217" i="9"/>
  <c r="T217" i="9"/>
  <c r="T216" i="9"/>
  <c r="R217" i="9"/>
  <c r="R216" i="9" s="1"/>
  <c r="P217" i="9"/>
  <c r="P216" i="9"/>
  <c r="BI215" i="9"/>
  <c r="BH215" i="9"/>
  <c r="BG215" i="9"/>
  <c r="BE215" i="9"/>
  <c r="T215" i="9"/>
  <c r="R215" i="9"/>
  <c r="P215" i="9"/>
  <c r="BI214" i="9"/>
  <c r="BH214" i="9"/>
  <c r="BG214" i="9"/>
  <c r="BE214" i="9"/>
  <c r="T214" i="9"/>
  <c r="R214" i="9"/>
  <c r="P214" i="9"/>
  <c r="BI211" i="9"/>
  <c r="BH211" i="9"/>
  <c r="BG211" i="9"/>
  <c r="BE211" i="9"/>
  <c r="T211" i="9"/>
  <c r="R211" i="9"/>
  <c r="P211" i="9"/>
  <c r="BI210" i="9"/>
  <c r="BH210" i="9"/>
  <c r="BG210" i="9"/>
  <c r="BE210" i="9"/>
  <c r="T210" i="9"/>
  <c r="R210" i="9"/>
  <c r="P210" i="9"/>
  <c r="BI208" i="9"/>
  <c r="BH208" i="9"/>
  <c r="BG208" i="9"/>
  <c r="BE208" i="9"/>
  <c r="T208" i="9"/>
  <c r="R208" i="9"/>
  <c r="P208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0" i="9"/>
  <c r="BH200" i="9"/>
  <c r="BG200" i="9"/>
  <c r="BE200" i="9"/>
  <c r="T200" i="9"/>
  <c r="R200" i="9"/>
  <c r="P200" i="9"/>
  <c r="BI197" i="9"/>
  <c r="BH197" i="9"/>
  <c r="BG197" i="9"/>
  <c r="BE197" i="9"/>
  <c r="T197" i="9"/>
  <c r="R197" i="9"/>
  <c r="P197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0" i="9"/>
  <c r="BH190" i="9"/>
  <c r="BG190" i="9"/>
  <c r="BE190" i="9"/>
  <c r="T190" i="9"/>
  <c r="R190" i="9"/>
  <c r="P190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R174" i="9"/>
  <c r="P174" i="9"/>
  <c r="BI171" i="9"/>
  <c r="BH171" i="9"/>
  <c r="BG171" i="9"/>
  <c r="BE171" i="9"/>
  <c r="T171" i="9"/>
  <c r="R171" i="9"/>
  <c r="P171" i="9"/>
  <c r="BI169" i="9"/>
  <c r="BH169" i="9"/>
  <c r="BG169" i="9"/>
  <c r="BE169" i="9"/>
  <c r="T169" i="9"/>
  <c r="R169" i="9"/>
  <c r="P169" i="9"/>
  <c r="BI160" i="9"/>
  <c r="BH160" i="9"/>
  <c r="BG160" i="9"/>
  <c r="BE160" i="9"/>
  <c r="T160" i="9"/>
  <c r="R160" i="9"/>
  <c r="P160" i="9"/>
  <c r="BI158" i="9"/>
  <c r="BH158" i="9"/>
  <c r="BG158" i="9"/>
  <c r="BE158" i="9"/>
  <c r="T158" i="9"/>
  <c r="R158" i="9"/>
  <c r="P158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49" i="9"/>
  <c r="BH149" i="9"/>
  <c r="BG149" i="9"/>
  <c r="BE149" i="9"/>
  <c r="T149" i="9"/>
  <c r="R149" i="9"/>
  <c r="P149" i="9"/>
  <c r="BI147" i="9"/>
  <c r="BH147" i="9"/>
  <c r="BG147" i="9"/>
  <c r="BE147" i="9"/>
  <c r="T147" i="9"/>
  <c r="R147" i="9"/>
  <c r="P147" i="9"/>
  <c r="BI144" i="9"/>
  <c r="BH144" i="9"/>
  <c r="BG144" i="9"/>
  <c r="BE144" i="9"/>
  <c r="T144" i="9"/>
  <c r="R144" i="9"/>
  <c r="P144" i="9"/>
  <c r="BI142" i="9"/>
  <c r="BH142" i="9"/>
  <c r="BG142" i="9"/>
  <c r="BE142" i="9"/>
  <c r="T142" i="9"/>
  <c r="T141" i="9"/>
  <c r="R142" i="9"/>
  <c r="R141" i="9"/>
  <c r="P142" i="9"/>
  <c r="P141" i="9"/>
  <c r="BI140" i="9"/>
  <c r="BH140" i="9"/>
  <c r="BG140" i="9"/>
  <c r="BE140" i="9"/>
  <c r="T140" i="9"/>
  <c r="T139" i="9"/>
  <c r="R140" i="9"/>
  <c r="R139" i="9"/>
  <c r="P140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BI120" i="9"/>
  <c r="BH120" i="9"/>
  <c r="BG120" i="9"/>
  <c r="BE120" i="9"/>
  <c r="T120" i="9"/>
  <c r="R120" i="9"/>
  <c r="P120" i="9"/>
  <c r="BI119" i="9"/>
  <c r="BH119" i="9"/>
  <c r="BG119" i="9"/>
  <c r="BE119" i="9"/>
  <c r="T119" i="9"/>
  <c r="R119" i="9"/>
  <c r="P119" i="9"/>
  <c r="BI116" i="9"/>
  <c r="BH116" i="9"/>
  <c r="BG116" i="9"/>
  <c r="BE116" i="9"/>
  <c r="T116" i="9"/>
  <c r="R116" i="9"/>
  <c r="P116" i="9"/>
  <c r="BI114" i="9"/>
  <c r="BH114" i="9"/>
  <c r="BG114" i="9"/>
  <c r="BE114" i="9"/>
  <c r="T114" i="9"/>
  <c r="R114" i="9"/>
  <c r="P114" i="9"/>
  <c r="BI113" i="9"/>
  <c r="BH113" i="9"/>
  <c r="BG113" i="9"/>
  <c r="BE113" i="9"/>
  <c r="T113" i="9"/>
  <c r="R113" i="9"/>
  <c r="P113" i="9"/>
  <c r="BI112" i="9"/>
  <c r="BH112" i="9"/>
  <c r="BG112" i="9"/>
  <c r="BE112" i="9"/>
  <c r="T112" i="9"/>
  <c r="R112" i="9"/>
  <c r="P112" i="9"/>
  <c r="BI111" i="9"/>
  <c r="BH111" i="9"/>
  <c r="BG111" i="9"/>
  <c r="BE111" i="9"/>
  <c r="T111" i="9"/>
  <c r="R111" i="9"/>
  <c r="P111" i="9"/>
  <c r="BI110" i="9"/>
  <c r="BH110" i="9"/>
  <c r="BG110" i="9"/>
  <c r="BE110" i="9"/>
  <c r="T110" i="9"/>
  <c r="R110" i="9"/>
  <c r="P110" i="9"/>
  <c r="BI107" i="9"/>
  <c r="BH107" i="9"/>
  <c r="BG107" i="9"/>
  <c r="BE107" i="9"/>
  <c r="T107" i="9"/>
  <c r="R107" i="9"/>
  <c r="P107" i="9"/>
  <c r="BI104" i="9"/>
  <c r="BH104" i="9"/>
  <c r="BG104" i="9"/>
  <c r="BE104" i="9"/>
  <c r="T104" i="9"/>
  <c r="R104" i="9"/>
  <c r="P104" i="9"/>
  <c r="J98" i="9"/>
  <c r="J97" i="9"/>
  <c r="F95" i="9"/>
  <c r="E93" i="9"/>
  <c r="J55" i="9"/>
  <c r="J54" i="9"/>
  <c r="F52" i="9"/>
  <c r="E50" i="9"/>
  <c r="J18" i="9"/>
  <c r="E18" i="9"/>
  <c r="F55" i="9" s="1"/>
  <c r="J17" i="9"/>
  <c r="J15" i="9"/>
  <c r="E15" i="9"/>
  <c r="F54" i="9" s="1"/>
  <c r="J14" i="9"/>
  <c r="J12" i="9"/>
  <c r="J95" i="9"/>
  <c r="E7" i="9"/>
  <c r="E91" i="9"/>
  <c r="J37" i="8"/>
  <c r="J36" i="8"/>
  <c r="AY61" i="1" s="1"/>
  <c r="J35" i="8"/>
  <c r="AX61" i="1" s="1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4" i="8"/>
  <c r="BH304" i="8"/>
  <c r="BG304" i="8"/>
  <c r="BE304" i="8"/>
  <c r="T304" i="8"/>
  <c r="R304" i="8"/>
  <c r="P304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7" i="8"/>
  <c r="BH297" i="8"/>
  <c r="BG297" i="8"/>
  <c r="BE297" i="8"/>
  <c r="T297" i="8"/>
  <c r="R297" i="8"/>
  <c r="P297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5" i="8"/>
  <c r="BH285" i="8"/>
  <c r="BG285" i="8"/>
  <c r="BE285" i="8"/>
  <c r="T285" i="8"/>
  <c r="R285" i="8"/>
  <c r="P285" i="8"/>
  <c r="BI284" i="8"/>
  <c r="BH284" i="8"/>
  <c r="BG284" i="8"/>
  <c r="BE284" i="8"/>
  <c r="T284" i="8"/>
  <c r="R284" i="8"/>
  <c r="P284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T269" i="8"/>
  <c r="R270" i="8"/>
  <c r="R269" i="8" s="1"/>
  <c r="P270" i="8"/>
  <c r="P269" i="8"/>
  <c r="BI268" i="8"/>
  <c r="BH268" i="8"/>
  <c r="BG268" i="8"/>
  <c r="BE268" i="8"/>
  <c r="T268" i="8"/>
  <c r="T267" i="8" s="1"/>
  <c r="R268" i="8"/>
  <c r="R267" i="8"/>
  <c r="P268" i="8"/>
  <c r="P267" i="8" s="1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3" i="8"/>
  <c r="BH263" i="8"/>
  <c r="BG263" i="8"/>
  <c r="BE263" i="8"/>
  <c r="T263" i="8"/>
  <c r="R263" i="8"/>
  <c r="P263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8" i="8"/>
  <c r="BH258" i="8"/>
  <c r="BG258" i="8"/>
  <c r="BE258" i="8"/>
  <c r="T258" i="8"/>
  <c r="R258" i="8"/>
  <c r="P258" i="8"/>
  <c r="BI255" i="8"/>
  <c r="BH255" i="8"/>
  <c r="BG255" i="8"/>
  <c r="BE255" i="8"/>
  <c r="T255" i="8"/>
  <c r="R255" i="8"/>
  <c r="P255" i="8"/>
  <c r="BI253" i="8"/>
  <c r="BH253" i="8"/>
  <c r="BG253" i="8"/>
  <c r="BE253" i="8"/>
  <c r="T253" i="8"/>
  <c r="R253" i="8"/>
  <c r="P253" i="8"/>
  <c r="BI249" i="8"/>
  <c r="BH249" i="8"/>
  <c r="BG249" i="8"/>
  <c r="BE249" i="8"/>
  <c r="T249" i="8"/>
  <c r="R249" i="8"/>
  <c r="P249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7" i="8"/>
  <c r="BH237" i="8"/>
  <c r="BG237" i="8"/>
  <c r="BE237" i="8"/>
  <c r="T237" i="8"/>
  <c r="R237" i="8"/>
  <c r="P237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7" i="8"/>
  <c r="BH227" i="8"/>
  <c r="BG227" i="8"/>
  <c r="BE227" i="8"/>
  <c r="T227" i="8"/>
  <c r="R227" i="8"/>
  <c r="P227" i="8"/>
  <c r="BI224" i="8"/>
  <c r="BH224" i="8"/>
  <c r="BG224" i="8"/>
  <c r="BE224" i="8"/>
  <c r="T224" i="8"/>
  <c r="T223" i="8" s="1"/>
  <c r="R224" i="8"/>
  <c r="R223" i="8" s="1"/>
  <c r="P224" i="8"/>
  <c r="P223" i="8" s="1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T199" i="8" s="1"/>
  <c r="R204" i="8"/>
  <c r="P204" i="8"/>
  <c r="BI203" i="8"/>
  <c r="BH203" i="8"/>
  <c r="BG203" i="8"/>
  <c r="BE203" i="8"/>
  <c r="T203" i="8"/>
  <c r="R203" i="8"/>
  <c r="P203" i="8"/>
  <c r="BI200" i="8"/>
  <c r="BH200" i="8"/>
  <c r="BG200" i="8"/>
  <c r="BE200" i="8"/>
  <c r="T200" i="8"/>
  <c r="R200" i="8"/>
  <c r="R199" i="8" s="1"/>
  <c r="P200" i="8"/>
  <c r="BI198" i="8"/>
  <c r="BH198" i="8"/>
  <c r="BG198" i="8"/>
  <c r="BE198" i="8"/>
  <c r="T198" i="8"/>
  <c r="T197" i="8" s="1"/>
  <c r="R198" i="8"/>
  <c r="R197" i="8"/>
  <c r="P198" i="8"/>
  <c r="P197" i="8" s="1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3" i="8"/>
  <c r="BH183" i="8"/>
  <c r="BG183" i="8"/>
  <c r="BE183" i="8"/>
  <c r="T183" i="8"/>
  <c r="R183" i="8"/>
  <c r="P183" i="8"/>
  <c r="BI180" i="8"/>
  <c r="BH180" i="8"/>
  <c r="BG180" i="8"/>
  <c r="BE180" i="8"/>
  <c r="T180" i="8"/>
  <c r="R180" i="8"/>
  <c r="P180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68" i="8"/>
  <c r="BH168" i="8"/>
  <c r="BG168" i="8"/>
  <c r="BE168" i="8"/>
  <c r="T168" i="8"/>
  <c r="R168" i="8"/>
  <c r="P168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2" i="8"/>
  <c r="BH152" i="8"/>
  <c r="BG152" i="8"/>
  <c r="BE152" i="8"/>
  <c r="T152" i="8"/>
  <c r="R152" i="8"/>
  <c r="P152" i="8"/>
  <c r="BI149" i="8"/>
  <c r="BH149" i="8"/>
  <c r="BG149" i="8"/>
  <c r="BE149" i="8"/>
  <c r="T149" i="8"/>
  <c r="R149" i="8"/>
  <c r="P149" i="8"/>
  <c r="BI147" i="8"/>
  <c r="BH147" i="8"/>
  <c r="BG147" i="8"/>
  <c r="BE147" i="8"/>
  <c r="T147" i="8"/>
  <c r="R147" i="8"/>
  <c r="P147" i="8"/>
  <c r="BI138" i="8"/>
  <c r="BH138" i="8"/>
  <c r="BG138" i="8"/>
  <c r="BE138" i="8"/>
  <c r="T138" i="8"/>
  <c r="R138" i="8"/>
  <c r="P138" i="8"/>
  <c r="BI136" i="8"/>
  <c r="BH136" i="8"/>
  <c r="BG136" i="8"/>
  <c r="BE136" i="8"/>
  <c r="T136" i="8"/>
  <c r="R136" i="8"/>
  <c r="P136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5" i="8"/>
  <c r="BH125" i="8"/>
  <c r="BG125" i="8"/>
  <c r="BE125" i="8"/>
  <c r="T125" i="8"/>
  <c r="R125" i="8"/>
  <c r="P125" i="8"/>
  <c r="BI122" i="8"/>
  <c r="BH122" i="8"/>
  <c r="BG122" i="8"/>
  <c r="BE122" i="8"/>
  <c r="T122" i="8"/>
  <c r="R122" i="8"/>
  <c r="P122" i="8"/>
  <c r="BI120" i="8"/>
  <c r="BH120" i="8"/>
  <c r="BG120" i="8"/>
  <c r="BE120" i="8"/>
  <c r="T120" i="8"/>
  <c r="T119" i="8"/>
  <c r="R120" i="8"/>
  <c r="R119" i="8"/>
  <c r="P120" i="8"/>
  <c r="P119" i="8"/>
  <c r="BI118" i="8"/>
  <c r="BH118" i="8"/>
  <c r="BG118" i="8"/>
  <c r="BE118" i="8"/>
  <c r="T118" i="8"/>
  <c r="T117" i="8"/>
  <c r="R118" i="8"/>
  <c r="R117" i="8"/>
  <c r="P118" i="8"/>
  <c r="P117" i="8"/>
  <c r="BI116" i="8"/>
  <c r="BH116" i="8"/>
  <c r="BG116" i="8"/>
  <c r="BE116" i="8"/>
  <c r="T116" i="8"/>
  <c r="R116" i="8"/>
  <c r="P116" i="8"/>
  <c r="BI115" i="8"/>
  <c r="BH115" i="8"/>
  <c r="BG115" i="8"/>
  <c r="BE115" i="8"/>
  <c r="T115" i="8"/>
  <c r="R115" i="8"/>
  <c r="P115" i="8"/>
  <c r="BI114" i="8"/>
  <c r="BH114" i="8"/>
  <c r="BG114" i="8"/>
  <c r="BE114" i="8"/>
  <c r="T114" i="8"/>
  <c r="R114" i="8"/>
  <c r="P114" i="8"/>
  <c r="BI113" i="8"/>
  <c r="BH113" i="8"/>
  <c r="BG113" i="8"/>
  <c r="BE113" i="8"/>
  <c r="T113" i="8"/>
  <c r="R113" i="8"/>
  <c r="P113" i="8"/>
  <c r="BI112" i="8"/>
  <c r="BH112" i="8"/>
  <c r="BG112" i="8"/>
  <c r="BE112" i="8"/>
  <c r="T112" i="8"/>
  <c r="R112" i="8"/>
  <c r="P112" i="8"/>
  <c r="BI109" i="8"/>
  <c r="BH109" i="8"/>
  <c r="BG109" i="8"/>
  <c r="BE109" i="8"/>
  <c r="T109" i="8"/>
  <c r="R109" i="8"/>
  <c r="P109" i="8"/>
  <c r="BI106" i="8"/>
  <c r="BH106" i="8"/>
  <c r="BG106" i="8"/>
  <c r="BE106" i="8"/>
  <c r="T106" i="8"/>
  <c r="R106" i="8"/>
  <c r="P106" i="8"/>
  <c r="J100" i="8"/>
  <c r="J99" i="8"/>
  <c r="F97" i="8"/>
  <c r="E95" i="8"/>
  <c r="J55" i="8"/>
  <c r="J54" i="8"/>
  <c r="F52" i="8"/>
  <c r="E50" i="8"/>
  <c r="J18" i="8"/>
  <c r="E18" i="8"/>
  <c r="F100" i="8" s="1"/>
  <c r="J17" i="8"/>
  <c r="J15" i="8"/>
  <c r="E15" i="8"/>
  <c r="F99" i="8" s="1"/>
  <c r="J14" i="8"/>
  <c r="J12" i="8"/>
  <c r="J97" i="8" s="1"/>
  <c r="E7" i="8"/>
  <c r="E93" i="8"/>
  <c r="J37" i="7"/>
  <c r="J36" i="7"/>
  <c r="AY60" i="1"/>
  <c r="J35" i="7"/>
  <c r="AX60" i="1"/>
  <c r="BI313" i="7"/>
  <c r="BH313" i="7"/>
  <c r="BG313" i="7"/>
  <c r="BE313" i="7"/>
  <c r="T313" i="7"/>
  <c r="R313" i="7"/>
  <c r="P313" i="7"/>
  <c r="BI312" i="7"/>
  <c r="BH312" i="7"/>
  <c r="BG312" i="7"/>
  <c r="BE312" i="7"/>
  <c r="T312" i="7"/>
  <c r="R312" i="7"/>
  <c r="P312" i="7"/>
  <c r="BI311" i="7"/>
  <c r="BH311" i="7"/>
  <c r="BG311" i="7"/>
  <c r="BE311" i="7"/>
  <c r="T311" i="7"/>
  <c r="R311" i="7"/>
  <c r="P311" i="7"/>
  <c r="BI310" i="7"/>
  <c r="BH310" i="7"/>
  <c r="BG310" i="7"/>
  <c r="BE310" i="7"/>
  <c r="T310" i="7"/>
  <c r="R310" i="7"/>
  <c r="P310" i="7"/>
  <c r="BI308" i="7"/>
  <c r="BH308" i="7"/>
  <c r="BG308" i="7"/>
  <c r="BE308" i="7"/>
  <c r="T308" i="7"/>
  <c r="R308" i="7"/>
  <c r="P308" i="7"/>
  <c r="BI306" i="7"/>
  <c r="BH306" i="7"/>
  <c r="BG306" i="7"/>
  <c r="BE306" i="7"/>
  <c r="T306" i="7"/>
  <c r="R306" i="7"/>
  <c r="P306" i="7"/>
  <c r="BI305" i="7"/>
  <c r="BH305" i="7"/>
  <c r="BG305" i="7"/>
  <c r="BE305" i="7"/>
  <c r="T305" i="7"/>
  <c r="R305" i="7"/>
  <c r="P305" i="7"/>
  <c r="BI303" i="7"/>
  <c r="BH303" i="7"/>
  <c r="BG303" i="7"/>
  <c r="BE303" i="7"/>
  <c r="T303" i="7"/>
  <c r="R303" i="7"/>
  <c r="P303" i="7"/>
  <c r="BI302" i="7"/>
  <c r="BH302" i="7"/>
  <c r="BG302" i="7"/>
  <c r="BE302" i="7"/>
  <c r="T302" i="7"/>
  <c r="R302" i="7"/>
  <c r="P302" i="7"/>
  <c r="BI301" i="7"/>
  <c r="BH301" i="7"/>
  <c r="BG301" i="7"/>
  <c r="BE301" i="7"/>
  <c r="T301" i="7"/>
  <c r="R301" i="7"/>
  <c r="P301" i="7"/>
  <c r="BI300" i="7"/>
  <c r="BH300" i="7"/>
  <c r="BG300" i="7"/>
  <c r="BE300" i="7"/>
  <c r="T300" i="7"/>
  <c r="R300" i="7"/>
  <c r="P300" i="7"/>
  <c r="BI299" i="7"/>
  <c r="BH299" i="7"/>
  <c r="BG299" i="7"/>
  <c r="BE299" i="7"/>
  <c r="T299" i="7"/>
  <c r="R299" i="7"/>
  <c r="P299" i="7"/>
  <c r="BI297" i="7"/>
  <c r="BH297" i="7"/>
  <c r="BG297" i="7"/>
  <c r="BE297" i="7"/>
  <c r="T297" i="7"/>
  <c r="R297" i="7"/>
  <c r="P297" i="7"/>
  <c r="BI296" i="7"/>
  <c r="BH296" i="7"/>
  <c r="BG296" i="7"/>
  <c r="BE296" i="7"/>
  <c r="T296" i="7"/>
  <c r="R296" i="7"/>
  <c r="P296" i="7"/>
  <c r="BI295" i="7"/>
  <c r="BH295" i="7"/>
  <c r="BG295" i="7"/>
  <c r="BE295" i="7"/>
  <c r="T295" i="7"/>
  <c r="R295" i="7"/>
  <c r="P295" i="7"/>
  <c r="BI294" i="7"/>
  <c r="BH294" i="7"/>
  <c r="BG294" i="7"/>
  <c r="BE294" i="7"/>
  <c r="T294" i="7"/>
  <c r="R294" i="7"/>
  <c r="P294" i="7"/>
  <c r="BI293" i="7"/>
  <c r="BH293" i="7"/>
  <c r="BG293" i="7"/>
  <c r="BE293" i="7"/>
  <c r="T293" i="7"/>
  <c r="R293" i="7"/>
  <c r="P293" i="7"/>
  <c r="BI292" i="7"/>
  <c r="BH292" i="7"/>
  <c r="BG292" i="7"/>
  <c r="BE292" i="7"/>
  <c r="T292" i="7"/>
  <c r="R292" i="7"/>
  <c r="P292" i="7"/>
  <c r="BI291" i="7"/>
  <c r="BH291" i="7"/>
  <c r="BG291" i="7"/>
  <c r="BE291" i="7"/>
  <c r="T291" i="7"/>
  <c r="R291" i="7"/>
  <c r="P291" i="7"/>
  <c r="BI290" i="7"/>
  <c r="BH290" i="7"/>
  <c r="BG290" i="7"/>
  <c r="BE290" i="7"/>
  <c r="T290" i="7"/>
  <c r="R290" i="7"/>
  <c r="P290" i="7"/>
  <c r="BI288" i="7"/>
  <c r="BH288" i="7"/>
  <c r="BG288" i="7"/>
  <c r="BE288" i="7"/>
  <c r="T288" i="7"/>
  <c r="T287" i="7"/>
  <c r="R288" i="7"/>
  <c r="R287" i="7"/>
  <c r="P288" i="7"/>
  <c r="P287" i="7"/>
  <c r="BI286" i="7"/>
  <c r="BH286" i="7"/>
  <c r="BG286" i="7"/>
  <c r="BE286" i="7"/>
  <c r="T286" i="7"/>
  <c r="R286" i="7"/>
  <c r="P286" i="7"/>
  <c r="BI285" i="7"/>
  <c r="BH285" i="7"/>
  <c r="BG285" i="7"/>
  <c r="BE285" i="7"/>
  <c r="T285" i="7"/>
  <c r="R285" i="7"/>
  <c r="P285" i="7"/>
  <c r="BI284" i="7"/>
  <c r="BH284" i="7"/>
  <c r="BG284" i="7"/>
  <c r="BE284" i="7"/>
  <c r="T284" i="7"/>
  <c r="R284" i="7"/>
  <c r="P284" i="7"/>
  <c r="BI282" i="7"/>
  <c r="BH282" i="7"/>
  <c r="BG282" i="7"/>
  <c r="BE282" i="7"/>
  <c r="T282" i="7"/>
  <c r="R282" i="7"/>
  <c r="P282" i="7"/>
  <c r="BI281" i="7"/>
  <c r="BH281" i="7"/>
  <c r="BG281" i="7"/>
  <c r="BE281" i="7"/>
  <c r="T281" i="7"/>
  <c r="R281" i="7"/>
  <c r="P281" i="7"/>
  <c r="BI277" i="7"/>
  <c r="BH277" i="7"/>
  <c r="BG277" i="7"/>
  <c r="BE277" i="7"/>
  <c r="T277" i="7"/>
  <c r="R277" i="7"/>
  <c r="P277" i="7"/>
  <c r="BI274" i="7"/>
  <c r="BH274" i="7"/>
  <c r="BG274" i="7"/>
  <c r="BE274" i="7"/>
  <c r="T274" i="7"/>
  <c r="R274" i="7"/>
  <c r="P274" i="7"/>
  <c r="BI271" i="7"/>
  <c r="BH271" i="7"/>
  <c r="BG271" i="7"/>
  <c r="BE271" i="7"/>
  <c r="T271" i="7"/>
  <c r="R271" i="7"/>
  <c r="P271" i="7"/>
  <c r="BI269" i="7"/>
  <c r="BH269" i="7"/>
  <c r="BG269" i="7"/>
  <c r="BE269" i="7"/>
  <c r="T269" i="7"/>
  <c r="T268" i="7"/>
  <c r="R269" i="7"/>
  <c r="R268" i="7"/>
  <c r="P269" i="7"/>
  <c r="P268" i="7"/>
  <c r="BI267" i="7"/>
  <c r="BH267" i="7"/>
  <c r="BG267" i="7"/>
  <c r="BE267" i="7"/>
  <c r="T267" i="7"/>
  <c r="T266" i="7" s="1"/>
  <c r="R267" i="7"/>
  <c r="R266" i="7"/>
  <c r="P267" i="7"/>
  <c r="P266" i="7" s="1"/>
  <c r="BI265" i="7"/>
  <c r="BH265" i="7"/>
  <c r="BG265" i="7"/>
  <c r="BE265" i="7"/>
  <c r="T265" i="7"/>
  <c r="R265" i="7"/>
  <c r="P265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R262" i="7"/>
  <c r="P262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4" i="7"/>
  <c r="BH254" i="7"/>
  <c r="BG254" i="7"/>
  <c r="BE254" i="7"/>
  <c r="T254" i="7"/>
  <c r="R254" i="7"/>
  <c r="P254" i="7"/>
  <c r="BI252" i="7"/>
  <c r="BH252" i="7"/>
  <c r="BG252" i="7"/>
  <c r="BE252" i="7"/>
  <c r="T252" i="7"/>
  <c r="R252" i="7"/>
  <c r="P252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6" i="7"/>
  <c r="BH236" i="7"/>
  <c r="BG236" i="7"/>
  <c r="BE236" i="7"/>
  <c r="T236" i="7"/>
  <c r="R236" i="7"/>
  <c r="P236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6" i="7"/>
  <c r="BH226" i="7"/>
  <c r="BG226" i="7"/>
  <c r="BE226" i="7"/>
  <c r="T226" i="7"/>
  <c r="R226" i="7"/>
  <c r="P226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1" i="7"/>
  <c r="BH201" i="7"/>
  <c r="BG201" i="7"/>
  <c r="BE201" i="7"/>
  <c r="T201" i="7"/>
  <c r="T200" i="7" s="1"/>
  <c r="R201" i="7"/>
  <c r="R200" i="7" s="1"/>
  <c r="P201" i="7"/>
  <c r="P200" i="7" s="1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1" i="7"/>
  <c r="BH181" i="7"/>
  <c r="BG181" i="7"/>
  <c r="BE181" i="7"/>
  <c r="T181" i="7"/>
  <c r="R181" i="7"/>
  <c r="P181" i="7"/>
  <c r="BI178" i="7"/>
  <c r="BH178" i="7"/>
  <c r="BG178" i="7"/>
  <c r="BE178" i="7"/>
  <c r="T178" i="7"/>
  <c r="R178" i="7"/>
  <c r="P178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1" i="7"/>
  <c r="BH171" i="7"/>
  <c r="BG171" i="7"/>
  <c r="BE171" i="7"/>
  <c r="T171" i="7"/>
  <c r="R171" i="7"/>
  <c r="P171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3" i="7"/>
  <c r="BH153" i="7"/>
  <c r="BG153" i="7"/>
  <c r="BE153" i="7"/>
  <c r="T153" i="7"/>
  <c r="R153" i="7"/>
  <c r="P153" i="7"/>
  <c r="BI150" i="7"/>
  <c r="BH150" i="7"/>
  <c r="BG150" i="7"/>
  <c r="BE150" i="7"/>
  <c r="T150" i="7"/>
  <c r="R150" i="7"/>
  <c r="P150" i="7"/>
  <c r="BI148" i="7"/>
  <c r="BH148" i="7"/>
  <c r="BG148" i="7"/>
  <c r="BE148" i="7"/>
  <c r="T148" i="7"/>
  <c r="R148" i="7"/>
  <c r="P148" i="7"/>
  <c r="BI139" i="7"/>
  <c r="BH139" i="7"/>
  <c r="BG139" i="7"/>
  <c r="BE139" i="7"/>
  <c r="T139" i="7"/>
  <c r="R139" i="7"/>
  <c r="P139" i="7"/>
  <c r="BI137" i="7"/>
  <c r="BH137" i="7"/>
  <c r="BG137" i="7"/>
  <c r="BE137" i="7"/>
  <c r="T137" i="7"/>
  <c r="R137" i="7"/>
  <c r="P137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6" i="7"/>
  <c r="BH126" i="7"/>
  <c r="BG126" i="7"/>
  <c r="BE126" i="7"/>
  <c r="T126" i="7"/>
  <c r="R126" i="7"/>
  <c r="P126" i="7"/>
  <c r="BI123" i="7"/>
  <c r="BH123" i="7"/>
  <c r="BG123" i="7"/>
  <c r="BE123" i="7"/>
  <c r="T123" i="7"/>
  <c r="R123" i="7"/>
  <c r="P123" i="7"/>
  <c r="BI121" i="7"/>
  <c r="BH121" i="7"/>
  <c r="BG121" i="7"/>
  <c r="BE121" i="7"/>
  <c r="T121" i="7"/>
  <c r="T120" i="7"/>
  <c r="R121" i="7"/>
  <c r="R120" i="7" s="1"/>
  <c r="P121" i="7"/>
  <c r="P120" i="7"/>
  <c r="BI119" i="7"/>
  <c r="BH119" i="7"/>
  <c r="BG119" i="7"/>
  <c r="BE119" i="7"/>
  <c r="T119" i="7"/>
  <c r="T118" i="7" s="1"/>
  <c r="R119" i="7"/>
  <c r="R118" i="7"/>
  <c r="P119" i="7"/>
  <c r="P118" i="7"/>
  <c r="BI117" i="7"/>
  <c r="BH117" i="7"/>
  <c r="BG117" i="7"/>
  <c r="BE117" i="7"/>
  <c r="T117" i="7"/>
  <c r="T116" i="7"/>
  <c r="R117" i="7"/>
  <c r="R116" i="7" s="1"/>
  <c r="P117" i="7"/>
  <c r="P116" i="7"/>
  <c r="BI115" i="7"/>
  <c r="BH115" i="7"/>
  <c r="BG115" i="7"/>
  <c r="BE115" i="7"/>
  <c r="T115" i="7"/>
  <c r="R115" i="7"/>
  <c r="P115" i="7"/>
  <c r="BI114" i="7"/>
  <c r="BH114" i="7"/>
  <c r="BG114" i="7"/>
  <c r="BE114" i="7"/>
  <c r="T114" i="7"/>
  <c r="R114" i="7"/>
  <c r="P114" i="7"/>
  <c r="BI113" i="7"/>
  <c r="BH113" i="7"/>
  <c r="BG113" i="7"/>
  <c r="BE113" i="7"/>
  <c r="T113" i="7"/>
  <c r="R113" i="7"/>
  <c r="P113" i="7"/>
  <c r="BI112" i="7"/>
  <c r="BH112" i="7"/>
  <c r="BG112" i="7"/>
  <c r="BE112" i="7"/>
  <c r="T112" i="7"/>
  <c r="R112" i="7"/>
  <c r="P112" i="7"/>
  <c r="BI111" i="7"/>
  <c r="BH111" i="7"/>
  <c r="BG111" i="7"/>
  <c r="BE111" i="7"/>
  <c r="T111" i="7"/>
  <c r="R111" i="7"/>
  <c r="P111" i="7"/>
  <c r="BI108" i="7"/>
  <c r="BH108" i="7"/>
  <c r="BG108" i="7"/>
  <c r="BE108" i="7"/>
  <c r="T108" i="7"/>
  <c r="R108" i="7"/>
  <c r="P108" i="7"/>
  <c r="BI105" i="7"/>
  <c r="BH105" i="7"/>
  <c r="BG105" i="7"/>
  <c r="BE105" i="7"/>
  <c r="T105" i="7"/>
  <c r="R105" i="7"/>
  <c r="P105" i="7"/>
  <c r="J99" i="7"/>
  <c r="J98" i="7"/>
  <c r="F96" i="7"/>
  <c r="E94" i="7"/>
  <c r="J55" i="7"/>
  <c r="J54" i="7"/>
  <c r="F52" i="7"/>
  <c r="E50" i="7"/>
  <c r="J18" i="7"/>
  <c r="E18" i="7"/>
  <c r="F55" i="7"/>
  <c r="J17" i="7"/>
  <c r="J15" i="7"/>
  <c r="E15" i="7"/>
  <c r="F54" i="7"/>
  <c r="J14" i="7"/>
  <c r="J12" i="7"/>
  <c r="J96" i="7" s="1"/>
  <c r="E7" i="7"/>
  <c r="E48" i="7" s="1"/>
  <c r="J37" i="6"/>
  <c r="J36" i="6"/>
  <c r="AY59" i="1"/>
  <c r="J35" i="6"/>
  <c r="AX59" i="1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5" i="6"/>
  <c r="BH295" i="6"/>
  <c r="BG295" i="6"/>
  <c r="BE295" i="6"/>
  <c r="T295" i="6"/>
  <c r="R295" i="6"/>
  <c r="P295" i="6"/>
  <c r="BI293" i="6"/>
  <c r="BH293" i="6"/>
  <c r="BG293" i="6"/>
  <c r="BE293" i="6"/>
  <c r="T293" i="6"/>
  <c r="R293" i="6"/>
  <c r="P293" i="6"/>
  <c r="BI292" i="6"/>
  <c r="BH292" i="6"/>
  <c r="BG292" i="6"/>
  <c r="BE292" i="6"/>
  <c r="T292" i="6"/>
  <c r="R292" i="6"/>
  <c r="P292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6" i="6"/>
  <c r="BH286" i="6"/>
  <c r="BG286" i="6"/>
  <c r="BE286" i="6"/>
  <c r="T286" i="6"/>
  <c r="R286" i="6"/>
  <c r="P286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3" i="6"/>
  <c r="BH283" i="6"/>
  <c r="BG283" i="6"/>
  <c r="BE283" i="6"/>
  <c r="T283" i="6"/>
  <c r="R283" i="6"/>
  <c r="P283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79" i="6"/>
  <c r="BH279" i="6"/>
  <c r="BG279" i="6"/>
  <c r="BE279" i="6"/>
  <c r="T279" i="6"/>
  <c r="T278" i="6"/>
  <c r="R279" i="6"/>
  <c r="R278" i="6"/>
  <c r="P279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6" i="6"/>
  <c r="BH266" i="6"/>
  <c r="BG266" i="6"/>
  <c r="BE266" i="6"/>
  <c r="T266" i="6"/>
  <c r="T265" i="6"/>
  <c r="R266" i="6"/>
  <c r="R265" i="6" s="1"/>
  <c r="P266" i="6"/>
  <c r="P265" i="6"/>
  <c r="BI264" i="6"/>
  <c r="BH264" i="6"/>
  <c r="BG264" i="6"/>
  <c r="BE264" i="6"/>
  <c r="T264" i="6"/>
  <c r="T263" i="6" s="1"/>
  <c r="R264" i="6"/>
  <c r="R263" i="6"/>
  <c r="P264" i="6"/>
  <c r="P263" i="6" s="1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8" i="6"/>
  <c r="BH258" i="6"/>
  <c r="BG258" i="6"/>
  <c r="BE258" i="6"/>
  <c r="T258" i="6"/>
  <c r="R258" i="6"/>
  <c r="P258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3" i="6"/>
  <c r="BH253" i="6"/>
  <c r="BG253" i="6"/>
  <c r="BE253" i="6"/>
  <c r="T253" i="6"/>
  <c r="R253" i="6"/>
  <c r="P253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4" i="6"/>
  <c r="BH244" i="6"/>
  <c r="BG244" i="6"/>
  <c r="BE244" i="6"/>
  <c r="T244" i="6"/>
  <c r="R244" i="6"/>
  <c r="P244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4" i="6"/>
  <c r="BH224" i="6"/>
  <c r="BG224" i="6"/>
  <c r="BE224" i="6"/>
  <c r="T224" i="6"/>
  <c r="R224" i="6"/>
  <c r="P224" i="6"/>
  <c r="BI221" i="6"/>
  <c r="BH221" i="6"/>
  <c r="BG221" i="6"/>
  <c r="BE221" i="6"/>
  <c r="T221" i="6"/>
  <c r="R221" i="6"/>
  <c r="P221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198" i="6"/>
  <c r="BH198" i="6"/>
  <c r="BG198" i="6"/>
  <c r="BE198" i="6"/>
  <c r="T198" i="6"/>
  <c r="R198" i="6"/>
  <c r="P198" i="6"/>
  <c r="BI196" i="6"/>
  <c r="BH196" i="6"/>
  <c r="BG196" i="6"/>
  <c r="BE196" i="6"/>
  <c r="T196" i="6"/>
  <c r="T195" i="6" s="1"/>
  <c r="R196" i="6"/>
  <c r="R195" i="6" s="1"/>
  <c r="P196" i="6"/>
  <c r="P195" i="6" s="1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7" i="6"/>
  <c r="BH177" i="6"/>
  <c r="BG177" i="6"/>
  <c r="BE177" i="6"/>
  <c r="T177" i="6"/>
  <c r="R177" i="6"/>
  <c r="P177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2" i="6"/>
  <c r="BH162" i="6"/>
  <c r="BG162" i="6"/>
  <c r="BE162" i="6"/>
  <c r="T162" i="6"/>
  <c r="R162" i="6"/>
  <c r="P162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5" i="6"/>
  <c r="BH145" i="6"/>
  <c r="BG145" i="6"/>
  <c r="BE145" i="6"/>
  <c r="T145" i="6"/>
  <c r="R145" i="6"/>
  <c r="P145" i="6"/>
  <c r="BI142" i="6"/>
  <c r="BH142" i="6"/>
  <c r="BG142" i="6"/>
  <c r="BE142" i="6"/>
  <c r="T142" i="6"/>
  <c r="R142" i="6"/>
  <c r="P142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7" i="6"/>
  <c r="BH137" i="6"/>
  <c r="BG137" i="6"/>
  <c r="BE137" i="6"/>
  <c r="T137" i="6"/>
  <c r="R137" i="6"/>
  <c r="P137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4" i="6"/>
  <c r="BH124" i="6"/>
  <c r="BG124" i="6"/>
  <c r="BE124" i="6"/>
  <c r="T124" i="6"/>
  <c r="R124" i="6"/>
  <c r="P124" i="6"/>
  <c r="BI122" i="6"/>
  <c r="BH122" i="6"/>
  <c r="BG122" i="6"/>
  <c r="BE122" i="6"/>
  <c r="T122" i="6"/>
  <c r="T121" i="6"/>
  <c r="R122" i="6"/>
  <c r="R121" i="6" s="1"/>
  <c r="P122" i="6"/>
  <c r="P121" i="6"/>
  <c r="BI120" i="6"/>
  <c r="BH120" i="6"/>
  <c r="BG120" i="6"/>
  <c r="BE120" i="6"/>
  <c r="T120" i="6"/>
  <c r="T119" i="6"/>
  <c r="R120" i="6"/>
  <c r="R119" i="6"/>
  <c r="P120" i="6"/>
  <c r="P119" i="6"/>
  <c r="BI118" i="6"/>
  <c r="BH118" i="6"/>
  <c r="BG118" i="6"/>
  <c r="BE118" i="6"/>
  <c r="T118" i="6"/>
  <c r="T117" i="6"/>
  <c r="R118" i="6"/>
  <c r="R117" i="6" s="1"/>
  <c r="P118" i="6"/>
  <c r="P117" i="6"/>
  <c r="BI116" i="6"/>
  <c r="BH116" i="6"/>
  <c r="BG116" i="6"/>
  <c r="BE116" i="6"/>
  <c r="T116" i="6"/>
  <c r="R116" i="6"/>
  <c r="P116" i="6"/>
  <c r="BI115" i="6"/>
  <c r="BH115" i="6"/>
  <c r="BG115" i="6"/>
  <c r="BE115" i="6"/>
  <c r="T115" i="6"/>
  <c r="R115" i="6"/>
  <c r="P115" i="6"/>
  <c r="BI114" i="6"/>
  <c r="BH114" i="6"/>
  <c r="BG114" i="6"/>
  <c r="BE114" i="6"/>
  <c r="T114" i="6"/>
  <c r="R114" i="6"/>
  <c r="P114" i="6"/>
  <c r="BI113" i="6"/>
  <c r="BH113" i="6"/>
  <c r="BG113" i="6"/>
  <c r="BE113" i="6"/>
  <c r="T113" i="6"/>
  <c r="R113" i="6"/>
  <c r="P113" i="6"/>
  <c r="BI112" i="6"/>
  <c r="BH112" i="6"/>
  <c r="BG112" i="6"/>
  <c r="BE112" i="6"/>
  <c r="T112" i="6"/>
  <c r="R112" i="6"/>
  <c r="P112" i="6"/>
  <c r="BI109" i="6"/>
  <c r="BH109" i="6"/>
  <c r="BG109" i="6"/>
  <c r="BE109" i="6"/>
  <c r="T109" i="6"/>
  <c r="R109" i="6"/>
  <c r="P109" i="6"/>
  <c r="BI106" i="6"/>
  <c r="BH106" i="6"/>
  <c r="BG106" i="6"/>
  <c r="BE106" i="6"/>
  <c r="T106" i="6"/>
  <c r="R106" i="6"/>
  <c r="P106" i="6"/>
  <c r="J100" i="6"/>
  <c r="J99" i="6"/>
  <c r="F97" i="6"/>
  <c r="E95" i="6"/>
  <c r="J55" i="6"/>
  <c r="J54" i="6"/>
  <c r="F52" i="6"/>
  <c r="E50" i="6"/>
  <c r="J18" i="6"/>
  <c r="E18" i="6"/>
  <c r="F100" i="6"/>
  <c r="J17" i="6"/>
  <c r="J15" i="6"/>
  <c r="E15" i="6"/>
  <c r="F99" i="6"/>
  <c r="J14" i="6"/>
  <c r="J12" i="6"/>
  <c r="J97" i="6"/>
  <c r="E7" i="6"/>
  <c r="E93" i="6" s="1"/>
  <c r="J37" i="5"/>
  <c r="J36" i="5"/>
  <c r="AY58" i="1"/>
  <c r="J35" i="5"/>
  <c r="AX58" i="1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3" i="5"/>
  <c r="BH303" i="5"/>
  <c r="BG303" i="5"/>
  <c r="BE303" i="5"/>
  <c r="T303" i="5"/>
  <c r="R303" i="5"/>
  <c r="P303" i="5"/>
  <c r="BI301" i="5"/>
  <c r="BH301" i="5"/>
  <c r="BG301" i="5"/>
  <c r="BE301" i="5"/>
  <c r="T301" i="5"/>
  <c r="R301" i="5"/>
  <c r="P301" i="5"/>
  <c r="BI300" i="5"/>
  <c r="BH300" i="5"/>
  <c r="BG300" i="5"/>
  <c r="BE300" i="5"/>
  <c r="T300" i="5"/>
  <c r="R300" i="5"/>
  <c r="P300" i="5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7" i="5"/>
  <c r="BH287" i="5"/>
  <c r="BG287" i="5"/>
  <c r="BE287" i="5"/>
  <c r="T287" i="5"/>
  <c r="T286" i="5"/>
  <c r="R287" i="5"/>
  <c r="R286" i="5"/>
  <c r="P287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4" i="5"/>
  <c r="BH274" i="5"/>
  <c r="BG274" i="5"/>
  <c r="BE274" i="5"/>
  <c r="T274" i="5"/>
  <c r="T273" i="5"/>
  <c r="R274" i="5"/>
  <c r="R273" i="5" s="1"/>
  <c r="P274" i="5"/>
  <c r="P273" i="5"/>
  <c r="BI272" i="5"/>
  <c r="BH272" i="5"/>
  <c r="BG272" i="5"/>
  <c r="BE272" i="5"/>
  <c r="T272" i="5"/>
  <c r="T271" i="5" s="1"/>
  <c r="R272" i="5"/>
  <c r="R271" i="5"/>
  <c r="P272" i="5"/>
  <c r="P271" i="5" s="1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6" i="5"/>
  <c r="BH266" i="5"/>
  <c r="BG266" i="5"/>
  <c r="BE266" i="5"/>
  <c r="T266" i="5"/>
  <c r="R266" i="5"/>
  <c r="P266" i="5"/>
  <c r="BI264" i="5"/>
  <c r="BH264" i="5"/>
  <c r="BG264" i="5"/>
  <c r="BE264" i="5"/>
  <c r="T264" i="5"/>
  <c r="R264" i="5"/>
  <c r="P264" i="5"/>
  <c r="BI263" i="5"/>
  <c r="BH263" i="5"/>
  <c r="BG263" i="5"/>
  <c r="BE263" i="5"/>
  <c r="T263" i="5"/>
  <c r="R263" i="5"/>
  <c r="P263" i="5"/>
  <c r="BI261" i="5"/>
  <c r="BH261" i="5"/>
  <c r="BG261" i="5"/>
  <c r="BE261" i="5"/>
  <c r="T261" i="5"/>
  <c r="R261" i="5"/>
  <c r="P261" i="5"/>
  <c r="BI258" i="5"/>
  <c r="BH258" i="5"/>
  <c r="BG258" i="5"/>
  <c r="BE258" i="5"/>
  <c r="T258" i="5"/>
  <c r="R258" i="5"/>
  <c r="P258" i="5"/>
  <c r="BI256" i="5"/>
  <c r="BH256" i="5"/>
  <c r="BG256" i="5"/>
  <c r="BE256" i="5"/>
  <c r="T256" i="5"/>
  <c r="R256" i="5"/>
  <c r="P256" i="5"/>
  <c r="BI252" i="5"/>
  <c r="BH252" i="5"/>
  <c r="BG252" i="5"/>
  <c r="BE252" i="5"/>
  <c r="T252" i="5"/>
  <c r="R252" i="5"/>
  <c r="P252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0" i="5"/>
  <c r="BH240" i="5"/>
  <c r="BG240" i="5"/>
  <c r="BE240" i="5"/>
  <c r="T240" i="5"/>
  <c r="R240" i="5"/>
  <c r="P240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T196" i="5"/>
  <c r="R197" i="5"/>
  <c r="R196" i="5"/>
  <c r="P197" i="5"/>
  <c r="P196" i="5" s="1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7" i="5"/>
  <c r="BH177" i="5"/>
  <c r="BG177" i="5"/>
  <c r="BE177" i="5"/>
  <c r="T177" i="5"/>
  <c r="R177" i="5"/>
  <c r="P177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0" i="5"/>
  <c r="BH150" i="5"/>
  <c r="BG150" i="5"/>
  <c r="BE150" i="5"/>
  <c r="T150" i="5"/>
  <c r="R150" i="5"/>
  <c r="P150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8" i="5"/>
  <c r="BH128" i="5"/>
  <c r="BG128" i="5"/>
  <c r="BE128" i="5"/>
  <c r="T128" i="5"/>
  <c r="R128" i="5"/>
  <c r="P128" i="5"/>
  <c r="BI126" i="5"/>
  <c r="BH126" i="5"/>
  <c r="BG126" i="5"/>
  <c r="BE126" i="5"/>
  <c r="T126" i="5"/>
  <c r="R126" i="5"/>
  <c r="P126" i="5"/>
  <c r="BI123" i="5"/>
  <c r="BH123" i="5"/>
  <c r="BG123" i="5"/>
  <c r="BE123" i="5"/>
  <c r="T123" i="5"/>
  <c r="R123" i="5"/>
  <c r="P123" i="5"/>
  <c r="BI121" i="5"/>
  <c r="BH121" i="5"/>
  <c r="BG121" i="5"/>
  <c r="BE121" i="5"/>
  <c r="T121" i="5"/>
  <c r="T120" i="5"/>
  <c r="R121" i="5"/>
  <c r="R120" i="5" s="1"/>
  <c r="P121" i="5"/>
  <c r="P120" i="5"/>
  <c r="BI119" i="5"/>
  <c r="BH119" i="5"/>
  <c r="BG119" i="5"/>
  <c r="BE119" i="5"/>
  <c r="T119" i="5"/>
  <c r="T118" i="5" s="1"/>
  <c r="R119" i="5"/>
  <c r="R118" i="5"/>
  <c r="P119" i="5"/>
  <c r="P118" i="5" s="1"/>
  <c r="BI117" i="5"/>
  <c r="BH117" i="5"/>
  <c r="BG117" i="5"/>
  <c r="BE117" i="5"/>
  <c r="T117" i="5"/>
  <c r="T116" i="5"/>
  <c r="R117" i="5"/>
  <c r="R116" i="5" s="1"/>
  <c r="P117" i="5"/>
  <c r="P116" i="5"/>
  <c r="BI115" i="5"/>
  <c r="BH115" i="5"/>
  <c r="BG115" i="5"/>
  <c r="BE115" i="5"/>
  <c r="T115" i="5"/>
  <c r="R115" i="5"/>
  <c r="P115" i="5"/>
  <c r="BI114" i="5"/>
  <c r="BH114" i="5"/>
  <c r="BG114" i="5"/>
  <c r="BE114" i="5"/>
  <c r="T114" i="5"/>
  <c r="R114" i="5"/>
  <c r="P114" i="5"/>
  <c r="BI113" i="5"/>
  <c r="BH113" i="5"/>
  <c r="BG113" i="5"/>
  <c r="BE113" i="5"/>
  <c r="T113" i="5"/>
  <c r="R113" i="5"/>
  <c r="P113" i="5"/>
  <c r="BI112" i="5"/>
  <c r="BH112" i="5"/>
  <c r="BG112" i="5"/>
  <c r="BE112" i="5"/>
  <c r="T112" i="5"/>
  <c r="R112" i="5"/>
  <c r="P112" i="5"/>
  <c r="BI111" i="5"/>
  <c r="BH111" i="5"/>
  <c r="BG111" i="5"/>
  <c r="BE111" i="5"/>
  <c r="T111" i="5"/>
  <c r="R111" i="5"/>
  <c r="P111" i="5"/>
  <c r="BI108" i="5"/>
  <c r="BH108" i="5"/>
  <c r="BG108" i="5"/>
  <c r="BE108" i="5"/>
  <c r="T108" i="5"/>
  <c r="R108" i="5"/>
  <c r="P108" i="5"/>
  <c r="BI105" i="5"/>
  <c r="BH105" i="5"/>
  <c r="BG105" i="5"/>
  <c r="BE105" i="5"/>
  <c r="T105" i="5"/>
  <c r="R105" i="5"/>
  <c r="P105" i="5"/>
  <c r="J99" i="5"/>
  <c r="J98" i="5"/>
  <c r="F96" i="5"/>
  <c r="E94" i="5"/>
  <c r="J55" i="5"/>
  <c r="J54" i="5"/>
  <c r="F52" i="5"/>
  <c r="E50" i="5"/>
  <c r="J18" i="5"/>
  <c r="E18" i="5"/>
  <c r="F55" i="5" s="1"/>
  <c r="J17" i="5"/>
  <c r="J15" i="5"/>
  <c r="E15" i="5"/>
  <c r="F54" i="5" s="1"/>
  <c r="J14" i="5"/>
  <c r="J12" i="5"/>
  <c r="J96" i="5" s="1"/>
  <c r="E7" i="5"/>
  <c r="E48" i="5"/>
  <c r="J37" i="4"/>
  <c r="J36" i="4"/>
  <c r="AY57" i="1" s="1"/>
  <c r="J35" i="4"/>
  <c r="AX57" i="1" s="1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3" i="4"/>
  <c r="BH313" i="4"/>
  <c r="BG313" i="4"/>
  <c r="BE313" i="4"/>
  <c r="T313" i="4"/>
  <c r="R313" i="4"/>
  <c r="P313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1" i="4"/>
  <c r="BH281" i="4"/>
  <c r="BG281" i="4"/>
  <c r="BE281" i="4"/>
  <c r="T281" i="4"/>
  <c r="R281" i="4"/>
  <c r="P281" i="4"/>
  <c r="BI278" i="4"/>
  <c r="BH278" i="4"/>
  <c r="BG278" i="4"/>
  <c r="BE278" i="4"/>
  <c r="T278" i="4"/>
  <c r="R278" i="4"/>
  <c r="P278" i="4"/>
  <c r="BI275" i="4"/>
  <c r="BH275" i="4"/>
  <c r="BG275" i="4"/>
  <c r="BE275" i="4"/>
  <c r="T275" i="4"/>
  <c r="R275" i="4"/>
  <c r="P275" i="4"/>
  <c r="BI273" i="4"/>
  <c r="BH273" i="4"/>
  <c r="BG273" i="4"/>
  <c r="BE273" i="4"/>
  <c r="T273" i="4"/>
  <c r="T272" i="4" s="1"/>
  <c r="R273" i="4"/>
  <c r="R272" i="4" s="1"/>
  <c r="P273" i="4"/>
  <c r="P272" i="4" s="1"/>
  <c r="BI271" i="4"/>
  <c r="BH271" i="4"/>
  <c r="BG271" i="4"/>
  <c r="BE271" i="4"/>
  <c r="T271" i="4"/>
  <c r="T270" i="4" s="1"/>
  <c r="R271" i="4"/>
  <c r="R270" i="4" s="1"/>
  <c r="P271" i="4"/>
  <c r="P270" i="4" s="1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6" i="4"/>
  <c r="BH266" i="4"/>
  <c r="BG266" i="4"/>
  <c r="BE266" i="4"/>
  <c r="T266" i="4"/>
  <c r="R266" i="4"/>
  <c r="P266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1" i="4"/>
  <c r="BH261" i="4"/>
  <c r="BG261" i="4"/>
  <c r="BE261" i="4"/>
  <c r="T261" i="4"/>
  <c r="R261" i="4"/>
  <c r="P261" i="4"/>
  <c r="BI258" i="4"/>
  <c r="BH258" i="4"/>
  <c r="BG258" i="4"/>
  <c r="BE258" i="4"/>
  <c r="T258" i="4"/>
  <c r="R258" i="4"/>
  <c r="P258" i="4"/>
  <c r="BI256" i="4"/>
  <c r="BH256" i="4"/>
  <c r="BG256" i="4"/>
  <c r="BE256" i="4"/>
  <c r="T256" i="4"/>
  <c r="R256" i="4"/>
  <c r="P256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0" i="4"/>
  <c r="BH240" i="4"/>
  <c r="BG240" i="4"/>
  <c r="BE240" i="4"/>
  <c r="T240" i="4"/>
  <c r="R240" i="4"/>
  <c r="P240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0" i="4"/>
  <c r="BH230" i="4"/>
  <c r="BG230" i="4"/>
  <c r="BE230" i="4"/>
  <c r="T230" i="4"/>
  <c r="R230" i="4"/>
  <c r="P230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T200" i="4" s="1"/>
  <c r="R201" i="4"/>
  <c r="R200" i="4" s="1"/>
  <c r="P201" i="4"/>
  <c r="P200" i="4" s="1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1" i="4"/>
  <c r="BH171" i="4"/>
  <c r="BG171" i="4"/>
  <c r="BE171" i="4"/>
  <c r="T171" i="4"/>
  <c r="R171" i="4"/>
  <c r="P171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8" i="4"/>
  <c r="BH148" i="4"/>
  <c r="BG148" i="4"/>
  <c r="BE148" i="4"/>
  <c r="T148" i="4"/>
  <c r="R148" i="4"/>
  <c r="P148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R128" i="4"/>
  <c r="P128" i="4"/>
  <c r="BI126" i="4"/>
  <c r="BH126" i="4"/>
  <c r="BG126" i="4"/>
  <c r="BE126" i="4"/>
  <c r="T126" i="4"/>
  <c r="R126" i="4"/>
  <c r="P126" i="4"/>
  <c r="BI123" i="4"/>
  <c r="BH123" i="4"/>
  <c r="BG123" i="4"/>
  <c r="BE123" i="4"/>
  <c r="T123" i="4"/>
  <c r="R123" i="4"/>
  <c r="P123" i="4"/>
  <c r="BI121" i="4"/>
  <c r="BH121" i="4"/>
  <c r="BG121" i="4"/>
  <c r="BE121" i="4"/>
  <c r="T121" i="4"/>
  <c r="T120" i="4"/>
  <c r="R121" i="4"/>
  <c r="R120" i="4" s="1"/>
  <c r="P121" i="4"/>
  <c r="P120" i="4"/>
  <c r="BI119" i="4"/>
  <c r="BH119" i="4"/>
  <c r="BG119" i="4"/>
  <c r="BE119" i="4"/>
  <c r="T119" i="4"/>
  <c r="T118" i="4" s="1"/>
  <c r="R119" i="4"/>
  <c r="R118" i="4"/>
  <c r="P119" i="4"/>
  <c r="P118" i="4" s="1"/>
  <c r="BI117" i="4"/>
  <c r="BH117" i="4"/>
  <c r="BG117" i="4"/>
  <c r="BE117" i="4"/>
  <c r="T117" i="4"/>
  <c r="T116" i="4"/>
  <c r="R117" i="4"/>
  <c r="R116" i="4" s="1"/>
  <c r="P117" i="4"/>
  <c r="P116" i="4"/>
  <c r="BI115" i="4"/>
  <c r="BH115" i="4"/>
  <c r="BG115" i="4"/>
  <c r="BE115" i="4"/>
  <c r="T115" i="4"/>
  <c r="R115" i="4"/>
  <c r="P115" i="4"/>
  <c r="BI114" i="4"/>
  <c r="BH114" i="4"/>
  <c r="BG114" i="4"/>
  <c r="BE114" i="4"/>
  <c r="T114" i="4"/>
  <c r="R114" i="4"/>
  <c r="P114" i="4"/>
  <c r="BI113" i="4"/>
  <c r="BH113" i="4"/>
  <c r="BG113" i="4"/>
  <c r="BE113" i="4"/>
  <c r="T113" i="4"/>
  <c r="R113" i="4"/>
  <c r="P113" i="4"/>
  <c r="BI112" i="4"/>
  <c r="BH112" i="4"/>
  <c r="BG112" i="4"/>
  <c r="BE112" i="4"/>
  <c r="T112" i="4"/>
  <c r="R112" i="4"/>
  <c r="P112" i="4"/>
  <c r="BI111" i="4"/>
  <c r="BH111" i="4"/>
  <c r="BG111" i="4"/>
  <c r="BE111" i="4"/>
  <c r="T111" i="4"/>
  <c r="R111" i="4"/>
  <c r="P111" i="4"/>
  <c r="BI108" i="4"/>
  <c r="BH108" i="4"/>
  <c r="BG108" i="4"/>
  <c r="BE108" i="4"/>
  <c r="T108" i="4"/>
  <c r="R108" i="4"/>
  <c r="P108" i="4"/>
  <c r="BI105" i="4"/>
  <c r="BH105" i="4"/>
  <c r="BG105" i="4"/>
  <c r="BE105" i="4"/>
  <c r="T105" i="4"/>
  <c r="R105" i="4"/>
  <c r="P105" i="4"/>
  <c r="J99" i="4"/>
  <c r="J98" i="4"/>
  <c r="F96" i="4"/>
  <c r="E94" i="4"/>
  <c r="J55" i="4"/>
  <c r="J54" i="4"/>
  <c r="F52" i="4"/>
  <c r="E50" i="4"/>
  <c r="J18" i="4"/>
  <c r="E18" i="4"/>
  <c r="F99" i="4"/>
  <c r="J17" i="4"/>
  <c r="J15" i="4"/>
  <c r="E15" i="4"/>
  <c r="F98" i="4"/>
  <c r="J14" i="4"/>
  <c r="J12" i="4"/>
  <c r="J96" i="4" s="1"/>
  <c r="E7" i="4"/>
  <c r="E92" i="4" s="1"/>
  <c r="J37" i="3"/>
  <c r="J36" i="3"/>
  <c r="AY56" i="1"/>
  <c r="J35" i="3"/>
  <c r="AX56" i="1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4" i="3"/>
  <c r="BH264" i="3"/>
  <c r="BG264" i="3"/>
  <c r="BE264" i="3"/>
  <c r="T264" i="3"/>
  <c r="T263" i="3" s="1"/>
  <c r="R264" i="3"/>
  <c r="R263" i="3"/>
  <c r="P264" i="3"/>
  <c r="P263" i="3" s="1"/>
  <c r="BI262" i="3"/>
  <c r="BH262" i="3"/>
  <c r="BG262" i="3"/>
  <c r="BE262" i="3"/>
  <c r="T262" i="3"/>
  <c r="T261" i="3"/>
  <c r="R262" i="3"/>
  <c r="R261" i="3" s="1"/>
  <c r="P262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48" i="3"/>
  <c r="BH248" i="3"/>
  <c r="BG248" i="3"/>
  <c r="BE248" i="3"/>
  <c r="T248" i="3"/>
  <c r="R248" i="3"/>
  <c r="P248" i="3"/>
  <c r="BI246" i="3"/>
  <c r="BH246" i="3"/>
  <c r="BG246" i="3"/>
  <c r="BE246" i="3"/>
  <c r="T246" i="3"/>
  <c r="R246" i="3"/>
  <c r="P246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2" i="3"/>
  <c r="BH222" i="3"/>
  <c r="BG222" i="3"/>
  <c r="BE222" i="3"/>
  <c r="T222" i="3"/>
  <c r="R222" i="3"/>
  <c r="P222" i="3"/>
  <c r="BI219" i="3"/>
  <c r="BH219" i="3"/>
  <c r="BG219" i="3"/>
  <c r="BE219" i="3"/>
  <c r="T219" i="3"/>
  <c r="R219" i="3"/>
  <c r="P219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6" i="3"/>
  <c r="BH196" i="3"/>
  <c r="BG196" i="3"/>
  <c r="BE196" i="3"/>
  <c r="T196" i="3"/>
  <c r="T195" i="3" s="1"/>
  <c r="R196" i="3"/>
  <c r="R195" i="3" s="1"/>
  <c r="P196" i="3"/>
  <c r="P195" i="3" s="1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1" i="3"/>
  <c r="BH161" i="3"/>
  <c r="BG161" i="3"/>
  <c r="BE161" i="3"/>
  <c r="T161" i="3"/>
  <c r="R161" i="3"/>
  <c r="P161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4" i="3"/>
  <c r="BH144" i="3"/>
  <c r="BG144" i="3"/>
  <c r="BE144" i="3"/>
  <c r="T144" i="3"/>
  <c r="R144" i="3"/>
  <c r="P144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6" i="3"/>
  <c r="BH126" i="3"/>
  <c r="BG126" i="3"/>
  <c r="BE126" i="3"/>
  <c r="T126" i="3"/>
  <c r="R126" i="3"/>
  <c r="P126" i="3"/>
  <c r="BI123" i="3"/>
  <c r="BH123" i="3"/>
  <c r="BG123" i="3"/>
  <c r="BE123" i="3"/>
  <c r="T123" i="3"/>
  <c r="R123" i="3"/>
  <c r="P123" i="3"/>
  <c r="BI121" i="3"/>
  <c r="BH121" i="3"/>
  <c r="BG121" i="3"/>
  <c r="BE121" i="3"/>
  <c r="T121" i="3"/>
  <c r="T120" i="3"/>
  <c r="R121" i="3"/>
  <c r="R120" i="3"/>
  <c r="P121" i="3"/>
  <c r="P120" i="3"/>
  <c r="BI119" i="3"/>
  <c r="BH119" i="3"/>
  <c r="BG119" i="3"/>
  <c r="BE119" i="3"/>
  <c r="T119" i="3"/>
  <c r="T118" i="3"/>
  <c r="R119" i="3"/>
  <c r="R118" i="3" s="1"/>
  <c r="P119" i="3"/>
  <c r="P118" i="3"/>
  <c r="BI117" i="3"/>
  <c r="BH117" i="3"/>
  <c r="BG117" i="3"/>
  <c r="BE117" i="3"/>
  <c r="T117" i="3"/>
  <c r="T116" i="3" s="1"/>
  <c r="R117" i="3"/>
  <c r="R116" i="3"/>
  <c r="P117" i="3"/>
  <c r="P116" i="3" s="1"/>
  <c r="BI115" i="3"/>
  <c r="BH115" i="3"/>
  <c r="BG115" i="3"/>
  <c r="BE115" i="3"/>
  <c r="T115" i="3"/>
  <c r="R115" i="3"/>
  <c r="P115" i="3"/>
  <c r="BI114" i="3"/>
  <c r="BH114" i="3"/>
  <c r="BG114" i="3"/>
  <c r="BE114" i="3"/>
  <c r="T114" i="3"/>
  <c r="R114" i="3"/>
  <c r="P114" i="3"/>
  <c r="BI113" i="3"/>
  <c r="BH113" i="3"/>
  <c r="BG113" i="3"/>
  <c r="BE113" i="3"/>
  <c r="T113" i="3"/>
  <c r="R113" i="3"/>
  <c r="P113" i="3"/>
  <c r="BI112" i="3"/>
  <c r="BH112" i="3"/>
  <c r="BG112" i="3"/>
  <c r="BE112" i="3"/>
  <c r="T112" i="3"/>
  <c r="R112" i="3"/>
  <c r="P112" i="3"/>
  <c r="BI111" i="3"/>
  <c r="BH111" i="3"/>
  <c r="BG111" i="3"/>
  <c r="BE111" i="3"/>
  <c r="T111" i="3"/>
  <c r="R111" i="3"/>
  <c r="P111" i="3"/>
  <c r="BI108" i="3"/>
  <c r="BH108" i="3"/>
  <c r="BG108" i="3"/>
  <c r="BE108" i="3"/>
  <c r="T108" i="3"/>
  <c r="R108" i="3"/>
  <c r="P108" i="3"/>
  <c r="BI105" i="3"/>
  <c r="BH105" i="3"/>
  <c r="BG105" i="3"/>
  <c r="BE105" i="3"/>
  <c r="T105" i="3"/>
  <c r="R105" i="3"/>
  <c r="P105" i="3"/>
  <c r="J99" i="3"/>
  <c r="J98" i="3"/>
  <c r="F96" i="3"/>
  <c r="E94" i="3"/>
  <c r="J55" i="3"/>
  <c r="J54" i="3"/>
  <c r="F52" i="3"/>
  <c r="E50" i="3"/>
  <c r="J18" i="3"/>
  <c r="E18" i="3"/>
  <c r="F99" i="3" s="1"/>
  <c r="J17" i="3"/>
  <c r="J15" i="3"/>
  <c r="E15" i="3"/>
  <c r="F54" i="3" s="1"/>
  <c r="J14" i="3"/>
  <c r="J12" i="3"/>
  <c r="J96" i="3" s="1"/>
  <c r="E7" i="3"/>
  <c r="E92" i="3"/>
  <c r="J35" i="2"/>
  <c r="J34" i="2"/>
  <c r="AY55" i="1"/>
  <c r="J33" i="2"/>
  <c r="AX55" i="1"/>
  <c r="BI84" i="2"/>
  <c r="BH84" i="2"/>
  <c r="BG84" i="2"/>
  <c r="BE84" i="2"/>
  <c r="T84" i="2"/>
  <c r="R84" i="2"/>
  <c r="P84" i="2"/>
  <c r="BI83" i="2"/>
  <c r="BH83" i="2"/>
  <c r="BG83" i="2"/>
  <c r="BE83" i="2"/>
  <c r="T83" i="2"/>
  <c r="R83" i="2"/>
  <c r="P83" i="2"/>
  <c r="BI82" i="2"/>
  <c r="BH82" i="2"/>
  <c r="BG82" i="2"/>
  <c r="BE82" i="2"/>
  <c r="T82" i="2"/>
  <c r="R82" i="2"/>
  <c r="P82" i="2"/>
  <c r="BI81" i="2"/>
  <c r="BH81" i="2"/>
  <c r="BG81" i="2"/>
  <c r="BE81" i="2"/>
  <c r="T81" i="2"/>
  <c r="R81" i="2"/>
  <c r="P81" i="2"/>
  <c r="BI80" i="2"/>
  <c r="BH80" i="2"/>
  <c r="BG80" i="2"/>
  <c r="BE80" i="2"/>
  <c r="T80" i="2"/>
  <c r="R80" i="2"/>
  <c r="P80" i="2"/>
  <c r="BI79" i="2"/>
  <c r="BH79" i="2"/>
  <c r="BG79" i="2"/>
  <c r="BE79" i="2"/>
  <c r="T79" i="2"/>
  <c r="R79" i="2"/>
  <c r="P79" i="2"/>
  <c r="BI78" i="2"/>
  <c r="BH78" i="2"/>
  <c r="BG78" i="2"/>
  <c r="BE78" i="2"/>
  <c r="T78" i="2"/>
  <c r="R78" i="2"/>
  <c r="P78" i="2"/>
  <c r="J72" i="2"/>
  <c r="J71" i="2"/>
  <c r="F69" i="2"/>
  <c r="E67" i="2"/>
  <c r="J51" i="2"/>
  <c r="J50" i="2"/>
  <c r="F48" i="2"/>
  <c r="E46" i="2"/>
  <c r="J16" i="2"/>
  <c r="E16" i="2"/>
  <c r="F51" i="2"/>
  <c r="J15" i="2"/>
  <c r="J13" i="2"/>
  <c r="E13" i="2"/>
  <c r="F71" i="2"/>
  <c r="J12" i="2"/>
  <c r="J10" i="2"/>
  <c r="J69" i="2" s="1"/>
  <c r="L50" i="1"/>
  <c r="AM50" i="1"/>
  <c r="AM49" i="1"/>
  <c r="L49" i="1"/>
  <c r="AM47" i="1"/>
  <c r="L47" i="1"/>
  <c r="L45" i="1"/>
  <c r="L44" i="1"/>
  <c r="J301" i="10"/>
  <c r="BK296" i="10"/>
  <c r="J290" i="10"/>
  <c r="BK286" i="10"/>
  <c r="BK283" i="10"/>
  <c r="J277" i="10"/>
  <c r="BK261" i="10"/>
  <c r="J256" i="10"/>
  <c r="J248" i="10"/>
  <c r="BK235" i="10"/>
  <c r="J216" i="10"/>
  <c r="BK207" i="10"/>
  <c r="BK197" i="10"/>
  <c r="J177" i="10"/>
  <c r="BK168" i="10"/>
  <c r="BK157" i="10"/>
  <c r="BK134" i="10"/>
  <c r="BK125" i="10"/>
  <c r="J111" i="10"/>
  <c r="BK298" i="9"/>
  <c r="J288" i="9"/>
  <c r="J281" i="9"/>
  <c r="BK271" i="9"/>
  <c r="J263" i="9"/>
  <c r="J240" i="9"/>
  <c r="J230" i="9"/>
  <c r="J217" i="9"/>
  <c r="BK204" i="9"/>
  <c r="J193" i="9"/>
  <c r="BK184" i="9"/>
  <c r="BK179" i="9"/>
  <c r="J153" i="9"/>
  <c r="BK142" i="9"/>
  <c r="J133" i="9"/>
  <c r="BK126" i="9"/>
  <c r="BK308" i="8"/>
  <c r="BK298" i="8"/>
  <c r="BK288" i="8"/>
  <c r="BK281" i="8"/>
  <c r="BK268" i="8"/>
  <c r="BK261" i="8"/>
  <c r="J234" i="8"/>
  <c r="J218" i="8"/>
  <c r="BK204" i="8"/>
  <c r="J192" i="8"/>
  <c r="J177" i="8"/>
  <c r="BK165" i="8"/>
  <c r="J149" i="8"/>
  <c r="J136" i="8"/>
  <c r="BK127" i="8"/>
  <c r="BK112" i="8"/>
  <c r="J311" i="7"/>
  <c r="J305" i="7"/>
  <c r="BK297" i="7"/>
  <c r="BK291" i="7"/>
  <c r="J274" i="7"/>
  <c r="BK254" i="7"/>
  <c r="BK236" i="7"/>
  <c r="BK226" i="7"/>
  <c r="J220" i="7"/>
  <c r="J213" i="7"/>
  <c r="J203" i="7"/>
  <c r="BK184" i="7"/>
  <c r="BK168" i="7"/>
  <c r="BK150" i="7"/>
  <c r="J131" i="7"/>
  <c r="J126" i="7"/>
  <c r="BK113" i="7"/>
  <c r="J293" i="6"/>
  <c r="J282" i="6"/>
  <c r="J275" i="6"/>
  <c r="BK266" i="6"/>
  <c r="BK258" i="6"/>
  <c r="J244" i="6"/>
  <c r="J221" i="6"/>
  <c r="BK214" i="6"/>
  <c r="J203" i="6"/>
  <c r="BK189" i="6"/>
  <c r="J162" i="6"/>
  <c r="J147" i="6"/>
  <c r="BK139" i="6"/>
  <c r="BK124" i="6"/>
  <c r="BK112" i="6"/>
  <c r="BK307" i="5"/>
  <c r="J300" i="5"/>
  <c r="J285" i="5"/>
  <c r="J263" i="5"/>
  <c r="J249" i="5"/>
  <c r="BK237" i="5"/>
  <c r="BK222" i="5"/>
  <c r="BK209" i="5"/>
  <c r="BK200" i="5"/>
  <c r="J187" i="5"/>
  <c r="J170" i="5"/>
  <c r="J150" i="5"/>
  <c r="BK136" i="5"/>
  <c r="J121" i="5"/>
  <c r="J113" i="5"/>
  <c r="J306" i="4"/>
  <c r="J300" i="4"/>
  <c r="J285" i="4"/>
  <c r="J271" i="4"/>
  <c r="J261" i="4"/>
  <c r="J240" i="4"/>
  <c r="J227" i="4"/>
  <c r="J217" i="4"/>
  <c r="J209" i="4"/>
  <c r="BK195" i="4"/>
  <c r="BK174" i="4"/>
  <c r="BK156" i="4"/>
  <c r="J131" i="4"/>
  <c r="J121" i="4"/>
  <c r="BK108" i="4"/>
  <c r="J280" i="3"/>
  <c r="BK262" i="3"/>
  <c r="BK248" i="3"/>
  <c r="BK232" i="3"/>
  <c r="J215" i="3"/>
  <c r="J196" i="3"/>
  <c r="BK176" i="3"/>
  <c r="BK165" i="3"/>
  <c r="J155" i="3"/>
  <c r="J147" i="3"/>
  <c r="BK136" i="3"/>
  <c r="J130" i="3"/>
  <c r="BK119" i="3"/>
  <c r="J115" i="3"/>
  <c r="BK111" i="3"/>
  <c r="BK82" i="2"/>
  <c r="BK303" i="10"/>
  <c r="J295" i="10"/>
  <c r="BK289" i="10"/>
  <c r="BK284" i="10"/>
  <c r="BK278" i="10"/>
  <c r="J274" i="10"/>
  <c r="BK266" i="10"/>
  <c r="BK250" i="10"/>
  <c r="J244" i="10"/>
  <c r="J235" i="10"/>
  <c r="J226" i="10"/>
  <c r="BK217" i="10"/>
  <c r="J215" i="10"/>
  <c r="J207" i="10"/>
  <c r="J205" i="10"/>
  <c r="J198" i="10"/>
  <c r="BK192" i="10"/>
  <c r="BK177" i="10"/>
  <c r="J161" i="10"/>
  <c r="J159" i="10"/>
  <c r="J151" i="10"/>
  <c r="BK128" i="10"/>
  <c r="J121" i="10"/>
  <c r="J113" i="10"/>
  <c r="J107" i="10"/>
  <c r="BK293" i="9"/>
  <c r="BK285" i="9"/>
  <c r="BK277" i="9"/>
  <c r="BK273" i="9"/>
  <c r="BK265" i="9"/>
  <c r="J256" i="9"/>
  <c r="BK246" i="9"/>
  <c r="J239" i="9"/>
  <c r="BK230" i="9"/>
  <c r="J224" i="9"/>
  <c r="BK214" i="9"/>
  <c r="BK203" i="9"/>
  <c r="J195" i="9"/>
  <c r="J177" i="9"/>
  <c r="BK171" i="9"/>
  <c r="BK153" i="9"/>
  <c r="BK151" i="9"/>
  <c r="BK129" i="9"/>
  <c r="BK121" i="9"/>
  <c r="J112" i="9"/>
  <c r="J107" i="9"/>
  <c r="J308" i="8"/>
  <c r="J299" i="8"/>
  <c r="J291" i="8"/>
  <c r="BK270" i="8"/>
  <c r="J247" i="8"/>
  <c r="J235" i="8"/>
  <c r="BK219" i="8"/>
  <c r="BK206" i="8"/>
  <c r="BK188" i="8"/>
  <c r="J176" i="8"/>
  <c r="BK162" i="8"/>
  <c r="J130" i="8"/>
  <c r="BK122" i="8"/>
  <c r="J115" i="8"/>
  <c r="BK312" i="7"/>
  <c r="J301" i="7"/>
  <c r="BK294" i="7"/>
  <c r="BK288" i="7"/>
  <c r="BK284" i="7"/>
  <c r="BK271" i="7"/>
  <c r="J236" i="7"/>
  <c r="J229" i="7"/>
  <c r="BK213" i="7"/>
  <c r="J194" i="7"/>
  <c r="J168" i="7"/>
  <c r="J160" i="7"/>
  <c r="J130" i="7"/>
  <c r="J111" i="7"/>
  <c r="BK288" i="6"/>
  <c r="J276" i="6"/>
  <c r="J256" i="6"/>
  <c r="BK239" i="6"/>
  <c r="J217" i="6"/>
  <c r="J209" i="6"/>
  <c r="J196" i="6"/>
  <c r="BK174" i="6"/>
  <c r="J131" i="6"/>
  <c r="BK116" i="6"/>
  <c r="J297" i="5"/>
  <c r="BK290" i="5"/>
  <c r="BK269" i="5"/>
  <c r="J261" i="5"/>
  <c r="BK246" i="5"/>
  <c r="J235" i="5"/>
  <c r="BK225" i="5"/>
  <c r="BK210" i="5"/>
  <c r="J191" i="5"/>
  <c r="J145" i="5"/>
  <c r="BK114" i="5"/>
  <c r="BK313" i="4"/>
  <c r="J302" i="4"/>
  <c r="J275" i="4"/>
  <c r="J258" i="4"/>
  <c r="J238" i="4"/>
  <c r="BK225" i="4"/>
  <c r="J199" i="4"/>
  <c r="J191" i="4"/>
  <c r="J165" i="4"/>
  <c r="BK133" i="4"/>
  <c r="J117" i="4"/>
  <c r="J282" i="3"/>
  <c r="BK274" i="3"/>
  <c r="J260" i="3"/>
  <c r="J240" i="3"/>
  <c r="BK222" i="3"/>
  <c r="BK212" i="3"/>
  <c r="J205" i="3"/>
  <c r="BK166" i="3"/>
  <c r="J151" i="3"/>
  <c r="J138" i="3"/>
  <c r="J121" i="3"/>
  <c r="BK81" i="2"/>
  <c r="J293" i="10"/>
  <c r="BK285" i="10"/>
  <c r="BK268" i="10"/>
  <c r="BK253" i="10"/>
  <c r="BK230" i="10"/>
  <c r="BK214" i="10"/>
  <c r="BK199" i="10"/>
  <c r="J187" i="10"/>
  <c r="J158" i="10"/>
  <c r="BK127" i="10"/>
  <c r="BK114" i="10"/>
  <c r="J298" i="9"/>
  <c r="J287" i="9"/>
  <c r="J261" i="9"/>
  <c r="J251" i="9"/>
  <c r="BK228" i="9"/>
  <c r="J210" i="9"/>
  <c r="J200" i="9"/>
  <c r="J183" i="9"/>
  <c r="J158" i="9"/>
  <c r="BK137" i="9"/>
  <c r="J122" i="9"/>
  <c r="BK111" i="9"/>
  <c r="J301" i="8"/>
  <c r="J293" i="8"/>
  <c r="J282" i="8"/>
  <c r="BK265" i="8"/>
  <c r="BK239" i="8"/>
  <c r="BK227" i="8"/>
  <c r="J217" i="8"/>
  <c r="J204" i="8"/>
  <c r="BK192" i="8"/>
  <c r="J180" i="8"/>
  <c r="BK171" i="8"/>
  <c r="BK155" i="8"/>
  <c r="J113" i="8"/>
  <c r="J303" i="7"/>
  <c r="J294" i="7"/>
  <c r="BK269" i="7"/>
  <c r="J257" i="7"/>
  <c r="BK239" i="7"/>
  <c r="J226" i="7"/>
  <c r="J215" i="7"/>
  <c r="BK206" i="7"/>
  <c r="J185" i="7"/>
  <c r="J167" i="7"/>
  <c r="BK155" i="7"/>
  <c r="BK139" i="7"/>
  <c r="J115" i="7"/>
  <c r="J108" i="7"/>
  <c r="BK289" i="6"/>
  <c r="BK269" i="6"/>
  <c r="BK242" i="6"/>
  <c r="BK227" i="6"/>
  <c r="BK211" i="6"/>
  <c r="BK207" i="6"/>
  <c r="BK177" i="6"/>
  <c r="BK169" i="6"/>
  <c r="BK157" i="6"/>
  <c r="J140" i="6"/>
  <c r="J120" i="6"/>
  <c r="J114" i="6"/>
  <c r="BK301" i="5"/>
  <c r="BK284" i="5"/>
  <c r="BK272" i="5"/>
  <c r="BK249" i="5"/>
  <c r="BK242" i="5"/>
  <c r="J222" i="5"/>
  <c r="J212" i="5"/>
  <c r="J199" i="5"/>
  <c r="BK172" i="5"/>
  <c r="BK152" i="5"/>
  <c r="J126" i="5"/>
  <c r="J105" i="5"/>
  <c r="J313" i="4"/>
  <c r="BK302" i="4"/>
  <c r="J296" i="4"/>
  <c r="BK269" i="4"/>
  <c r="BK252" i="4"/>
  <c r="J243" i="4"/>
  <c r="J226" i="4"/>
  <c r="BK219" i="4"/>
  <c r="BK214" i="4"/>
  <c r="J206" i="4"/>
  <c r="J192" i="4"/>
  <c r="BK168" i="4"/>
  <c r="J150" i="4"/>
  <c r="J119" i="4"/>
  <c r="BK114" i="4"/>
  <c r="J293" i="3"/>
  <c r="BK284" i="3"/>
  <c r="J271" i="3"/>
  <c r="J264" i="3"/>
  <c r="J256" i="3"/>
  <c r="J236" i="3"/>
  <c r="BK227" i="3"/>
  <c r="BK213" i="3"/>
  <c r="BK205" i="3"/>
  <c r="J194" i="3"/>
  <c r="BK189" i="3"/>
  <c r="J166" i="3"/>
  <c r="BK146" i="3"/>
  <c r="J136" i="3"/>
  <c r="J119" i="3"/>
  <c r="J105" i="3"/>
  <c r="J79" i="2"/>
  <c r="J292" i="10"/>
  <c r="J269" i="10"/>
  <c r="J261" i="10"/>
  <c r="J232" i="10"/>
  <c r="J225" i="10"/>
  <c r="J204" i="10"/>
  <c r="J194" i="10"/>
  <c r="J168" i="10"/>
  <c r="J157" i="10"/>
  <c r="J134" i="10"/>
  <c r="BK111" i="10"/>
  <c r="BK291" i="9"/>
  <c r="J277" i="9"/>
  <c r="BK259" i="9"/>
  <c r="J248" i="9"/>
  <c r="J223" i="9"/>
  <c r="J204" i="9"/>
  <c r="J184" i="9"/>
  <c r="J147" i="9"/>
  <c r="BK134" i="9"/>
  <c r="BK122" i="9"/>
  <c r="BK112" i="9"/>
  <c r="BK292" i="8"/>
  <c r="BK278" i="8"/>
  <c r="BK266" i="8"/>
  <c r="BK258" i="8"/>
  <c r="J243" i="8"/>
  <c r="J231" i="8"/>
  <c r="J214" i="8"/>
  <c r="BK203" i="8"/>
  <c r="BK177" i="8"/>
  <c r="BK168" i="8"/>
  <c r="J161" i="8"/>
  <c r="J120" i="8"/>
  <c r="BK311" i="7"/>
  <c r="J286" i="7"/>
  <c r="J271" i="7"/>
  <c r="BK257" i="7"/>
  <c r="J239" i="7"/>
  <c r="BK220" i="7"/>
  <c r="BK210" i="7"/>
  <c r="J192" i="7"/>
  <c r="BK166" i="7"/>
  <c r="J139" i="7"/>
  <c r="BK126" i="7"/>
  <c r="J300" i="6"/>
  <c r="J292" i="6"/>
  <c r="J285" i="6"/>
  <c r="BK268" i="6"/>
  <c r="BK244" i="6"/>
  <c r="BK230" i="6"/>
  <c r="J224" i="6"/>
  <c r="J214" i="6"/>
  <c r="BK198" i="6"/>
  <c r="BK186" i="6"/>
  <c r="J169" i="6"/>
  <c r="BK162" i="6"/>
  <c r="J152" i="6"/>
  <c r="J139" i="6"/>
  <c r="BK114" i="6"/>
  <c r="J303" i="5"/>
  <c r="J290" i="5"/>
  <c r="J277" i="5"/>
  <c r="J250" i="5"/>
  <c r="BK231" i="5"/>
  <c r="J223" i="5"/>
  <c r="BK190" i="5"/>
  <c r="J177" i="5"/>
  <c r="J156" i="5"/>
  <c r="J114" i="5"/>
  <c r="BK105" i="5"/>
  <c r="BK307" i="4"/>
  <c r="J297" i="4"/>
  <c r="BK281" i="4"/>
  <c r="BK238" i="4"/>
  <c r="BK207" i="4"/>
  <c r="J168" i="4"/>
  <c r="BK160" i="4"/>
  <c r="BK131" i="4"/>
  <c r="J296" i="3"/>
  <c r="J289" i="3"/>
  <c r="BK279" i="3"/>
  <c r="J266" i="3"/>
  <c r="BK240" i="3"/>
  <c r="J216" i="3"/>
  <c r="J206" i="3"/>
  <c r="J199" i="3"/>
  <c r="J189" i="3"/>
  <c r="BK173" i="3"/>
  <c r="J161" i="3"/>
  <c r="BK147" i="3"/>
  <c r="BK113" i="3"/>
  <c r="J80" i="2"/>
  <c r="BK281" i="10"/>
  <c r="BK238" i="10"/>
  <c r="BK219" i="10"/>
  <c r="BK206" i="10"/>
  <c r="J191" i="10"/>
  <c r="BK174" i="10"/>
  <c r="J164" i="10"/>
  <c r="BK151" i="10"/>
  <c r="BK126" i="10"/>
  <c r="BK113" i="10"/>
  <c r="BK104" i="10"/>
  <c r="J290" i="9"/>
  <c r="BK283" i="9"/>
  <c r="J259" i="9"/>
  <c r="J237" i="9"/>
  <c r="BK227" i="9"/>
  <c r="J215" i="9"/>
  <c r="BK200" i="9"/>
  <c r="BK185" i="9"/>
  <c r="J174" i="9"/>
  <c r="BK152" i="9"/>
  <c r="BK138" i="9"/>
  <c r="J129" i="9"/>
  <c r="J120" i="9"/>
  <c r="BK307" i="8"/>
  <c r="J297" i="8"/>
  <c r="J285" i="8"/>
  <c r="J280" i="8"/>
  <c r="J266" i="8"/>
  <c r="J260" i="8"/>
  <c r="BK235" i="8"/>
  <c r="J227" i="8"/>
  <c r="J213" i="8"/>
  <c r="J206" i="8"/>
  <c r="J195" i="8"/>
  <c r="BK183" i="8"/>
  <c r="J168" i="8"/>
  <c r="BK152" i="8"/>
  <c r="J132" i="8"/>
  <c r="BK129" i="8"/>
  <c r="BK115" i="8"/>
  <c r="J313" i="7"/>
  <c r="BK302" i="7"/>
  <c r="J295" i="7"/>
  <c r="BK277" i="7"/>
  <c r="BK264" i="7"/>
  <c r="J245" i="7"/>
  <c r="J234" i="7"/>
  <c r="J223" i="7"/>
  <c r="BK219" i="7"/>
  <c r="BK211" i="7"/>
  <c r="BK201" i="7"/>
  <c r="J181" i="7"/>
  <c r="BK171" i="7"/>
  <c r="BK160" i="7"/>
  <c r="BK130" i="7"/>
  <c r="J119" i="7"/>
  <c r="BK105" i="7"/>
  <c r="BK286" i="6"/>
  <c r="BK279" i="6"/>
  <c r="J268" i="6"/>
  <c r="BK260" i="6"/>
  <c r="BK250" i="6"/>
  <c r="J230" i="6"/>
  <c r="BK218" i="6"/>
  <c r="J210" i="6"/>
  <c r="J202" i="6"/>
  <c r="J167" i="6"/>
  <c r="BK158" i="6"/>
  <c r="BK142" i="6"/>
  <c r="BK131" i="6"/>
  <c r="BK113" i="6"/>
  <c r="J106" i="6"/>
  <c r="J307" i="5"/>
  <c r="BK294" i="5"/>
  <c r="BK270" i="5"/>
  <c r="BK250" i="5"/>
  <c r="J238" i="5"/>
  <c r="J224" i="5"/>
  <c r="BK212" i="5"/>
  <c r="BK206" i="5"/>
  <c r="BK199" i="5"/>
  <c r="J190" i="5"/>
  <c r="J172" i="5"/>
  <c r="BK161" i="5"/>
  <c r="J138" i="5"/>
  <c r="BK128" i="5"/>
  <c r="J117" i="5"/>
  <c r="J315" i="4"/>
  <c r="BK305" i="4"/>
  <c r="BK290" i="4"/>
  <c r="BK278" i="4"/>
  <c r="BK268" i="4"/>
  <c r="BK256" i="4"/>
  <c r="J242" i="4"/>
  <c r="J234" i="4"/>
  <c r="BK222" i="4"/>
  <c r="BK208" i="4"/>
  <c r="J194" i="4"/>
  <c r="BK176" i="4"/>
  <c r="J166" i="4"/>
  <c r="J139" i="4"/>
  <c r="BK123" i="4"/>
  <c r="BK293" i="3"/>
  <c r="J278" i="3"/>
  <c r="BK264" i="3"/>
  <c r="J254" i="3"/>
  <c r="BK237" i="3"/>
  <c r="J227" i="3"/>
  <c r="J209" i="3"/>
  <c r="J180" i="3"/>
  <c r="J140" i="9"/>
  <c r="BK309" i="8"/>
  <c r="J298" i="8"/>
  <c r="BK289" i="8"/>
  <c r="J249" i="8"/>
  <c r="J239" i="8"/>
  <c r="J222" i="8"/>
  <c r="BK200" i="8"/>
  <c r="J183" i="8"/>
  <c r="BK161" i="8"/>
  <c r="BK136" i="8"/>
  <c r="BK125" i="8"/>
  <c r="J116" i="8"/>
  <c r="BK106" i="8"/>
  <c r="BK303" i="7"/>
  <c r="J292" i="7"/>
  <c r="J285" i="7"/>
  <c r="BK274" i="7"/>
  <c r="BK245" i="7"/>
  <c r="BK223" i="7"/>
  <c r="J206" i="7"/>
  <c r="J201" i="7"/>
  <c r="BK181" i="7"/>
  <c r="J166" i="7"/>
  <c r="J148" i="7"/>
  <c r="BK121" i="7"/>
  <c r="BK295" i="6"/>
  <c r="J286" i="6"/>
  <c r="BK261" i="6"/>
  <c r="J248" i="6"/>
  <c r="J218" i="6"/>
  <c r="J213" i="6"/>
  <c r="J201" i="6"/>
  <c r="J187" i="6"/>
  <c r="J172" i="6"/>
  <c r="BK137" i="6"/>
  <c r="J127" i="6"/>
  <c r="BK106" i="6"/>
  <c r="J296" i="5"/>
  <c r="BK287" i="5"/>
  <c r="BK268" i="5"/>
  <c r="BK252" i="5"/>
  <c r="BK238" i="5"/>
  <c r="J227" i="5"/>
  <c r="BK223" i="5"/>
  <c r="BK188" i="5"/>
  <c r="BK160" i="5"/>
  <c r="BK126" i="5"/>
  <c r="J119" i="5"/>
  <c r="BK317" i="4"/>
  <c r="BK308" i="4"/>
  <c r="BK292" i="4"/>
  <c r="J278" i="4"/>
  <c r="J266" i="4"/>
  <c r="BK243" i="4"/>
  <c r="BK233" i="4"/>
  <c r="J219" i="4"/>
  <c r="BK201" i="4"/>
  <c r="J181" i="4"/>
  <c r="J171" i="4"/>
  <c r="J153" i="4"/>
  <c r="BK121" i="4"/>
  <c r="BK288" i="3"/>
  <c r="BK277" i="3"/>
  <c r="BK256" i="3"/>
  <c r="J237" i="3"/>
  <c r="BK224" i="3"/>
  <c r="BK215" i="3"/>
  <c r="BK208" i="3"/>
  <c r="J173" i="3"/>
  <c r="J157" i="3"/>
  <c r="J146" i="3"/>
  <c r="BK132" i="3"/>
  <c r="J123" i="3"/>
  <c r="BK84" i="2"/>
  <c r="BK295" i="10"/>
  <c r="J281" i="10"/>
  <c r="J266" i="10"/>
  <c r="J250" i="10"/>
  <c r="J234" i="10"/>
  <c r="BK216" i="10"/>
  <c r="J208" i="10"/>
  <c r="BK196" i="10"/>
  <c r="BK161" i="10"/>
  <c r="BK150" i="10"/>
  <c r="J126" i="10"/>
  <c r="J301" i="9"/>
  <c r="J283" i="9"/>
  <c r="J278" i="9"/>
  <c r="BK258" i="9"/>
  <c r="BK239" i="9"/>
  <c r="J227" i="9"/>
  <c r="BK215" i="9"/>
  <c r="J190" i="9"/>
  <c r="BK180" i="9"/>
  <c r="J154" i="9"/>
  <c r="J136" i="9"/>
  <c r="J121" i="9"/>
  <c r="BK107" i="9"/>
  <c r="J302" i="8"/>
  <c r="BK290" i="8"/>
  <c r="J278" i="8"/>
  <c r="BK246" i="8"/>
  <c r="BK222" i="8"/>
  <c r="BK212" i="8"/>
  <c r="J198" i="8"/>
  <c r="BK189" i="8"/>
  <c r="J186" i="8"/>
  <c r="BK172" i="8"/>
  <c r="J152" i="8"/>
  <c r="BK131" i="8"/>
  <c r="BK299" i="7"/>
  <c r="J288" i="7"/>
  <c r="J262" i="7"/>
  <c r="BK246" i="7"/>
  <c r="BK233" i="7"/>
  <c r="J222" i="7"/>
  <c r="BK212" i="7"/>
  <c r="J205" i="7"/>
  <c r="J178" i="7"/>
  <c r="J174" i="7"/>
  <c r="J161" i="7"/>
  <c r="J150" i="7"/>
  <c r="J128" i="7"/>
  <c r="J114" i="7"/>
  <c r="J295" i="6"/>
  <c r="BK282" i="6"/>
  <c r="J273" i="6"/>
  <c r="BK256" i="6"/>
  <c r="BK229" i="6"/>
  <c r="BK210" i="6"/>
  <c r="J194" i="6"/>
  <c r="BK172" i="6"/>
  <c r="J165" i="6"/>
  <c r="BK156" i="6"/>
  <c r="J137" i="6"/>
  <c r="BK118" i="6"/>
  <c r="BK303" i="5"/>
  <c r="BK289" i="5"/>
  <c r="BK277" i="5"/>
  <c r="J266" i="5"/>
  <c r="BK256" i="5"/>
  <c r="BK232" i="5"/>
  <c r="J218" i="5"/>
  <c r="J201" i="5"/>
  <c r="J188" i="5"/>
  <c r="BK156" i="5"/>
  <c r="BK147" i="5"/>
  <c r="BK115" i="5"/>
  <c r="BK318" i="4"/>
  <c r="J305" i="4"/>
  <c r="BK300" i="4"/>
  <c r="BK289" i="4"/>
  <c r="J264" i="4"/>
  <c r="BK249" i="4"/>
  <c r="BK242" i="4"/>
  <c r="J222" i="4"/>
  <c r="J215" i="4"/>
  <c r="J208" i="4"/>
  <c r="J201" i="4"/>
  <c r="BK175" i="4"/>
  <c r="BK153" i="4"/>
  <c r="J137" i="4"/>
  <c r="BK115" i="4"/>
  <c r="J108" i="4"/>
  <c r="J291" i="3"/>
  <c r="J279" i="3"/>
  <c r="BK267" i="3"/>
  <c r="J262" i="3"/>
  <c r="BK251" i="3"/>
  <c r="BK233" i="3"/>
  <c r="BK225" i="3"/>
  <c r="J212" i="3"/>
  <c r="J208" i="3"/>
  <c r="J198" i="3"/>
  <c r="J186" i="3"/>
  <c r="J169" i="3"/>
  <c r="J156" i="3"/>
  <c r="J141" i="3"/>
  <c r="BK126" i="3"/>
  <c r="J114" i="3"/>
  <c r="J83" i="2"/>
  <c r="J303" i="10"/>
  <c r="J291" i="10"/>
  <c r="J278" i="10"/>
  <c r="J268" i="10"/>
  <c r="BK256" i="10"/>
  <c r="J230" i="10"/>
  <c r="J219" i="10"/>
  <c r="BK208" i="10"/>
  <c r="J196" i="10"/>
  <c r="BK178" i="10"/>
  <c r="BK158" i="10"/>
  <c r="J148" i="10"/>
  <c r="J132" i="10"/>
  <c r="J104" i="10"/>
  <c r="BK282" i="9"/>
  <c r="J271" i="9"/>
  <c r="J246" i="9"/>
  <c r="J208" i="9"/>
  <c r="BK187" i="9"/>
  <c r="BK160" i="9"/>
  <c r="BK136" i="9"/>
  <c r="J128" i="9"/>
  <c r="BK116" i="9"/>
  <c r="J307" i="8"/>
  <c r="J289" i="8"/>
  <c r="J272" i="8"/>
  <c r="BK260" i="8"/>
  <c r="J246" i="8"/>
  <c r="J232" i="8"/>
  <c r="BK220" i="8"/>
  <c r="J211" i="8"/>
  <c r="J200" i="8"/>
  <c r="J175" i="8"/>
  <c r="J162" i="8"/>
  <c r="BK138" i="8"/>
  <c r="J114" i="8"/>
  <c r="J302" i="7"/>
  <c r="J284" i="7"/>
  <c r="J269" i="7"/>
  <c r="J248" i="7"/>
  <c r="BK234" i="7"/>
  <c r="BK215" i="7"/>
  <c r="J198" i="7"/>
  <c r="BK176" i="7"/>
  <c r="J153" i="7"/>
  <c r="BK108" i="7"/>
  <c r="J299" i="6"/>
  <c r="BK290" i="6"/>
  <c r="BK276" i="6"/>
  <c r="J266" i="6"/>
  <c r="J241" i="6"/>
  <c r="J227" i="6"/>
  <c r="BK217" i="6"/>
  <c r="J207" i="6"/>
  <c r="BK193" i="6"/>
  <c r="J177" i="6"/>
  <c r="J170" i="6"/>
  <c r="BK165" i="6"/>
  <c r="J148" i="6"/>
  <c r="J124" i="6"/>
  <c r="BK305" i="5"/>
  <c r="BK292" i="5"/>
  <c r="J289" i="5"/>
  <c r="J274" i="5"/>
  <c r="BK240" i="5"/>
  <c r="J226" i="5"/>
  <c r="J211" i="5"/>
  <c r="BK187" i="5"/>
  <c r="J171" i="5"/>
  <c r="J160" i="5"/>
  <c r="J152" i="5"/>
  <c r="J112" i="5"/>
  <c r="J316" i="4"/>
  <c r="BK304" i="4"/>
  <c r="BK296" i="4"/>
  <c r="BK288" i="4"/>
  <c r="BK258" i="4"/>
  <c r="BK234" i="4"/>
  <c r="BK181" i="4"/>
  <c r="BK166" i="4"/>
  <c r="J155" i="4"/>
  <c r="BK126" i="4"/>
  <c r="J115" i="4"/>
  <c r="BK105" i="4"/>
  <c r="BK291" i="3"/>
  <c r="J284" i="3"/>
  <c r="J275" i="3"/>
  <c r="J253" i="3"/>
  <c r="BK239" i="3"/>
  <c r="J213" i="3"/>
  <c r="BK202" i="3"/>
  <c r="J193" i="3"/>
  <c r="BK179" i="3"/>
  <c r="J168" i="3"/>
  <c r="J158" i="3"/>
  <c r="J131" i="3"/>
  <c r="J84" i="2"/>
  <c r="BK302" i="10"/>
  <c r="J300" i="10"/>
  <c r="BK293" i="10"/>
  <c r="J289" i="10"/>
  <c r="J287" i="10"/>
  <c r="J284" i="10"/>
  <c r="BK280" i="10"/>
  <c r="BK276" i="10"/>
  <c r="BK259" i="10"/>
  <c r="BK255" i="10"/>
  <c r="J253" i="10"/>
  <c r="BK244" i="10"/>
  <c r="BK239" i="10"/>
  <c r="J229" i="10"/>
  <c r="J217" i="10"/>
  <c r="J209" i="10"/>
  <c r="BK205" i="10"/>
  <c r="J199" i="10"/>
  <c r="J178" i="10"/>
  <c r="BK171" i="10"/>
  <c r="BK167" i="10"/>
  <c r="BK159" i="10"/>
  <c r="J154" i="10"/>
  <c r="BK145" i="10"/>
  <c r="J128" i="10"/>
  <c r="J123" i="10"/>
  <c r="BK112" i="10"/>
  <c r="BK107" i="10"/>
  <c r="BK300" i="9"/>
  <c r="J296" i="9"/>
  <c r="J289" i="9"/>
  <c r="J285" i="9"/>
  <c r="BK275" i="9"/>
  <c r="J270" i="9"/>
  <c r="J265" i="9"/>
  <c r="BK253" i="9"/>
  <c r="J236" i="9"/>
  <c r="J228" i="9"/>
  <c r="BK220" i="9"/>
  <c r="BK210" i="9"/>
  <c r="J194" i="9"/>
  <c r="J187" i="9"/>
  <c r="BK183" i="9"/>
  <c r="J176" i="9"/>
  <c r="BK154" i="9"/>
  <c r="J151" i="9"/>
  <c r="BK140" i="9"/>
  <c r="J134" i="9"/>
  <c r="BK128" i="9"/>
  <c r="J125" i="9"/>
  <c r="J104" i="9"/>
  <c r="J304" i="8"/>
  <c r="BK296" i="8"/>
  <c r="BK291" i="8"/>
  <c r="BK284" i="8"/>
  <c r="BK282" i="8"/>
  <c r="BK272" i="8"/>
  <c r="J263" i="8"/>
  <c r="J255" i="8"/>
  <c r="J240" i="8"/>
  <c r="BK231" i="8"/>
  <c r="J221" i="8"/>
  <c r="BK214" i="8"/>
  <c r="BK209" i="8"/>
  <c r="BK196" i="8"/>
  <c r="J187" i="8"/>
  <c r="BK176" i="8"/>
  <c r="J164" i="8"/>
  <c r="BK154" i="8"/>
  <c r="BK147" i="8"/>
  <c r="J131" i="8"/>
  <c r="J125" i="8"/>
  <c r="J122" i="8"/>
  <c r="BK109" i="8"/>
  <c r="J312" i="7"/>
  <c r="J306" i="7"/>
  <c r="J299" i="7"/>
  <c r="J293" i="7"/>
  <c r="BK281" i="7"/>
  <c r="BK267" i="7"/>
  <c r="BK259" i="7"/>
  <c r="J243" i="7"/>
  <c r="BK230" i="7"/>
  <c r="BK222" i="7"/>
  <c r="J218" i="7"/>
  <c r="J212" i="7"/>
  <c r="BK204" i="7"/>
  <c r="BK195" i="7"/>
  <c r="BK178" i="7"/>
  <c r="BK165" i="7"/>
  <c r="BK148" i="7"/>
  <c r="BK132" i="7"/>
  <c r="J121" i="7"/>
  <c r="J117" i="7"/>
  <c r="BK112" i="7"/>
  <c r="BK298" i="6"/>
  <c r="BK285" i="6"/>
  <c r="BK283" i="6"/>
  <c r="BK277" i="6"/>
  <c r="J269" i="6"/>
  <c r="BK264" i="6"/>
  <c r="J261" i="6"/>
  <c r="J255" i="6"/>
  <c r="J242" i="6"/>
  <c r="J234" i="6"/>
  <c r="BK215" i="6"/>
  <c r="BK212" i="6"/>
  <c r="BK204" i="6"/>
  <c r="BK201" i="6"/>
  <c r="BK179" i="6"/>
  <c r="J159" i="6"/>
  <c r="BK148" i="6"/>
  <c r="BK140" i="6"/>
  <c r="BK129" i="6"/>
  <c r="BK122" i="6"/>
  <c r="BK109" i="6"/>
  <c r="J308" i="5"/>
  <c r="J306" i="5"/>
  <c r="BK293" i="5"/>
  <c r="BK282" i="5"/>
  <c r="J269" i="5"/>
  <c r="BK258" i="5"/>
  <c r="BK247" i="5"/>
  <c r="BK234" i="5"/>
  <c r="BK218" i="5"/>
  <c r="BK211" i="5"/>
  <c r="BK205" i="5"/>
  <c r="BK197" i="5"/>
  <c r="J194" i="5"/>
  <c r="J180" i="5"/>
  <c r="BK167" i="5"/>
  <c r="BK157" i="5"/>
  <c r="J147" i="5"/>
  <c r="BK132" i="5"/>
  <c r="J123" i="5"/>
  <c r="BK119" i="5"/>
  <c r="BK112" i="5"/>
  <c r="J308" i="4"/>
  <c r="BK301" i="4"/>
  <c r="BK293" i="4"/>
  <c r="J289" i="4"/>
  <c r="J281" i="4"/>
  <c r="J273" i="4"/>
  <c r="J263" i="4"/>
  <c r="J249" i="4"/>
  <c r="J246" i="4"/>
  <c r="J235" i="4"/>
  <c r="J233" i="4"/>
  <c r="BK223" i="4"/>
  <c r="BK215" i="4"/>
  <c r="BK212" i="4"/>
  <c r="BK203" i="4"/>
  <c r="BK192" i="4"/>
  <c r="J184" i="4"/>
  <c r="BK171" i="4"/>
  <c r="BK164" i="4"/>
  <c r="BK150" i="4"/>
  <c r="J126" i="4"/>
  <c r="BK113" i="4"/>
  <c r="J111" i="4"/>
  <c r="J281" i="3"/>
  <c r="J274" i="3"/>
  <c r="J270" i="3"/>
  <c r="BK259" i="3"/>
  <c r="J246" i="3"/>
  <c r="BK236" i="3"/>
  <c r="J222" i="3"/>
  <c r="J202" i="3"/>
  <c r="BK194" i="3"/>
  <c r="BK170" i="3"/>
  <c r="BK164" i="3"/>
  <c r="BK151" i="3"/>
  <c r="J139" i="3"/>
  <c r="J132" i="3"/>
  <c r="BK131" i="3"/>
  <c r="J126" i="3"/>
  <c r="BK117" i="3"/>
  <c r="BK114" i="3"/>
  <c r="J113" i="3"/>
  <c r="BK108" i="3"/>
  <c r="BK83" i="2"/>
  <c r="BK79" i="2"/>
  <c r="BK301" i="10"/>
  <c r="BK298" i="10"/>
  <c r="BK290" i="10"/>
  <c r="J286" i="10"/>
  <c r="J283" i="10"/>
  <c r="J280" i="10"/>
  <c r="BK277" i="10"/>
  <c r="BK273" i="10"/>
  <c r="BK258" i="10"/>
  <c r="J255" i="10"/>
  <c r="BK248" i="10"/>
  <c r="BK242" i="10"/>
  <c r="BK241" i="10"/>
  <c r="BK232" i="10"/>
  <c r="BK225" i="10"/>
  <c r="J222" i="10"/>
  <c r="J214" i="10"/>
  <c r="BK212" i="10"/>
  <c r="J206" i="10"/>
  <c r="BK200" i="10"/>
  <c r="J197" i="10"/>
  <c r="BK194" i="10"/>
  <c r="BK191" i="10"/>
  <c r="J174" i="10"/>
  <c r="J171" i="10"/>
  <c r="BK160" i="10"/>
  <c r="J153" i="10"/>
  <c r="BK148" i="10"/>
  <c r="J125" i="10"/>
  <c r="BK123" i="10"/>
  <c r="J114" i="10"/>
  <c r="J112" i="10"/>
  <c r="J110" i="10"/>
  <c r="J294" i="9"/>
  <c r="J291" i="9"/>
  <c r="BK287" i="9"/>
  <c r="BK281" i="9"/>
  <c r="J275" i="9"/>
  <c r="BK274" i="9"/>
  <c r="J266" i="9"/>
  <c r="BK261" i="9"/>
  <c r="J253" i="9"/>
  <c r="BK248" i="9"/>
  <c r="BK240" i="9"/>
  <c r="BK237" i="9"/>
  <c r="BK236" i="9"/>
  <c r="J225" i="9"/>
  <c r="J220" i="9"/>
  <c r="BK217" i="9"/>
  <c r="J211" i="9"/>
  <c r="BK197" i="9"/>
  <c r="BK193" i="9"/>
  <c r="BK186" i="9"/>
  <c r="BK176" i="9"/>
  <c r="BK174" i="9"/>
  <c r="J160" i="9"/>
  <c r="J152" i="9"/>
  <c r="J142" i="9"/>
  <c r="BK133" i="9"/>
  <c r="BK125" i="9"/>
  <c r="J116" i="9"/>
  <c r="J114" i="9"/>
  <c r="J110" i="9"/>
  <c r="J309" i="8"/>
  <c r="BK306" i="8"/>
  <c r="BK301" i="8"/>
  <c r="J295" i="8"/>
  <c r="J290" i="8"/>
  <c r="BK273" i="8"/>
  <c r="BK253" i="8"/>
  <c r="J244" i="8"/>
  <c r="BK237" i="8"/>
  <c r="J230" i="8"/>
  <c r="J212" i="8"/>
  <c r="J203" i="8"/>
  <c r="BK187" i="8"/>
  <c r="J178" i="8"/>
  <c r="J163" i="8"/>
  <c r="J158" i="8"/>
  <c r="J147" i="8"/>
  <c r="J127" i="8"/>
  <c r="BK118" i="8"/>
  <c r="BK114" i="8"/>
  <c r="BK313" i="7"/>
  <c r="J310" i="7"/>
  <c r="BK300" i="7"/>
  <c r="BK295" i="7"/>
  <c r="J291" i="7"/>
  <c r="BK286" i="7"/>
  <c r="BK282" i="7"/>
  <c r="J267" i="7"/>
  <c r="BK238" i="7"/>
  <c r="J221" i="7"/>
  <c r="J207" i="7"/>
  <c r="J204" i="7"/>
  <c r="J195" i="7"/>
  <c r="BK185" i="7"/>
  <c r="BK174" i="7"/>
  <c r="J165" i="7"/>
  <c r="J155" i="7"/>
  <c r="BK123" i="7"/>
  <c r="BK115" i="7"/>
  <c r="BK293" i="6"/>
  <c r="J284" i="6"/>
  <c r="BK273" i="6"/>
  <c r="BK253" i="6"/>
  <c r="BK241" i="6"/>
  <c r="J232" i="6"/>
  <c r="J216" i="6"/>
  <c r="J204" i="6"/>
  <c r="BK202" i="6"/>
  <c r="J189" i="6"/>
  <c r="J179" i="6"/>
  <c r="BK153" i="6"/>
  <c r="BK133" i="6"/>
  <c r="J122" i="6"/>
  <c r="J305" i="5"/>
  <c r="BK298" i="5"/>
  <c r="J292" i="5"/>
  <c r="J270" i="5"/>
  <c r="BK264" i="5"/>
  <c r="J258" i="5"/>
  <c r="J247" i="5"/>
  <c r="J240" i="5"/>
  <c r="J234" i="5"/>
  <c r="BK226" i="5"/>
  <c r="BK217" i="5"/>
  <c r="J195" i="5"/>
  <c r="BK181" i="5"/>
  <c r="J163" i="5"/>
  <c r="J157" i="5"/>
  <c r="BK130" i="5"/>
  <c r="BK117" i="5"/>
  <c r="J318" i="4"/>
  <c r="J307" i="4"/>
  <c r="BK297" i="4"/>
  <c r="J290" i="4"/>
  <c r="BK271" i="4"/>
  <c r="BK263" i="4"/>
  <c r="BK247" i="4"/>
  <c r="BK235" i="4"/>
  <c r="BK226" i="4"/>
  <c r="J214" i="4"/>
  <c r="J203" i="4"/>
  <c r="BK194" i="4"/>
  <c r="J185" i="4"/>
  <c r="J176" i="4"/>
  <c r="BK161" i="4"/>
  <c r="BK148" i="4"/>
  <c r="J128" i="4"/>
  <c r="J112" i="4"/>
  <c r="J285" i="3"/>
  <c r="BK275" i="3"/>
  <c r="J267" i="3"/>
  <c r="BK246" i="3"/>
  <c r="J233" i="3"/>
  <c r="J225" i="3"/>
  <c r="J214" i="3"/>
  <c r="BK207" i="3"/>
  <c r="BK201" i="3"/>
  <c r="BK171" i="3"/>
  <c r="BK158" i="3"/>
  <c r="BK152" i="3"/>
  <c r="BK141" i="3"/>
  <c r="BK130" i="3"/>
  <c r="BK112" i="3"/>
  <c r="BK78" i="2"/>
  <c r="BK300" i="10"/>
  <c r="BK292" i="10"/>
  <c r="BK274" i="10"/>
  <c r="BK262" i="10"/>
  <c r="J242" i="10"/>
  <c r="J227" i="10"/>
  <c r="BK226" i="10"/>
  <c r="J212" i="10"/>
  <c r="BK198" i="10"/>
  <c r="BK188" i="10"/>
  <c r="J185" i="10"/>
  <c r="BK169" i="10"/>
  <c r="BK153" i="10"/>
  <c r="J145" i="10"/>
  <c r="BK121" i="10"/>
  <c r="BK301" i="9"/>
  <c r="J299" i="9"/>
  <c r="BK294" i="9"/>
  <c r="J284" i="9"/>
  <c r="BK280" i="9"/>
  <c r="BK270" i="9"/>
  <c r="BK256" i="9"/>
  <c r="BK242" i="9"/>
  <c r="J232" i="9"/>
  <c r="BK223" i="9"/>
  <c r="BK208" i="9"/>
  <c r="BK195" i="9"/>
  <c r="J185" i="9"/>
  <c r="J179" i="9"/>
  <c r="J169" i="9"/>
  <c r="J144" i="9"/>
  <c r="J130" i="9"/>
  <c r="J119" i="9"/>
  <c r="BK110" i="9"/>
  <c r="J306" i="8"/>
  <c r="BK297" i="8"/>
  <c r="BK285" i="8"/>
  <c r="J281" i="8"/>
  <c r="BK277" i="8"/>
  <c r="J258" i="8"/>
  <c r="BK244" i="8"/>
  <c r="BK232" i="8"/>
  <c r="J220" i="8"/>
  <c r="BK211" i="8"/>
  <c r="BK205" i="8"/>
  <c r="J196" i="8"/>
  <c r="J188" i="8"/>
  <c r="BK178" i="8"/>
  <c r="BK163" i="8"/>
  <c r="J157" i="8"/>
  <c r="BK132" i="8"/>
  <c r="BK305" i="7"/>
  <c r="BK301" i="7"/>
  <c r="J297" i="7"/>
  <c r="BK292" i="7"/>
  <c r="BK265" i="7"/>
  <c r="BK260" i="7"/>
  <c r="BK248" i="7"/>
  <c r="J242" i="7"/>
  <c r="BK231" i="7"/>
  <c r="BK221" i="7"/>
  <c r="J214" i="7"/>
  <c r="J210" i="7"/>
  <c r="BK198" i="7"/>
  <c r="BK191" i="7"/>
  <c r="J175" i="7"/>
  <c r="J164" i="7"/>
  <c r="BK153" i="7"/>
  <c r="J132" i="7"/>
  <c r="J123" i="7"/>
  <c r="J113" i="7"/>
  <c r="J297" i="6"/>
  <c r="J288" i="6"/>
  <c r="BK275" i="6"/>
  <c r="J262" i="6"/>
  <c r="BK248" i="6"/>
  <c r="BK235" i="6"/>
  <c r="J226" i="6"/>
  <c r="BK213" i="6"/>
  <c r="BK209" i="6"/>
  <c r="J198" i="6"/>
  <c r="BK187" i="6"/>
  <c r="J171" i="6"/>
  <c r="J158" i="6"/>
  <c r="BK147" i="6"/>
  <c r="J129" i="6"/>
  <c r="BK115" i="6"/>
  <c r="J112" i="6"/>
  <c r="BK300" i="5"/>
  <c r="J291" i="5"/>
  <c r="J282" i="5"/>
  <c r="BK274" i="5"/>
  <c r="J264" i="5"/>
  <c r="J252" i="5"/>
  <c r="BK235" i="5"/>
  <c r="BK228" i="5"/>
  <c r="BK213" i="5"/>
  <c r="J205" i="5"/>
  <c r="BK191" i="5"/>
  <c r="J174" i="5"/>
  <c r="J167" i="5"/>
  <c r="BK153" i="5"/>
  <c r="J132" i="5"/>
  <c r="BK131" i="5"/>
  <c r="BK113" i="5"/>
  <c r="J317" i="4"/>
  <c r="J311" i="4"/>
  <c r="J299" i="4"/>
  <c r="J293" i="4"/>
  <c r="BK275" i="4"/>
  <c r="J268" i="4"/>
  <c r="J250" i="4"/>
  <c r="BK246" i="4"/>
  <c r="J237" i="4"/>
  <c r="BK227" i="4"/>
  <c r="J223" i="4"/>
  <c r="BK216" i="4"/>
  <c r="J213" i="4"/>
  <c r="J207" i="4"/>
  <c r="BK198" i="4"/>
  <c r="BK191" i="4"/>
  <c r="J174" i="4"/>
  <c r="J161" i="4"/>
  <c r="BK139" i="4"/>
  <c r="J133" i="4"/>
  <c r="BK117" i="4"/>
  <c r="J113" i="4"/>
  <c r="BK294" i="3"/>
  <c r="BK289" i="3"/>
  <c r="BK282" i="3"/>
  <c r="BK278" i="3"/>
  <c r="BK266" i="3"/>
  <c r="BK260" i="3"/>
  <c r="BK254" i="3"/>
  <c r="BK242" i="3"/>
  <c r="BK230" i="3"/>
  <c r="J224" i="3"/>
  <c r="BK214" i="3"/>
  <c r="BK211" i="3"/>
  <c r="BK200" i="3"/>
  <c r="BK193" i="3"/>
  <c r="BK180" i="3"/>
  <c r="J176" i="3"/>
  <c r="BK161" i="3"/>
  <c r="BK144" i="3"/>
  <c r="BK139" i="3"/>
  <c r="J128" i="3"/>
  <c r="BK115" i="3"/>
  <c r="J111" i="3"/>
  <c r="J81" i="2"/>
  <c r="J78" i="2"/>
  <c r="J296" i="10"/>
  <c r="BK287" i="10"/>
  <c r="J276" i="10"/>
  <c r="BK264" i="10"/>
  <c r="J259" i="10"/>
  <c r="BK234" i="10"/>
  <c r="BK229" i="10"/>
  <c r="BK215" i="10"/>
  <c r="BK209" i="10"/>
  <c r="J200" i="10"/>
  <c r="J188" i="10"/>
  <c r="BK185" i="10"/>
  <c r="BK164" i="10"/>
  <c r="J150" i="10"/>
  <c r="BK143" i="10"/>
  <c r="J127" i="10"/>
  <c r="BK116" i="10"/>
  <c r="J293" i="9"/>
  <c r="BK290" i="9"/>
  <c r="BK278" i="9"/>
  <c r="BK263" i="9"/>
  <c r="BK251" i="9"/>
  <c r="J242" i="9"/>
  <c r="J214" i="9"/>
  <c r="J205" i="9"/>
  <c r="BK194" i="9"/>
  <c r="J171" i="9"/>
  <c r="BK158" i="9"/>
  <c r="BK144" i="9"/>
  <c r="J135" i="9"/>
  <c r="J126" i="9"/>
  <c r="BK120" i="9"/>
  <c r="J113" i="9"/>
  <c r="BK293" i="8"/>
  <c r="J287" i="8"/>
  <c r="J270" i="8"/>
  <c r="BK263" i="8"/>
  <c r="BK255" i="8"/>
  <c r="BK240" i="8"/>
  <c r="J224" i="8"/>
  <c r="J219" i="8"/>
  <c r="BK217" i="8"/>
  <c r="J205" i="8"/>
  <c r="BK195" i="8"/>
  <c r="BK180" i="8"/>
  <c r="J172" i="8"/>
  <c r="BK164" i="8"/>
  <c r="J154" i="8"/>
  <c r="J129" i="8"/>
  <c r="J109" i="8"/>
  <c r="BK308" i="7"/>
  <c r="BK290" i="7"/>
  <c r="J281" i="7"/>
  <c r="J260" i="7"/>
  <c r="BK252" i="7"/>
  <c r="J238" i="7"/>
  <c r="BK218" i="7"/>
  <c r="J199" i="7"/>
  <c r="J191" i="7"/>
  <c r="BK167" i="7"/>
  <c r="BK137" i="7"/>
  <c r="J112" i="7"/>
  <c r="BK300" i="6"/>
  <c r="BK297" i="6"/>
  <c r="J289" i="6"/>
  <c r="J277" i="6"/>
  <c r="J272" i="6"/>
  <c r="BK255" i="6"/>
  <c r="BK234" i="6"/>
  <c r="BK232" i="6"/>
  <c r="BK226" i="6"/>
  <c r="J215" i="6"/>
  <c r="J212" i="6"/>
  <c r="BK196" i="6"/>
  <c r="J190" i="6"/>
  <c r="J180" i="6"/>
  <c r="BK171" i="6"/>
  <c r="BK167" i="6"/>
  <c r="J157" i="6"/>
  <c r="J153" i="6"/>
  <c r="J145" i="6"/>
  <c r="J133" i="6"/>
  <c r="J118" i="6"/>
  <c r="BK306" i="5"/>
  <c r="BK297" i="5"/>
  <c r="BK291" i="5"/>
  <c r="J284" i="5"/>
  <c r="J276" i="5"/>
  <c r="J268" i="5"/>
  <c r="J237" i="5"/>
  <c r="J225" i="5"/>
  <c r="J213" i="5"/>
  <c r="J200" i="5"/>
  <c r="J181" i="5"/>
  <c r="BK170" i="5"/>
  <c r="J162" i="5"/>
  <c r="J136" i="5"/>
  <c r="BK121" i="5"/>
  <c r="J108" i="5"/>
  <c r="BK311" i="4"/>
  <c r="BK306" i="4"/>
  <c r="BK298" i="4"/>
  <c r="J295" i="4"/>
  <c r="BK285" i="4"/>
  <c r="BK264" i="4"/>
  <c r="J256" i="4"/>
  <c r="BK237" i="4"/>
  <c r="BK230" i="4"/>
  <c r="J198" i="4"/>
  <c r="J167" i="4"/>
  <c r="J156" i="4"/>
  <c r="BK137" i="4"/>
  <c r="J130" i="4"/>
  <c r="J123" i="4"/>
  <c r="J114" i="4"/>
  <c r="BK296" i="3"/>
  <c r="J295" i="3"/>
  <c r="J286" i="3"/>
  <c r="BK281" i="3"/>
  <c r="J277" i="3"/>
  <c r="J259" i="3"/>
  <c r="J248" i="3"/>
  <c r="J219" i="3"/>
  <c r="J211" i="3"/>
  <c r="J207" i="3"/>
  <c r="J201" i="3"/>
  <c r="BK198" i="3"/>
  <c r="J190" i="3"/>
  <c r="BK187" i="3"/>
  <c r="J170" i="3"/>
  <c r="J165" i="3"/>
  <c r="J152" i="3"/>
  <c r="BK121" i="3"/>
  <c r="J112" i="3"/>
  <c r="AS54" i="1"/>
  <c r="J264" i="10"/>
  <c r="J241" i="10"/>
  <c r="BK222" i="10"/>
  <c r="J213" i="10"/>
  <c r="BK201" i="10"/>
  <c r="J184" i="10"/>
  <c r="J169" i="10"/>
  <c r="BK132" i="10"/>
  <c r="J116" i="10"/>
  <c r="BK110" i="10"/>
  <c r="BK299" i="9"/>
  <c r="BK288" i="9"/>
  <c r="J280" i="9"/>
  <c r="BK266" i="9"/>
  <c r="BK254" i="9"/>
  <c r="J233" i="9"/>
  <c r="BK225" i="9"/>
  <c r="BK205" i="9"/>
  <c r="BK190" i="9"/>
  <c r="J180" i="9"/>
  <c r="BK169" i="9"/>
  <c r="BK147" i="9"/>
  <c r="BK135" i="9"/>
  <c r="J127" i="9"/>
  <c r="BK114" i="9"/>
  <c r="BK302" i="8"/>
  <c r="BK295" i="8"/>
  <c r="BK287" i="8"/>
  <c r="J277" i="8"/>
  <c r="J265" i="8"/>
  <c r="BK247" i="8"/>
  <c r="BK230" i="8"/>
  <c r="J210" i="8"/>
  <c r="BK198" i="8"/>
  <c r="BK191" i="8"/>
  <c r="J171" i="8"/>
  <c r="J155" i="8"/>
  <c r="J138" i="8"/>
  <c r="BK130" i="8"/>
  <c r="J118" i="8"/>
  <c r="J106" i="8"/>
  <c r="BK310" i="7"/>
  <c r="J296" i="7"/>
  <c r="BK285" i="7"/>
  <c r="J265" i="7"/>
  <c r="J252" i="7"/>
  <c r="BK242" i="7"/>
  <c r="BK229" i="7"/>
  <c r="BK214" i="7"/>
  <c r="BK207" i="7"/>
  <c r="BK199" i="7"/>
  <c r="BK175" i="7"/>
  <c r="BK161" i="7"/>
  <c r="J133" i="7"/>
  <c r="BK128" i="7"/>
  <c r="BK114" i="7"/>
  <c r="BK299" i="6"/>
  <c r="BK284" i="6"/>
  <c r="J281" i="6"/>
  <c r="BK272" i="6"/>
  <c r="BK262" i="6"/>
  <c r="J253" i="6"/>
  <c r="J235" i="6"/>
  <c r="BK216" i="6"/>
  <c r="J208" i="6"/>
  <c r="J193" i="6"/>
  <c r="BK166" i="6"/>
  <c r="BK152" i="6"/>
  <c r="J132" i="6"/>
  <c r="J115" i="6"/>
  <c r="BK308" i="5"/>
  <c r="J298" i="5"/>
  <c r="J281" i="5"/>
  <c r="BK261" i="5"/>
  <c r="J243" i="5"/>
  <c r="J228" i="5"/>
  <c r="J217" i="5"/>
  <c r="J210" i="5"/>
  <c r="BK201" i="5"/>
  <c r="BK195" i="5"/>
  <c r="BK174" i="5"/>
  <c r="BK162" i="5"/>
  <c r="BK145" i="5"/>
  <c r="J131" i="5"/>
  <c r="J115" i="5"/>
  <c r="BK310" i="4"/>
  <c r="BK295" i="4"/>
  <c r="J286" i="4"/>
  <c r="BK266" i="4"/>
  <c r="J252" i="4"/>
  <c r="J225" i="4"/>
  <c r="BK213" i="4"/>
  <c r="BK206" i="4"/>
  <c r="BK185" i="4"/>
  <c r="BK167" i="4"/>
  <c r="BK155" i="4"/>
  <c r="BK130" i="4"/>
  <c r="BK112" i="4"/>
  <c r="BK286" i="3"/>
  <c r="BK271" i="3"/>
  <c r="J258" i="3"/>
  <c r="J242" i="3"/>
  <c r="J228" i="3"/>
  <c r="BK206" i="3"/>
  <c r="J187" i="3"/>
  <c r="J171" i="3"/>
  <c r="J137" i="9"/>
  <c r="J111" i="9"/>
  <c r="BK304" i="8"/>
  <c r="J292" i="8"/>
  <c r="J288" i="8"/>
  <c r="BK243" i="8"/>
  <c r="BK224" i="8"/>
  <c r="J209" i="8"/>
  <c r="J189" i="8"/>
  <c r="BK173" i="8"/>
  <c r="BK157" i="8"/>
  <c r="BK120" i="8"/>
  <c r="BK113" i="8"/>
  <c r="J308" i="7"/>
  <c r="BK296" i="7"/>
  <c r="J290" i="7"/>
  <c r="J277" i="7"/>
  <c r="J259" i="7"/>
  <c r="J233" i="7"/>
  <c r="BK205" i="7"/>
  <c r="BK192" i="7"/>
  <c r="BK164" i="7"/>
  <c r="BK133" i="7"/>
  <c r="BK119" i="7"/>
  <c r="BK292" i="6"/>
  <c r="J283" i="6"/>
  <c r="J264" i="6"/>
  <c r="J250" i="6"/>
  <c r="BK238" i="6"/>
  <c r="BK208" i="6"/>
  <c r="BK190" i="6"/>
  <c r="J186" i="6"/>
  <c r="BK145" i="6"/>
  <c r="BK120" i="6"/>
  <c r="J301" i="5"/>
  <c r="J294" i="5"/>
  <c r="BK281" i="5"/>
  <c r="BK266" i="5"/>
  <c r="J256" i="5"/>
  <c r="J242" i="5"/>
  <c r="J232" i="5"/>
  <c r="BK224" i="5"/>
  <c r="J197" i="5"/>
  <c r="BK171" i="5"/>
  <c r="BK138" i="5"/>
  <c r="BK123" i="5"/>
  <c r="BK108" i="5"/>
  <c r="J310" i="4"/>
  <c r="BK299" i="4"/>
  <c r="BK286" i="4"/>
  <c r="J269" i="4"/>
  <c r="BK240" i="4"/>
  <c r="J224" i="4"/>
  <c r="BK209" i="4"/>
  <c r="J195" i="4"/>
  <c r="BK184" i="4"/>
  <c r="J175" i="4"/>
  <c r="J160" i="4"/>
  <c r="J132" i="4"/>
  <c r="J105" i="4"/>
  <c r="BK280" i="3"/>
  <c r="BK273" i="3"/>
  <c r="BK253" i="3"/>
  <c r="J230" i="3"/>
  <c r="BK219" i="3"/>
  <c r="BK210" i="3"/>
  <c r="J179" i="3"/>
  <c r="BK169" i="3"/>
  <c r="BK156" i="3"/>
  <c r="J144" i="3"/>
  <c r="BK128" i="3"/>
  <c r="BK105" i="3"/>
  <c r="J302" i="10"/>
  <c r="BK291" i="10"/>
  <c r="BK269" i="10"/>
  <c r="J258" i="10"/>
  <c r="J238" i="10"/>
  <c r="BK204" i="10"/>
  <c r="J192" i="10"/>
  <c r="BK184" i="10"/>
  <c r="J160" i="10"/>
  <c r="J143" i="10"/>
  <c r="J118" i="10"/>
  <c r="J300" i="9"/>
  <c r="BK289" i="9"/>
  <c r="J282" i="9"/>
  <c r="J274" i="9"/>
  <c r="J254" i="9"/>
  <c r="BK233" i="9"/>
  <c r="BK224" i="9"/>
  <c r="J203" i="9"/>
  <c r="J186" i="9"/>
  <c r="BK149" i="9"/>
  <c r="BK127" i="9"/>
  <c r="BK113" i="9"/>
  <c r="BK104" i="9"/>
  <c r="J296" i="8"/>
  <c r="J284" i="8"/>
  <c r="J273" i="8"/>
  <c r="BK249" i="8"/>
  <c r="BK234" i="8"/>
  <c r="BK218" i="8"/>
  <c r="BK210" i="8"/>
  <c r="J191" i="8"/>
  <c r="BK175" i="8"/>
  <c r="BK158" i="8"/>
  <c r="J112" i="8"/>
  <c r="J300" i="7"/>
  <c r="BK293" i="7"/>
  <c r="J264" i="7"/>
  <c r="J254" i="7"/>
  <c r="BK243" i="7"/>
  <c r="J230" i="7"/>
  <c r="J219" i="7"/>
  <c r="J211" i="7"/>
  <c r="BK194" i="7"/>
  <c r="J176" i="7"/>
  <c r="J171" i="7"/>
  <c r="BK156" i="7"/>
  <c r="J137" i="7"/>
  <c r="BK117" i="7"/>
  <c r="BK111" i="7"/>
  <c r="J290" i="6"/>
  <c r="J279" i="6"/>
  <c r="J260" i="6"/>
  <c r="J239" i="6"/>
  <c r="BK224" i="6"/>
  <c r="BK203" i="6"/>
  <c r="BK180" i="6"/>
  <c r="BK170" i="6"/>
  <c r="BK159" i="6"/>
  <c r="BK132" i="6"/>
  <c r="J116" i="6"/>
  <c r="J113" i="6"/>
  <c r="J293" i="5"/>
  <c r="BK285" i="5"/>
  <c r="BK276" i="5"/>
  <c r="BK263" i="5"/>
  <c r="J246" i="5"/>
  <c r="J231" i="5"/>
  <c r="J209" i="5"/>
  <c r="BK194" i="5"/>
  <c r="BK177" i="5"/>
  <c r="J161" i="5"/>
  <c r="BK150" i="5"/>
  <c r="J130" i="5"/>
  <c r="J111" i="5"/>
  <c r="BK316" i="4"/>
  <c r="J304" i="4"/>
  <c r="J298" i="4"/>
  <c r="J288" i="4"/>
  <c r="BK261" i="4"/>
  <c r="J247" i="4"/>
  <c r="J230" i="4"/>
  <c r="BK224" i="4"/>
  <c r="BK217" i="4"/>
  <c r="J212" i="4"/>
  <c r="BK199" i="4"/>
  <c r="BK178" i="4"/>
  <c r="J164" i="4"/>
  <c r="J148" i="4"/>
  <c r="BK128" i="4"/>
  <c r="BK295" i="3"/>
  <c r="J288" i="3"/>
  <c r="J273" i="3"/>
  <c r="BK258" i="3"/>
  <c r="J239" i="3"/>
  <c r="BK228" i="3"/>
  <c r="BK216" i="3"/>
  <c r="J210" i="3"/>
  <c r="BK199" i="3"/>
  <c r="BK190" i="3"/>
  <c r="BK168" i="3"/>
  <c r="BK155" i="3"/>
  <c r="BK138" i="3"/>
  <c r="BK123" i="3"/>
  <c r="J108" i="3"/>
  <c r="BK80" i="2"/>
  <c r="J298" i="10"/>
  <c r="J285" i="10"/>
  <c r="J273" i="10"/>
  <c r="J262" i="10"/>
  <c r="J239" i="10"/>
  <c r="BK227" i="10"/>
  <c r="BK213" i="10"/>
  <c r="J201" i="10"/>
  <c r="BK187" i="10"/>
  <c r="J167" i="10"/>
  <c r="BK154" i="10"/>
  <c r="BK118" i="10"/>
  <c r="BK296" i="9"/>
  <c r="BK284" i="9"/>
  <c r="J273" i="9"/>
  <c r="J258" i="9"/>
  <c r="BK232" i="9"/>
  <c r="BK211" i="9"/>
  <c r="J197" i="9"/>
  <c r="BK177" i="9"/>
  <c r="J149" i="9"/>
  <c r="J138" i="9"/>
  <c r="BK130" i="9"/>
  <c r="BK119" i="9"/>
  <c r="BK299" i="8"/>
  <c r="BK280" i="8"/>
  <c r="J268" i="8"/>
  <c r="J261" i="8"/>
  <c r="J253" i="8"/>
  <c r="J237" i="8"/>
  <c r="BK221" i="8"/>
  <c r="BK213" i="8"/>
  <c r="BK186" i="8"/>
  <c r="J173" i="8"/>
  <c r="J165" i="8"/>
  <c r="BK149" i="8"/>
  <c r="BK116" i="8"/>
  <c r="BK306" i="7"/>
  <c r="J282" i="7"/>
  <c r="BK262" i="7"/>
  <c r="J246" i="7"/>
  <c r="J231" i="7"/>
  <c r="BK203" i="7"/>
  <c r="J184" i="7"/>
  <c r="J156" i="7"/>
  <c r="BK131" i="7"/>
  <c r="J105" i="7"/>
  <c r="J298" i="6"/>
  <c r="BK281" i="6"/>
  <c r="J258" i="6"/>
  <c r="J238" i="6"/>
  <c r="J229" i="6"/>
  <c r="BK221" i="6"/>
  <c r="J211" i="6"/>
  <c r="BK194" i="6"/>
  <c r="J174" i="6"/>
  <c r="J166" i="6"/>
  <c r="J156" i="6"/>
  <c r="J142" i="6"/>
  <c r="BK127" i="6"/>
  <c r="J109" i="6"/>
  <c r="BK296" i="5"/>
  <c r="J287" i="5"/>
  <c r="J272" i="5"/>
  <c r="BK243" i="5"/>
  <c r="BK227" i="5"/>
  <c r="J206" i="5"/>
  <c r="BK180" i="5"/>
  <c r="BK163" i="5"/>
  <c r="J153" i="5"/>
  <c r="J128" i="5"/>
  <c r="BK111" i="5"/>
  <c r="BK315" i="4"/>
  <c r="J301" i="4"/>
  <c r="J292" i="4"/>
  <c r="BK273" i="4"/>
  <c r="BK250" i="4"/>
  <c r="J216" i="4"/>
  <c r="J178" i="4"/>
  <c r="BK165" i="4"/>
  <c r="BK132" i="4"/>
  <c r="BK119" i="4"/>
  <c r="BK111" i="4"/>
  <c r="J294" i="3"/>
  <c r="BK285" i="3"/>
  <c r="BK270" i="3"/>
  <c r="J251" i="3"/>
  <c r="J232" i="3"/>
  <c r="BK209" i="3"/>
  <c r="J200" i="3"/>
  <c r="BK196" i="3"/>
  <c r="BK186" i="3"/>
  <c r="J164" i="3"/>
  <c r="BK157" i="3"/>
  <c r="J117" i="3"/>
  <c r="J82" i="2"/>
  <c r="P199" i="8" l="1"/>
  <c r="P77" i="2"/>
  <c r="P76" i="2"/>
  <c r="P75" i="2" s="1"/>
  <c r="AU55" i="1" s="1"/>
  <c r="P104" i="3"/>
  <c r="P122" i="3"/>
  <c r="P129" i="3"/>
  <c r="BK172" i="3"/>
  <c r="J172" i="3"/>
  <c r="J68" i="3"/>
  <c r="BK188" i="3"/>
  <c r="J188" i="3" s="1"/>
  <c r="J69" i="3" s="1"/>
  <c r="P197" i="3"/>
  <c r="P218" i="3"/>
  <c r="R231" i="3"/>
  <c r="T257" i="3"/>
  <c r="P276" i="3"/>
  <c r="R283" i="3"/>
  <c r="BK292" i="3"/>
  <c r="J292" i="3"/>
  <c r="J82" i="3"/>
  <c r="T104" i="4"/>
  <c r="BK129" i="4"/>
  <c r="J129" i="4" s="1"/>
  <c r="J66" i="4" s="1"/>
  <c r="BK177" i="4"/>
  <c r="J177" i="4" s="1"/>
  <c r="J67" i="4" s="1"/>
  <c r="BK193" i="4"/>
  <c r="J193" i="4" s="1"/>
  <c r="J68" i="4" s="1"/>
  <c r="P202" i="4"/>
  <c r="BK241" i="4"/>
  <c r="J241" i="4" s="1"/>
  <c r="J73" i="4" s="1"/>
  <c r="BK267" i="4"/>
  <c r="J267" i="4"/>
  <c r="J74" i="4" s="1"/>
  <c r="P274" i="4"/>
  <c r="BK294" i="4"/>
  <c r="J294" i="4"/>
  <c r="J79" i="4" s="1"/>
  <c r="T294" i="4"/>
  <c r="R303" i="4"/>
  <c r="BK314" i="4"/>
  <c r="J314" i="4" s="1"/>
  <c r="J82" i="4" s="1"/>
  <c r="T104" i="5"/>
  <c r="BK122" i="5"/>
  <c r="J122" i="5" s="1"/>
  <c r="J65" i="5" s="1"/>
  <c r="R122" i="5"/>
  <c r="R129" i="5"/>
  <c r="T173" i="5"/>
  <c r="R189" i="5"/>
  <c r="P198" i="5"/>
  <c r="T230" i="5"/>
  <c r="T241" i="5"/>
  <c r="T267" i="5"/>
  <c r="P275" i="5"/>
  <c r="P288" i="5"/>
  <c r="T295" i="5"/>
  <c r="T299" i="5"/>
  <c r="P304" i="5"/>
  <c r="T105" i="6"/>
  <c r="BK130" i="6"/>
  <c r="J130" i="6" s="1"/>
  <c r="J66" i="6" s="1"/>
  <c r="BK168" i="6"/>
  <c r="J168" i="6" s="1"/>
  <c r="J67" i="6" s="1"/>
  <c r="P168" i="6"/>
  <c r="P173" i="6"/>
  <c r="R188" i="6"/>
  <c r="R197" i="6"/>
  <c r="P220" i="6"/>
  <c r="R233" i="6"/>
  <c r="T259" i="6"/>
  <c r="P267" i="6"/>
  <c r="P280" i="6"/>
  <c r="P287" i="6"/>
  <c r="BK296" i="6"/>
  <c r="J296" i="6" s="1"/>
  <c r="J83" i="6" s="1"/>
  <c r="BK104" i="7"/>
  <c r="T122" i="7"/>
  <c r="T129" i="7"/>
  <c r="R177" i="7"/>
  <c r="T193" i="7"/>
  <c r="BK202" i="7"/>
  <c r="J202" i="7" s="1"/>
  <c r="J70" i="7" s="1"/>
  <c r="P225" i="7"/>
  <c r="P237" i="7"/>
  <c r="P263" i="7"/>
  <c r="T270" i="7"/>
  <c r="R289" i="7"/>
  <c r="P298" i="7"/>
  <c r="P304" i="7"/>
  <c r="P309" i="7"/>
  <c r="T105" i="8"/>
  <c r="P121" i="8"/>
  <c r="R128" i="8"/>
  <c r="BK174" i="8"/>
  <c r="J174" i="8"/>
  <c r="J66" i="8" s="1"/>
  <c r="P174" i="8"/>
  <c r="R179" i="8"/>
  <c r="P190" i="8"/>
  <c r="R226" i="8"/>
  <c r="T238" i="8"/>
  <c r="P271" i="8"/>
  <c r="BK286" i="8"/>
  <c r="J286" i="8" s="1"/>
  <c r="J80" i="8" s="1"/>
  <c r="R286" i="8"/>
  <c r="R294" i="8"/>
  <c r="BK305" i="8"/>
  <c r="J305" i="8"/>
  <c r="J83" i="8" s="1"/>
  <c r="R103" i="9"/>
  <c r="R102" i="9" s="1"/>
  <c r="BK150" i="9"/>
  <c r="J150" i="9" s="1"/>
  <c r="J66" i="9" s="1"/>
  <c r="P103" i="10"/>
  <c r="R103" i="10"/>
  <c r="T103" i="10"/>
  <c r="BK117" i="10"/>
  <c r="J117" i="10" s="1"/>
  <c r="J63" i="10" s="1"/>
  <c r="P117" i="10"/>
  <c r="R117" i="10"/>
  <c r="T117" i="10"/>
  <c r="BK124" i="10"/>
  <c r="J124" i="10" s="1"/>
  <c r="J64" i="10" s="1"/>
  <c r="BK221" i="10"/>
  <c r="BK233" i="10"/>
  <c r="J233" i="10" s="1"/>
  <c r="J72" i="10" s="1"/>
  <c r="T282" i="10"/>
  <c r="R288" i="10"/>
  <c r="P294" i="10"/>
  <c r="BK299" i="10"/>
  <c r="J299" i="10" s="1"/>
  <c r="J81" i="10" s="1"/>
  <c r="R77" i="2"/>
  <c r="R76" i="2"/>
  <c r="R75" i="2" s="1"/>
  <c r="BK104" i="3"/>
  <c r="J104" i="3" s="1"/>
  <c r="J61" i="3" s="1"/>
  <c r="T122" i="3"/>
  <c r="T129" i="3"/>
  <c r="T167" i="3"/>
  <c r="T172" i="3"/>
  <c r="R188" i="3"/>
  <c r="BK197" i="3"/>
  <c r="J197" i="3" s="1"/>
  <c r="J71" i="3" s="1"/>
  <c r="BK218" i="3"/>
  <c r="J218" i="3"/>
  <c r="J73" i="3" s="1"/>
  <c r="T218" i="3"/>
  <c r="T231" i="3"/>
  <c r="R257" i="3"/>
  <c r="P265" i="3"/>
  <c r="BK276" i="3"/>
  <c r="J276" i="3" s="1"/>
  <c r="J79" i="3" s="1"/>
  <c r="R276" i="3"/>
  <c r="BK287" i="3"/>
  <c r="J287" i="3" s="1"/>
  <c r="J81" i="3" s="1"/>
  <c r="T287" i="3"/>
  <c r="P292" i="3"/>
  <c r="BK104" i="4"/>
  <c r="T122" i="4"/>
  <c r="T129" i="4"/>
  <c r="T177" i="4"/>
  <c r="R193" i="4"/>
  <c r="BK202" i="4"/>
  <c r="J202" i="4" s="1"/>
  <c r="J70" i="4" s="1"/>
  <c r="BK229" i="4"/>
  <c r="T229" i="4"/>
  <c r="P241" i="4"/>
  <c r="P267" i="4"/>
  <c r="T267" i="4"/>
  <c r="T274" i="4"/>
  <c r="T291" i="4"/>
  <c r="P294" i="4"/>
  <c r="T303" i="4"/>
  <c r="T309" i="4"/>
  <c r="R314" i="4"/>
  <c r="R104" i="5"/>
  <c r="P122" i="5"/>
  <c r="P129" i="5"/>
  <c r="P173" i="5"/>
  <c r="BK198" i="5"/>
  <c r="J198" i="5" s="1"/>
  <c r="J70" i="5" s="1"/>
  <c r="BK230" i="5"/>
  <c r="J230" i="5"/>
  <c r="J72" i="5" s="1"/>
  <c r="P230" i="5"/>
  <c r="R267" i="5"/>
  <c r="BK275" i="5"/>
  <c r="J275" i="5" s="1"/>
  <c r="J77" i="5" s="1"/>
  <c r="BK288" i="5"/>
  <c r="J288" i="5"/>
  <c r="J79" i="5" s="1"/>
  <c r="BK295" i="5"/>
  <c r="J295" i="5" s="1"/>
  <c r="J80" i="5" s="1"/>
  <c r="P295" i="5"/>
  <c r="R299" i="5"/>
  <c r="T304" i="5"/>
  <c r="BK105" i="6"/>
  <c r="J105" i="6" s="1"/>
  <c r="J61" i="6" s="1"/>
  <c r="BK123" i="6"/>
  <c r="J123" i="6"/>
  <c r="J65" i="6" s="1"/>
  <c r="R123" i="6"/>
  <c r="T130" i="6"/>
  <c r="R168" i="6"/>
  <c r="T173" i="6"/>
  <c r="T188" i="6"/>
  <c r="P197" i="6"/>
  <c r="BK233" i="6"/>
  <c r="J233" i="6" s="1"/>
  <c r="J74" i="6" s="1"/>
  <c r="BK259" i="6"/>
  <c r="J259" i="6"/>
  <c r="J75" i="6" s="1"/>
  <c r="R267" i="6"/>
  <c r="BK287" i="6"/>
  <c r="J287" i="6"/>
  <c r="J81" i="6" s="1"/>
  <c r="T287" i="6"/>
  <c r="R291" i="6"/>
  <c r="R296" i="6"/>
  <c r="T104" i="7"/>
  <c r="P122" i="7"/>
  <c r="P129" i="7"/>
  <c r="T177" i="7"/>
  <c r="P202" i="7"/>
  <c r="BK225" i="7"/>
  <c r="J225" i="7" s="1"/>
  <c r="J72" i="7" s="1"/>
  <c r="BK237" i="7"/>
  <c r="J237" i="7"/>
  <c r="J73" i="7" s="1"/>
  <c r="BK263" i="7"/>
  <c r="J263" i="7" s="1"/>
  <c r="J74" i="7" s="1"/>
  <c r="R270" i="7"/>
  <c r="T298" i="7"/>
  <c r="R304" i="7"/>
  <c r="R309" i="7"/>
  <c r="R105" i="8"/>
  <c r="BK128" i="8"/>
  <c r="J128" i="8" s="1"/>
  <c r="J65" i="8" s="1"/>
  <c r="R174" i="8"/>
  <c r="T179" i="8"/>
  <c r="T190" i="8"/>
  <c r="BK226" i="8"/>
  <c r="J226" i="8" s="1"/>
  <c r="J73" i="8" s="1"/>
  <c r="BK238" i="8"/>
  <c r="J238" i="8"/>
  <c r="J74" i="8" s="1"/>
  <c r="BK264" i="8"/>
  <c r="J264" i="8" s="1"/>
  <c r="J75" i="8" s="1"/>
  <c r="T264" i="8"/>
  <c r="T271" i="8"/>
  <c r="P283" i="8"/>
  <c r="BK294" i="8"/>
  <c r="J294" i="8" s="1"/>
  <c r="J81" i="8" s="1"/>
  <c r="T294" i="8"/>
  <c r="P300" i="8"/>
  <c r="T305" i="8"/>
  <c r="BK103" i="9"/>
  <c r="J103" i="9" s="1"/>
  <c r="J61" i="9" s="1"/>
  <c r="R150" i="9"/>
  <c r="P124" i="10"/>
  <c r="R221" i="10"/>
  <c r="R233" i="10"/>
  <c r="P260" i="10"/>
  <c r="BK267" i="10"/>
  <c r="J267" i="10" s="1"/>
  <c r="J76" i="10" s="1"/>
  <c r="T267" i="10"/>
  <c r="P279" i="10"/>
  <c r="T279" i="10"/>
  <c r="P282" i="10"/>
  <c r="BK288" i="10"/>
  <c r="J288" i="10"/>
  <c r="J79" i="10" s="1"/>
  <c r="BK294" i="10"/>
  <c r="J294" i="10" s="1"/>
  <c r="J80" i="10" s="1"/>
  <c r="R299" i="10"/>
  <c r="BK77" i="2"/>
  <c r="J77" i="2" s="1"/>
  <c r="J57" i="2" s="1"/>
  <c r="T104" i="3"/>
  <c r="BK122" i="3"/>
  <c r="J122" i="3" s="1"/>
  <c r="J65" i="3" s="1"/>
  <c r="R122" i="3"/>
  <c r="R129" i="3"/>
  <c r="P167" i="3"/>
  <c r="P172" i="3"/>
  <c r="P188" i="3"/>
  <c r="T197" i="3"/>
  <c r="BK231" i="3"/>
  <c r="J231" i="3"/>
  <c r="J74" i="3" s="1"/>
  <c r="BK257" i="3"/>
  <c r="J257" i="3" s="1"/>
  <c r="J75" i="3" s="1"/>
  <c r="P257" i="3"/>
  <c r="R265" i="3"/>
  <c r="BK283" i="3"/>
  <c r="J283" i="3"/>
  <c r="J80" i="3" s="1"/>
  <c r="T283" i="3"/>
  <c r="R287" i="3"/>
  <c r="T292" i="3"/>
  <c r="R104" i="4"/>
  <c r="P122" i="4"/>
  <c r="P129" i="4"/>
  <c r="P177" i="4"/>
  <c r="P193" i="4"/>
  <c r="T202" i="4"/>
  <c r="R229" i="4"/>
  <c r="T241" i="4"/>
  <c r="BK274" i="4"/>
  <c r="J274" i="4"/>
  <c r="J77" i="4" s="1"/>
  <c r="BK291" i="4"/>
  <c r="J291" i="4" s="1"/>
  <c r="J78" i="4" s="1"/>
  <c r="R291" i="4"/>
  <c r="BK303" i="4"/>
  <c r="J303" i="4" s="1"/>
  <c r="J80" i="4" s="1"/>
  <c r="BK309" i="4"/>
  <c r="J309" i="4"/>
  <c r="J81" i="4" s="1"/>
  <c r="P309" i="4"/>
  <c r="P314" i="4"/>
  <c r="BK104" i="5"/>
  <c r="BK129" i="5"/>
  <c r="J129" i="5"/>
  <c r="J66" i="5" s="1"/>
  <c r="BK173" i="5"/>
  <c r="J173" i="5" s="1"/>
  <c r="J67" i="5" s="1"/>
  <c r="BK189" i="5"/>
  <c r="J189" i="5"/>
  <c r="J68" i="5" s="1"/>
  <c r="T189" i="5"/>
  <c r="T198" i="5"/>
  <c r="R230" i="5"/>
  <c r="R241" i="5"/>
  <c r="P267" i="5"/>
  <c r="R275" i="5"/>
  <c r="T288" i="5"/>
  <c r="BK299" i="5"/>
  <c r="J299" i="5"/>
  <c r="J81" i="5" s="1"/>
  <c r="BK304" i="5"/>
  <c r="J304" i="5" s="1"/>
  <c r="J82" i="5" s="1"/>
  <c r="P105" i="6"/>
  <c r="P123" i="6"/>
  <c r="P130" i="6"/>
  <c r="BK173" i="6"/>
  <c r="J173" i="6" s="1"/>
  <c r="J68" i="6" s="1"/>
  <c r="BK188" i="6"/>
  <c r="J188" i="6"/>
  <c r="J69" i="6" s="1"/>
  <c r="T197" i="6"/>
  <c r="R220" i="6"/>
  <c r="P233" i="6"/>
  <c r="R259" i="6"/>
  <c r="T267" i="6"/>
  <c r="T280" i="6"/>
  <c r="R287" i="6"/>
  <c r="P291" i="6"/>
  <c r="P296" i="6"/>
  <c r="P104" i="7"/>
  <c r="R122" i="7"/>
  <c r="R129" i="7"/>
  <c r="P177" i="7"/>
  <c r="P193" i="7"/>
  <c r="R202" i="7"/>
  <c r="R225" i="7"/>
  <c r="T237" i="7"/>
  <c r="T263" i="7"/>
  <c r="P270" i="7"/>
  <c r="P289" i="7"/>
  <c r="BK298" i="7"/>
  <c r="J298" i="7" s="1"/>
  <c r="J80" i="7" s="1"/>
  <c r="BK304" i="7"/>
  <c r="J304" i="7"/>
  <c r="J81" i="7" s="1"/>
  <c r="T304" i="7"/>
  <c r="T309" i="7"/>
  <c r="P105" i="8"/>
  <c r="BK121" i="8"/>
  <c r="J121" i="8"/>
  <c r="J64" i="8" s="1"/>
  <c r="P128" i="8"/>
  <c r="BK179" i="8"/>
  <c r="J179" i="8"/>
  <c r="J67" i="8" s="1"/>
  <c r="BK190" i="8"/>
  <c r="J190" i="8" s="1"/>
  <c r="J68" i="8" s="1"/>
  <c r="P226" i="8"/>
  <c r="P238" i="8"/>
  <c r="P264" i="8"/>
  <c r="R271" i="8"/>
  <c r="T283" i="8"/>
  <c r="P286" i="8"/>
  <c r="P294" i="8"/>
  <c r="R300" i="8"/>
  <c r="P305" i="8"/>
  <c r="P103" i="9"/>
  <c r="P102" i="9" s="1"/>
  <c r="BK143" i="9"/>
  <c r="J143" i="9" s="1"/>
  <c r="J65" i="9" s="1"/>
  <c r="P143" i="9"/>
  <c r="P150" i="9"/>
  <c r="BK196" i="9"/>
  <c r="J196" i="9"/>
  <c r="J67" i="9" s="1"/>
  <c r="R196" i="9"/>
  <c r="BK209" i="9"/>
  <c r="J209" i="9"/>
  <c r="J68" i="9" s="1"/>
  <c r="T209" i="9"/>
  <c r="P219" i="9"/>
  <c r="BK231" i="9"/>
  <c r="J231" i="9" s="1"/>
  <c r="J72" i="9" s="1"/>
  <c r="T231" i="9"/>
  <c r="P257" i="9"/>
  <c r="T257" i="9"/>
  <c r="BK264" i="9"/>
  <c r="J264" i="9" s="1"/>
  <c r="J76" i="9" s="1"/>
  <c r="R264" i="9"/>
  <c r="BK276" i="9"/>
  <c r="J276" i="9" s="1"/>
  <c r="J77" i="9" s="1"/>
  <c r="P276" i="9"/>
  <c r="T276" i="9"/>
  <c r="P279" i="9"/>
  <c r="T279" i="9"/>
  <c r="P286" i="9"/>
  <c r="T286" i="9"/>
  <c r="P292" i="9"/>
  <c r="T292" i="9"/>
  <c r="P297" i="9"/>
  <c r="R297" i="9"/>
  <c r="T124" i="10"/>
  <c r="P170" i="10"/>
  <c r="T170" i="10"/>
  <c r="P186" i="10"/>
  <c r="T186" i="10"/>
  <c r="P221" i="10"/>
  <c r="T233" i="10"/>
  <c r="BK260" i="10"/>
  <c r="J260" i="10" s="1"/>
  <c r="J73" i="10" s="1"/>
  <c r="P288" i="10"/>
  <c r="T294" i="10"/>
  <c r="P299" i="10"/>
  <c r="T77" i="2"/>
  <c r="T76" i="2" s="1"/>
  <c r="T75" i="2" s="1"/>
  <c r="R104" i="3"/>
  <c r="BK129" i="3"/>
  <c r="J129" i="3" s="1"/>
  <c r="J66" i="3" s="1"/>
  <c r="BK167" i="3"/>
  <c r="J167" i="3"/>
  <c r="J67" i="3" s="1"/>
  <c r="R167" i="3"/>
  <c r="R172" i="3"/>
  <c r="T188" i="3"/>
  <c r="R197" i="3"/>
  <c r="R218" i="3"/>
  <c r="P231" i="3"/>
  <c r="BK265" i="3"/>
  <c r="J265" i="3" s="1"/>
  <c r="J78" i="3" s="1"/>
  <c r="T265" i="3"/>
  <c r="T276" i="3"/>
  <c r="P283" i="3"/>
  <c r="P287" i="3"/>
  <c r="R292" i="3"/>
  <c r="P104" i="4"/>
  <c r="P103" i="4" s="1"/>
  <c r="BK122" i="4"/>
  <c r="J122" i="4"/>
  <c r="J65" i="4"/>
  <c r="R122" i="4"/>
  <c r="R129" i="4"/>
  <c r="R177" i="4"/>
  <c r="T193" i="4"/>
  <c r="R202" i="4"/>
  <c r="P229" i="4"/>
  <c r="R241" i="4"/>
  <c r="R267" i="4"/>
  <c r="R274" i="4"/>
  <c r="P291" i="4"/>
  <c r="R294" i="4"/>
  <c r="P303" i="4"/>
  <c r="R309" i="4"/>
  <c r="T314" i="4"/>
  <c r="P104" i="5"/>
  <c r="T122" i="5"/>
  <c r="T129" i="5"/>
  <c r="R173" i="5"/>
  <c r="P189" i="5"/>
  <c r="R198" i="5"/>
  <c r="BK241" i="5"/>
  <c r="J241" i="5"/>
  <c r="J73" i="5" s="1"/>
  <c r="P241" i="5"/>
  <c r="BK267" i="5"/>
  <c r="J267" i="5"/>
  <c r="J74" i="5" s="1"/>
  <c r="T275" i="5"/>
  <c r="R288" i="5"/>
  <c r="R295" i="5"/>
  <c r="P299" i="5"/>
  <c r="R304" i="5"/>
  <c r="R105" i="6"/>
  <c r="T123" i="6"/>
  <c r="R130" i="6"/>
  <c r="T168" i="6"/>
  <c r="R173" i="6"/>
  <c r="P188" i="6"/>
  <c r="BK197" i="6"/>
  <c r="J197" i="6"/>
  <c r="J71" i="6" s="1"/>
  <c r="BK220" i="6"/>
  <c r="J220" i="6"/>
  <c r="J73" i="6"/>
  <c r="T220" i="6"/>
  <c r="T233" i="6"/>
  <c r="P259" i="6"/>
  <c r="BK267" i="6"/>
  <c r="J267" i="6" s="1"/>
  <c r="J78" i="6" s="1"/>
  <c r="BK280" i="6"/>
  <c r="J280" i="6"/>
  <c r="J80" i="6" s="1"/>
  <c r="R280" i="6"/>
  <c r="BK291" i="6"/>
  <c r="J291" i="6"/>
  <c r="J82" i="6" s="1"/>
  <c r="T291" i="6"/>
  <c r="T296" i="6"/>
  <c r="R104" i="7"/>
  <c r="BK122" i="7"/>
  <c r="J122" i="7"/>
  <c r="J65" i="7"/>
  <c r="BK129" i="7"/>
  <c r="J129" i="7" s="1"/>
  <c r="J66" i="7" s="1"/>
  <c r="BK177" i="7"/>
  <c r="J177" i="7"/>
  <c r="J67" i="7" s="1"/>
  <c r="BK193" i="7"/>
  <c r="J193" i="7"/>
  <c r="J68" i="7"/>
  <c r="R193" i="7"/>
  <c r="T202" i="7"/>
  <c r="T225" i="7"/>
  <c r="R237" i="7"/>
  <c r="R263" i="7"/>
  <c r="BK270" i="7"/>
  <c r="J270" i="7"/>
  <c r="J77" i="7"/>
  <c r="BK289" i="7"/>
  <c r="J289" i="7"/>
  <c r="J79" i="7"/>
  <c r="T289" i="7"/>
  <c r="R298" i="7"/>
  <c r="BK309" i="7"/>
  <c r="J309" i="7"/>
  <c r="J82" i="7"/>
  <c r="BK105" i="8"/>
  <c r="J105" i="8"/>
  <c r="J61" i="8"/>
  <c r="R121" i="8"/>
  <c r="T121" i="8"/>
  <c r="T128" i="8"/>
  <c r="T174" i="8"/>
  <c r="P179" i="8"/>
  <c r="R190" i="8"/>
  <c r="T226" i="8"/>
  <c r="R238" i="8"/>
  <c r="R264" i="8"/>
  <c r="BK271" i="8"/>
  <c r="J271" i="8"/>
  <c r="J78" i="8" s="1"/>
  <c r="BK283" i="8"/>
  <c r="J283" i="8" s="1"/>
  <c r="J79" i="8" s="1"/>
  <c r="R283" i="8"/>
  <c r="T286" i="8"/>
  <c r="BK300" i="8"/>
  <c r="J300" i="8"/>
  <c r="J82" i="8" s="1"/>
  <c r="T300" i="8"/>
  <c r="R305" i="8"/>
  <c r="T103" i="9"/>
  <c r="T102" i="9" s="1"/>
  <c r="R143" i="9"/>
  <c r="T143" i="9"/>
  <c r="T150" i="9"/>
  <c r="P196" i="9"/>
  <c r="T196" i="9"/>
  <c r="P209" i="9"/>
  <c r="R209" i="9"/>
  <c r="BK219" i="9"/>
  <c r="J219" i="9"/>
  <c r="J71" i="9" s="1"/>
  <c r="R219" i="9"/>
  <c r="T219" i="9"/>
  <c r="P231" i="9"/>
  <c r="R231" i="9"/>
  <c r="BK257" i="9"/>
  <c r="J257" i="9" s="1"/>
  <c r="J73" i="9" s="1"/>
  <c r="R257" i="9"/>
  <c r="P264" i="9"/>
  <c r="T264" i="9"/>
  <c r="R276" i="9"/>
  <c r="BK279" i="9"/>
  <c r="J279" i="9"/>
  <c r="J78" i="9" s="1"/>
  <c r="R279" i="9"/>
  <c r="BK286" i="9"/>
  <c r="J286" i="9"/>
  <c r="J79" i="9" s="1"/>
  <c r="R286" i="9"/>
  <c r="BK292" i="9"/>
  <c r="J292" i="9"/>
  <c r="J80" i="9" s="1"/>
  <c r="R292" i="9"/>
  <c r="BK297" i="9"/>
  <c r="J297" i="9"/>
  <c r="J81" i="9" s="1"/>
  <c r="T297" i="9"/>
  <c r="BK103" i="10"/>
  <c r="J103" i="10"/>
  <c r="J61" i="10" s="1"/>
  <c r="R124" i="10"/>
  <c r="BK170" i="10"/>
  <c r="J170" i="10"/>
  <c r="J65" i="10" s="1"/>
  <c r="R170" i="10"/>
  <c r="BK186" i="10"/>
  <c r="J186" i="10"/>
  <c r="J66" i="10" s="1"/>
  <c r="R186" i="10"/>
  <c r="T221" i="10"/>
  <c r="P233" i="10"/>
  <c r="R260" i="10"/>
  <c r="T260" i="10"/>
  <c r="P267" i="10"/>
  <c r="R267" i="10"/>
  <c r="BK279" i="10"/>
  <c r="J279" i="10"/>
  <c r="J77" i="10" s="1"/>
  <c r="R279" i="10"/>
  <c r="BK282" i="10"/>
  <c r="J282" i="10"/>
  <c r="J78" i="10" s="1"/>
  <c r="R282" i="10"/>
  <c r="T288" i="10"/>
  <c r="R294" i="10"/>
  <c r="T299" i="10"/>
  <c r="F50" i="2"/>
  <c r="F72" i="2"/>
  <c r="BF79" i="2"/>
  <c r="BF82" i="2"/>
  <c r="BF83" i="2"/>
  <c r="J52" i="3"/>
  <c r="BF115" i="3"/>
  <c r="BF130" i="3"/>
  <c r="BF132" i="3"/>
  <c r="BF138" i="3"/>
  <c r="BF141" i="3"/>
  <c r="BF158" i="3"/>
  <c r="BF166" i="3"/>
  <c r="BF169" i="3"/>
  <c r="BF180" i="3"/>
  <c r="BF190" i="3"/>
  <c r="BF199" i="3"/>
  <c r="BF205" i="3"/>
  <c r="BF210" i="3"/>
  <c r="BF212" i="3"/>
  <c r="BF222" i="3"/>
  <c r="BF224" i="3"/>
  <c r="BF230" i="3"/>
  <c r="BF237" i="3"/>
  <c r="BF251" i="3"/>
  <c r="BF256" i="3"/>
  <c r="BF264" i="3"/>
  <c r="BF282" i="3"/>
  <c r="BF286" i="3"/>
  <c r="BF288" i="3"/>
  <c r="BF293" i="3"/>
  <c r="BF294" i="3"/>
  <c r="BF295" i="3"/>
  <c r="BF296" i="3"/>
  <c r="BK118" i="3"/>
  <c r="J118" i="3" s="1"/>
  <c r="J63" i="3" s="1"/>
  <c r="BK195" i="3"/>
  <c r="J195" i="3"/>
  <c r="J70" i="3" s="1"/>
  <c r="F55" i="4"/>
  <c r="BF113" i="4"/>
  <c r="BF114" i="4"/>
  <c r="BF121" i="4"/>
  <c r="BF123" i="4"/>
  <c r="BF153" i="4"/>
  <c r="BF161" i="4"/>
  <c r="BF167" i="4"/>
  <c r="BF176" i="4"/>
  <c r="BF195" i="4"/>
  <c r="BF198" i="4"/>
  <c r="BF201" i="4"/>
  <c r="BF206" i="4"/>
  <c r="BF212" i="4"/>
  <c r="BF213" i="4"/>
  <c r="BF215" i="4"/>
  <c r="BF235" i="4"/>
  <c r="BF249" i="4"/>
  <c r="BF263" i="4"/>
  <c r="BF269" i="4"/>
  <c r="BF286" i="4"/>
  <c r="BF295" i="4"/>
  <c r="BF297" i="4"/>
  <c r="BF300" i="4"/>
  <c r="BF302" i="4"/>
  <c r="BF310" i="4"/>
  <c r="BK200" i="4"/>
  <c r="J200" i="4" s="1"/>
  <c r="J69" i="4" s="1"/>
  <c r="BK272" i="4"/>
  <c r="J272" i="4"/>
  <c r="J76" i="4" s="1"/>
  <c r="F99" i="5"/>
  <c r="BF105" i="5"/>
  <c r="BF112" i="5"/>
  <c r="BF113" i="5"/>
  <c r="BF114" i="5"/>
  <c r="BF123" i="5"/>
  <c r="BF126" i="5"/>
  <c r="BF138" i="5"/>
  <c r="BF153" i="5"/>
  <c r="BF157" i="5"/>
  <c r="BF161" i="5"/>
  <c r="BF167" i="5"/>
  <c r="BF177" i="5"/>
  <c r="BF181" i="5"/>
  <c r="BF191" i="5"/>
  <c r="BF197" i="5"/>
  <c r="BF199" i="5"/>
  <c r="BF210" i="5"/>
  <c r="BF212" i="5"/>
  <c r="BF222" i="5"/>
  <c r="BF234" i="5"/>
  <c r="BF235" i="5"/>
  <c r="BF237" i="5"/>
  <c r="BF249" i="5"/>
  <c r="BF258" i="5"/>
  <c r="BF270" i="5"/>
  <c r="BF274" i="5"/>
  <c r="BF276" i="5"/>
  <c r="BF281" i="5"/>
  <c r="BF282" i="5"/>
  <c r="BF287" i="5"/>
  <c r="BF301" i="5"/>
  <c r="E48" i="6"/>
  <c r="F54" i="6"/>
  <c r="F55" i="6"/>
  <c r="BF106" i="6"/>
  <c r="BF112" i="6"/>
  <c r="BF113" i="6"/>
  <c r="BF116" i="6"/>
  <c r="BF132" i="6"/>
  <c r="BF133" i="6"/>
  <c r="BF137" i="6"/>
  <c r="BF140" i="6"/>
  <c r="BF142" i="6"/>
  <c r="BF147" i="6"/>
  <c r="BF148" i="6"/>
  <c r="BF156" i="6"/>
  <c r="BF158" i="6"/>
  <c r="BF169" i="6"/>
  <c r="BF171" i="6"/>
  <c r="BF172" i="6"/>
  <c r="BF179" i="6"/>
  <c r="BF180" i="6"/>
  <c r="BF186" i="6"/>
  <c r="BF190" i="6"/>
  <c r="BF208" i="6"/>
  <c r="BF211" i="6"/>
  <c r="BF213" i="6"/>
  <c r="BF227" i="6"/>
  <c r="BF239" i="6"/>
  <c r="BF242" i="6"/>
  <c r="BF248" i="6"/>
  <c r="BF256" i="6"/>
  <c r="BF266" i="6"/>
  <c r="BF269" i="6"/>
  <c r="BF276" i="6"/>
  <c r="BF277" i="6"/>
  <c r="BF282" i="6"/>
  <c r="BF283" i="6"/>
  <c r="BF284" i="6"/>
  <c r="BF293" i="6"/>
  <c r="BF297" i="6"/>
  <c r="BF298" i="6"/>
  <c r="BF299" i="6"/>
  <c r="BF300" i="6"/>
  <c r="BK119" i="6"/>
  <c r="J119" i="6"/>
  <c r="J63" i="6"/>
  <c r="J52" i="7"/>
  <c r="F99" i="7"/>
  <c r="BF105" i="7"/>
  <c r="BF115" i="7"/>
  <c r="BF117" i="7"/>
  <c r="BF123" i="7"/>
  <c r="BF128" i="7"/>
  <c r="BF150" i="7"/>
  <c r="BF165" i="7"/>
  <c r="BF175" i="7"/>
  <c r="BF181" i="7"/>
  <c r="BF185" i="7"/>
  <c r="BF192" i="7"/>
  <c r="BF198" i="7"/>
  <c r="BF204" i="7"/>
  <c r="BF215" i="7"/>
  <c r="BF219" i="7"/>
  <c r="BF226" i="7"/>
  <c r="BF230" i="7"/>
  <c r="BF233" i="7"/>
  <c r="BF236" i="7"/>
  <c r="BF245" i="7"/>
  <c r="BF259" i="7"/>
  <c r="BF269" i="7"/>
  <c r="BF285" i="7"/>
  <c r="BF292" i="7"/>
  <c r="BF305" i="7"/>
  <c r="BF311" i="7"/>
  <c r="BK116" i="7"/>
  <c r="J116" i="7" s="1"/>
  <c r="J62" i="7" s="1"/>
  <c r="BK120" i="7"/>
  <c r="J120" i="7"/>
  <c r="J64" i="7" s="1"/>
  <c r="BK266" i="7"/>
  <c r="J266" i="7"/>
  <c r="J75" i="7"/>
  <c r="BF113" i="8"/>
  <c r="BF115" i="8"/>
  <c r="BF116" i="8"/>
  <c r="BF120" i="8"/>
  <c r="BF122" i="8"/>
  <c r="BF125" i="8"/>
  <c r="BF136" i="8"/>
  <c r="BF155" i="8"/>
  <c r="BF161" i="8"/>
  <c r="BF162" i="8"/>
  <c r="BF164" i="8"/>
  <c r="BF168" i="8"/>
  <c r="BF171" i="8"/>
  <c r="BF183" i="8"/>
  <c r="BF187" i="8"/>
  <c r="BF189" i="8"/>
  <c r="BF198" i="8"/>
  <c r="BF200" i="8"/>
  <c r="BF222" i="8"/>
  <c r="BF230" i="8"/>
  <c r="BF240" i="8"/>
  <c r="BF247" i="8"/>
  <c r="BF253" i="8"/>
  <c r="BF258" i="8"/>
  <c r="BF260" i="8"/>
  <c r="BF261" i="8"/>
  <c r="BF270" i="8"/>
  <c r="BF278" i="8"/>
  <c r="BF281" i="8"/>
  <c r="BF288" i="8"/>
  <c r="BF292" i="8"/>
  <c r="BF295" i="8"/>
  <c r="J52" i="9"/>
  <c r="F98" i="9"/>
  <c r="BF121" i="9"/>
  <c r="BF125" i="9"/>
  <c r="BF127" i="9"/>
  <c r="BF133" i="9"/>
  <c r="BF134" i="9"/>
  <c r="BF135" i="9"/>
  <c r="BF144" i="9"/>
  <c r="BF147" i="9"/>
  <c r="BF153" i="9"/>
  <c r="BF169" i="9"/>
  <c r="BF174" i="9"/>
  <c r="BF183" i="9"/>
  <c r="BF185" i="9"/>
  <c r="BF195" i="9"/>
  <c r="BF203" i="9"/>
  <c r="BF205" i="9"/>
  <c r="BF214" i="9"/>
  <c r="BF217" i="9"/>
  <c r="BF220" i="9"/>
  <c r="BF239" i="9"/>
  <c r="BF242" i="9"/>
  <c r="BF246" i="9"/>
  <c r="BF256" i="9"/>
  <c r="BF261" i="9"/>
  <c r="BF265" i="9"/>
  <c r="BF266" i="9"/>
  <c r="BF275" i="9"/>
  <c r="BF277" i="9"/>
  <c r="BF294" i="9"/>
  <c r="F55" i="10"/>
  <c r="F97" i="10"/>
  <c r="BF114" i="10"/>
  <c r="BF126" i="10"/>
  <c r="BF128" i="10"/>
  <c r="BF132" i="10"/>
  <c r="BF145" i="10"/>
  <c r="BF148" i="10"/>
  <c r="BF153" i="10"/>
  <c r="BF154" i="10"/>
  <c r="BF160" i="10"/>
  <c r="BF161" i="10"/>
  <c r="BF171" i="10"/>
  <c r="BF177" i="10"/>
  <c r="BF198" i="10"/>
  <c r="BF200" i="10"/>
  <c r="BF201" i="10"/>
  <c r="BF217" i="10"/>
  <c r="BF222" i="10"/>
  <c r="BF227" i="10"/>
  <c r="BF229" i="10"/>
  <c r="BF232" i="10"/>
  <c r="BF244" i="10"/>
  <c r="BF250" i="10"/>
  <c r="BF255" i="10"/>
  <c r="BF259" i="10"/>
  <c r="BF261" i="10"/>
  <c r="BF266" i="10"/>
  <c r="BF274" i="10"/>
  <c r="BF277" i="10"/>
  <c r="BF281" i="10"/>
  <c r="BF283" i="10"/>
  <c r="BF291" i="10"/>
  <c r="BF295" i="10"/>
  <c r="BF296" i="10"/>
  <c r="BF300" i="10"/>
  <c r="BK115" i="10"/>
  <c r="J115" i="10" s="1"/>
  <c r="J62" i="10" s="1"/>
  <c r="BF78" i="2"/>
  <c r="BF80" i="2"/>
  <c r="BF81" i="2"/>
  <c r="F98" i="3"/>
  <c r="BF105" i="3"/>
  <c r="BF117" i="3"/>
  <c r="BF131" i="3"/>
  <c r="BF151" i="3"/>
  <c r="BF155" i="3"/>
  <c r="BF156" i="3"/>
  <c r="BF157" i="3"/>
  <c r="BF161" i="3"/>
  <c r="BF165" i="3"/>
  <c r="BF168" i="3"/>
  <c r="BF170" i="3"/>
  <c r="BF176" i="3"/>
  <c r="BF201" i="3"/>
  <c r="BF207" i="3"/>
  <c r="BF219" i="3"/>
  <c r="BF233" i="3"/>
  <c r="BF239" i="3"/>
  <c r="BF246" i="3"/>
  <c r="BF258" i="3"/>
  <c r="BF267" i="3"/>
  <c r="BF273" i="3"/>
  <c r="BF278" i="3"/>
  <c r="BF285" i="3"/>
  <c r="BF289" i="3"/>
  <c r="BK116" i="3"/>
  <c r="J116" i="3"/>
  <c r="J62" i="3" s="1"/>
  <c r="BK263" i="3"/>
  <c r="J263" i="3"/>
  <c r="J77" i="3"/>
  <c r="J52" i="4"/>
  <c r="BF105" i="4"/>
  <c r="BF111" i="4"/>
  <c r="BF112" i="4"/>
  <c r="BF117" i="4"/>
  <c r="BF128" i="4"/>
  <c r="BF133" i="4"/>
  <c r="BF148" i="4"/>
  <c r="BF156" i="4"/>
  <c r="BF168" i="4"/>
  <c r="BF175" i="4"/>
  <c r="BF178" i="4"/>
  <c r="BF184" i="4"/>
  <c r="BF192" i="4"/>
  <c r="BF194" i="4"/>
  <c r="BF199" i="4"/>
  <c r="BF209" i="4"/>
  <c r="BF214" i="4"/>
  <c r="BF227" i="4"/>
  <c r="BF233" i="4"/>
  <c r="BF237" i="4"/>
  <c r="BF275" i="4"/>
  <c r="BF285" i="4"/>
  <c r="BF290" i="4"/>
  <c r="BF298" i="4"/>
  <c r="BF305" i="4"/>
  <c r="BF311" i="4"/>
  <c r="BK118" i="4"/>
  <c r="J118" i="4" s="1"/>
  <c r="J63" i="4" s="1"/>
  <c r="BK120" i="4"/>
  <c r="J120" i="4"/>
  <c r="J64" i="4" s="1"/>
  <c r="BF108" i="5"/>
  <c r="BF111" i="5"/>
  <c r="BF115" i="5"/>
  <c r="BF131" i="5"/>
  <c r="BF132" i="5"/>
  <c r="BF136" i="5"/>
  <c r="BF147" i="5"/>
  <c r="BF160" i="5"/>
  <c r="BF163" i="5"/>
  <c r="BF180" i="5"/>
  <c r="BF195" i="5"/>
  <c r="BF200" i="5"/>
  <c r="BF201" i="5"/>
  <c r="BF206" i="5"/>
  <c r="BF211" i="5"/>
  <c r="BF217" i="5"/>
  <c r="BF218" i="5"/>
  <c r="BF223" i="5"/>
  <c r="BF224" i="5"/>
  <c r="BF225" i="5"/>
  <c r="BF240" i="5"/>
  <c r="BF243" i="5"/>
  <c r="BF250" i="5"/>
  <c r="BF261" i="5"/>
  <c r="BF263" i="5"/>
  <c r="BF284" i="5"/>
  <c r="BF290" i="5"/>
  <c r="BF292" i="5"/>
  <c r="BK118" i="5"/>
  <c r="J118" i="5"/>
  <c r="J63" i="5"/>
  <c r="BK273" i="5"/>
  <c r="J273" i="5"/>
  <c r="J76" i="5"/>
  <c r="BF109" i="6"/>
  <c r="BF127" i="6"/>
  <c r="BF139" i="6"/>
  <c r="BF159" i="6"/>
  <c r="BF162" i="6"/>
  <c r="BF166" i="6"/>
  <c r="BF193" i="6"/>
  <c r="BF196" i="6"/>
  <c r="BF202" i="6"/>
  <c r="BF204" i="6"/>
  <c r="BF216" i="6"/>
  <c r="BF218" i="6"/>
  <c r="BF230" i="6"/>
  <c r="BF232" i="6"/>
  <c r="BF234" i="6"/>
  <c r="BF238" i="6"/>
  <c r="BF241" i="6"/>
  <c r="BF244" i="6"/>
  <c r="BF258" i="6"/>
  <c r="BF281" i="6"/>
  <c r="BK117" i="6"/>
  <c r="J117" i="6" s="1"/>
  <c r="J62" i="6" s="1"/>
  <c r="BK265" i="6"/>
  <c r="J265" i="6"/>
  <c r="J77" i="6" s="1"/>
  <c r="BK278" i="6"/>
  <c r="J278" i="6"/>
  <c r="J79" i="6"/>
  <c r="BF108" i="7"/>
  <c r="BF112" i="7"/>
  <c r="BF121" i="7"/>
  <c r="BF126" i="7"/>
  <c r="BF133" i="7"/>
  <c r="BF148" i="7"/>
  <c r="BF160" i="7"/>
  <c r="BF161" i="7"/>
  <c r="BF166" i="7"/>
  <c r="BF168" i="7"/>
  <c r="BF174" i="7"/>
  <c r="BF176" i="7"/>
  <c r="BF210" i="7"/>
  <c r="BF213" i="7"/>
  <c r="BF214" i="7"/>
  <c r="BF220" i="7"/>
  <c r="BF221" i="7"/>
  <c r="BF222" i="7"/>
  <c r="BF229" i="7"/>
  <c r="BF239" i="7"/>
  <c r="BF242" i="7"/>
  <c r="BF243" i="7"/>
  <c r="BF248" i="7"/>
  <c r="BF274" i="7"/>
  <c r="BF286" i="7"/>
  <c r="BF288" i="7"/>
  <c r="BF293" i="7"/>
  <c r="BF296" i="7"/>
  <c r="BF301" i="7"/>
  <c r="BF310" i="7"/>
  <c r="BK200" i="7"/>
  <c r="J200" i="7"/>
  <c r="J69" i="7" s="1"/>
  <c r="E48" i="8"/>
  <c r="F54" i="8"/>
  <c r="BF106" i="8"/>
  <c r="BF118" i="8"/>
  <c r="BF127" i="8"/>
  <c r="BF129" i="8"/>
  <c r="BF149" i="8"/>
  <c r="BF154" i="8"/>
  <c r="BF158" i="8"/>
  <c r="BF165" i="8"/>
  <c r="BF173" i="8"/>
  <c r="BF178" i="8"/>
  <c r="BF195" i="8"/>
  <c r="BF196" i="8"/>
  <c r="BF203" i="8"/>
  <c r="BF206" i="8"/>
  <c r="BF209" i="8"/>
  <c r="BF217" i="8"/>
  <c r="BF218" i="8"/>
  <c r="BF232" i="8"/>
  <c r="BF249" i="8"/>
  <c r="BF263" i="8"/>
  <c r="BF280" i="8"/>
  <c r="BF282" i="8"/>
  <c r="BF287" i="8"/>
  <c r="BF296" i="8"/>
  <c r="BF299" i="8"/>
  <c r="BF301" i="8"/>
  <c r="BF304" i="8"/>
  <c r="BK119" i="8"/>
  <c r="J119" i="8"/>
  <c r="J63" i="8" s="1"/>
  <c r="F97" i="9"/>
  <c r="BF104" i="9"/>
  <c r="BF116" i="9"/>
  <c r="BF120" i="9"/>
  <c r="BF126" i="9"/>
  <c r="BF137" i="9"/>
  <c r="BF142" i="9"/>
  <c r="BF160" i="9"/>
  <c r="BF171" i="9"/>
  <c r="BF177" i="9"/>
  <c r="BF179" i="9"/>
  <c r="BF180" i="9"/>
  <c r="BF187" i="9"/>
  <c r="BF197" i="9"/>
  <c r="BF204" i="9"/>
  <c r="BF208" i="9"/>
  <c r="BF210" i="9"/>
  <c r="BF225" i="9"/>
  <c r="BF240" i="9"/>
  <c r="BF248" i="9"/>
  <c r="BF253" i="9"/>
  <c r="BF259" i="9"/>
  <c r="BF271" i="9"/>
  <c r="BF281" i="9"/>
  <c r="BF282" i="9"/>
  <c r="BF283" i="9"/>
  <c r="BF285" i="9"/>
  <c r="BF287" i="9"/>
  <c r="BF291" i="9"/>
  <c r="BF298" i="9"/>
  <c r="BF299" i="9"/>
  <c r="BF300" i="9"/>
  <c r="BF301" i="9"/>
  <c r="BK141" i="9"/>
  <c r="J141" i="9"/>
  <c r="J64" i="9" s="1"/>
  <c r="E48" i="10"/>
  <c r="BF116" i="10"/>
  <c r="BF134" i="10"/>
  <c r="BF143" i="10"/>
  <c r="BF151" i="10"/>
  <c r="BF159" i="10"/>
  <c r="BF167" i="10"/>
  <c r="BF178" i="10"/>
  <c r="BF185" i="10"/>
  <c r="BF191" i="10"/>
  <c r="BF209" i="10"/>
  <c r="BF215" i="10"/>
  <c r="BF219" i="10"/>
  <c r="BF225" i="10"/>
  <c r="BF235" i="10"/>
  <c r="BF238" i="10"/>
  <c r="BF256" i="10"/>
  <c r="BF258" i="10"/>
  <c r="BF262" i="10"/>
  <c r="BF264" i="10"/>
  <c r="BF280" i="10"/>
  <c r="BF284" i="10"/>
  <c r="BF290" i="10"/>
  <c r="BF292" i="10"/>
  <c r="BF293" i="10"/>
  <c r="BF298" i="10"/>
  <c r="BF301" i="10"/>
  <c r="BF302" i="10"/>
  <c r="BF303" i="10"/>
  <c r="E48" i="3"/>
  <c r="BF111" i="3"/>
  <c r="BF113" i="3"/>
  <c r="BF119" i="3"/>
  <c r="BF121" i="3"/>
  <c r="BF126" i="3"/>
  <c r="BF128" i="3"/>
  <c r="BF136" i="3"/>
  <c r="BF139" i="3"/>
  <c r="BF144" i="3"/>
  <c r="BF147" i="3"/>
  <c r="BF186" i="3"/>
  <c r="BF189" i="3"/>
  <c r="BF193" i="3"/>
  <c r="BF196" i="3"/>
  <c r="BF198" i="3"/>
  <c r="BF202" i="3"/>
  <c r="BF206" i="3"/>
  <c r="BF211" i="3"/>
  <c r="BF213" i="3"/>
  <c r="BF215" i="3"/>
  <c r="BF228" i="3"/>
  <c r="BF232" i="3"/>
  <c r="BF236" i="3"/>
  <c r="BF242" i="3"/>
  <c r="BF248" i="3"/>
  <c r="BF254" i="3"/>
  <c r="BF259" i="3"/>
  <c r="BF266" i="3"/>
  <c r="BF271" i="3"/>
  <c r="BF275" i="3"/>
  <c r="BF281" i="3"/>
  <c r="BF284" i="3"/>
  <c r="BK261" i="3"/>
  <c r="J261" i="3" s="1"/>
  <c r="J76" i="3" s="1"/>
  <c r="E48" i="4"/>
  <c r="F54" i="4"/>
  <c r="BF115" i="4"/>
  <c r="BF126" i="4"/>
  <c r="BF131" i="4"/>
  <c r="BF132" i="4"/>
  <c r="BF139" i="4"/>
  <c r="BF150" i="4"/>
  <c r="BF155" i="4"/>
  <c r="BF174" i="4"/>
  <c r="BF185" i="4"/>
  <c r="BF191" i="4"/>
  <c r="BF207" i="4"/>
  <c r="BF217" i="4"/>
  <c r="BF223" i="4"/>
  <c r="BF224" i="4"/>
  <c r="BF234" i="4"/>
  <c r="BF238" i="4"/>
  <c r="BF242" i="4"/>
  <c r="BF246" i="4"/>
  <c r="BF247" i="4"/>
  <c r="BF256" i="4"/>
  <c r="BF261" i="4"/>
  <c r="BF264" i="4"/>
  <c r="BF266" i="4"/>
  <c r="BF268" i="4"/>
  <c r="BF273" i="4"/>
  <c r="BF289" i="4"/>
  <c r="BF293" i="4"/>
  <c r="BF296" i="4"/>
  <c r="BF301" i="4"/>
  <c r="BF306" i="4"/>
  <c r="BF315" i="4"/>
  <c r="BF317" i="4"/>
  <c r="BF318" i="4"/>
  <c r="J52" i="5"/>
  <c r="E92" i="5"/>
  <c r="F98" i="5"/>
  <c r="BF121" i="5"/>
  <c r="BF145" i="5"/>
  <c r="BF150" i="5"/>
  <c r="BF152" i="5"/>
  <c r="BF156" i="5"/>
  <c r="BF162" i="5"/>
  <c r="BF171" i="5"/>
  <c r="BF174" i="5"/>
  <c r="BF190" i="5"/>
  <c r="BF194" i="5"/>
  <c r="BF205" i="5"/>
  <c r="BF209" i="5"/>
  <c r="BF231" i="5"/>
  <c r="BF232" i="5"/>
  <c r="BF256" i="5"/>
  <c r="BF269" i="5"/>
  <c r="BF272" i="5"/>
  <c r="BF285" i="5"/>
  <c r="BF291" i="5"/>
  <c r="BF293" i="5"/>
  <c r="BF294" i="5"/>
  <c r="BF296" i="5"/>
  <c r="BF297" i="5"/>
  <c r="BF300" i="5"/>
  <c r="BF305" i="5"/>
  <c r="BK116" i="5"/>
  <c r="J116" i="5" s="1"/>
  <c r="J62" i="5" s="1"/>
  <c r="BK271" i="5"/>
  <c r="J271" i="5"/>
  <c r="J75" i="5" s="1"/>
  <c r="BK286" i="5"/>
  <c r="J286" i="5" s="1"/>
  <c r="J78" i="5" s="1"/>
  <c r="J52" i="6"/>
  <c r="BF114" i="6"/>
  <c r="BF120" i="6"/>
  <c r="BF122" i="6"/>
  <c r="BF124" i="6"/>
  <c r="BF129" i="6"/>
  <c r="BF152" i="6"/>
  <c r="BF177" i="6"/>
  <c r="BF187" i="6"/>
  <c r="BF189" i="6"/>
  <c r="BF194" i="6"/>
  <c r="BF198" i="6"/>
  <c r="BF203" i="6"/>
  <c r="BF210" i="6"/>
  <c r="BF212" i="6"/>
  <c r="BF215" i="6"/>
  <c r="BF217" i="6"/>
  <c r="BF226" i="6"/>
  <c r="BF235" i="6"/>
  <c r="BF250" i="6"/>
  <c r="BF255" i="6"/>
  <c r="BF260" i="6"/>
  <c r="BF262" i="6"/>
  <c r="BF264" i="6"/>
  <c r="BF272" i="6"/>
  <c r="BF279" i="6"/>
  <c r="BF285" i="6"/>
  <c r="E92" i="7"/>
  <c r="F98" i="7"/>
  <c r="BF111" i="7"/>
  <c r="BF113" i="7"/>
  <c r="BF114" i="7"/>
  <c r="BF130" i="7"/>
  <c r="BF132" i="7"/>
  <c r="BF139" i="7"/>
  <c r="BF153" i="7"/>
  <c r="BF156" i="7"/>
  <c r="BF164" i="7"/>
  <c r="BF167" i="7"/>
  <c r="BF194" i="7"/>
  <c r="BF199" i="7"/>
  <c r="BF203" i="7"/>
  <c r="BF206" i="7"/>
  <c r="BF207" i="7"/>
  <c r="BF211" i="7"/>
  <c r="BF212" i="7"/>
  <c r="BF223" i="7"/>
  <c r="BF231" i="7"/>
  <c r="BF234" i="7"/>
  <c r="BF246" i="7"/>
  <c r="BF252" i="7"/>
  <c r="BF254" i="7"/>
  <c r="BF257" i="7"/>
  <c r="BF262" i="7"/>
  <c r="BF264" i="7"/>
  <c r="BF265" i="7"/>
  <c r="BF281" i="7"/>
  <c r="BF282" i="7"/>
  <c r="BF284" i="7"/>
  <c r="BF290" i="7"/>
  <c r="BF294" i="7"/>
  <c r="BF303" i="7"/>
  <c r="BF308" i="7"/>
  <c r="BF313" i="7"/>
  <c r="BK118" i="7"/>
  <c r="J118" i="7"/>
  <c r="J63" i="7" s="1"/>
  <c r="BK268" i="7"/>
  <c r="J268" i="7" s="1"/>
  <c r="J76" i="7" s="1"/>
  <c r="BK287" i="7"/>
  <c r="J287" i="7"/>
  <c r="J78" i="7" s="1"/>
  <c r="BF109" i="8"/>
  <c r="BF114" i="8"/>
  <c r="BF130" i="8"/>
  <c r="BF131" i="8"/>
  <c r="BF138" i="8"/>
  <c r="BF147" i="8"/>
  <c r="BF152" i="8"/>
  <c r="BF157" i="8"/>
  <c r="BF172" i="8"/>
  <c r="BF175" i="8"/>
  <c r="BF176" i="8"/>
  <c r="BF177" i="8"/>
  <c r="BF191" i="8"/>
  <c r="BF192" i="8"/>
  <c r="BF204" i="8"/>
  <c r="BF211" i="8"/>
  <c r="BF213" i="8"/>
  <c r="BF220" i="8"/>
  <c r="BF221" i="8"/>
  <c r="BF227" i="8"/>
  <c r="BF234" i="8"/>
  <c r="BF237" i="8"/>
  <c r="BF246" i="8"/>
  <c r="BF255" i="8"/>
  <c r="BF266" i="8"/>
  <c r="BF272" i="8"/>
  <c r="BF285" i="8"/>
  <c r="BF291" i="8"/>
  <c r="BF293" i="8"/>
  <c r="BF302" i="8"/>
  <c r="BF306" i="8"/>
  <c r="BF307" i="8"/>
  <c r="BF308" i="8"/>
  <c r="BF309" i="8"/>
  <c r="BK117" i="8"/>
  <c r="J117" i="8" s="1"/>
  <c r="J62" i="8" s="1"/>
  <c r="BK197" i="8"/>
  <c r="J197" i="8"/>
  <c r="J69" i="8" s="1"/>
  <c r="E48" i="9"/>
  <c r="BF107" i="9"/>
  <c r="BF111" i="9"/>
  <c r="BF112" i="9"/>
  <c r="BF113" i="9"/>
  <c r="BF114" i="9"/>
  <c r="BF128" i="9"/>
  <c r="BF138" i="9"/>
  <c r="BF140" i="9"/>
  <c r="BF149" i="9"/>
  <c r="BF151" i="9"/>
  <c r="BF152" i="9"/>
  <c r="BF154" i="9"/>
  <c r="BF190" i="9"/>
  <c r="BF194" i="9"/>
  <c r="BF200" i="9"/>
  <c r="BF224" i="9"/>
  <c r="BF227" i="9"/>
  <c r="BF228" i="9"/>
  <c r="BF230" i="9"/>
  <c r="BF233" i="9"/>
  <c r="BF251" i="9"/>
  <c r="BF254" i="9"/>
  <c r="BF263" i="9"/>
  <c r="BF270" i="9"/>
  <c r="BF273" i="9"/>
  <c r="BF274" i="9"/>
  <c r="BF290" i="9"/>
  <c r="BF293" i="9"/>
  <c r="BF296" i="9"/>
  <c r="BK139" i="9"/>
  <c r="J139" i="9" s="1"/>
  <c r="J63" i="9" s="1"/>
  <c r="BF104" i="10"/>
  <c r="BF107" i="10"/>
  <c r="BF111" i="10"/>
  <c r="BF112" i="10"/>
  <c r="BF121" i="10"/>
  <c r="BF123" i="10"/>
  <c r="BF125" i="10"/>
  <c r="BF127" i="10"/>
  <c r="BF158" i="10"/>
  <c r="BF169" i="10"/>
  <c r="BF174" i="10"/>
  <c r="BF184" i="10"/>
  <c r="BF192" i="10"/>
  <c r="BF196" i="10"/>
  <c r="BF197" i="10"/>
  <c r="BF204" i="10"/>
  <c r="BF205" i="10"/>
  <c r="BF206" i="10"/>
  <c r="BF213" i="10"/>
  <c r="BF216" i="10"/>
  <c r="BF230" i="10"/>
  <c r="BF234" i="10"/>
  <c r="BF239" i="10"/>
  <c r="BF242" i="10"/>
  <c r="BF248" i="10"/>
  <c r="BF253" i="10"/>
  <c r="BF269" i="10"/>
  <c r="BF273" i="10"/>
  <c r="BF278" i="10"/>
  <c r="BF285" i="10"/>
  <c r="BK218" i="10"/>
  <c r="BK195" i="10" s="1"/>
  <c r="J195" i="10" s="1"/>
  <c r="J68" i="10" s="1"/>
  <c r="J48" i="2"/>
  <c r="BF84" i="2"/>
  <c r="F55" i="3"/>
  <c r="BF108" i="3"/>
  <c r="BF112" i="3"/>
  <c r="BF114" i="3"/>
  <c r="BF123" i="3"/>
  <c r="BF146" i="3"/>
  <c r="BF152" i="3"/>
  <c r="BF164" i="3"/>
  <c r="BF171" i="3"/>
  <c r="BF173" i="3"/>
  <c r="BF179" i="3"/>
  <c r="BF187" i="3"/>
  <c r="BF194" i="3"/>
  <c r="BF200" i="3"/>
  <c r="BF208" i="3"/>
  <c r="BF209" i="3"/>
  <c r="BF214" i="3"/>
  <c r="BF216" i="3"/>
  <c r="BF225" i="3"/>
  <c r="BF227" i="3"/>
  <c r="BF240" i="3"/>
  <c r="BF253" i="3"/>
  <c r="BF260" i="3"/>
  <c r="BF262" i="3"/>
  <c r="BF270" i="3"/>
  <c r="BF274" i="3"/>
  <c r="BF277" i="3"/>
  <c r="BF279" i="3"/>
  <c r="BF280" i="3"/>
  <c r="BF291" i="3"/>
  <c r="BK120" i="3"/>
  <c r="J120" i="3"/>
  <c r="J64" i="3" s="1"/>
  <c r="BF108" i="4"/>
  <c r="BF119" i="4"/>
  <c r="BF130" i="4"/>
  <c r="BF137" i="4"/>
  <c r="BF160" i="4"/>
  <c r="BF164" i="4"/>
  <c r="BF165" i="4"/>
  <c r="BF166" i="4"/>
  <c r="BF171" i="4"/>
  <c r="BF181" i="4"/>
  <c r="BF203" i="4"/>
  <c r="BF208" i="4"/>
  <c r="BF216" i="4"/>
  <c r="BF219" i="4"/>
  <c r="BF222" i="4"/>
  <c r="BF225" i="4"/>
  <c r="BF226" i="4"/>
  <c r="BF230" i="4"/>
  <c r="BF240" i="4"/>
  <c r="BF243" i="4"/>
  <c r="BF250" i="4"/>
  <c r="BF252" i="4"/>
  <c r="BF258" i="4"/>
  <c r="BF271" i="4"/>
  <c r="BF278" i="4"/>
  <c r="BF281" i="4"/>
  <c r="BF288" i="4"/>
  <c r="BF292" i="4"/>
  <c r="BF299" i="4"/>
  <c r="BF304" i="4"/>
  <c r="BF307" i="4"/>
  <c r="BF308" i="4"/>
  <c r="BF313" i="4"/>
  <c r="BF316" i="4"/>
  <c r="BK116" i="4"/>
  <c r="J116" i="4" s="1"/>
  <c r="J62" i="4"/>
  <c r="BK270" i="4"/>
  <c r="J270" i="4"/>
  <c r="J75" i="4" s="1"/>
  <c r="BF117" i="5"/>
  <c r="BF119" i="5"/>
  <c r="BF128" i="5"/>
  <c r="BF130" i="5"/>
  <c r="BF170" i="5"/>
  <c r="BF172" i="5"/>
  <c r="BF187" i="5"/>
  <c r="BF188" i="5"/>
  <c r="BF213" i="5"/>
  <c r="BF226" i="5"/>
  <c r="BF227" i="5"/>
  <c r="BF228" i="5"/>
  <c r="BF238" i="5"/>
  <c r="BF242" i="5"/>
  <c r="BF246" i="5"/>
  <c r="BF247" i="5"/>
  <c r="BF252" i="5"/>
  <c r="BF264" i="5"/>
  <c r="BF266" i="5"/>
  <c r="BF268" i="5"/>
  <c r="BF277" i="5"/>
  <c r="BF289" i="5"/>
  <c r="BF298" i="5"/>
  <c r="BF303" i="5"/>
  <c r="BF306" i="5"/>
  <c r="BF307" i="5"/>
  <c r="BF308" i="5"/>
  <c r="BK120" i="5"/>
  <c r="J120" i="5"/>
  <c r="J64" i="5" s="1"/>
  <c r="BK196" i="5"/>
  <c r="J196" i="5" s="1"/>
  <c r="J69" i="5"/>
  <c r="BF115" i="6"/>
  <c r="BF118" i="6"/>
  <c r="BF131" i="6"/>
  <c r="BF145" i="6"/>
  <c r="BF153" i="6"/>
  <c r="BF157" i="6"/>
  <c r="BF165" i="6"/>
  <c r="BF167" i="6"/>
  <c r="BF170" i="6"/>
  <c r="BF174" i="6"/>
  <c r="BF201" i="6"/>
  <c r="BF207" i="6"/>
  <c r="BF209" i="6"/>
  <c r="BF214" i="6"/>
  <c r="BF221" i="6"/>
  <c r="BF224" i="6"/>
  <c r="BF229" i="6"/>
  <c r="BF253" i="6"/>
  <c r="BF261" i="6"/>
  <c r="BF268" i="6"/>
  <c r="BF273" i="6"/>
  <c r="BF275" i="6"/>
  <c r="BF286" i="6"/>
  <c r="BF288" i="6"/>
  <c r="BF289" i="6"/>
  <c r="BF290" i="6"/>
  <c r="BF292" i="6"/>
  <c r="BF295" i="6"/>
  <c r="BK121" i="6"/>
  <c r="J121" i="6"/>
  <c r="J64" i="6" s="1"/>
  <c r="BK195" i="6"/>
  <c r="J195" i="6" s="1"/>
  <c r="J70" i="6" s="1"/>
  <c r="BK263" i="6"/>
  <c r="J263" i="6"/>
  <c r="J76" i="6" s="1"/>
  <c r="BF119" i="7"/>
  <c r="BF131" i="7"/>
  <c r="BF137" i="7"/>
  <c r="BF155" i="7"/>
  <c r="BF171" i="7"/>
  <c r="BF178" i="7"/>
  <c r="BF184" i="7"/>
  <c r="BF191" i="7"/>
  <c r="BF195" i="7"/>
  <c r="BF201" i="7"/>
  <c r="BF205" i="7"/>
  <c r="BF218" i="7"/>
  <c r="BF238" i="7"/>
  <c r="BF260" i="7"/>
  <c r="BF267" i="7"/>
  <c r="BF271" i="7"/>
  <c r="BF277" i="7"/>
  <c r="BF291" i="7"/>
  <c r="BF295" i="7"/>
  <c r="BF297" i="7"/>
  <c r="BF299" i="7"/>
  <c r="BF300" i="7"/>
  <c r="BF302" i="7"/>
  <c r="BF306" i="7"/>
  <c r="BF312" i="7"/>
  <c r="J52" i="8"/>
  <c r="F55" i="8"/>
  <c r="BF112" i="8"/>
  <c r="BF132" i="8"/>
  <c r="BF163" i="8"/>
  <c r="BF180" i="8"/>
  <c r="BF186" i="8"/>
  <c r="BF188" i="8"/>
  <c r="BF205" i="8"/>
  <c r="BF210" i="8"/>
  <c r="BF212" i="8"/>
  <c r="BF214" i="8"/>
  <c r="BF219" i="8"/>
  <c r="BF224" i="8"/>
  <c r="BF231" i="8"/>
  <c r="BF235" i="8"/>
  <c r="BF239" i="8"/>
  <c r="BF243" i="8"/>
  <c r="BF244" i="8"/>
  <c r="BF265" i="8"/>
  <c r="BF268" i="8"/>
  <c r="BF273" i="8"/>
  <c r="BF277" i="8"/>
  <c r="BF284" i="8"/>
  <c r="BF289" i="8"/>
  <c r="BF290" i="8"/>
  <c r="BF297" i="8"/>
  <c r="BF298" i="8"/>
  <c r="BK199" i="8"/>
  <c r="J199" i="8"/>
  <c r="J70" i="8" s="1"/>
  <c r="BK223" i="8"/>
  <c r="J223" i="8"/>
  <c r="J71" i="8" s="1"/>
  <c r="BK267" i="8"/>
  <c r="J267" i="8"/>
  <c r="J76" i="8"/>
  <c r="BK269" i="8"/>
  <c r="J269" i="8" s="1"/>
  <c r="J77" i="8"/>
  <c r="BF110" i="9"/>
  <c r="BF119" i="9"/>
  <c r="BF122" i="9"/>
  <c r="BF129" i="9"/>
  <c r="BF130" i="9"/>
  <c r="BF136" i="9"/>
  <c r="BF158" i="9"/>
  <c r="BF176" i="9"/>
  <c r="BF184" i="9"/>
  <c r="BF186" i="9"/>
  <c r="BF193" i="9"/>
  <c r="BF211" i="9"/>
  <c r="BF215" i="9"/>
  <c r="BF223" i="9"/>
  <c r="BF232" i="9"/>
  <c r="BF236" i="9"/>
  <c r="BF237" i="9"/>
  <c r="BF258" i="9"/>
  <c r="BF278" i="9"/>
  <c r="BF280" i="9"/>
  <c r="BF284" i="9"/>
  <c r="BF288" i="9"/>
  <c r="BF289" i="9"/>
  <c r="BK216" i="9"/>
  <c r="J216" i="9" s="1"/>
  <c r="J69" i="9" s="1"/>
  <c r="BK260" i="9"/>
  <c r="J260" i="9"/>
  <c r="J74" i="9" s="1"/>
  <c r="BK262" i="9"/>
  <c r="J262" i="9" s="1"/>
  <c r="J75" i="9" s="1"/>
  <c r="J52" i="10"/>
  <c r="BF110" i="10"/>
  <c r="BF113" i="10"/>
  <c r="BF118" i="10"/>
  <c r="BF150" i="10"/>
  <c r="BF157" i="10"/>
  <c r="BF164" i="10"/>
  <c r="BF168" i="10"/>
  <c r="BF187" i="10"/>
  <c r="BF188" i="10"/>
  <c r="BF194" i="10"/>
  <c r="BF199" i="10"/>
  <c r="BF207" i="10"/>
  <c r="BF208" i="10"/>
  <c r="BF212" i="10"/>
  <c r="BF214" i="10"/>
  <c r="BF226" i="10"/>
  <c r="BF241" i="10"/>
  <c r="BF268" i="10"/>
  <c r="BF276" i="10"/>
  <c r="BF286" i="10"/>
  <c r="BF287" i="10"/>
  <c r="BF289" i="10"/>
  <c r="BK193" i="10"/>
  <c r="J193" i="10" s="1"/>
  <c r="J67" i="10" s="1"/>
  <c r="BK263" i="10"/>
  <c r="J263" i="10"/>
  <c r="J74" i="10" s="1"/>
  <c r="BK265" i="10"/>
  <c r="J265" i="10" s="1"/>
  <c r="J75" i="10" s="1"/>
  <c r="F33" i="7"/>
  <c r="AZ60" i="1" s="1"/>
  <c r="F35" i="9"/>
  <c r="BB62" i="1" s="1"/>
  <c r="F37" i="9"/>
  <c r="BD62" i="1" s="1"/>
  <c r="F33" i="4"/>
  <c r="AZ57" i="1" s="1"/>
  <c r="F36" i="5"/>
  <c r="BC58" i="1" s="1"/>
  <c r="F33" i="8"/>
  <c r="AZ61" i="1" s="1"/>
  <c r="F36" i="10"/>
  <c r="BC63" i="1" s="1"/>
  <c r="J33" i="10"/>
  <c r="AV63" i="1" s="1"/>
  <c r="F33" i="6"/>
  <c r="AZ59" i="1" s="1"/>
  <c r="F36" i="3"/>
  <c r="BC56" i="1" s="1"/>
  <c r="F36" i="9"/>
  <c r="BC62" i="1" s="1"/>
  <c r="F37" i="4"/>
  <c r="BD57" i="1" s="1"/>
  <c r="J33" i="4"/>
  <c r="AV57" i="1" s="1"/>
  <c r="F37" i="7"/>
  <c r="BD60" i="1" s="1"/>
  <c r="J33" i="9"/>
  <c r="AV62" i="1" s="1"/>
  <c r="F37" i="6"/>
  <c r="BD59" i="1" s="1"/>
  <c r="F37" i="8"/>
  <c r="BD61" i="1" s="1"/>
  <c r="F34" i="2"/>
  <c r="BC55" i="1" s="1"/>
  <c r="F33" i="5"/>
  <c r="AZ58" i="1" s="1"/>
  <c r="J33" i="7"/>
  <c r="AV60" i="1" s="1"/>
  <c r="J33" i="8"/>
  <c r="AV61" i="1" s="1"/>
  <c r="F33" i="10"/>
  <c r="AZ63" i="1" s="1"/>
  <c r="F33" i="3"/>
  <c r="AZ56" i="1" s="1"/>
  <c r="J31" i="2"/>
  <c r="AV55" i="1" s="1"/>
  <c r="F36" i="7"/>
  <c r="BC60" i="1" s="1"/>
  <c r="F37" i="10"/>
  <c r="BD63" i="1" s="1"/>
  <c r="F36" i="4"/>
  <c r="BC57" i="1" s="1"/>
  <c r="J33" i="3"/>
  <c r="AV56" i="1" s="1"/>
  <c r="F33" i="9"/>
  <c r="AZ62" i="1" s="1"/>
  <c r="F31" i="2"/>
  <c r="AZ55" i="1" s="1"/>
  <c r="F35" i="2"/>
  <c r="BD55" i="1" s="1"/>
  <c r="F35" i="4"/>
  <c r="BB57" i="1" s="1"/>
  <c r="F35" i="10"/>
  <c r="BB63" i="1" s="1"/>
  <c r="F35" i="5"/>
  <c r="BB58" i="1" s="1"/>
  <c r="F35" i="7"/>
  <c r="BB60" i="1" s="1"/>
  <c r="F33" i="2"/>
  <c r="BB55" i="1" s="1"/>
  <c r="F35" i="8"/>
  <c r="BB61" i="1" s="1"/>
  <c r="F35" i="3"/>
  <c r="BB56" i="1" s="1"/>
  <c r="J33" i="6"/>
  <c r="AV59" i="1" s="1"/>
  <c r="F36" i="8"/>
  <c r="BC61" i="1" s="1"/>
  <c r="J33" i="5"/>
  <c r="AV58" i="1" s="1"/>
  <c r="F36" i="6"/>
  <c r="BC59" i="1" s="1"/>
  <c r="F35" i="6"/>
  <c r="BB59" i="1" s="1"/>
  <c r="F37" i="3"/>
  <c r="BD56" i="1" s="1"/>
  <c r="F37" i="5"/>
  <c r="BD58" i="1" s="1"/>
  <c r="J218" i="10" l="1"/>
  <c r="J69" i="10" s="1"/>
  <c r="P115" i="9"/>
  <c r="T115" i="9"/>
  <c r="R115" i="9"/>
  <c r="P228" i="4"/>
  <c r="BK103" i="5"/>
  <c r="J103" i="5"/>
  <c r="J60" i="5"/>
  <c r="T103" i="7"/>
  <c r="BK228" i="4"/>
  <c r="J228" i="4"/>
  <c r="J71" i="4"/>
  <c r="R225" i="8"/>
  <c r="P219" i="6"/>
  <c r="T103" i="5"/>
  <c r="R218" i="9"/>
  <c r="R101" i="9" s="1"/>
  <c r="T225" i="8"/>
  <c r="P103" i="5"/>
  <c r="P102" i="4"/>
  <c r="AU57" i="1" s="1"/>
  <c r="P220" i="10"/>
  <c r="P218" i="9"/>
  <c r="P101" i="9"/>
  <c r="AU62" i="1" s="1"/>
  <c r="R224" i="7"/>
  <c r="P103" i="7"/>
  <c r="R228" i="4"/>
  <c r="R103" i="4"/>
  <c r="P229" i="5"/>
  <c r="R103" i="5"/>
  <c r="T228" i="4"/>
  <c r="BK220" i="10"/>
  <c r="J220" i="10"/>
  <c r="J70" i="10" s="1"/>
  <c r="P224" i="7"/>
  <c r="T229" i="5"/>
  <c r="P103" i="3"/>
  <c r="T220" i="10"/>
  <c r="R104" i="6"/>
  <c r="R103" i="3"/>
  <c r="P104" i="8"/>
  <c r="R229" i="5"/>
  <c r="T103" i="3"/>
  <c r="R220" i="10"/>
  <c r="BK103" i="4"/>
  <c r="BK102" i="4" s="1"/>
  <c r="J102" i="4" s="1"/>
  <c r="J59" i="4" s="1"/>
  <c r="T217" i="3"/>
  <c r="T102" i="10"/>
  <c r="T101" i="10"/>
  <c r="R102" i="10"/>
  <c r="R101" i="10"/>
  <c r="P102" i="10"/>
  <c r="P101" i="10"/>
  <c r="AU63" i="1" s="1"/>
  <c r="T104" i="8"/>
  <c r="T103" i="8" s="1"/>
  <c r="BK103" i="7"/>
  <c r="J103" i="7" s="1"/>
  <c r="J60" i="7" s="1"/>
  <c r="T103" i="4"/>
  <c r="T102" i="4"/>
  <c r="P217" i="3"/>
  <c r="T218" i="9"/>
  <c r="T101" i="9" s="1"/>
  <c r="T224" i="7"/>
  <c r="R103" i="7"/>
  <c r="R102" i="7"/>
  <c r="T219" i="6"/>
  <c r="R217" i="3"/>
  <c r="P225" i="8"/>
  <c r="R219" i="6"/>
  <c r="P104" i="6"/>
  <c r="P103" i="6"/>
  <c r="AU59" i="1" s="1"/>
  <c r="R104" i="8"/>
  <c r="R103" i="8" s="1"/>
  <c r="T104" i="6"/>
  <c r="T103" i="6" s="1"/>
  <c r="BK115" i="9"/>
  <c r="J115" i="9" s="1"/>
  <c r="J62" i="9" s="1"/>
  <c r="BK103" i="3"/>
  <c r="J103" i="3"/>
  <c r="J60" i="3" s="1"/>
  <c r="BK217" i="3"/>
  <c r="J217" i="3" s="1"/>
  <c r="J72" i="3" s="1"/>
  <c r="J229" i="4"/>
  <c r="J72" i="4"/>
  <c r="BK229" i="5"/>
  <c r="J229" i="5"/>
  <c r="J71" i="5" s="1"/>
  <c r="BK104" i="6"/>
  <c r="J104" i="6" s="1"/>
  <c r="J60" i="6" s="1"/>
  <c r="J104" i="7"/>
  <c r="J61" i="7"/>
  <c r="BK224" i="7"/>
  <c r="J224" i="7" s="1"/>
  <c r="J71" i="7" s="1"/>
  <c r="BK102" i="9"/>
  <c r="J102" i="9"/>
  <c r="J60" i="9" s="1"/>
  <c r="J221" i="10"/>
  <c r="J71" i="10"/>
  <c r="BK76" i="2"/>
  <c r="BK75" i="2" s="1"/>
  <c r="J75" i="2" s="1"/>
  <c r="J55" i="2" s="1"/>
  <c r="J104" i="4"/>
  <c r="J61" i="4" s="1"/>
  <c r="BK219" i="6"/>
  <c r="J219" i="6"/>
  <c r="J72" i="6"/>
  <c r="BK104" i="8"/>
  <c r="J104" i="5"/>
  <c r="J61" i="5"/>
  <c r="BK225" i="8"/>
  <c r="J225" i="8" s="1"/>
  <c r="J72" i="8" s="1"/>
  <c r="BK218" i="9"/>
  <c r="J218" i="9"/>
  <c r="J70" i="9" s="1"/>
  <c r="BK102" i="10"/>
  <c r="J102" i="10"/>
  <c r="J60" i="10"/>
  <c r="F34" i="8"/>
  <c r="BA61" i="1" s="1"/>
  <c r="AZ54" i="1"/>
  <c r="W29" i="1" s="1"/>
  <c r="BC54" i="1"/>
  <c r="W32" i="1" s="1"/>
  <c r="F34" i="7"/>
  <c r="BA60" i="1" s="1"/>
  <c r="F34" i="9"/>
  <c r="BA62" i="1" s="1"/>
  <c r="F34" i="10"/>
  <c r="BA63" i="1" s="1"/>
  <c r="F32" i="2"/>
  <c r="BA55" i="1" s="1"/>
  <c r="J34" i="3"/>
  <c r="AW56" i="1" s="1"/>
  <c r="AT56" i="1" s="1"/>
  <c r="J32" i="2"/>
  <c r="AW55" i="1"/>
  <c r="AT55" i="1" s="1"/>
  <c r="J34" i="8"/>
  <c r="AW61" i="1" s="1"/>
  <c r="AT61" i="1" s="1"/>
  <c r="BB54" i="1"/>
  <c r="W31" i="1"/>
  <c r="F34" i="3"/>
  <c r="BA56" i="1"/>
  <c r="J34" i="6"/>
  <c r="AW59" i="1" s="1"/>
  <c r="AT59" i="1" s="1"/>
  <c r="F34" i="4"/>
  <c r="BA57" i="1" s="1"/>
  <c r="F34" i="6"/>
  <c r="BA59" i="1" s="1"/>
  <c r="BD54" i="1"/>
  <c r="W33" i="1"/>
  <c r="J34" i="5"/>
  <c r="AW58" i="1" s="1"/>
  <c r="AT58" i="1" s="1"/>
  <c r="J34" i="7"/>
  <c r="AW60" i="1"/>
  <c r="AT60" i="1" s="1"/>
  <c r="J34" i="4"/>
  <c r="AW57" i="1"/>
  <c r="AT57" i="1"/>
  <c r="F34" i="5"/>
  <c r="BA58" i="1"/>
  <c r="J34" i="10"/>
  <c r="AW63" i="1" s="1"/>
  <c r="AT63" i="1" s="1"/>
  <c r="J34" i="9"/>
  <c r="AW62" i="1"/>
  <c r="AT62" i="1"/>
  <c r="BK103" i="8" l="1"/>
  <c r="J103" i="8"/>
  <c r="J59" i="8" s="1"/>
  <c r="T102" i="3"/>
  <c r="R102" i="3"/>
  <c r="R103" i="6"/>
  <c r="R102" i="5"/>
  <c r="P103" i="8"/>
  <c r="AU61" i="1" s="1"/>
  <c r="P102" i="7"/>
  <c r="AU60" i="1" s="1"/>
  <c r="P102" i="3"/>
  <c r="AU56" i="1" s="1"/>
  <c r="R102" i="4"/>
  <c r="P102" i="5"/>
  <c r="AU58" i="1"/>
  <c r="T102" i="5"/>
  <c r="T102" i="7"/>
  <c r="J76" i="2"/>
  <c r="J56" i="2"/>
  <c r="BK102" i="5"/>
  <c r="J102" i="5"/>
  <c r="J30" i="5" s="1"/>
  <c r="AG58" i="1" s="1"/>
  <c r="AN58" i="1" s="1"/>
  <c r="BK102" i="7"/>
  <c r="J102" i="7"/>
  <c r="J59" i="7" s="1"/>
  <c r="J104" i="8"/>
  <c r="J60" i="8" s="1"/>
  <c r="BK101" i="10"/>
  <c r="J101" i="10" s="1"/>
  <c r="J59" i="10" s="1"/>
  <c r="J103" i="4"/>
  <c r="J60" i="4"/>
  <c r="BK101" i="9"/>
  <c r="J101" i="9"/>
  <c r="J59" i="9" s="1"/>
  <c r="BK102" i="3"/>
  <c r="J102" i="3" s="1"/>
  <c r="J59" i="3" s="1"/>
  <c r="BK103" i="6"/>
  <c r="J103" i="6"/>
  <c r="J59" i="6" s="1"/>
  <c r="AV54" i="1"/>
  <c r="AK29" i="1" s="1"/>
  <c r="AY54" i="1"/>
  <c r="J30" i="8"/>
  <c r="AG61" i="1" s="1"/>
  <c r="AN61" i="1" s="1"/>
  <c r="J30" i="4"/>
  <c r="AG57" i="1" s="1"/>
  <c r="AN57" i="1" s="1"/>
  <c r="J28" i="2"/>
  <c r="AG55" i="1" s="1"/>
  <c r="AN55" i="1" s="1"/>
  <c r="BA54" i="1"/>
  <c r="W30" i="1"/>
  <c r="AX54" i="1"/>
  <c r="J39" i="4" l="1"/>
  <c r="J39" i="5"/>
  <c r="J37" i="2"/>
  <c r="J59" i="5"/>
  <c r="J39" i="8"/>
  <c r="AW54" i="1"/>
  <c r="AK30" i="1" s="1"/>
  <c r="J30" i="7"/>
  <c r="AG60" i="1" s="1"/>
  <c r="AN60" i="1" s="1"/>
  <c r="J30" i="6"/>
  <c r="AG59" i="1"/>
  <c r="AN59" i="1"/>
  <c r="AU54" i="1"/>
  <c r="J30" i="3"/>
  <c r="AG56" i="1"/>
  <c r="AN56" i="1"/>
  <c r="J30" i="10"/>
  <c r="AG63" i="1" s="1"/>
  <c r="AN63" i="1" s="1"/>
  <c r="J30" i="9"/>
  <c r="AG62" i="1"/>
  <c r="AN62" i="1" s="1"/>
  <c r="J39" i="7" l="1"/>
  <c r="J39" i="9"/>
  <c r="J39" i="3"/>
  <c r="J39" i="6"/>
  <c r="J39" i="10"/>
  <c r="AG54" i="1"/>
  <c r="AT54" i="1"/>
  <c r="AN54" i="1" l="1"/>
  <c r="AK26" i="1"/>
  <c r="AK35" i="1"/>
</calcChain>
</file>

<file path=xl/sharedStrings.xml><?xml version="1.0" encoding="utf-8"?>
<sst xmlns="http://schemas.openxmlformats.org/spreadsheetml/2006/main" count="21559" uniqueCount="1684">
  <si>
    <t>Export Komplet</t>
  </si>
  <si>
    <t>VZ</t>
  </si>
  <si>
    <t>2.0</t>
  </si>
  <si>
    <t>ZAMOK</t>
  </si>
  <si>
    <t>False</t>
  </si>
  <si>
    <t>{ed2037c1-d789-4cf7-9693-c24f30a9a62a}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</si>
  <si>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</si>
  <si>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</si>
  <si>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</si>
  <si>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</si>
  <si>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</si>
  <si>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</si>
  <si>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</si>
  <si>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</si>
  <si>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200103/981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</si>
  <si>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</si>
  <si>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</si>
  <si>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Regenerace bytového fondu Mírová osada I.etapa -ul.Chrustova - VZ ZATEPLENÍ ,IZOLACE</t>
  </si>
  <si>
    <t>KSO:</t>
  </si>
  <si>
    <t>803</t>
  </si>
  <si>
    <t>CC-CZ:</t>
  </si>
  <si>
    <t>1</t>
  </si>
  <si>
    <t>Místo:</t>
  </si>
  <si>
    <t xml:space="preserve">Slezská Ostrava </t>
  </si>
  <si>
    <t>Datum:</t>
  </si>
  <si>
    <t>22. 3. 2020</t>
  </si>
  <si>
    <t>CZ-CPV:</t>
  </si>
  <si>
    <t>45000000-7</t>
  </si>
  <si>
    <t>CZ-CPA:</t>
  </si>
  <si>
    <t>41</t>
  </si>
  <si>
    <t>Zadavatel:</t>
  </si>
  <si>
    <t>IČ:</t>
  </si>
  <si>
    <t/>
  </si>
  <si>
    <t xml:space="preserve"> </t>
  </si>
  <si>
    <t>DIČ:</t>
  </si>
  <si>
    <t>Uchazeč:</t>
  </si>
  <si>
    <t>Vyplň údaj</t>
  </si>
  <si>
    <t>Projektant:</t>
  </si>
  <si>
    <t>63307111</t>
  </si>
  <si>
    <t xml:space="preserve">Lenka Jerakasová </t>
  </si>
  <si>
    <t>CZ6760101040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</si>
  <si>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</si>
  <si>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</si>
  <si>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</si>
  <si>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</si>
  <si>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</si>
  <si>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</si>
  <si>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</si>
  <si>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</si>
  <si>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</si>
  <si>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</si>
  <si>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</si>
  <si>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</si>
  <si>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</si>
  <si>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</si>
  <si>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</si>
  <si>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</si>
  <si>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</si>
  <si>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</si>
  <si>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</si>
  <si>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</si>
  <si>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</si>
  <si>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</si>
  <si>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</si>
  <si>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</si>
  <si>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</si>
  <si>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</si>
  <si>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</si>
  <si>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</si>
  <si>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</si>
  <si>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</si>
  <si>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</si>
  <si>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</si>
  <si>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</si>
  <si>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</si>
  <si>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</si>
  <si>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</si>
  <si>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</si>
  <si>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</si>
  <si>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</si>
  <si>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</si>
  <si>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</si>
  <si>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</si>
  <si>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</si>
  <si>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</si>
  <si>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D.1.1/1-12</t>
  </si>
  <si>
    <t xml:space="preserve">Chrustova 12 - Stavební práce vnější - zateplení objektu,izolace suterénu, střecha   </t>
  </si>
  <si>
    <t>{a690d05e-09fc-4579-a91b-19ea4328c893}</t>
  </si>
  <si>
    <t>D.1.1/1-16</t>
  </si>
  <si>
    <t xml:space="preserve">Chrustova 16 - Stavební práce vnější - zateplení objektu ,zateplení půdy, izolace suterénu, střecha </t>
  </si>
  <si>
    <t>{bd8d3b3a-1e55-4e43-8024-9ae99a381bf1}</t>
  </si>
  <si>
    <t>D.1.1/1-8</t>
  </si>
  <si>
    <t xml:space="preserve">Chrustova 8 - Stavební práce vnější - zateplení objektu, izolace suterénu, střecha    </t>
  </si>
  <si>
    <t>{26420c8d-d841-443e-9c8a-797f558f01b3}</t>
  </si>
  <si>
    <t>D.1.1/1-10</t>
  </si>
  <si>
    <t xml:space="preserve">Chrustova 10 - Stavební práce vnější - zateplení objektu,izolace suterénu, střecha   </t>
  </si>
  <si>
    <t>{069264b1-1018-496f-9d8b-13560216f809}</t>
  </si>
  <si>
    <t>D.1.1/1-14</t>
  </si>
  <si>
    <t xml:space="preserve">Chrustova 14 - Stavební práce vnější - zateplení objektu ,zateplení půdy, izolace suterénu, střecha </t>
  </si>
  <si>
    <t>{a2d984a4-e801-48a3-b22f-2d8c01deeacc}</t>
  </si>
  <si>
    <t>D.1.1/1-18</t>
  </si>
  <si>
    <t xml:space="preserve">Chrustova 18 - Stavební práce vnější-zateplení objektu,zateplení půdy,izolace suterénu,střecha   </t>
  </si>
  <si>
    <t>{c6c62011-4047-4d2a-9819-831a07809601}</t>
  </si>
  <si>
    <t>D.1.1/1-20</t>
  </si>
  <si>
    <t>Chrustova 20 - Stavební práce vnější - zateplení objektu,zateplení půdy,izolace suterénu,střecha</t>
  </si>
  <si>
    <t>{39dd6d27-129f-4ff4-b5db-b144a9539378}</t>
  </si>
  <si>
    <t>D.1.1/1-22</t>
  </si>
  <si>
    <t xml:space="preserve">Chrustova 22 - Stavební práce vnější -zateplení objektu,zateplení půdy,izolace suterénu, střecha </t>
  </si>
  <si>
    <t>{20d97398-d5cd-41ce-a16b-017d757bc476}</t>
  </si>
  <si>
    <t>KRYCÍ LIST SOUPISU PRACÍ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</si>
  <si>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</si>
  <si>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</si>
  <si>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</si>
  <si>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</si>
  <si>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</si>
  <si>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</si>
  <si>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</si>
  <si>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</si>
  <si>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</si>
  <si>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</si>
  <si>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</si>
  <si>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</si>
  <si>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</si>
  <si>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</si>
  <si>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</si>
  <si>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</si>
  <si>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</si>
  <si>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</si>
  <si>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</si>
  <si>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</si>
  <si>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</si>
  <si>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</si>
  <si>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</si>
  <si>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</si>
  <si>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</si>
  <si>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</si>
  <si>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032103000</t>
  </si>
  <si>
    <t>Náklady na stavební buňky</t>
  </si>
  <si>
    <t xml:space="preserve">soubor </t>
  </si>
  <si>
    <t>CS ÚRS 2020 01</t>
  </si>
  <si>
    <t>1024</t>
  </si>
  <si>
    <t>2</t>
  </si>
  <si>
    <t>950114723</t>
  </si>
  <si>
    <t>032503000</t>
  </si>
  <si>
    <t>Skládky na staveništi</t>
  </si>
  <si>
    <t>289948735</t>
  </si>
  <si>
    <t>3</t>
  </si>
  <si>
    <t>032603000</t>
  </si>
  <si>
    <t>Mycí centrum</t>
  </si>
  <si>
    <t>1036416910</t>
  </si>
  <si>
    <t>4</t>
  </si>
  <si>
    <t>032903000</t>
  </si>
  <si>
    <t>Náklady na provoz a údržbu vybavení staveniště</t>
  </si>
  <si>
    <t>-1993318929</t>
  </si>
  <si>
    <t>034103000</t>
  </si>
  <si>
    <t>Oplocení staveniště</t>
  </si>
  <si>
    <t>-119282052</t>
  </si>
  <si>
    <t>6</t>
  </si>
  <si>
    <t>035103001</t>
  </si>
  <si>
    <t xml:space="preserve">Pronájem a užívání veřejných ploch a prostranství </t>
  </si>
  <si>
    <t>-2138320243</t>
  </si>
  <si>
    <t>7</t>
  </si>
  <si>
    <t>039103000</t>
  </si>
  <si>
    <t>Rozebrání, bourání a odvoz zařízení staveniště</t>
  </si>
  <si>
    <t>749285579</t>
  </si>
  <si>
    <t>Objekt:</t>
  </si>
  <si>
    <t xml:space="preserve">D.1.1/1-12 - Chrustova 12 - Stavební práce vnější - zateplení objektu,izolace suterénu, střecha   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</si>
  <si>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</si>
  <si>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</si>
  <si>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</si>
  <si>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</si>
  <si>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</si>
  <si>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</si>
  <si>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</si>
  <si>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</si>
  <si>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</si>
  <si>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</si>
  <si>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</si>
  <si>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764 - Konstrukce klempířské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</si>
  <si>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</si>
  <si>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</si>
  <si>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</si>
  <si>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</si>
  <si>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731 - Ústřední vytápění - kotelny</t>
  </si>
  <si>
    <t xml:space="preserve">    741 - Elektroinstalace - silnoproud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</si>
  <si>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</si>
  <si>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</si>
  <si>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</si>
  <si>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</si>
  <si>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783 - Dokončovací práce - nátěry</t>
  </si>
  <si>
    <t>HSV</t>
  </si>
  <si>
    <t>Práce a dodávky HSV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</si>
  <si>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</si>
  <si>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</si>
  <si>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</si>
  <si>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</si>
  <si>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347081145</t>
  </si>
  <si>
    <t>VV</t>
  </si>
  <si>
    <t>18*2*1,2</t>
  </si>
  <si>
    <t>Součet</t>
  </si>
  <si>
    <t>132301201</t>
  </si>
  <si>
    <t>Hloubení zapažených i nezapažených rýh šířky přes 600 do 2 000 mm s urovnáním dna do předepsaného profilu a spádu v hornině tř. 4 do 100 m3</t>
  </si>
  <si>
    <t>m3</t>
  </si>
  <si>
    <t>-464872790</t>
  </si>
  <si>
    <t>36*0,9*1,75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</si>
  <si>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</si>
  <si>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</si>
  <si>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22785049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</si>
  <si>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</si>
  <si>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</si>
  <si>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-257780771</t>
  </si>
  <si>
    <t>162201101</t>
  </si>
  <si>
    <t>Vodorovné přemístění výkopku nebo sypaniny po suchu na obvyklém dopravním prostředku, bez naložení výkopku, avšak se složením bez rozhrnutí z horniny tř. 1 až 4 na vzdálenost do 20 m</t>
  </si>
  <si>
    <t>739802564</t>
  </si>
  <si>
    <t>167101101</t>
  </si>
  <si>
    <t>Nakládání, skládání a překládání neulehlého výkopku nebo sypaniny nakládání, množství do 100 m3, z hornin tř. 1 až 4</t>
  </si>
  <si>
    <t>1090499753</t>
  </si>
  <si>
    <t>174101101</t>
  </si>
  <si>
    <t>Zásyp sypaninou z jakékoliv horniny s uložením výkopku ve vrstvách se zhutněním jam, šachet, rýh nebo kolem objektů v těchto vykopávkách</t>
  </si>
  <si>
    <t>599036150</t>
  </si>
  <si>
    <t>Zakládání</t>
  </si>
  <si>
    <t>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</si>
  <si>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</si>
  <si>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</si>
  <si>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m</t>
  </si>
  <si>
    <t>CS ÚRS 2019 02</t>
  </si>
  <si>
    <t>-1382169875</t>
  </si>
  <si>
    <t>Svislé a kompletní konstrukce</t>
  </si>
  <si>
    <t>9</t>
  </si>
  <si>
    <t>3142315112</t>
  </si>
  <si>
    <t xml:space="preserve">Zdivo komínových nebo ventilačních těles-opravy komínů na střeše </t>
  </si>
  <si>
    <t>-1853540485</t>
  </si>
  <si>
    <t>Vodorovné konstrukce</t>
  </si>
  <si>
    <t>10</t>
  </si>
  <si>
    <t>451577877</t>
  </si>
  <si>
    <t>Podklad nebo lože pod dlažbu (přídlažbu) v ploše vodorovné nebo ve sklonu do 1:5, tloušťky od 30 do 100 mm ze štěrkopísku</t>
  </si>
  <si>
    <t>-1350437729</t>
  </si>
  <si>
    <t>Komunikace pozemní</t>
  </si>
  <si>
    <t>11</t>
  </si>
  <si>
    <t>596811311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</si>
  <si>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do 300 m2</t>
  </si>
  <si>
    <t>493587730</t>
  </si>
  <si>
    <t>12</t>
  </si>
  <si>
    <t>M</t>
  </si>
  <si>
    <t>59246018</t>
  </si>
  <si>
    <t>dlažba velkoformátová betonová plochy do 0,5m2 tl 80mm přírodní</t>
  </si>
  <si>
    <t>1974632866</t>
  </si>
  <si>
    <t>17,2770938446015*1,03 'Přepočtené koeficientem množství</t>
  </si>
  <si>
    <t>13</t>
  </si>
  <si>
    <t>998223011</t>
  </si>
  <si>
    <t>Přesun hmot pro pozemní komunikace s krytem dlážděným dopravní vzdálenost do 200 m jakékoliv délky objektu</t>
  </si>
  <si>
    <t>t</t>
  </si>
  <si>
    <t>-590978868</t>
  </si>
  <si>
    <t>Úpravy povrchů, podlahy a osazování výplní</t>
  </si>
  <si>
    <t>14</t>
  </si>
  <si>
    <t>622131121</t>
  </si>
  <si>
    <t>Podkladní a spojovací vrstva vnějších omítaných ploch penetrace akrylát-silikonová nanášená ručně stěn</t>
  </si>
  <si>
    <t>-859479148</t>
  </si>
  <si>
    <t>622131129</t>
  </si>
  <si>
    <t>Příplatek na odmaštění</t>
  </si>
  <si>
    <t>370251808</t>
  </si>
  <si>
    <t>16</t>
  </si>
  <si>
    <t>622211021</t>
  </si>
  <si>
    <t>Montáž kontaktního zateplení lepením a mechanickým kotvením z polystyrenových desek nebo z kombinovaných desek na vnější stěny, tloušťky desek přes 80 do 120 mm</t>
  </si>
  <si>
    <t>-1641182803</t>
  </si>
  <si>
    <t xml:space="preserve">sokl </t>
  </si>
  <si>
    <t>36*1,2</t>
  </si>
  <si>
    <t>17</t>
  </si>
  <si>
    <t>28376444</t>
  </si>
  <si>
    <t>deska z polystyrénu XPS, hrana rovná a strukturovaný povrch 300kPa tl 120mm,λ=0,036</t>
  </si>
  <si>
    <t>-1892122687</t>
  </si>
  <si>
    <t>43,2*1,02 'Přepočtené koeficientem množství</t>
  </si>
  <si>
    <t>18</t>
  </si>
  <si>
    <t>622211031</t>
  </si>
  <si>
    <t>Montáž kontaktního zateplení lepením a mechanickým kotvením z polystyrenových desek nebo z kombinovaných desek na vnější stěny, tloušťky desek přes 120 do 160 mm</t>
  </si>
  <si>
    <t>908691660</t>
  </si>
  <si>
    <t>19</t>
  </si>
  <si>
    <t>28376079</t>
  </si>
  <si>
    <t>deska EPS grafitová fasadní λ=0,031 tl 160mm</t>
  </si>
  <si>
    <t>1260296554</t>
  </si>
  <si>
    <t>207,84*1,02 'Přepočtené koeficientem množství</t>
  </si>
  <si>
    <t>20</t>
  </si>
  <si>
    <t>622212051</t>
  </si>
  <si>
    <t>Montáž kontaktního zateplení vnějšího ostění, nadpraží nebo parapetu lepením z polystyrenových desek nebo z kombinovaných desek hloubky špalet přes 200 do 400 mm, tloušťky desek do 40 mm</t>
  </si>
  <si>
    <t>489983401</t>
  </si>
  <si>
    <t>6,6*4+5,4*8+4*4</t>
  </si>
  <si>
    <t>28375931</t>
  </si>
  <si>
    <t>deska EPS 70 fasádní λ=0,032 tl 30mm</t>
  </si>
  <si>
    <t>-1066301568</t>
  </si>
  <si>
    <t>85,6*1,1 'Přepočtené koeficientem množství</t>
  </si>
  <si>
    <t>22</t>
  </si>
  <si>
    <t>622252001</t>
  </si>
  <si>
    <t>Montáž lišt kontaktního zateplení zakládacích soklových připevněných hmoždinkami</t>
  </si>
  <si>
    <t>-1605791568</t>
  </si>
  <si>
    <t>23</t>
  </si>
  <si>
    <t>59051653</t>
  </si>
  <si>
    <t>profil zakládací Al tl 0,7mm pro ETICS pro izolant tl 160mm</t>
  </si>
  <si>
    <t>453241488</t>
  </si>
  <si>
    <t>18,15*2</t>
  </si>
  <si>
    <t>36,3*1,02 'Přepočtené koeficientem množství</t>
  </si>
  <si>
    <t>24</t>
  </si>
  <si>
    <t>622252002</t>
  </si>
  <si>
    <t>Montáž lišt kontaktního zateplení ostatních stěnových, dilatačních apod. lepených do tmelu</t>
  </si>
  <si>
    <t>1397152951</t>
  </si>
  <si>
    <t>25</t>
  </si>
  <si>
    <t>CEMIX167</t>
  </si>
  <si>
    <t>PŘÍSLUŠENSTVÍ ZS Ostatní příslušenství Rohová lišta PVC, 100x100 mm, 2,5 m</t>
  </si>
  <si>
    <t>-692423876</t>
  </si>
  <si>
    <t>28*1,05 "Přepočtené koeficientem množství</t>
  </si>
  <si>
    <t>26</t>
  </si>
  <si>
    <t>622325302</t>
  </si>
  <si>
    <t>Oprava vápenné omítky vnějších ploch stupně členitosti 2 štukové, v rozsahu opravované plochy přes 10 do 20%</t>
  </si>
  <si>
    <t>-1358618226</t>
  </si>
  <si>
    <t>27</t>
  </si>
  <si>
    <t>622531021</t>
  </si>
  <si>
    <t>Omítka tenkovrstvá silikonová vnějších ploch probarvená, včetně penetrace podkladu zrnitá, tloušťky 2,0 mm stěn</t>
  </si>
  <si>
    <t>322495452</t>
  </si>
  <si>
    <t>28</t>
  </si>
  <si>
    <t>622541029</t>
  </si>
  <si>
    <t>Příplatek za protiplísňovou přísadu a omítku odlnou vůči mikroorganizmům</t>
  </si>
  <si>
    <t>3057798</t>
  </si>
  <si>
    <t>29</t>
  </si>
  <si>
    <t>622821001</t>
  </si>
  <si>
    <t>Sanační omítka vnějších ploch stěn pro vlhké zdivo, prováděná včetně sanačního postřiku tl. do 5 mm, tl. jádrové omítky do 20 mm ručně zatřená</t>
  </si>
  <si>
    <t>1870510334</t>
  </si>
  <si>
    <t>10+12,5+14*1,3</t>
  </si>
  <si>
    <t>30</t>
  </si>
  <si>
    <t>629991011</t>
  </si>
  <si>
    <t>Zakrytí vnějších ploch před znečištěním včetně pozdějšího odkrytí výplní otvorů a svislých ploch fólií přilepenou lepící páskou</t>
  </si>
  <si>
    <t>-332966707</t>
  </si>
  <si>
    <t>1,8*1,5*6+1,2*1,5*12+0,6*1,5*2+0,6*0,8*2</t>
  </si>
  <si>
    <t>31</t>
  </si>
  <si>
    <t>629995101</t>
  </si>
  <si>
    <t>Očištění vnějších ploch tlakovou vodou omytím</t>
  </si>
  <si>
    <t>-1090936914</t>
  </si>
  <si>
    <t>32</t>
  </si>
  <si>
    <t>642942111</t>
  </si>
  <si>
    <t>Osazování zárubní nebo rámů kovových dveřních lisovaných nebo z úhelníků bez dveřních křídel na cementovou maltu, plochy otvoru do 2,5 m2</t>
  </si>
  <si>
    <t>kus</t>
  </si>
  <si>
    <t>-1642665608</t>
  </si>
  <si>
    <t>33</t>
  </si>
  <si>
    <t>55331402</t>
  </si>
  <si>
    <t>zárubeň ocelová pro běžné zdění a pórobeton s drážkou 100 levá/pravá 800</t>
  </si>
  <si>
    <t>1796531952</t>
  </si>
  <si>
    <t>Trubní vedení</t>
  </si>
  <si>
    <t>34</t>
  </si>
  <si>
    <t>894812003</t>
  </si>
  <si>
    <t>Revizní a čistící šachta z polypropylenu PP pro hladké trouby DN 400 šachtové dno (DN šachty / DN trubního vedení) DN 400/150 pravý a levý přítok</t>
  </si>
  <si>
    <t>-56652109</t>
  </si>
  <si>
    <t>35</t>
  </si>
  <si>
    <t>894812034</t>
  </si>
  <si>
    <t>Revizní a čistící šachta z polypropylenu PP pro hladké trouby DN 400 roura šachtová korugovaná bez hrdla, světlé hloubky 3000 mm</t>
  </si>
  <si>
    <t>2026512772</t>
  </si>
  <si>
    <t>36</t>
  </si>
  <si>
    <t>894812041</t>
  </si>
  <si>
    <t>Revizní a čistící šachta z polypropylenu PP pro hladké trouby DN 400 roura šachtová korugovaná Příplatek k cenám 2031 - 2035 za uříznutí šachtové roury</t>
  </si>
  <si>
    <t>-844291246</t>
  </si>
  <si>
    <t>37</t>
  </si>
  <si>
    <t>894812063</t>
  </si>
  <si>
    <t>Revizní a čistící šachta z polypropylenu PP pro hladké trouby DN 400 poklop litinový (pro třídu zatížení) plný do teleskopické trubky (D400)</t>
  </si>
  <si>
    <t>-479882430</t>
  </si>
  <si>
    <t>Ostatní konstrukce a práce, bourání</t>
  </si>
  <si>
    <t>38</t>
  </si>
  <si>
    <t>941211112</t>
  </si>
  <si>
    <t>Montáž lešení řadového rámového lehkého pracovního s podlahami s provozním zatížením tř. 3 do 200 kg/m2 šířky tř. SW06 přes 0,6 do 0,9 m, výšky přes 10 do 25 m</t>
  </si>
  <si>
    <t>-2774533</t>
  </si>
  <si>
    <t>5*18*2*0,6</t>
  </si>
  <si>
    <t>39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</si>
  <si>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</si>
  <si>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</si>
  <si>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1340151390</t>
  </si>
  <si>
    <t>108*30</t>
  </si>
  <si>
    <t>40</t>
  </si>
  <si>
    <t>941211812</t>
  </si>
  <si>
    <t>Demontáž lešení řadového rámového lehkého pracovního s provozním zatížením tř. 3 do 200 kg/m2 šířky tř. SW06 přes 0,6 do 0,9 m, výšky přes 10 do 25 m</t>
  </si>
  <si>
    <t>-5010339</t>
  </si>
  <si>
    <t>949101112</t>
  </si>
  <si>
    <t>Lešení pomocné pracovní pro objekty pozemních staveb pro zatížení do 150 kg/m2, o výšce lešeňové podlahy přes 1,9 do 3,5 m</t>
  </si>
  <si>
    <t>640365246</t>
  </si>
  <si>
    <t>venkovní</t>
  </si>
  <si>
    <t>10,6*3,1</t>
  </si>
  <si>
    <t>půda</t>
  </si>
  <si>
    <t>20,8*1,0</t>
  </si>
  <si>
    <t>42</t>
  </si>
  <si>
    <t>962031132</t>
  </si>
  <si>
    <t>Bourání příček z cihel, tvárnic nebo příčkovek z cihel pálených, plných nebo dutých na maltu vápennou nebo vápenocementovou, tl. do 100 mm</t>
  </si>
  <si>
    <t>-1694351413</t>
  </si>
  <si>
    <t>43</t>
  </si>
  <si>
    <t>978015331</t>
  </si>
  <si>
    <t>Otlučení vápenných nebo vápenocementových omítek vnějších ploch s vyškrabáním spar a s očištěním zdiva stupně členitosti 1 a 2, v rozsahu přes 10 do 20 %</t>
  </si>
  <si>
    <t>219836588</t>
  </si>
  <si>
    <t>997</t>
  </si>
  <si>
    <t>Přesun sutě</t>
  </si>
  <si>
    <t>44</t>
  </si>
  <si>
    <t>997013114</t>
  </si>
  <si>
    <t>Vnitrostaveništní doprava suti a vybouraných hmot vodorovně do 50 m svisle s použitím mechanizace pro budovy a haly výšky přes 12 do 15 m</t>
  </si>
  <si>
    <t>-1354133012</t>
  </si>
  <si>
    <t>45</t>
  </si>
  <si>
    <t>997013509</t>
  </si>
  <si>
    <t>Odvoz suti a vybouraných hmot na skládku nebo meziskládku se složením, na vzdálenost Příplatek k ceně za každý další i započatý 1 km přes 1 km</t>
  </si>
  <si>
    <t>-940696491</t>
  </si>
  <si>
    <t>29,604*14</t>
  </si>
  <si>
    <t>46</t>
  </si>
  <si>
    <t>997013511</t>
  </si>
  <si>
    <t>Odvoz suti a vybouraných hmot z meziskládky na skládku s naložením a se složením, na vzdálenost do 1 km</t>
  </si>
  <si>
    <t>1810171135</t>
  </si>
  <si>
    <t>47</t>
  </si>
  <si>
    <t>997013831</t>
  </si>
  <si>
    <t>Poplatek za uložení stavebního odpadu na skládce (skládkovné) směsného stavebního a demoličního zatříděného do Katalogu odpadů pod kódem 170 904</t>
  </si>
  <si>
    <t>-429323153</t>
  </si>
  <si>
    <t>998</t>
  </si>
  <si>
    <t>Přesun hmot</t>
  </si>
  <si>
    <t>48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</si>
  <si>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</si>
  <si>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</si>
  <si>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-120988221</t>
  </si>
  <si>
    <t>764</t>
  </si>
  <si>
    <t>Konstrukce klempířské</t>
  </si>
  <si>
    <t>114</t>
  </si>
  <si>
    <t>764001821</t>
  </si>
  <si>
    <t>Demontáž klempířských konstrukcí krytiny ze svitků nebo tabulí do suti</t>
  </si>
  <si>
    <t>1000476555</t>
  </si>
  <si>
    <t>115</t>
  </si>
  <si>
    <t>764001851</t>
  </si>
  <si>
    <t>Demontáž klempířských konstrukcí oplechování hřebene s větrací mřížkou nebo podkladním plechem do suti</t>
  </si>
  <si>
    <t>82608402</t>
  </si>
  <si>
    <t>51</t>
  </si>
  <si>
    <t>764002841</t>
  </si>
  <si>
    <t>Demontáž klempířských konstrukcí oplechování horních ploch zdí a nadezdívek do suti</t>
  </si>
  <si>
    <t>-696206756</t>
  </si>
  <si>
    <t>52</t>
  </si>
  <si>
    <t>764004801</t>
  </si>
  <si>
    <t>Demontáž podokapního žlabu do suti</t>
  </si>
  <si>
    <t>-1806428258</t>
  </si>
  <si>
    <t>53</t>
  </si>
  <si>
    <t>764004861</t>
  </si>
  <si>
    <t>Demontáž svodu do suti</t>
  </si>
  <si>
    <t>-1268280688</t>
  </si>
  <si>
    <t>7,6*4</t>
  </si>
  <si>
    <t>54</t>
  </si>
  <si>
    <t>76401162R</t>
  </si>
  <si>
    <t>Dilatační připojovací lišta z Pz s povrchovou úpravou včetně tmelení rš 330 mm</t>
  </si>
  <si>
    <t>-1091861895</t>
  </si>
  <si>
    <t>55</t>
  </si>
  <si>
    <t>764111643</t>
  </si>
  <si>
    <t>Krytina ze svitků nebo z taškových tabulí z pozinkovaného plechu s povrchovou úpravou s úpravou u okapů, prostupů a výčnělků střechy rovné drážkováním ze svitků do rš 670 mm, sklon střechy přes 30 do 60°</t>
  </si>
  <si>
    <t>1954906924</t>
  </si>
  <si>
    <t>56</t>
  </si>
  <si>
    <t>764211616</t>
  </si>
  <si>
    <t>Oplechování větraného hřebene s těsněním a perforovaným plechem z Pz s povrch úpravou rš 500 mm</t>
  </si>
  <si>
    <t>-1959598530</t>
  </si>
  <si>
    <t>57</t>
  </si>
  <si>
    <t>764211624</t>
  </si>
  <si>
    <t>Oplechování střešních prvků z pozinkovaného plechu s povrchovou úpravou hřebene větraného s použitím hřebenového plechu s větracím pásem rš 330 mm</t>
  </si>
  <si>
    <t>794009222</t>
  </si>
  <si>
    <t>58</t>
  </si>
  <si>
    <t>764215606</t>
  </si>
  <si>
    <t>Oplechování horních ploch zdí a nadezdívek (atik) z pozinkovaného plechu s povrchovou úpravou celoplošně lepené rš 500 mm</t>
  </si>
  <si>
    <t>2142381003</t>
  </si>
  <si>
    <t>59</t>
  </si>
  <si>
    <t>764216645</t>
  </si>
  <si>
    <t>Oplechování parapetů z pozinkovaného plechu s povrchovou úpravou rovných celoplošně lepené, bez rohů rš 400 mm</t>
  </si>
  <si>
    <t>-680780740</t>
  </si>
  <si>
    <t>60</t>
  </si>
  <si>
    <t>764314612</t>
  </si>
  <si>
    <t>Lemování prostupů z pozinkovaného plechu s povrchovou úpravou bez lišty, střech s krytinou skládanou nebo z plechu</t>
  </si>
  <si>
    <t>-1891586927</t>
  </si>
  <si>
    <t>61</t>
  </si>
  <si>
    <t>76451160R</t>
  </si>
  <si>
    <t>Žlab podokapní půlkruhový z Pz s povrchovou úpravou rš 500 mm</t>
  </si>
  <si>
    <t>1850194255</t>
  </si>
  <si>
    <t>62</t>
  </si>
  <si>
    <t>764511644</t>
  </si>
  <si>
    <t>Kotlík oválný (trychtýřový) pro podokapní žlaby z Pz s povrchovou úpravou 400/100 mm</t>
  </si>
  <si>
    <t>1396406831</t>
  </si>
  <si>
    <t>63</t>
  </si>
  <si>
    <t>764518622</t>
  </si>
  <si>
    <t>Svod z pozinkovaného plechu s upraveným povrchem včetně objímek, kolen a odskoků kruhový, průměru 100 mm</t>
  </si>
  <si>
    <t>-1860307319</t>
  </si>
  <si>
    <t>64</t>
  </si>
  <si>
    <t>998764102</t>
  </si>
  <si>
    <t>Přesun hmot tonážní pro konstrukce klempířské v objektech v do 12 m</t>
  </si>
  <si>
    <t>1361169487</t>
  </si>
  <si>
    <t>65</t>
  </si>
  <si>
    <t>998764103</t>
  </si>
  <si>
    <t>Přesun hmot pro konstrukce klempířské stanovený z hmotnosti přesunovaného materiálu vodorovná dopravní vzdálenost do 50 m v objektech výšky přes 12 do 24 m</t>
  </si>
  <si>
    <t>1884926100</t>
  </si>
  <si>
    <t>PSV</t>
  </si>
  <si>
    <t>Práce a dodávky PSV</t>
  </si>
  <si>
    <t>711</t>
  </si>
  <si>
    <t>Izolace proti vodě, vlhkosti a plynům</t>
  </si>
  <si>
    <t>66</t>
  </si>
  <si>
    <t>711112011</t>
  </si>
  <si>
    <t>Provedení izolace proti zemní vlhkosti natěradly a tmely za studena na ploše svislé S nátěrem suspensí asfaltovou</t>
  </si>
  <si>
    <t>-1173937452</t>
  </si>
  <si>
    <t>18*2*1,75</t>
  </si>
  <si>
    <t>67</t>
  </si>
  <si>
    <t>11163346</t>
  </si>
  <si>
    <t xml:space="preserve">suspenze hydroizolační asfaltová </t>
  </si>
  <si>
    <t>-61150957</t>
  </si>
  <si>
    <t>63*0,0011 'Přepočtené koeficientem množství</t>
  </si>
  <si>
    <t>68</t>
  </si>
  <si>
    <t>711442559</t>
  </si>
  <si>
    <t>Provedení izolace proti povrchové a podpovrchové tlakové vodě pásy přitavením NAIP na ploše svislé S</t>
  </si>
  <si>
    <t>-1137038116</t>
  </si>
  <si>
    <t>69</t>
  </si>
  <si>
    <t>62832002</t>
  </si>
  <si>
    <t xml:space="preserve">pás asfaltový natavitelný oxidovaný tl. 4,2mm </t>
  </si>
  <si>
    <t>1135341675</t>
  </si>
  <si>
    <t>63*1,2 'Přepočtené koeficientem množství</t>
  </si>
  <si>
    <t>70</t>
  </si>
  <si>
    <t>711491273</t>
  </si>
  <si>
    <t xml:space="preserve">Provedení izolace proti povrchové a podpovrchové tlakové vodě ostatní na ploše svislé S z nopové fólie,včetně ukončení </t>
  </si>
  <si>
    <t>-421264822</t>
  </si>
  <si>
    <t>71</t>
  </si>
  <si>
    <t>28323005</t>
  </si>
  <si>
    <t>fólie profilovaná (nopová) drenážní HDPE s výškou nopů 8mm</t>
  </si>
  <si>
    <t>-1670946933</t>
  </si>
  <si>
    <t>72</t>
  </si>
  <si>
    <t>998711101</t>
  </si>
  <si>
    <t>Přesun hmot pro izolace proti vodě, vlhkosti a plynům stanovený z hmotnosti přesunovaného materiálu vodorovná dopravní vzdálenost do 50 m v objektech výšky do 6 m</t>
  </si>
  <si>
    <t>261858444</t>
  </si>
  <si>
    <t>713</t>
  </si>
  <si>
    <t>Izolace tepelné</t>
  </si>
  <si>
    <t>73</t>
  </si>
  <si>
    <t>7131111391</t>
  </si>
  <si>
    <t xml:space="preserve">Montáž tepelné izolace stropů - nástřik polotvrdou pěnou (izolační materiál ve specifikaci) žebrových spodem </t>
  </si>
  <si>
    <t>1902105751</t>
  </si>
  <si>
    <t>74</t>
  </si>
  <si>
    <t>59053101</t>
  </si>
  <si>
    <t>PUR pěna tepelně izolační polotvrdá stříkaná s uzavřenou buněčnou strukturou (např.ECO H 200)</t>
  </si>
  <si>
    <t>1416052994</t>
  </si>
  <si>
    <t>122,72*0,12</t>
  </si>
  <si>
    <t>14,726*1,05 'Přepočtené koeficientem množství</t>
  </si>
  <si>
    <t>75</t>
  </si>
  <si>
    <t>713121121</t>
  </si>
  <si>
    <t>Montáž tepelné izolace podlah rohožemi, pásy, deskami, dílci, bloky (izolační materiál ve specifikaci) kladenými volně dvouvrstvá</t>
  </si>
  <si>
    <t>1984420023</t>
  </si>
  <si>
    <t>76</t>
  </si>
  <si>
    <t>63150851</t>
  </si>
  <si>
    <t>pás tepelně izolační pro všechny druhy nezatížených izolací λ=0,038-0,039 tl 140mm</t>
  </si>
  <si>
    <t>65477</t>
  </si>
  <si>
    <t>160,32*2,02 'Přepočtené koeficientem množství</t>
  </si>
  <si>
    <t>77</t>
  </si>
  <si>
    <t>713121131</t>
  </si>
  <si>
    <t>Montáž tepelné izolace podlah parotěsnými reflexními pásy, tloušťka izolace do 5 mm</t>
  </si>
  <si>
    <t>122906098</t>
  </si>
  <si>
    <t>78</t>
  </si>
  <si>
    <t>28355306</t>
  </si>
  <si>
    <t>pás podlahový parotěsný tepelně izolační s reflexní Al vrstvou tl 5mm</t>
  </si>
  <si>
    <t>315847112</t>
  </si>
  <si>
    <t>160,32*1,05 'Přepočtené koeficientem množství</t>
  </si>
  <si>
    <t>79</t>
  </si>
  <si>
    <t>713131143</t>
  </si>
  <si>
    <t>Montáž tepelné izolace stěn rohožemi, pásy, deskami, dílci, bloky (izolační materiál ve specifikaci) lepením celoplošně s mechanickým kotvením</t>
  </si>
  <si>
    <t>1750513333</t>
  </si>
  <si>
    <t>12,94*2,3</t>
  </si>
  <si>
    <t>-0,8*2</t>
  </si>
  <si>
    <t>80</t>
  </si>
  <si>
    <t>63148157</t>
  </si>
  <si>
    <t>deska tepelně izolační minerální  univerzální λ=0,035 tl 160mm</t>
  </si>
  <si>
    <t>-1738389669</t>
  </si>
  <si>
    <t>27,6266173106646*1,02 'Přepočtené koeficientem množství</t>
  </si>
  <si>
    <t>81</t>
  </si>
  <si>
    <t>713151111</t>
  </si>
  <si>
    <t>Montáž tepelné izolace střech šikmých rohožemi, pásy, deskami (izolační materiál ve specifikaci) kladenými volně mezi krokve</t>
  </si>
  <si>
    <t>775842988</t>
  </si>
  <si>
    <t>3,67*2,35</t>
  </si>
  <si>
    <t>82</t>
  </si>
  <si>
    <t>63166765</t>
  </si>
  <si>
    <t>pás tepelně izolační mezi krokve λ=0,036-0,037 tl 120mm</t>
  </si>
  <si>
    <t>-1760511486</t>
  </si>
  <si>
    <t>8,625*1,02 'Přepočtené koeficientem množství</t>
  </si>
  <si>
    <t>83</t>
  </si>
  <si>
    <t>713151121</t>
  </si>
  <si>
    <t>Montáž tepelné izolace střech šikmých rohožemi, pásy, deskami (izolační materiál ve specifikaci) kladenými volně pod krokve</t>
  </si>
  <si>
    <t>-14613344</t>
  </si>
  <si>
    <t>84</t>
  </si>
  <si>
    <t>28376486</t>
  </si>
  <si>
    <t>panel  PUR  s  paro membránou λ=0,022 tl 120mm</t>
  </si>
  <si>
    <t>237293786</t>
  </si>
  <si>
    <t>85</t>
  </si>
  <si>
    <t>998713102</t>
  </si>
  <si>
    <t>Přesun hmot pro izolace tepelné stanovený z hmotnosti přesunovaného materiálu vodorovná dopravní vzdálenost do 50 m v objektech výšky přes 6 m do 12 m</t>
  </si>
  <si>
    <t>235408928</t>
  </si>
  <si>
    <t>721</t>
  </si>
  <si>
    <t>Zdravotechnika - vnitřní kanalizace</t>
  </si>
  <si>
    <t>86</t>
  </si>
  <si>
    <t>721242115</t>
  </si>
  <si>
    <t xml:space="preserve">Lapače střešních splavenin polypropylenové (PP) s kulovým kloubem na odtoku DN 110 - nový v případě poškození </t>
  </si>
  <si>
    <t>-1945249636</t>
  </si>
  <si>
    <t>87</t>
  </si>
  <si>
    <t>7212421151</t>
  </si>
  <si>
    <t xml:space="preserve">Lapače střešních splavenin polypropylenové (PP) s kulovým kloubem na odtoku DN 110 - zpětná montáž </t>
  </si>
  <si>
    <t>1708837822</t>
  </si>
  <si>
    <t>88</t>
  </si>
  <si>
    <t>721242803</t>
  </si>
  <si>
    <t>Demontáž lapačů střešních splavenin DN 110</t>
  </si>
  <si>
    <t>-192265596</t>
  </si>
  <si>
    <t>731</t>
  </si>
  <si>
    <t>Ústřední vytápění - kotelny</t>
  </si>
  <si>
    <t>113</t>
  </si>
  <si>
    <t>73181041211</t>
  </si>
  <si>
    <t xml:space="preserve">Úprava odvodu spalin plynových spotřebičů - prodloužení s ohledem na zateplení objektu </t>
  </si>
  <si>
    <t>soubor</t>
  </si>
  <si>
    <t>-779046548</t>
  </si>
  <si>
    <t>741</t>
  </si>
  <si>
    <t>Elektroinstalace - silnoproud</t>
  </si>
  <si>
    <t>89</t>
  </si>
  <si>
    <t>741420001</t>
  </si>
  <si>
    <t xml:space="preserve">Demontáž a zpětná montáž hromosvodného vedení </t>
  </si>
  <si>
    <t>184146458</t>
  </si>
  <si>
    <t>762</t>
  </si>
  <si>
    <t>Konstrukce tesařské</t>
  </si>
  <si>
    <t>90</t>
  </si>
  <si>
    <t>762341210</t>
  </si>
  <si>
    <t>Bednění a laťování montáž bednění střech rovných a šikmých sklonu do 60° s vyřezáním otvorů z prken hrubých na sraz tl. do 32 mm</t>
  </si>
  <si>
    <t>-110884087</t>
  </si>
  <si>
    <t>91</t>
  </si>
  <si>
    <t>60511109</t>
  </si>
  <si>
    <t>řezivo jehličnaté smrk, borovice š přes 80mm tl 24mm dl 2-3m</t>
  </si>
  <si>
    <t>-1951333412</t>
  </si>
  <si>
    <t>56*0,024</t>
  </si>
  <si>
    <t>1,344*1,02 'Přepočtené koeficientem množství</t>
  </si>
  <si>
    <t>92</t>
  </si>
  <si>
    <t>762512235</t>
  </si>
  <si>
    <t>Podlahové konstrukce podkladové montáž z desek dřevotřískových, dřevoštěpkových nebo cementotřískových na podklad dřevěný přibíjením</t>
  </si>
  <si>
    <t>-1084575171</t>
  </si>
  <si>
    <t>93</t>
  </si>
  <si>
    <t>60726286</t>
  </si>
  <si>
    <t>deska dřevoštěpková OSB 3 P+D broušená tl 25mm</t>
  </si>
  <si>
    <t>729554542</t>
  </si>
  <si>
    <t>160,32*1,08 'Přepočtené koeficientem množství</t>
  </si>
  <si>
    <t>94</t>
  </si>
  <si>
    <t>762512261</t>
  </si>
  <si>
    <t>Podlahové konstrukce podkladové montáž roštu podkladového</t>
  </si>
  <si>
    <t>-1648110087</t>
  </si>
  <si>
    <t>95</t>
  </si>
  <si>
    <t>60512127</t>
  </si>
  <si>
    <t>hranol stavební řezivo průřezu do 120cm2 přes dl 8m</t>
  </si>
  <si>
    <t>1239986597</t>
  </si>
  <si>
    <t>96</t>
  </si>
  <si>
    <t>998762102</t>
  </si>
  <si>
    <t>Přesun hmot pro konstrukce tesařské stanovený z hmotnosti přesunovaného materiálu vodorovná dopravní vzdálenost do 50 m v objektech výšky přes 6 do 12 m</t>
  </si>
  <si>
    <t>651753292</t>
  </si>
  <si>
    <t>766</t>
  </si>
  <si>
    <t>Konstrukce truhlářské</t>
  </si>
  <si>
    <t>97</t>
  </si>
  <si>
    <t>766660021</t>
  </si>
  <si>
    <t>Montáž dveřních křídel dřevěných nebo plastových otevíravých do ocelové zárubně protipožárních jednokřídlových, šířky do 800 mm</t>
  </si>
  <si>
    <t>-2000926315</t>
  </si>
  <si>
    <t>98</t>
  </si>
  <si>
    <t>61162038</t>
  </si>
  <si>
    <t xml:space="preserve">dveře jednokřídlé dřevotřískové protipožární EI (EW) 30 D3 povrch fóliový plné 800x1970/2100mm včetně kování a zámku - vstup na půdu, Ud=1,2 W/m2.K </t>
  </si>
  <si>
    <t>-1845296012</t>
  </si>
  <si>
    <t>99</t>
  </si>
  <si>
    <t>766671001.1</t>
  </si>
  <si>
    <t xml:space="preserve">Montáž střešních oken dřevěných nebo plastových kyvných, výklopných/kyvných s okenním rámem a lemováním, s plisovaným límcem, s napojením na krytinu do krytiny ploché, rozměru 50 x 60 cm - zpětná montáž </t>
  </si>
  <si>
    <t>-2061443230</t>
  </si>
  <si>
    <t>100</t>
  </si>
  <si>
    <t>61143690</t>
  </si>
  <si>
    <t>okno střešní plastové kyvné, izolační dvojsklo 54x78cm Uw=1,2W/m2K</t>
  </si>
  <si>
    <t>-1508237340</t>
  </si>
  <si>
    <t>101</t>
  </si>
  <si>
    <t>766674811</t>
  </si>
  <si>
    <t>Demontáž střešních oken na krytině hladké a drážkové, sklonu přes 30 do 45°</t>
  </si>
  <si>
    <t>1884819510</t>
  </si>
  <si>
    <t>102</t>
  </si>
  <si>
    <t>998766102</t>
  </si>
  <si>
    <t>Přesun hmot pro konstrukce truhlářské stanovený z hmotnosti přesunovaného materiálu vodorovná dopravní vzdálenost do 50 m v objektech výšky přes 6 do 12 m</t>
  </si>
  <si>
    <t>-552095153</t>
  </si>
  <si>
    <t>767</t>
  </si>
  <si>
    <t>Konstrukce zámečnické</t>
  </si>
  <si>
    <t>103</t>
  </si>
  <si>
    <t>767641800</t>
  </si>
  <si>
    <t>Demontáž dveřních zárubní odřezáním od upevnění, plochy dveří do 2,5 m2</t>
  </si>
  <si>
    <t>-760010658</t>
  </si>
  <si>
    <t>104</t>
  </si>
  <si>
    <t>76785110412.1</t>
  </si>
  <si>
    <t xml:space="preserve">Montáž komínových lávek kompletní celé lávky, včetně dodávky </t>
  </si>
  <si>
    <t>-1995745996</t>
  </si>
  <si>
    <t>105</t>
  </si>
  <si>
    <t>767851803</t>
  </si>
  <si>
    <t>Demontáž komínových lávek kompletní celé lávky</t>
  </si>
  <si>
    <t>-441093198</t>
  </si>
  <si>
    <t>775</t>
  </si>
  <si>
    <t>Podlahy skládané</t>
  </si>
  <si>
    <t>106</t>
  </si>
  <si>
    <t>775591197</t>
  </si>
  <si>
    <t>Ostatní prvky pro plovoucí podlahy montáž parozábrany se samolepícím proužkem</t>
  </si>
  <si>
    <t>576915684</t>
  </si>
  <si>
    <t>107</t>
  </si>
  <si>
    <t>61155367</t>
  </si>
  <si>
    <t>podložka izolační z pěnového PE s parozábranou 2mm na povrchu s LDPE fólií 0,2mm a samolepícím proužkem 15mm celková š 1,1m</t>
  </si>
  <si>
    <t>1560632221</t>
  </si>
  <si>
    <t>108</t>
  </si>
  <si>
    <t>998775102</t>
  </si>
  <si>
    <t>Přesun hmot pro podlahy skládané stanovený z hmotnosti přesunovaného materiálu vodorovná dopravní vzdálenost do 50 m v objektech výšky přes 6 do 12 m</t>
  </si>
  <si>
    <t>-358961791</t>
  </si>
  <si>
    <t>783</t>
  </si>
  <si>
    <t>Dokončovací práce - nátěry</t>
  </si>
  <si>
    <t>109</t>
  </si>
  <si>
    <t>783201201</t>
  </si>
  <si>
    <t>Příprava podkladu tesařských konstrukcí před provedením nátěru broušení</t>
  </si>
  <si>
    <t>-1133333294</t>
  </si>
  <si>
    <t>110</t>
  </si>
  <si>
    <t>783201403</t>
  </si>
  <si>
    <t>Příprava podkladu tesařských konstrukcí před provedením nátěru oprášení</t>
  </si>
  <si>
    <t>326431231</t>
  </si>
  <si>
    <t>111</t>
  </si>
  <si>
    <t>783213121</t>
  </si>
  <si>
    <t>Napouštěcí nátěr tesařských konstrukcí zabudovaných do konstrukce proti dřevokazným houbám, hmyzu a plísním dvojnásobný syntetický</t>
  </si>
  <si>
    <t>1708583032</t>
  </si>
  <si>
    <t>112</t>
  </si>
  <si>
    <t>783232111</t>
  </si>
  <si>
    <t>Tmelení tesařských konstrukcí lokální, včetně přebroušení tmelených míst rozsahu přes 10 do 30% plochy, tmelem epoxidovým</t>
  </si>
  <si>
    <t>-294987707</t>
  </si>
  <si>
    <t xml:space="preserve">D.1.1/1-16 - Chrustova 16 - Stavební práce vnější - zateplení objektu ,zateplení půdy, izolace suterénu, střecha </t>
  </si>
  <si>
    <t xml:space="preserve">    763 - Konstrukce suché výstavby</t>
  </si>
  <si>
    <t>608011706</t>
  </si>
  <si>
    <t>19*2*1,2</t>
  </si>
  <si>
    <t>843173429</t>
  </si>
  <si>
    <t>38*0,9*1,75</t>
  </si>
  <si>
    <t>-1252172588</t>
  </si>
  <si>
    <t>270521828</t>
  </si>
  <si>
    <t>417701065</t>
  </si>
  <si>
    <t>406893317</t>
  </si>
  <si>
    <t>1037296692</t>
  </si>
  <si>
    <t>1339576089</t>
  </si>
  <si>
    <t>159974956</t>
  </si>
  <si>
    <t>1271037673</t>
  </si>
  <si>
    <t>-1102627680</t>
  </si>
  <si>
    <t>726329772</t>
  </si>
  <si>
    <t>18,2369323915238*1,03 'Přepočtené koeficientem množství</t>
  </si>
  <si>
    <t>-1365930634</t>
  </si>
  <si>
    <t>6215252021</t>
  </si>
  <si>
    <t xml:space="preserve">Sanace stávajících balkónů - opravy podlah ,izolace , omítek, dozdívky, oplechování ,dlažba </t>
  </si>
  <si>
    <t>-1384853039</t>
  </si>
  <si>
    <t>537042134</t>
  </si>
  <si>
    <t>-1718415084</t>
  </si>
  <si>
    <t>461244055</t>
  </si>
  <si>
    <t>38*1,4</t>
  </si>
  <si>
    <t>1802166659</t>
  </si>
  <si>
    <t>53,2*1,02 'Přepočtené koeficientem množství</t>
  </si>
  <si>
    <t>279113665</t>
  </si>
  <si>
    <t>19*2*6,9</t>
  </si>
  <si>
    <t>-1,5*1,5*8</t>
  </si>
  <si>
    <t>-2,25*1,5*4</t>
  </si>
  <si>
    <t>-0,7*2,2*2</t>
  </si>
  <si>
    <t>-0,7*1,5*2</t>
  </si>
  <si>
    <t>-0,75*1,5*2</t>
  </si>
  <si>
    <t>-0,45*1,5*4</t>
  </si>
  <si>
    <t>-515432460</t>
  </si>
  <si>
    <t>220,57*1,02 'Přepočtené koeficientem množství</t>
  </si>
  <si>
    <t>-655391087</t>
  </si>
  <si>
    <t>6*8+7,5*4+5,8*2+4,4*2+3,9*4</t>
  </si>
  <si>
    <t>-1405757523</t>
  </si>
  <si>
    <t>114*1,1 'Přepočtené koeficientem množství</t>
  </si>
  <si>
    <t>513104253</t>
  </si>
  <si>
    <t>2144945950</t>
  </si>
  <si>
    <t>19*2</t>
  </si>
  <si>
    <t>38*1,02 'Přepočtené koeficientem množství</t>
  </si>
  <si>
    <t>755195636</t>
  </si>
  <si>
    <t>162808300</t>
  </si>
  <si>
    <t>-1820621650</t>
  </si>
  <si>
    <t>-570907048</t>
  </si>
  <si>
    <t>672542357</t>
  </si>
  <si>
    <t>62254103112</t>
  </si>
  <si>
    <t xml:space="preserve">Omítka fasádní decorativní (marmolit )včetně penetrace podkladu zrnitá </t>
  </si>
  <si>
    <t>1792806550</t>
  </si>
  <si>
    <t>1961981572</t>
  </si>
  <si>
    <t>(19+15,75)*1,35</t>
  </si>
  <si>
    <t>-1942796076</t>
  </si>
  <si>
    <t>1,5*1,5*8+2,25*1,5*4+1,4*2,2*2+0,45*1,5*4</t>
  </si>
  <si>
    <t>-923982968</t>
  </si>
  <si>
    <t>-1750156009</t>
  </si>
  <si>
    <t>803435701</t>
  </si>
  <si>
    <t>-1522579137</t>
  </si>
  <si>
    <t>5*19*2*0,6</t>
  </si>
  <si>
    <t>-378501900</t>
  </si>
  <si>
    <t>114*30</t>
  </si>
  <si>
    <t>-1629257622</t>
  </si>
  <si>
    <t>-1454641981</t>
  </si>
  <si>
    <t>4712870</t>
  </si>
  <si>
    <t>-1583785191</t>
  </si>
  <si>
    <t>1049058115</t>
  </si>
  <si>
    <t>-1281787661</t>
  </si>
  <si>
    <t>1276640304</t>
  </si>
  <si>
    <t>1669572926</t>
  </si>
  <si>
    <t>-99208840</t>
  </si>
  <si>
    <t>764001831</t>
  </si>
  <si>
    <t>Demontáž krytiny do suti</t>
  </si>
  <si>
    <t>-155452333</t>
  </si>
  <si>
    <t>816003912</t>
  </si>
  <si>
    <t>49</t>
  </si>
  <si>
    <t>958109566</t>
  </si>
  <si>
    <t>50</t>
  </si>
  <si>
    <t>1015326021</t>
  </si>
  <si>
    <t>661018685</t>
  </si>
  <si>
    <t>1342458474</t>
  </si>
  <si>
    <t>875256435</t>
  </si>
  <si>
    <t>-1136763322</t>
  </si>
  <si>
    <t>-554769671</t>
  </si>
  <si>
    <t>809279210</t>
  </si>
  <si>
    <t>764216644</t>
  </si>
  <si>
    <t>Oplechování parapetů z pozinkovaného plechu s povrchovou úpravou rovných celoplošně lepené, bez rohů rš 330 mm</t>
  </si>
  <si>
    <t>383279025</t>
  </si>
  <si>
    <t>1,5*8+2,25*4+0,7*2+0,45*8</t>
  </si>
  <si>
    <t>-102949858</t>
  </si>
  <si>
    <t>417360365</t>
  </si>
  <si>
    <t>2073829978</t>
  </si>
  <si>
    <t>23787529</t>
  </si>
  <si>
    <t>51966070</t>
  </si>
  <si>
    <t>97173866</t>
  </si>
  <si>
    <t>-279693417</t>
  </si>
  <si>
    <t>-1155060386</t>
  </si>
  <si>
    <t>24551030</t>
  </si>
  <si>
    <t>stěrka hydroizolační dvousložková cemento-polymerová vlákny vyztužená proti zemní vlhkosti</t>
  </si>
  <si>
    <t>kg</t>
  </si>
  <si>
    <t>1623066553</t>
  </si>
  <si>
    <t>212976412</t>
  </si>
  <si>
    <t>pás asfaltový natavitelný oxidovaný tl. 4,2mm typu s vložkou ze skleněné rohože, hrubozrnným posypem</t>
  </si>
  <si>
    <t>1980432555</t>
  </si>
  <si>
    <t>-245299192</t>
  </si>
  <si>
    <t>1212802761</t>
  </si>
  <si>
    <t>1889250069</t>
  </si>
  <si>
    <t>1355549846</t>
  </si>
  <si>
    <t>640379095</t>
  </si>
  <si>
    <t>-154270189</t>
  </si>
  <si>
    <t>-1063687995</t>
  </si>
  <si>
    <t>152,32*2,02 'Přepočtené koeficientem množství</t>
  </si>
  <si>
    <t>-1842794717</t>
  </si>
  <si>
    <t>1577415886</t>
  </si>
  <si>
    <t>152,32*1,05 'Přepočtené koeficientem množství</t>
  </si>
  <si>
    <t>853912327</t>
  </si>
  <si>
    <t>12,1*2,3</t>
  </si>
  <si>
    <t>-0,8*2*2</t>
  </si>
  <si>
    <t>1920310935</t>
  </si>
  <si>
    <t>24,162*1,02 'Přepočtené koeficientem množství</t>
  </si>
  <si>
    <t>-926947</t>
  </si>
  <si>
    <t>3*2,3</t>
  </si>
  <si>
    <t>-272867913</t>
  </si>
  <si>
    <t>6,9*1,02 'Přepočtené koeficientem množství</t>
  </si>
  <si>
    <t>-76452308</t>
  </si>
  <si>
    <t>2113821133</t>
  </si>
  <si>
    <t>232816816</t>
  </si>
  <si>
    <t>-586355917</t>
  </si>
  <si>
    <t>-1576244704</t>
  </si>
  <si>
    <t>118</t>
  </si>
  <si>
    <t>554364392</t>
  </si>
  <si>
    <t>-1189551800</t>
  </si>
  <si>
    <t xml:space="preserve">Bednění a laťování montáž bednění střech rovných a šikmých sklonu do 60° s vyřezáním otvorů z prken hrubých na sraz tl. do 32 mm -částečná výměna </t>
  </si>
  <si>
    <t>-1012257191</t>
  </si>
  <si>
    <t>19*6,9*2*0,3</t>
  </si>
  <si>
    <t>970222990</t>
  </si>
  <si>
    <t>78,66*0,024</t>
  </si>
  <si>
    <t>1,888*1,02 'Přepočtené koeficientem množství</t>
  </si>
  <si>
    <t>762511276</t>
  </si>
  <si>
    <t>Podlahové konstrukce podkladové z dřevoštěpkových desek OSB jednovrstvých šroubovaných na pero a drážku broušených, tloušťky desky 22 mm</t>
  </si>
  <si>
    <t>-2001921776</t>
  </si>
  <si>
    <t>Místnosti ve 2.NP  203,204,205,207,208</t>
  </si>
  <si>
    <t>10,915+16,73+10,83+18,75+9</t>
  </si>
  <si>
    <t>-791743887</t>
  </si>
  <si>
    <t>-1613388254</t>
  </si>
  <si>
    <t>152,32*1,08 'Přepočtené koeficientem množství</t>
  </si>
  <si>
    <t>-642796852</t>
  </si>
  <si>
    <t>2052013087</t>
  </si>
  <si>
    <t>911822865</t>
  </si>
  <si>
    <t>763</t>
  </si>
  <si>
    <t>Konstrukce suché výstavby</t>
  </si>
  <si>
    <t>763131411</t>
  </si>
  <si>
    <t>Podhled ze sádrokartonových desek dvouvrstvá zavěšená spodní konstrukce z ocelových profilů CD, UD jednoduše opláštěná deskou standardní A, tl. 12,5 mm, bez izolace</t>
  </si>
  <si>
    <t>1887287716</t>
  </si>
  <si>
    <t>998763101</t>
  </si>
  <si>
    <t>Přesun hmot pro dřevostavby stanovený z hmotnosti přesunovaného materiálu vodorovná dopravní vzdálenost do 50 m v objektech výšky přes 6 do 12 m</t>
  </si>
  <si>
    <t>-1195925762</t>
  </si>
  <si>
    <t>766660002</t>
  </si>
  <si>
    <t>Montáž dveřních křídel dřevěných nebo plastových otevíravých do ocelové zárubně povrchově upravených jednokřídlových, šířky přes 800 mm</t>
  </si>
  <si>
    <t>726847996</t>
  </si>
  <si>
    <t>611441631</t>
  </si>
  <si>
    <t xml:space="preserve">dveře plastové vchodové jednokřídlé otvíravé 900x1970mm s plnou izolační výplní Ud=1,2 W/m2.K včetně kování a zámku </t>
  </si>
  <si>
    <t>587359270</t>
  </si>
  <si>
    <t>-14817365</t>
  </si>
  <si>
    <t>-451367046</t>
  </si>
  <si>
    <t>-2019197174</t>
  </si>
  <si>
    <t>891628286</t>
  </si>
  <si>
    <t>-48631102</t>
  </si>
  <si>
    <t>-1201395407</t>
  </si>
  <si>
    <t>767161217</t>
  </si>
  <si>
    <t xml:space="preserve">Montáž zábradlí rovného z profilové oceli do zdiva, hmotnosti 1 m zábradlí přes 30 do 45 kg , včetně dodávky materiálu </t>
  </si>
  <si>
    <t>-123103668</t>
  </si>
  <si>
    <t>767161814</t>
  </si>
  <si>
    <t>Demontáž zábradlí rovného nerozebíratelný spoj hmotnosti 1 m zábradlí přes 20 kg</t>
  </si>
  <si>
    <t>-1439280313</t>
  </si>
  <si>
    <t>-669806746</t>
  </si>
  <si>
    <t>76785110412</t>
  </si>
  <si>
    <t>2031743573</t>
  </si>
  <si>
    <t>-173032038</t>
  </si>
  <si>
    <t>242408405</t>
  </si>
  <si>
    <t>69746051</t>
  </si>
  <si>
    <t>-92207493</t>
  </si>
  <si>
    <t>1659372860</t>
  </si>
  <si>
    <t>1702452395</t>
  </si>
  <si>
    <t>116</t>
  </si>
  <si>
    <t>-369219827</t>
  </si>
  <si>
    <t>117</t>
  </si>
  <si>
    <t>252060314</t>
  </si>
  <si>
    <t xml:space="preserve">D.1.1/1-8 - Chrustova 8 - Stavební práce vnější - zateplení objektu, izolace suterénu, střecha    </t>
  </si>
  <si>
    <t>1246912487</t>
  </si>
  <si>
    <t>(18,15+10,35+21,05)*1,2</t>
  </si>
  <si>
    <t>-2047764329</t>
  </si>
  <si>
    <t>49,55*0,9*1,75</t>
  </si>
  <si>
    <t>-328539310</t>
  </si>
  <si>
    <t>1391552658</t>
  </si>
  <si>
    <t>-41443543</t>
  </si>
  <si>
    <t>919578691</t>
  </si>
  <si>
    <t>-1600522492</t>
  </si>
  <si>
    <t>-2005387838</t>
  </si>
  <si>
    <t>1598276348</t>
  </si>
  <si>
    <t>1537932955</t>
  </si>
  <si>
    <t>1124537996</t>
  </si>
  <si>
    <t>1667753211</t>
  </si>
  <si>
    <t>23,78*1,03 'Přepočtené koeficientem množství</t>
  </si>
  <si>
    <t>1082335351</t>
  </si>
  <si>
    <t>-1146063403</t>
  </si>
  <si>
    <t>988194126</t>
  </si>
  <si>
    <t>1845094259</t>
  </si>
  <si>
    <t>50,55*1,4</t>
  </si>
  <si>
    <t>1214900378</t>
  </si>
  <si>
    <t>70,77*1,02 'Přepočtené koeficientem množství</t>
  </si>
  <si>
    <t>-2016847518</t>
  </si>
  <si>
    <t>19,15*6,9+21,05*6,9+10,35*6,9</t>
  </si>
  <si>
    <t>-1,8*1,5*6</t>
  </si>
  <si>
    <t>-1,2*1,5*12</t>
  </si>
  <si>
    <t>-0,6*1,5*2</t>
  </si>
  <si>
    <t>-0,6*0,8*2</t>
  </si>
  <si>
    <t>deska EPS grafitová fasadní λ=0,032 tl 160mm</t>
  </si>
  <si>
    <t>1924169128</t>
  </si>
  <si>
    <t>308,235*1,02 'Přepočtené koeficientem množství</t>
  </si>
  <si>
    <t>-1745566890</t>
  </si>
  <si>
    <t>750354604</t>
  </si>
  <si>
    <t>-166146913</t>
  </si>
  <si>
    <t>-1294960922</t>
  </si>
  <si>
    <t>18,15*2+10,35</t>
  </si>
  <si>
    <t>-555148031</t>
  </si>
  <si>
    <t>1146663733</t>
  </si>
  <si>
    <t>69*1,05 "Přepočtené koeficientem množství</t>
  </si>
  <si>
    <t>47831951</t>
  </si>
  <si>
    <t>1511996799</t>
  </si>
  <si>
    <t>-801417179</t>
  </si>
  <si>
    <t>422988806</t>
  </si>
  <si>
    <t>18,15*2*1,4</t>
  </si>
  <si>
    <t>10,35*1,65</t>
  </si>
  <si>
    <t>509489233</t>
  </si>
  <si>
    <t>506278248</t>
  </si>
  <si>
    <t>333617713</t>
  </si>
  <si>
    <t>2121222678</t>
  </si>
  <si>
    <t>646151807</t>
  </si>
  <si>
    <t>5*(18+18+10)*0,6</t>
  </si>
  <si>
    <t>-1064735518</t>
  </si>
  <si>
    <t>138*30</t>
  </si>
  <si>
    <t>-197740460</t>
  </si>
  <si>
    <t>486430496</t>
  </si>
  <si>
    <t>-1101332199</t>
  </si>
  <si>
    <t>1346230561</t>
  </si>
  <si>
    <t>-472643229</t>
  </si>
  <si>
    <t>1442867593</t>
  </si>
  <si>
    <t>911629671</t>
  </si>
  <si>
    <t>1049254853</t>
  </si>
  <si>
    <t>1250878371</t>
  </si>
  <si>
    <t>-1020821522</t>
  </si>
  <si>
    <t>1606138735</t>
  </si>
  <si>
    <t>-96242835</t>
  </si>
  <si>
    <t>úprava 4</t>
  </si>
  <si>
    <t>21,05+18,15</t>
  </si>
  <si>
    <t>-258046348</t>
  </si>
  <si>
    <t>-1252471725</t>
  </si>
  <si>
    <t>1310596969</t>
  </si>
  <si>
    <t>-1361765211</t>
  </si>
  <si>
    <t>960225960</t>
  </si>
  <si>
    <t>7767846</t>
  </si>
  <si>
    <t>764212636</t>
  </si>
  <si>
    <t>Oplechování štítu závětrnou lištou z Pz s povrchovou úpravou rš 500 mm</t>
  </si>
  <si>
    <t>1788550414</t>
  </si>
  <si>
    <t>K/2</t>
  </si>
  <si>
    <t>30,0</t>
  </si>
  <si>
    <t>-408775198</t>
  </si>
  <si>
    <t>764216643</t>
  </si>
  <si>
    <t>Oplechování rovných parapetů celoplošně lepené z Pz s povrchovou úpravou rš 250 mm</t>
  </si>
  <si>
    <t>-2012759448</t>
  </si>
  <si>
    <t>K/3,5,6,7</t>
  </si>
  <si>
    <t>13,0+3,1+2,0+1,1</t>
  </si>
  <si>
    <t>1225443580</t>
  </si>
  <si>
    <t>93299250</t>
  </si>
  <si>
    <t>-492440435</t>
  </si>
  <si>
    <t>-1935995506</t>
  </si>
  <si>
    <t>-1987007372</t>
  </si>
  <si>
    <t>-529348440</t>
  </si>
  <si>
    <t>1948012877</t>
  </si>
  <si>
    <t>-1882982314</t>
  </si>
  <si>
    <t>627220979</t>
  </si>
  <si>
    <t>86,713*0,0011 'Přepočtené koeficientem množství</t>
  </si>
  <si>
    <t>-593310236</t>
  </si>
  <si>
    <t>912953770</t>
  </si>
  <si>
    <t>86,713*1,2 'Přepočtené koeficientem množství</t>
  </si>
  <si>
    <t>1805182523</t>
  </si>
  <si>
    <t>-2080952515</t>
  </si>
  <si>
    <t>-306882693</t>
  </si>
  <si>
    <t>1405654732</t>
  </si>
  <si>
    <t>701090864</t>
  </si>
  <si>
    <t>733866767</t>
  </si>
  <si>
    <t>-1879979016</t>
  </si>
  <si>
    <t>-269410286</t>
  </si>
  <si>
    <t>-226477802</t>
  </si>
  <si>
    <t>2014064098</t>
  </si>
  <si>
    <t>1373285693</t>
  </si>
  <si>
    <t>27,6266173106645*1,02 'Přepočtené koeficientem množství</t>
  </si>
  <si>
    <t>357729937</t>
  </si>
  <si>
    <t>235036678</t>
  </si>
  <si>
    <t>1509580776</t>
  </si>
  <si>
    <t>panel střešní PUR  s  paro membránou λ=0,022 tl 120mm</t>
  </si>
  <si>
    <t>-1548169270</t>
  </si>
  <si>
    <t>-1696242175</t>
  </si>
  <si>
    <t>204745898</t>
  </si>
  <si>
    <t>1982577816</t>
  </si>
  <si>
    <t>171022564</t>
  </si>
  <si>
    <t>1624390301</t>
  </si>
  <si>
    <t>746471687</t>
  </si>
  <si>
    <t>341030604</t>
  </si>
  <si>
    <t>-1033512447</t>
  </si>
  <si>
    <t>61*0,024</t>
  </si>
  <si>
    <t>1,464*1,02 'Přepočtené koeficientem množství</t>
  </si>
  <si>
    <t>-875108635</t>
  </si>
  <si>
    <t>-1223829136</t>
  </si>
  <si>
    <t>-2031690311</t>
  </si>
  <si>
    <t>-67376727</t>
  </si>
  <si>
    <t>-988579672</t>
  </si>
  <si>
    <t>-681803012</t>
  </si>
  <si>
    <t>-1684801844</t>
  </si>
  <si>
    <t>766671001</t>
  </si>
  <si>
    <t>-465662262</t>
  </si>
  <si>
    <t>-1349022968</t>
  </si>
  <si>
    <t>-721420349</t>
  </si>
  <si>
    <t>1270352197</t>
  </si>
  <si>
    <t>1989956252</t>
  </si>
  <si>
    <t>1367990669</t>
  </si>
  <si>
    <t>-1052482404</t>
  </si>
  <si>
    <t>56550276</t>
  </si>
  <si>
    <t>-837481394</t>
  </si>
  <si>
    <t>-1048902226</t>
  </si>
  <si>
    <t>-168291248</t>
  </si>
  <si>
    <t>-874010520</t>
  </si>
  <si>
    <t>-1598911136</t>
  </si>
  <si>
    <t>-206457217</t>
  </si>
  <si>
    <t xml:space="preserve">D.1.1/1-10 - Chrustova 10 - Stavební práce vnější - zateplení objektu,izolace suterénu, střecha   </t>
  </si>
  <si>
    <t>971091222</t>
  </si>
  <si>
    <t>-267925575</t>
  </si>
  <si>
    <t>-1951542043</t>
  </si>
  <si>
    <t>-80355808</t>
  </si>
  <si>
    <t>2039427849</t>
  </si>
  <si>
    <t>310392376</t>
  </si>
  <si>
    <t>-1201984768</t>
  </si>
  <si>
    <t>472504831</t>
  </si>
  <si>
    <t>18*2*7*1,1</t>
  </si>
  <si>
    <t>764001861</t>
  </si>
  <si>
    <t>Demontáž hřebene do suti</t>
  </si>
  <si>
    <t>541580188</t>
  </si>
  <si>
    <t>1582926468</t>
  </si>
  <si>
    <t>-1813173426</t>
  </si>
  <si>
    <t>-1119426519</t>
  </si>
  <si>
    <t>-829606328</t>
  </si>
  <si>
    <t>-561408658</t>
  </si>
  <si>
    <t>-2105308539</t>
  </si>
  <si>
    <t>-1300326565</t>
  </si>
  <si>
    <t>-1537309442</t>
  </si>
  <si>
    <t>-845973277</t>
  </si>
  <si>
    <t>-1289129981</t>
  </si>
  <si>
    <t>-604457931</t>
  </si>
  <si>
    <t>1215998749</t>
  </si>
  <si>
    <t>-223392063</t>
  </si>
  <si>
    <t>1353148750</t>
  </si>
  <si>
    <t>-1920472394</t>
  </si>
  <si>
    <t>1845306993</t>
  </si>
  <si>
    <t>-321856165</t>
  </si>
  <si>
    <t>1384189116</t>
  </si>
  <si>
    <t>1817723421</t>
  </si>
  <si>
    <t>2101004795</t>
  </si>
  <si>
    <t>285399506</t>
  </si>
  <si>
    <t>-1531221436</t>
  </si>
  <si>
    <t>1663387793</t>
  </si>
  <si>
    <t xml:space="preserve">D.1.1/1-14 - Chrustova 14 - Stavební práce vnější - zateplení objektu ,zateplení půdy, izolace suterénu, střecha </t>
  </si>
  <si>
    <t>-1280487673</t>
  </si>
  <si>
    <t>903263099</t>
  </si>
  <si>
    <t>811372134</t>
  </si>
  <si>
    <t>957541093</t>
  </si>
  <si>
    <t>(19+15,75)*1,3</t>
  </si>
  <si>
    <t>-254735906</t>
  </si>
  <si>
    <t>-1746401957</t>
  </si>
  <si>
    <t>387638330</t>
  </si>
  <si>
    <t>803143149</t>
  </si>
  <si>
    <t>-276489415</t>
  </si>
  <si>
    <t>20615672</t>
  </si>
  <si>
    <t>86061884</t>
  </si>
  <si>
    <t xml:space="preserve">Provedení izolace proti povrchové a podpovrchové tlakové vodě ostatní na ploše svislé S z nopové fólie ,včetně ukončení </t>
  </si>
  <si>
    <t>-1483100614</t>
  </si>
  <si>
    <t>-1230078660</t>
  </si>
  <si>
    <t>1580114707</t>
  </si>
  <si>
    <t>-1653176518</t>
  </si>
  <si>
    <t>-127701246</t>
  </si>
  <si>
    <t>-1041454231</t>
  </si>
  <si>
    <t>1014325718</t>
  </si>
  <si>
    <t>-1691943823</t>
  </si>
  <si>
    <t>938872478</t>
  </si>
  <si>
    <t>915340217</t>
  </si>
  <si>
    <t>-1136546398</t>
  </si>
  <si>
    <t>-222533770</t>
  </si>
  <si>
    <t>-1606803783</t>
  </si>
  <si>
    <t>787273014</t>
  </si>
  <si>
    <t>1717969400</t>
  </si>
  <si>
    <t>795934182</t>
  </si>
  <si>
    <t>114590342</t>
  </si>
  <si>
    <t>2001754721</t>
  </si>
  <si>
    <t>-1473474871</t>
  </si>
  <si>
    <t>1327829600</t>
  </si>
  <si>
    <t xml:space="preserve">D.1.1/1-18 - Chrustova 18 - Stavební práce vnější-zateplení objektu,zateplení půdy,izolace suterénu,střecha   </t>
  </si>
  <si>
    <t>-2082039776</t>
  </si>
  <si>
    <t>19*2*1,2+9,75*1,2</t>
  </si>
  <si>
    <t>287310382</t>
  </si>
  <si>
    <t>38*0,9*1,75+9,75*0,9*1,75</t>
  </si>
  <si>
    <t>2128970798</t>
  </si>
  <si>
    <t>-1394452853</t>
  </si>
  <si>
    <t>846895172</t>
  </si>
  <si>
    <t>-1779502698</t>
  </si>
  <si>
    <t>206037978</t>
  </si>
  <si>
    <t>2089544845</t>
  </si>
  <si>
    <t>-1392573394</t>
  </si>
  <si>
    <t>413092060</t>
  </si>
  <si>
    <t>-343468717</t>
  </si>
  <si>
    <t>22,91614530777*1,03 'Přepočtené koeficientem množství</t>
  </si>
  <si>
    <t>377006539</t>
  </si>
  <si>
    <t>-780381036</t>
  </si>
  <si>
    <t>1550526077</t>
  </si>
  <si>
    <t>1126154915</t>
  </si>
  <si>
    <t>-1780791095</t>
  </si>
  <si>
    <t>38*1,4+9,75*1,4</t>
  </si>
  <si>
    <t>1227584664</t>
  </si>
  <si>
    <t>66,85*1,02 'Přepočtené koeficientem množství</t>
  </si>
  <si>
    <t>264626129</t>
  </si>
  <si>
    <t>19*2*6,9+9,75*6,9</t>
  </si>
  <si>
    <t>1909218912</t>
  </si>
  <si>
    <t>287,845*1,02 'Přepočtené koeficientem množství</t>
  </si>
  <si>
    <t>988261525</t>
  </si>
  <si>
    <t>292138806</t>
  </si>
  <si>
    <t>-735686454</t>
  </si>
  <si>
    <t>1885536255</t>
  </si>
  <si>
    <t>51,6127450980392*1,02 'Přepočtené koeficientem množství</t>
  </si>
  <si>
    <t>-92778254</t>
  </si>
  <si>
    <t>217820829</t>
  </si>
  <si>
    <t>38*1,05 "Přepočtené koeficientem množství</t>
  </si>
  <si>
    <t>696439471</t>
  </si>
  <si>
    <t>364704495</t>
  </si>
  <si>
    <t>1888251154</t>
  </si>
  <si>
    <t>-328431005</t>
  </si>
  <si>
    <t>-560054891</t>
  </si>
  <si>
    <t>(19+15,75+9,75)*1,25</t>
  </si>
  <si>
    <t>-778872800</t>
  </si>
  <si>
    <t>-1859983603</t>
  </si>
  <si>
    <t>254733229</t>
  </si>
  <si>
    <t>778416978</t>
  </si>
  <si>
    <t>-1548396860</t>
  </si>
  <si>
    <t>1811115093</t>
  </si>
  <si>
    <t>1647825494</t>
  </si>
  <si>
    <t>1247602922</t>
  </si>
  <si>
    <t>1547639919</t>
  </si>
  <si>
    <t>5*19*2*0,6+5*10*0,6</t>
  </si>
  <si>
    <t>560944718</t>
  </si>
  <si>
    <t>144*30</t>
  </si>
  <si>
    <t>1587717259</t>
  </si>
  <si>
    <t>-271056949</t>
  </si>
  <si>
    <t>224626770</t>
  </si>
  <si>
    <t>706255037</t>
  </si>
  <si>
    <t>-1536775444</t>
  </si>
  <si>
    <t>2048340345</t>
  </si>
  <si>
    <t>13,825*14</t>
  </si>
  <si>
    <t>-1249794005</t>
  </si>
  <si>
    <t>1828375904</t>
  </si>
  <si>
    <t>105169841</t>
  </si>
  <si>
    <t>Demontáž krytiny z taškových tabulí do suti</t>
  </si>
  <si>
    <t>368107068</t>
  </si>
  <si>
    <t>19*2*6,9*1,2</t>
  </si>
  <si>
    <t>Demontáž hřebene z hřebenáčů do suti</t>
  </si>
  <si>
    <t>-1813895045</t>
  </si>
  <si>
    <t>572607653</t>
  </si>
  <si>
    <t>2130519634</t>
  </si>
  <si>
    <t>-729816277</t>
  </si>
  <si>
    <t>-1953365959</t>
  </si>
  <si>
    <t>2090770516</t>
  </si>
  <si>
    <t>-249510183</t>
  </si>
  <si>
    <t>-1595307972</t>
  </si>
  <si>
    <t>1891977952</t>
  </si>
  <si>
    <t>118759190</t>
  </si>
  <si>
    <t>-327694197</t>
  </si>
  <si>
    <t>-91313393</t>
  </si>
  <si>
    <t>-335981473</t>
  </si>
  <si>
    <t>1951178643</t>
  </si>
  <si>
    <t>-1349341707</t>
  </si>
  <si>
    <t>-1380565013</t>
  </si>
  <si>
    <t>-57988551</t>
  </si>
  <si>
    <t>-1676965442</t>
  </si>
  <si>
    <t>19*2*1,75+9,75*1,75</t>
  </si>
  <si>
    <t>-1497904313</t>
  </si>
  <si>
    <t>2134093951</t>
  </si>
  <si>
    <t>-195142392</t>
  </si>
  <si>
    <t>83,563*1,2 'Přepočtené koeficientem množství</t>
  </si>
  <si>
    <t>-1331231166</t>
  </si>
  <si>
    <t>904585510</t>
  </si>
  <si>
    <t>-1562925814</t>
  </si>
  <si>
    <t>-1818440713</t>
  </si>
  <si>
    <t>-296326015</t>
  </si>
  <si>
    <t>749888609</t>
  </si>
  <si>
    <t>1695509126</t>
  </si>
  <si>
    <t>758153039</t>
  </si>
  <si>
    <t>500292090</t>
  </si>
  <si>
    <t>-531613783</t>
  </si>
  <si>
    <t>435420007</t>
  </si>
  <si>
    <t>1281554281</t>
  </si>
  <si>
    <t>-823432183</t>
  </si>
  <si>
    <t>1588302732</t>
  </si>
  <si>
    <t>-1754542834</t>
  </si>
  <si>
    <t>679000318</t>
  </si>
  <si>
    <t>949413009</t>
  </si>
  <si>
    <t>1821610068</t>
  </si>
  <si>
    <t>119</t>
  </si>
  <si>
    <t>-2016381002</t>
  </si>
  <si>
    <t>-4767208</t>
  </si>
  <si>
    <t>-620504175</t>
  </si>
  <si>
    <t>-583183714</t>
  </si>
  <si>
    <t>79*0,024</t>
  </si>
  <si>
    <t>1,896*1,02 'Přepočtené koeficientem množství</t>
  </si>
  <si>
    <t>-327058644</t>
  </si>
  <si>
    <t>1875956008</t>
  </si>
  <si>
    <t>519135739</t>
  </si>
  <si>
    <t>36672563</t>
  </si>
  <si>
    <t>1680693015</t>
  </si>
  <si>
    <t>-1983904589</t>
  </si>
  <si>
    <t>224509441</t>
  </si>
  <si>
    <t>-1746410618</t>
  </si>
  <si>
    <t>775298915</t>
  </si>
  <si>
    <t>769731363</t>
  </si>
  <si>
    <t>449156531</t>
  </si>
  <si>
    <t>-195485397</t>
  </si>
  <si>
    <t>-1211829705</t>
  </si>
  <si>
    <t>-1744029909</t>
  </si>
  <si>
    <t>989056502</t>
  </si>
  <si>
    <t>-859878351</t>
  </si>
  <si>
    <t>1539651695</t>
  </si>
  <si>
    <t>1913745383</t>
  </si>
  <si>
    <t>1816687435</t>
  </si>
  <si>
    <t>1830899858</t>
  </si>
  <si>
    <t>1575708665</t>
  </si>
  <si>
    <t>-367987969</t>
  </si>
  <si>
    <t>1281836827</t>
  </si>
  <si>
    <t>1277894482</t>
  </si>
  <si>
    <t>-136658297</t>
  </si>
  <si>
    <t>1330179707</t>
  </si>
  <si>
    <t>D.1.1/1-20 - Chrustova 20 - Stavební práce vnější - zateplení objektu,zateplení půdy,izolace suterénu,střecha</t>
  </si>
  <si>
    <t>-1334192277</t>
  </si>
  <si>
    <t>-9565627</t>
  </si>
  <si>
    <t>-368979949</t>
  </si>
  <si>
    <t>-778454666</t>
  </si>
  <si>
    <t>-2138208478</t>
  </si>
  <si>
    <t>1641802390</t>
  </si>
  <si>
    <t>1129247252</t>
  </si>
  <si>
    <t>1088003191</t>
  </si>
  <si>
    <t>748912662</t>
  </si>
  <si>
    <t>281250292</t>
  </si>
  <si>
    <t>-1348535585</t>
  </si>
  <si>
    <t>151007234</t>
  </si>
  <si>
    <t>-359406341</t>
  </si>
  <si>
    <t>-1340938389</t>
  </si>
  <si>
    <t>1392029640</t>
  </si>
  <si>
    <t>142851118</t>
  </si>
  <si>
    <t>-1615971584</t>
  </si>
  <si>
    <t>1492605112</t>
  </si>
  <si>
    <t>-1627015555</t>
  </si>
  <si>
    <t>-1339430442</t>
  </si>
  <si>
    <t>1941782692</t>
  </si>
  <si>
    <t>-451001514</t>
  </si>
  <si>
    <t>-1350964034</t>
  </si>
  <si>
    <t>-1234519688</t>
  </si>
  <si>
    <t>322076661</t>
  </si>
  <si>
    <t>-233801479</t>
  </si>
  <si>
    <t>966840435</t>
  </si>
  <si>
    <t>1967354362</t>
  </si>
  <si>
    <t>386390772</t>
  </si>
  <si>
    <t>1057672095</t>
  </si>
  <si>
    <t>165599832</t>
  </si>
  <si>
    <t>516144110</t>
  </si>
  <si>
    <t>-811774871</t>
  </si>
  <si>
    <t>-381931976</t>
  </si>
  <si>
    <t>-1125280270</t>
  </si>
  <si>
    <t>1177905717</t>
  </si>
  <si>
    <t>1003120668</t>
  </si>
  <si>
    <t>-694467659</t>
  </si>
  <si>
    <t>94158632</t>
  </si>
  <si>
    <t>1724302465</t>
  </si>
  <si>
    <t>518658017</t>
  </si>
  <si>
    <t>425404300</t>
  </si>
  <si>
    <t>46510923</t>
  </si>
  <si>
    <t>-313023478</t>
  </si>
  <si>
    <t>-122096378</t>
  </si>
  <si>
    <t>-738974978</t>
  </si>
  <si>
    <t>-380082297</t>
  </si>
  <si>
    <t>212151848</t>
  </si>
  <si>
    <t>-760400673</t>
  </si>
  <si>
    <t>-1594558621</t>
  </si>
  <si>
    <t>-1095425852</t>
  </si>
  <si>
    <t>-872593996</t>
  </si>
  <si>
    <t>1979675021</t>
  </si>
  <si>
    <t>-1146083567</t>
  </si>
  <si>
    <t>1748849406</t>
  </si>
  <si>
    <t>2003025146</t>
  </si>
  <si>
    <t>38*1,75+9,75*1,75</t>
  </si>
  <si>
    <t>1071376666</t>
  </si>
  <si>
    <t>-103338552</t>
  </si>
  <si>
    <t>-1175958536</t>
  </si>
  <si>
    <t>-1010619625</t>
  </si>
  <si>
    <t>565536718</t>
  </si>
  <si>
    <t>1046227401</t>
  </si>
  <si>
    <t>-1841528018</t>
  </si>
  <si>
    <t>-851861707</t>
  </si>
  <si>
    <t>-133085077</t>
  </si>
  <si>
    <t>1650120310</t>
  </si>
  <si>
    <t>-1184699414</t>
  </si>
  <si>
    <t>-664206967</t>
  </si>
  <si>
    <t>1405360059</t>
  </si>
  <si>
    <t>-653355657</t>
  </si>
  <si>
    <t>1898366934</t>
  </si>
  <si>
    <t>960115002</t>
  </si>
  <si>
    <t>457709892</t>
  </si>
  <si>
    <t>28855272</t>
  </si>
  <si>
    <t>2029479765</t>
  </si>
  <si>
    <t>43990</t>
  </si>
  <si>
    <t>686130697</t>
  </si>
  <si>
    <t>-449969855</t>
  </si>
  <si>
    <t>1487946178</t>
  </si>
  <si>
    <t>1289829426</t>
  </si>
  <si>
    <t>1246480474</t>
  </si>
  <si>
    <t>1734719685</t>
  </si>
  <si>
    <t>1406212935</t>
  </si>
  <si>
    <t>1402931955</t>
  </si>
  <si>
    <t>1609923307</t>
  </si>
  <si>
    <t>982094492</t>
  </si>
  <si>
    <t>-141237159</t>
  </si>
  <si>
    <t>1207014521</t>
  </si>
  <si>
    <t>-522191173</t>
  </si>
  <si>
    <t>410534215</t>
  </si>
  <si>
    <t>819448831</t>
  </si>
  <si>
    <t>-695576958</t>
  </si>
  <si>
    <t>-327880039</t>
  </si>
  <si>
    <t>-986462320</t>
  </si>
  <si>
    <t>-585384098</t>
  </si>
  <si>
    <t>-1123706732</t>
  </si>
  <si>
    <t>-810551209</t>
  </si>
  <si>
    <t>455341269</t>
  </si>
  <si>
    <t>-461748969</t>
  </si>
  <si>
    <t>421789820</t>
  </si>
  <si>
    <t>89232527</t>
  </si>
  <si>
    <t>-1119496183</t>
  </si>
  <si>
    <t>-102655915</t>
  </si>
  <si>
    <t>-2068129988</t>
  </si>
  <si>
    <t>7678511041</t>
  </si>
  <si>
    <t xml:space="preserve">Montáž komínových lávek kompletní celé lávky-zpětná montáž </t>
  </si>
  <si>
    <t>24334371</t>
  </si>
  <si>
    <t>803611603</t>
  </si>
  <si>
    <t>2028526344</t>
  </si>
  <si>
    <t>1169699987</t>
  </si>
  <si>
    <t>-1061088414</t>
  </si>
  <si>
    <t>1964183374</t>
  </si>
  <si>
    <t>-463365278</t>
  </si>
  <si>
    <t>-1891392729</t>
  </si>
  <si>
    <t>-1333581056</t>
  </si>
  <si>
    <t xml:space="preserve">D.1.1/1-22 - Chrustova 22 - Stavební práce vnější -zateplení objektu,zateplení půdy,izolace suterénu, střecha </t>
  </si>
  <si>
    <t>-167937750</t>
  </si>
  <si>
    <t>-634874395</t>
  </si>
  <si>
    <t>-1147276985</t>
  </si>
  <si>
    <t>1783800440</t>
  </si>
  <si>
    <t>-837446795</t>
  </si>
  <si>
    <t>-141142400</t>
  </si>
  <si>
    <t>819321198</t>
  </si>
  <si>
    <t>-1176152214</t>
  </si>
  <si>
    <t>1137043482</t>
  </si>
  <si>
    <t>-738906573</t>
  </si>
  <si>
    <t>127667831</t>
  </si>
  <si>
    <t>-309652462</t>
  </si>
  <si>
    <t>-2106832908</t>
  </si>
  <si>
    <t>-1079788305</t>
  </si>
  <si>
    <t>1149084450</t>
  </si>
  <si>
    <t>-1215791934</t>
  </si>
  <si>
    <t>1721271908</t>
  </si>
  <si>
    <t>-224401274</t>
  </si>
  <si>
    <t>-978643214</t>
  </si>
  <si>
    <t>468435841</t>
  </si>
  <si>
    <t>-1412776394</t>
  </si>
  <si>
    <t>-416898267</t>
  </si>
  <si>
    <t>1418601507</t>
  </si>
  <si>
    <t>-3796445</t>
  </si>
  <si>
    <t>1933045867</t>
  </si>
  <si>
    <t>2090045415</t>
  </si>
  <si>
    <t>-359041562</t>
  </si>
  <si>
    <t>984540323</t>
  </si>
  <si>
    <t>1278160287</t>
  </si>
  <si>
    <t>-2023998006</t>
  </si>
  <si>
    <t>455215086</t>
  </si>
  <si>
    <t>-1928362106</t>
  </si>
  <si>
    <t>1173412457</t>
  </si>
  <si>
    <t>1458612396</t>
  </si>
  <si>
    <t>-1817879343</t>
  </si>
  <si>
    <t>-595852987</t>
  </si>
  <si>
    <t>1966628210</t>
  </si>
  <si>
    <t>-1864006641</t>
  </si>
  <si>
    <t>1566653072</t>
  </si>
  <si>
    <t>1513681133</t>
  </si>
  <si>
    <t>-1641833671</t>
  </si>
  <si>
    <t>-332016310</t>
  </si>
  <si>
    <t>1760746262</t>
  </si>
  <si>
    <t>1350667009</t>
  </si>
  <si>
    <t>-1508530814</t>
  </si>
  <si>
    <t>1902423613</t>
  </si>
  <si>
    <t>367642437</t>
  </si>
  <si>
    <t>-2113408716</t>
  </si>
  <si>
    <t>-1649852360</t>
  </si>
  <si>
    <t>632597426</t>
  </si>
  <si>
    <t>-2020271252</t>
  </si>
  <si>
    <t>1010821429</t>
  </si>
  <si>
    <t>2054749771</t>
  </si>
  <si>
    <t>1593537525</t>
  </si>
  <si>
    <t>-675137374</t>
  </si>
  <si>
    <t>744932243</t>
  </si>
  <si>
    <t>1103057051</t>
  </si>
  <si>
    <t>-2123820658</t>
  </si>
  <si>
    <t>-1779468591</t>
  </si>
  <si>
    <t>125381326</t>
  </si>
  <si>
    <t>357423321</t>
  </si>
  <si>
    <t>271924505</t>
  </si>
  <si>
    <t>-1581827933</t>
  </si>
  <si>
    <t>1580553010</t>
  </si>
  <si>
    <t>-1897249320</t>
  </si>
  <si>
    <t>823005940</t>
  </si>
  <si>
    <t>-1559887519</t>
  </si>
  <si>
    <t xml:space="preserve">Provedení izolace proti povrchové a podpovrchové tlakové vodě ostatní na ploše svislé S z nopové fólie, včetně ukončení </t>
  </si>
  <si>
    <t>1482203471</t>
  </si>
  <si>
    <t>-2112353582</t>
  </si>
  <si>
    <t>1451520460</t>
  </si>
  <si>
    <t>13238354</t>
  </si>
  <si>
    <t>1916621980</t>
  </si>
  <si>
    <t>1435946544</t>
  </si>
  <si>
    <t>-1079336270</t>
  </si>
  <si>
    <t>-677783750</t>
  </si>
  <si>
    <t>-1073906740</t>
  </si>
  <si>
    <t>-1065095274</t>
  </si>
  <si>
    <t>1898652746</t>
  </si>
  <si>
    <t>657381169</t>
  </si>
  <si>
    <t>442658565</t>
  </si>
  <si>
    <t>-1403892293</t>
  </si>
  <si>
    <t>89444773</t>
  </si>
  <si>
    <t>614560027</t>
  </si>
  <si>
    <t>1277259015</t>
  </si>
  <si>
    <t>-253975817</t>
  </si>
  <si>
    <t>2005353007</t>
  </si>
  <si>
    <t>-1823085258</t>
  </si>
  <si>
    <t>-1544697862</t>
  </si>
  <si>
    <t>851373117</t>
  </si>
  <si>
    <t>-85789533</t>
  </si>
  <si>
    <t>1769874606</t>
  </si>
  <si>
    <t>969553554</t>
  </si>
  <si>
    <t>-1533220570</t>
  </si>
  <si>
    <t>1453909420</t>
  </si>
  <si>
    <t>-640214628</t>
  </si>
  <si>
    <t>98020561</t>
  </si>
  <si>
    <t>-1714688926</t>
  </si>
  <si>
    <t>1204668558</t>
  </si>
  <si>
    <t>-1970335103</t>
  </si>
  <si>
    <t>1453491063</t>
  </si>
  <si>
    <t>-796215459</t>
  </si>
  <si>
    <t>-893637756</t>
  </si>
  <si>
    <t>1248474715</t>
  </si>
  <si>
    <t>1116377527</t>
  </si>
  <si>
    <t>190878370</t>
  </si>
  <si>
    <t>457127128</t>
  </si>
  <si>
    <t>1964148661</t>
  </si>
  <si>
    <t>1595160537</t>
  </si>
  <si>
    <t>-1212048365</t>
  </si>
  <si>
    <t>-1126109732</t>
  </si>
  <si>
    <t>-1209501193</t>
  </si>
  <si>
    <t>742981739</t>
  </si>
  <si>
    <t>-1616177821</t>
  </si>
  <si>
    <t>55352683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</si>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</sst>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5" fillId="0" borderId="0" xfId="0" applyFont="1" applyAlignment="1" applyProtection="1">
      <alignment horizontal="left" vertical="center" wrapText="1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49" fontId="38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5"/>
  <sheetViews>
    <sheetView showGridLines="0" topLeftCell="A6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69"/>
      <c r="AS2" s="369"/>
      <c r="AT2" s="369"/>
      <c r="AU2" s="369"/>
      <c r="AV2" s="369"/>
      <c r="AW2" s="369"/>
      <c r="AX2" s="369"/>
      <c r="AY2" s="369"/>
      <c r="AZ2" s="369"/>
      <c r="BA2" s="369"/>
      <c r="BB2" s="369"/>
      <c r="BC2" s="369"/>
      <c r="BD2" s="369"/>
      <c r="BE2" s="369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53" t="s">
        <v>14</v>
      </c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4"/>
      <c r="AO5" s="354"/>
      <c r="AP5" s="23"/>
      <c r="AQ5" s="23"/>
      <c r="AR5" s="21"/>
      <c r="BE5" s="350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55" t="s">
        <v>17</v>
      </c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4"/>
      <c r="AO6" s="354"/>
      <c r="AP6" s="23"/>
      <c r="AQ6" s="23"/>
      <c r="AR6" s="21"/>
      <c r="BE6" s="351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51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51"/>
      <c r="BS8" s="18" t="s">
        <v>6</v>
      </c>
    </row>
    <row r="9" spans="1:74" s="1" customFormat="1" ht="29.25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2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2" t="s">
        <v>29</v>
      </c>
      <c r="AO9" s="23"/>
      <c r="AP9" s="23"/>
      <c r="AQ9" s="23"/>
      <c r="AR9" s="21"/>
      <c r="BE9" s="351"/>
      <c r="BS9" s="18" t="s">
        <v>6</v>
      </c>
    </row>
    <row r="10" spans="1:74" s="1" customFormat="1" ht="12" customHeight="1">
      <c r="B10" s="22"/>
      <c r="C10" s="23"/>
      <c r="D10" s="30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51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51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51"/>
      <c r="BS12" s="18" t="s">
        <v>6</v>
      </c>
    </row>
    <row r="13" spans="1:74" s="1" customFormat="1" ht="12" customHeight="1">
      <c r="B13" s="22"/>
      <c r="C13" s="23"/>
      <c r="D13" s="30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31</v>
      </c>
      <c r="AL13" s="23"/>
      <c r="AM13" s="23"/>
      <c r="AN13" s="33" t="s">
        <v>36</v>
      </c>
      <c r="AO13" s="23"/>
      <c r="AP13" s="23"/>
      <c r="AQ13" s="23"/>
      <c r="AR13" s="21"/>
      <c r="BE13" s="351"/>
      <c r="BS13" s="18" t="s">
        <v>6</v>
      </c>
    </row>
    <row r="14" spans="1:74" ht="12.75">
      <c r="B14" s="22"/>
      <c r="C14" s="23"/>
      <c r="D14" s="23"/>
      <c r="E14" s="356" t="s">
        <v>36</v>
      </c>
      <c r="F14" s="357"/>
      <c r="G14" s="357"/>
      <c r="H14" s="357"/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0" t="s">
        <v>34</v>
      </c>
      <c r="AL14" s="23"/>
      <c r="AM14" s="23"/>
      <c r="AN14" s="33" t="s">
        <v>36</v>
      </c>
      <c r="AO14" s="23"/>
      <c r="AP14" s="23"/>
      <c r="AQ14" s="23"/>
      <c r="AR14" s="21"/>
      <c r="BE14" s="351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51"/>
      <c r="BS15" s="18" t="s">
        <v>4</v>
      </c>
    </row>
    <row r="16" spans="1:74" s="1" customFormat="1" ht="12" customHeight="1">
      <c r="B16" s="22"/>
      <c r="C16" s="23"/>
      <c r="D16" s="30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31</v>
      </c>
      <c r="AL16" s="23"/>
      <c r="AM16" s="23"/>
      <c r="AN16" s="28" t="s">
        <v>38</v>
      </c>
      <c r="AO16" s="23"/>
      <c r="AP16" s="23"/>
      <c r="AQ16" s="23"/>
      <c r="AR16" s="21"/>
      <c r="BE16" s="351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34</v>
      </c>
      <c r="AL17" s="23"/>
      <c r="AM17" s="23"/>
      <c r="AN17" s="28" t="s">
        <v>40</v>
      </c>
      <c r="AO17" s="23"/>
      <c r="AP17" s="23"/>
      <c r="AQ17" s="23"/>
      <c r="AR17" s="21"/>
      <c r="BE17" s="351"/>
      <c r="BS17" s="18" t="s">
        <v>41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51"/>
      <c r="BS18" s="18" t="s">
        <v>6</v>
      </c>
    </row>
    <row r="19" spans="1:71" s="1" customFormat="1" ht="12" customHeight="1">
      <c r="B19" s="22"/>
      <c r="C19" s="23"/>
      <c r="D19" s="30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31</v>
      </c>
      <c r="AL19" s="23"/>
      <c r="AM19" s="23"/>
      <c r="AN19" s="28" t="s">
        <v>38</v>
      </c>
      <c r="AO19" s="23"/>
      <c r="AP19" s="23"/>
      <c r="AQ19" s="23"/>
      <c r="AR19" s="21"/>
      <c r="BE19" s="351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51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51"/>
    </row>
    <row r="22" spans="1:71" s="1" customFormat="1" ht="12" customHeight="1">
      <c r="B22" s="22"/>
      <c r="C22" s="23"/>
      <c r="D22" s="30" t="s">
        <v>43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51"/>
    </row>
    <row r="23" spans="1:71" s="1" customFormat="1" ht="47.25" customHeight="1">
      <c r="B23" s="22"/>
      <c r="C23" s="23"/>
      <c r="D23" s="23"/>
      <c r="E23" s="358" t="s">
        <v>44</v>
      </c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23"/>
      <c r="AP23" s="23"/>
      <c r="AQ23" s="23"/>
      <c r="AR23" s="21"/>
      <c r="BE23" s="351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51"/>
    </row>
    <row r="25" spans="1:71" s="1" customFormat="1" ht="6.95" customHeight="1">
      <c r="B25" s="22"/>
      <c r="C25" s="2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3"/>
      <c r="AQ25" s="23"/>
      <c r="AR25" s="21"/>
      <c r="BE25" s="351"/>
    </row>
    <row r="26" spans="1:71" s="2" customFormat="1" ht="25.9" customHeight="1">
      <c r="A26" s="36"/>
      <c r="B26" s="37"/>
      <c r="C26" s="38"/>
      <c r="D26" s="39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59">
        <f>ROUND(AG54,2)</f>
        <v>0</v>
      </c>
      <c r="AL26" s="360"/>
      <c r="AM26" s="360"/>
      <c r="AN26" s="360"/>
      <c r="AO26" s="360"/>
      <c r="AP26" s="38"/>
      <c r="AQ26" s="38"/>
      <c r="AR26" s="41"/>
      <c r="BE26" s="351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51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61" t="s">
        <v>46</v>
      </c>
      <c r="M28" s="361"/>
      <c r="N28" s="361"/>
      <c r="O28" s="361"/>
      <c r="P28" s="361"/>
      <c r="Q28" s="38"/>
      <c r="R28" s="38"/>
      <c r="S28" s="38"/>
      <c r="T28" s="38"/>
      <c r="U28" s="38"/>
      <c r="V28" s="38"/>
      <c r="W28" s="361" t="s">
        <v>47</v>
      </c>
      <c r="X28" s="361"/>
      <c r="Y28" s="361"/>
      <c r="Z28" s="361"/>
      <c r="AA28" s="361"/>
      <c r="AB28" s="361"/>
      <c r="AC28" s="361"/>
      <c r="AD28" s="361"/>
      <c r="AE28" s="361"/>
      <c r="AF28" s="38"/>
      <c r="AG28" s="38"/>
      <c r="AH28" s="38"/>
      <c r="AI28" s="38"/>
      <c r="AJ28" s="38"/>
      <c r="AK28" s="361" t="s">
        <v>48</v>
      </c>
      <c r="AL28" s="361"/>
      <c r="AM28" s="361"/>
      <c r="AN28" s="361"/>
      <c r="AO28" s="361"/>
      <c r="AP28" s="38"/>
      <c r="AQ28" s="38"/>
      <c r="AR28" s="41"/>
      <c r="BE28" s="351"/>
    </row>
    <row r="29" spans="1:71" s="3" customFormat="1" ht="14.45" customHeight="1">
      <c r="B29" s="42"/>
      <c r="C29" s="43"/>
      <c r="D29" s="30" t="s">
        <v>49</v>
      </c>
      <c r="E29" s="43"/>
      <c r="F29" s="30" t="s">
        <v>50</v>
      </c>
      <c r="G29" s="43"/>
      <c r="H29" s="43"/>
      <c r="I29" s="43"/>
      <c r="J29" s="43"/>
      <c r="K29" s="43"/>
      <c r="L29" s="364">
        <v>0.21</v>
      </c>
      <c r="M29" s="363"/>
      <c r="N29" s="363"/>
      <c r="O29" s="363"/>
      <c r="P29" s="363"/>
      <c r="Q29" s="43"/>
      <c r="R29" s="43"/>
      <c r="S29" s="43"/>
      <c r="T29" s="43"/>
      <c r="U29" s="43"/>
      <c r="V29" s="43"/>
      <c r="W29" s="362">
        <f>ROUND(AZ54, 2)</f>
        <v>0</v>
      </c>
      <c r="X29" s="363"/>
      <c r="Y29" s="363"/>
      <c r="Z29" s="363"/>
      <c r="AA29" s="363"/>
      <c r="AB29" s="363"/>
      <c r="AC29" s="363"/>
      <c r="AD29" s="363"/>
      <c r="AE29" s="363"/>
      <c r="AF29" s="43"/>
      <c r="AG29" s="43"/>
      <c r="AH29" s="43"/>
      <c r="AI29" s="43"/>
      <c r="AJ29" s="43"/>
      <c r="AK29" s="362">
        <f>ROUND(AV54, 2)</f>
        <v>0</v>
      </c>
      <c r="AL29" s="363"/>
      <c r="AM29" s="363"/>
      <c r="AN29" s="363"/>
      <c r="AO29" s="363"/>
      <c r="AP29" s="43"/>
      <c r="AQ29" s="43"/>
      <c r="AR29" s="44"/>
      <c r="BE29" s="352"/>
    </row>
    <row r="30" spans="1:71" s="3" customFormat="1" ht="14.45" customHeight="1">
      <c r="B30" s="42"/>
      <c r="C30" s="43"/>
      <c r="D30" s="43"/>
      <c r="E30" s="43"/>
      <c r="F30" s="30" t="s">
        <v>51</v>
      </c>
      <c r="G30" s="43"/>
      <c r="H30" s="43"/>
      <c r="I30" s="43"/>
      <c r="J30" s="43"/>
      <c r="K30" s="43"/>
      <c r="L30" s="364">
        <v>0.15</v>
      </c>
      <c r="M30" s="363"/>
      <c r="N30" s="363"/>
      <c r="O30" s="363"/>
      <c r="P30" s="363"/>
      <c r="Q30" s="43"/>
      <c r="R30" s="43"/>
      <c r="S30" s="43"/>
      <c r="T30" s="43"/>
      <c r="U30" s="43"/>
      <c r="V30" s="43"/>
      <c r="W30" s="362">
        <f>ROUND(BA54, 2)</f>
        <v>0</v>
      </c>
      <c r="X30" s="363"/>
      <c r="Y30" s="363"/>
      <c r="Z30" s="363"/>
      <c r="AA30" s="363"/>
      <c r="AB30" s="363"/>
      <c r="AC30" s="363"/>
      <c r="AD30" s="363"/>
      <c r="AE30" s="363"/>
      <c r="AF30" s="43"/>
      <c r="AG30" s="43"/>
      <c r="AH30" s="43"/>
      <c r="AI30" s="43"/>
      <c r="AJ30" s="43"/>
      <c r="AK30" s="362">
        <f>ROUND(AW54, 2)</f>
        <v>0</v>
      </c>
      <c r="AL30" s="363"/>
      <c r="AM30" s="363"/>
      <c r="AN30" s="363"/>
      <c r="AO30" s="363"/>
      <c r="AP30" s="43"/>
      <c r="AQ30" s="43"/>
      <c r="AR30" s="44"/>
      <c r="BE30" s="352"/>
    </row>
    <row r="31" spans="1:71" s="3" customFormat="1" ht="14.45" hidden="1" customHeight="1">
      <c r="B31" s="42"/>
      <c r="C31" s="43"/>
      <c r="D31" s="43"/>
      <c r="E31" s="43"/>
      <c r="F31" s="30" t="s">
        <v>52</v>
      </c>
      <c r="G31" s="43"/>
      <c r="H31" s="43"/>
      <c r="I31" s="43"/>
      <c r="J31" s="43"/>
      <c r="K31" s="43"/>
      <c r="L31" s="364">
        <v>0.21</v>
      </c>
      <c r="M31" s="363"/>
      <c r="N31" s="363"/>
      <c r="O31" s="363"/>
      <c r="P31" s="363"/>
      <c r="Q31" s="43"/>
      <c r="R31" s="43"/>
      <c r="S31" s="43"/>
      <c r="T31" s="43"/>
      <c r="U31" s="43"/>
      <c r="V31" s="43"/>
      <c r="W31" s="362">
        <f>ROUND(BB54, 2)</f>
        <v>0</v>
      </c>
      <c r="X31" s="363"/>
      <c r="Y31" s="363"/>
      <c r="Z31" s="363"/>
      <c r="AA31" s="363"/>
      <c r="AB31" s="363"/>
      <c r="AC31" s="363"/>
      <c r="AD31" s="363"/>
      <c r="AE31" s="363"/>
      <c r="AF31" s="43"/>
      <c r="AG31" s="43"/>
      <c r="AH31" s="43"/>
      <c r="AI31" s="43"/>
      <c r="AJ31" s="43"/>
      <c r="AK31" s="362">
        <v>0</v>
      </c>
      <c r="AL31" s="363"/>
      <c r="AM31" s="363"/>
      <c r="AN31" s="363"/>
      <c r="AO31" s="363"/>
      <c r="AP31" s="43"/>
      <c r="AQ31" s="43"/>
      <c r="AR31" s="44"/>
      <c r="BE31" s="352"/>
    </row>
    <row r="32" spans="1:71" s="3" customFormat="1" ht="14.45" hidden="1" customHeight="1">
      <c r="B32" s="42"/>
      <c r="C32" s="43"/>
      <c r="D32" s="43"/>
      <c r="E32" s="43"/>
      <c r="F32" s="30" t="s">
        <v>53</v>
      </c>
      <c r="G32" s="43"/>
      <c r="H32" s="43"/>
      <c r="I32" s="43"/>
      <c r="J32" s="43"/>
      <c r="K32" s="43"/>
      <c r="L32" s="364">
        <v>0.15</v>
      </c>
      <c r="M32" s="363"/>
      <c r="N32" s="363"/>
      <c r="O32" s="363"/>
      <c r="P32" s="363"/>
      <c r="Q32" s="43"/>
      <c r="R32" s="43"/>
      <c r="S32" s="43"/>
      <c r="T32" s="43"/>
      <c r="U32" s="43"/>
      <c r="V32" s="43"/>
      <c r="W32" s="362">
        <f>ROUND(BC54, 2)</f>
        <v>0</v>
      </c>
      <c r="X32" s="363"/>
      <c r="Y32" s="363"/>
      <c r="Z32" s="363"/>
      <c r="AA32" s="363"/>
      <c r="AB32" s="363"/>
      <c r="AC32" s="363"/>
      <c r="AD32" s="363"/>
      <c r="AE32" s="363"/>
      <c r="AF32" s="43"/>
      <c r="AG32" s="43"/>
      <c r="AH32" s="43"/>
      <c r="AI32" s="43"/>
      <c r="AJ32" s="43"/>
      <c r="AK32" s="362">
        <v>0</v>
      </c>
      <c r="AL32" s="363"/>
      <c r="AM32" s="363"/>
      <c r="AN32" s="363"/>
      <c r="AO32" s="363"/>
      <c r="AP32" s="43"/>
      <c r="AQ32" s="43"/>
      <c r="AR32" s="44"/>
      <c r="BE32" s="352"/>
    </row>
    <row r="33" spans="1:57" s="3" customFormat="1" ht="14.45" hidden="1" customHeight="1">
      <c r="B33" s="42"/>
      <c r="C33" s="43"/>
      <c r="D33" s="43"/>
      <c r="E33" s="43"/>
      <c r="F33" s="30" t="s">
        <v>54</v>
      </c>
      <c r="G33" s="43"/>
      <c r="H33" s="43"/>
      <c r="I33" s="43"/>
      <c r="J33" s="43"/>
      <c r="K33" s="43"/>
      <c r="L33" s="364">
        <v>0</v>
      </c>
      <c r="M33" s="363"/>
      <c r="N33" s="363"/>
      <c r="O33" s="363"/>
      <c r="P33" s="363"/>
      <c r="Q33" s="43"/>
      <c r="R33" s="43"/>
      <c r="S33" s="43"/>
      <c r="T33" s="43"/>
      <c r="U33" s="43"/>
      <c r="V33" s="43"/>
      <c r="W33" s="362">
        <f>ROUND(BD54, 2)</f>
        <v>0</v>
      </c>
      <c r="X33" s="363"/>
      <c r="Y33" s="363"/>
      <c r="Z33" s="363"/>
      <c r="AA33" s="363"/>
      <c r="AB33" s="363"/>
      <c r="AC33" s="363"/>
      <c r="AD33" s="363"/>
      <c r="AE33" s="363"/>
      <c r="AF33" s="43"/>
      <c r="AG33" s="43"/>
      <c r="AH33" s="43"/>
      <c r="AI33" s="43"/>
      <c r="AJ33" s="43"/>
      <c r="AK33" s="362">
        <v>0</v>
      </c>
      <c r="AL33" s="363"/>
      <c r="AM33" s="363"/>
      <c r="AN33" s="363"/>
      <c r="AO33" s="363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56</v>
      </c>
      <c r="U35" s="47"/>
      <c r="V35" s="47"/>
      <c r="W35" s="47"/>
      <c r="X35" s="368" t="s">
        <v>57</v>
      </c>
      <c r="Y35" s="366"/>
      <c r="Z35" s="366"/>
      <c r="AA35" s="366"/>
      <c r="AB35" s="366"/>
      <c r="AC35" s="47"/>
      <c r="AD35" s="47"/>
      <c r="AE35" s="47"/>
      <c r="AF35" s="47"/>
      <c r="AG35" s="47"/>
      <c r="AH35" s="47"/>
      <c r="AI35" s="47"/>
      <c r="AJ35" s="47"/>
      <c r="AK35" s="365">
        <f>SUM(AK26:AK33)</f>
        <v>0</v>
      </c>
      <c r="AL35" s="366"/>
      <c r="AM35" s="366"/>
      <c r="AN35" s="366"/>
      <c r="AO35" s="367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4" t="s">
        <v>58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0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200103/981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30" t="str">
        <f>K6</f>
        <v>Regenerace bytového fondu Mírová osada I.etapa -ul.Chrustova - VZ ZATEPLENÍ ,IZOLACE</v>
      </c>
      <c r="M45" s="331"/>
      <c r="N45" s="331"/>
      <c r="O45" s="331"/>
      <c r="P45" s="331"/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31"/>
      <c r="AJ45" s="331"/>
      <c r="AK45" s="331"/>
      <c r="AL45" s="331"/>
      <c r="AM45" s="331"/>
      <c r="AN45" s="331"/>
      <c r="AO45" s="331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Slezská Ostrava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332" t="str">
        <f>IF(AN8= "","",AN8)</f>
        <v>22. 3. 2020</v>
      </c>
      <c r="AN47" s="332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0" t="s">
        <v>30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37</v>
      </c>
      <c r="AJ49" s="38"/>
      <c r="AK49" s="38"/>
      <c r="AL49" s="38"/>
      <c r="AM49" s="333" t="str">
        <f>IF(E17="","",E17)</f>
        <v xml:space="preserve">Lenka Jerakasová </v>
      </c>
      <c r="AN49" s="334"/>
      <c r="AO49" s="334"/>
      <c r="AP49" s="334"/>
      <c r="AQ49" s="38"/>
      <c r="AR49" s="41"/>
      <c r="AS49" s="335" t="s">
        <v>59</v>
      </c>
      <c r="AT49" s="336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0" t="s">
        <v>35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42</v>
      </c>
      <c r="AJ50" s="38"/>
      <c r="AK50" s="38"/>
      <c r="AL50" s="38"/>
      <c r="AM50" s="333" t="str">
        <f>IF(E20="","",E20)</f>
        <v xml:space="preserve">Lenka Jerakasová </v>
      </c>
      <c r="AN50" s="334"/>
      <c r="AO50" s="334"/>
      <c r="AP50" s="334"/>
      <c r="AQ50" s="38"/>
      <c r="AR50" s="41"/>
      <c r="AS50" s="337"/>
      <c r="AT50" s="338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39"/>
      <c r="AT51" s="340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41" t="s">
        <v>60</v>
      </c>
      <c r="D52" s="342"/>
      <c r="E52" s="342"/>
      <c r="F52" s="342"/>
      <c r="G52" s="342"/>
      <c r="H52" s="68"/>
      <c r="I52" s="344" t="s">
        <v>61</v>
      </c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3" t="s">
        <v>62</v>
      </c>
      <c r="AH52" s="342"/>
      <c r="AI52" s="342"/>
      <c r="AJ52" s="342"/>
      <c r="AK52" s="342"/>
      <c r="AL52" s="342"/>
      <c r="AM52" s="342"/>
      <c r="AN52" s="344" t="s">
        <v>63</v>
      </c>
      <c r="AO52" s="342"/>
      <c r="AP52" s="342"/>
      <c r="AQ52" s="69" t="s">
        <v>64</v>
      </c>
      <c r="AR52" s="41"/>
      <c r="AS52" s="70" t="s">
        <v>65</v>
      </c>
      <c r="AT52" s="71" t="s">
        <v>66</v>
      </c>
      <c r="AU52" s="71" t="s">
        <v>67</v>
      </c>
      <c r="AV52" s="71" t="s">
        <v>68</v>
      </c>
      <c r="AW52" s="71" t="s">
        <v>69</v>
      </c>
      <c r="AX52" s="71" t="s">
        <v>70</v>
      </c>
      <c r="AY52" s="71" t="s">
        <v>71</v>
      </c>
      <c r="AZ52" s="71" t="s">
        <v>72</v>
      </c>
      <c r="BA52" s="71" t="s">
        <v>73</v>
      </c>
      <c r="BB52" s="71" t="s">
        <v>74</v>
      </c>
      <c r="BC52" s="71" t="s">
        <v>75</v>
      </c>
      <c r="BD52" s="72" t="s">
        <v>76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48">
        <f>ROUND(SUM(AG55:AG63),2)</f>
        <v>0</v>
      </c>
      <c r="AH54" s="348"/>
      <c r="AI54" s="348"/>
      <c r="AJ54" s="348"/>
      <c r="AK54" s="348"/>
      <c r="AL54" s="348"/>
      <c r="AM54" s="348"/>
      <c r="AN54" s="349">
        <f t="shared" ref="AN54:AN63" si="0">SUM(AG54,AT54)</f>
        <v>0</v>
      </c>
      <c r="AO54" s="349"/>
      <c r="AP54" s="349"/>
      <c r="AQ54" s="80" t="s">
        <v>32</v>
      </c>
      <c r="AR54" s="81"/>
      <c r="AS54" s="82">
        <f>ROUND(SUM(AS55:AS63),2)</f>
        <v>0</v>
      </c>
      <c r="AT54" s="83">
        <f t="shared" ref="AT54:AT63" si="1">ROUND(SUM(AV54:AW54),2)</f>
        <v>0</v>
      </c>
      <c r="AU54" s="84">
        <f>ROUND(SUM(AU55:AU63),5)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ROUND(SUM(AZ55:AZ63),2)</f>
        <v>0</v>
      </c>
      <c r="BA54" s="83">
        <f>ROUND(SUM(BA55:BA63),2)</f>
        <v>0</v>
      </c>
      <c r="BB54" s="83">
        <f>ROUND(SUM(BB55:BB63),2)</f>
        <v>0</v>
      </c>
      <c r="BC54" s="83">
        <f>ROUND(SUM(BC55:BC63),2)</f>
        <v>0</v>
      </c>
      <c r="BD54" s="85">
        <f>ROUND(SUM(BD55:BD63),2)</f>
        <v>0</v>
      </c>
      <c r="BS54" s="86" t="s">
        <v>78</v>
      </c>
      <c r="BT54" s="86" t="s">
        <v>79</v>
      </c>
      <c r="BV54" s="86" t="s">
        <v>80</v>
      </c>
      <c r="BW54" s="86" t="s">
        <v>5</v>
      </c>
      <c r="BX54" s="86" t="s">
        <v>81</v>
      </c>
      <c r="CL54" s="86" t="s">
        <v>19</v>
      </c>
    </row>
    <row r="55" spans="1:91" s="7" customFormat="1" ht="37.5" customHeight="1">
      <c r="A55" s="87" t="s">
        <v>82</v>
      </c>
      <c r="B55" s="88"/>
      <c r="C55" s="89"/>
      <c r="D55" s="345" t="s">
        <v>14</v>
      </c>
      <c r="E55" s="345"/>
      <c r="F55" s="345"/>
      <c r="G55" s="345"/>
      <c r="H55" s="345"/>
      <c r="I55" s="90"/>
      <c r="J55" s="345" t="s">
        <v>17</v>
      </c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6">
        <f>'200103-981 - Regenerace b...'!J28</f>
        <v>0</v>
      </c>
      <c r="AH55" s="347"/>
      <c r="AI55" s="347"/>
      <c r="AJ55" s="347"/>
      <c r="AK55" s="347"/>
      <c r="AL55" s="347"/>
      <c r="AM55" s="347"/>
      <c r="AN55" s="346">
        <f t="shared" si="0"/>
        <v>0</v>
      </c>
      <c r="AO55" s="347"/>
      <c r="AP55" s="347"/>
      <c r="AQ55" s="91" t="s">
        <v>83</v>
      </c>
      <c r="AR55" s="92"/>
      <c r="AS55" s="93">
        <v>0</v>
      </c>
      <c r="AT55" s="94">
        <f t="shared" si="1"/>
        <v>0</v>
      </c>
      <c r="AU55" s="95">
        <f>'200103-981 - Regenerace b...'!P75</f>
        <v>0</v>
      </c>
      <c r="AV55" s="94">
        <f>'200103-981 - Regenerace b...'!J31</f>
        <v>0</v>
      </c>
      <c r="AW55" s="94">
        <f>'200103-981 - Regenerace b...'!J32</f>
        <v>0</v>
      </c>
      <c r="AX55" s="94">
        <f>'200103-981 - Regenerace b...'!J33</f>
        <v>0</v>
      </c>
      <c r="AY55" s="94">
        <f>'200103-981 - Regenerace b...'!J34</f>
        <v>0</v>
      </c>
      <c r="AZ55" s="94">
        <f>'200103-981 - Regenerace b...'!F31</f>
        <v>0</v>
      </c>
      <c r="BA55" s="94">
        <f>'200103-981 - Regenerace b...'!F32</f>
        <v>0</v>
      </c>
      <c r="BB55" s="94">
        <f>'200103-981 - Regenerace b...'!F33</f>
        <v>0</v>
      </c>
      <c r="BC55" s="94">
        <f>'200103-981 - Regenerace b...'!F34</f>
        <v>0</v>
      </c>
      <c r="BD55" s="96">
        <f>'200103-981 - Regenerace b...'!F35</f>
        <v>0</v>
      </c>
      <c r="BT55" s="97" t="s">
        <v>21</v>
      </c>
      <c r="BU55" s="97" t="s">
        <v>84</v>
      </c>
      <c r="BV55" s="97" t="s">
        <v>80</v>
      </c>
      <c r="BW55" s="97" t="s">
        <v>5</v>
      </c>
      <c r="BX55" s="97" t="s">
        <v>81</v>
      </c>
      <c r="CL55" s="97" t="s">
        <v>19</v>
      </c>
    </row>
    <row r="56" spans="1:91" s="7" customFormat="1" ht="37.5" customHeight="1">
      <c r="A56" s="87" t="s">
        <v>82</v>
      </c>
      <c r="B56" s="88"/>
      <c r="C56" s="89"/>
      <c r="D56" s="345" t="s">
        <v>85</v>
      </c>
      <c r="E56" s="345"/>
      <c r="F56" s="345"/>
      <c r="G56" s="345"/>
      <c r="H56" s="345"/>
      <c r="I56" s="90"/>
      <c r="J56" s="345" t="s">
        <v>86</v>
      </c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45"/>
      <c r="Y56" s="345"/>
      <c r="Z56" s="345"/>
      <c r="AA56" s="345"/>
      <c r="AB56" s="345"/>
      <c r="AC56" s="345"/>
      <c r="AD56" s="345"/>
      <c r="AE56" s="345"/>
      <c r="AF56" s="345"/>
      <c r="AG56" s="346">
        <f>'D.1.1-1-12 - Chrustova 12...'!J30</f>
        <v>0</v>
      </c>
      <c r="AH56" s="347"/>
      <c r="AI56" s="347"/>
      <c r="AJ56" s="347"/>
      <c r="AK56" s="347"/>
      <c r="AL56" s="347"/>
      <c r="AM56" s="347"/>
      <c r="AN56" s="346">
        <f t="shared" si="0"/>
        <v>0</v>
      </c>
      <c r="AO56" s="347"/>
      <c r="AP56" s="347"/>
      <c r="AQ56" s="91" t="s">
        <v>83</v>
      </c>
      <c r="AR56" s="92"/>
      <c r="AS56" s="93">
        <v>0</v>
      </c>
      <c r="AT56" s="94">
        <f t="shared" si="1"/>
        <v>0</v>
      </c>
      <c r="AU56" s="95">
        <f>'D.1.1-1-12 - Chrustova 12...'!P102</f>
        <v>0</v>
      </c>
      <c r="AV56" s="94">
        <f>'D.1.1-1-12 - Chrustova 12...'!J33</f>
        <v>0</v>
      </c>
      <c r="AW56" s="94">
        <f>'D.1.1-1-12 - Chrustova 12...'!J34</f>
        <v>0</v>
      </c>
      <c r="AX56" s="94">
        <f>'D.1.1-1-12 - Chrustova 12...'!J35</f>
        <v>0</v>
      </c>
      <c r="AY56" s="94">
        <f>'D.1.1-1-12 - Chrustova 12...'!J36</f>
        <v>0</v>
      </c>
      <c r="AZ56" s="94">
        <f>'D.1.1-1-12 - Chrustova 12...'!F33</f>
        <v>0</v>
      </c>
      <c r="BA56" s="94">
        <f>'D.1.1-1-12 - Chrustova 12...'!F34</f>
        <v>0</v>
      </c>
      <c r="BB56" s="94">
        <f>'D.1.1-1-12 - Chrustova 12...'!F35</f>
        <v>0</v>
      </c>
      <c r="BC56" s="94">
        <f>'D.1.1-1-12 - Chrustova 12...'!F36</f>
        <v>0</v>
      </c>
      <c r="BD56" s="96">
        <f>'D.1.1-1-12 - Chrustova 12...'!F37</f>
        <v>0</v>
      </c>
      <c r="BT56" s="97" t="s">
        <v>21</v>
      </c>
      <c r="BV56" s="97" t="s">
        <v>80</v>
      </c>
      <c r="BW56" s="97" t="s">
        <v>87</v>
      </c>
      <c r="BX56" s="97" t="s">
        <v>5</v>
      </c>
      <c r="CL56" s="97" t="s">
        <v>19</v>
      </c>
      <c r="CM56" s="97" t="s">
        <v>21</v>
      </c>
    </row>
    <row r="57" spans="1:91" s="7" customFormat="1" ht="37.5" customHeight="1">
      <c r="A57" s="87" t="s">
        <v>82</v>
      </c>
      <c r="B57" s="88"/>
      <c r="C57" s="89"/>
      <c r="D57" s="345" t="s">
        <v>88</v>
      </c>
      <c r="E57" s="345"/>
      <c r="F57" s="345"/>
      <c r="G57" s="345"/>
      <c r="H57" s="345"/>
      <c r="I57" s="90"/>
      <c r="J57" s="345" t="s">
        <v>89</v>
      </c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6">
        <f>'D.1.1-1-16 - Chrustova 16...'!J30</f>
        <v>0</v>
      </c>
      <c r="AH57" s="347"/>
      <c r="AI57" s="347"/>
      <c r="AJ57" s="347"/>
      <c r="AK57" s="347"/>
      <c r="AL57" s="347"/>
      <c r="AM57" s="347"/>
      <c r="AN57" s="346">
        <f t="shared" si="0"/>
        <v>0</v>
      </c>
      <c r="AO57" s="347"/>
      <c r="AP57" s="347"/>
      <c r="AQ57" s="91" t="s">
        <v>83</v>
      </c>
      <c r="AR57" s="92"/>
      <c r="AS57" s="93">
        <v>0</v>
      </c>
      <c r="AT57" s="94">
        <f t="shared" si="1"/>
        <v>0</v>
      </c>
      <c r="AU57" s="95">
        <f>'D.1.1-1-16 - Chrustova 16...'!P102</f>
        <v>0</v>
      </c>
      <c r="AV57" s="94">
        <f>'D.1.1-1-16 - Chrustova 16...'!J33</f>
        <v>0</v>
      </c>
      <c r="AW57" s="94">
        <f>'D.1.1-1-16 - Chrustova 16...'!J34</f>
        <v>0</v>
      </c>
      <c r="AX57" s="94">
        <f>'D.1.1-1-16 - Chrustova 16...'!J35</f>
        <v>0</v>
      </c>
      <c r="AY57" s="94">
        <f>'D.1.1-1-16 - Chrustova 16...'!J36</f>
        <v>0</v>
      </c>
      <c r="AZ57" s="94">
        <f>'D.1.1-1-16 - Chrustova 16...'!F33</f>
        <v>0</v>
      </c>
      <c r="BA57" s="94">
        <f>'D.1.1-1-16 - Chrustova 16...'!F34</f>
        <v>0</v>
      </c>
      <c r="BB57" s="94">
        <f>'D.1.1-1-16 - Chrustova 16...'!F35</f>
        <v>0</v>
      </c>
      <c r="BC57" s="94">
        <f>'D.1.1-1-16 - Chrustova 16...'!F36</f>
        <v>0</v>
      </c>
      <c r="BD57" s="96">
        <f>'D.1.1-1-16 - Chrustova 16...'!F37</f>
        <v>0</v>
      </c>
      <c r="BT57" s="97" t="s">
        <v>21</v>
      </c>
      <c r="BV57" s="97" t="s">
        <v>80</v>
      </c>
      <c r="BW57" s="97" t="s">
        <v>90</v>
      </c>
      <c r="BX57" s="97" t="s">
        <v>5</v>
      </c>
      <c r="CL57" s="97" t="s">
        <v>19</v>
      </c>
      <c r="CM57" s="97" t="s">
        <v>21</v>
      </c>
    </row>
    <row r="58" spans="1:91" s="7" customFormat="1" ht="37.5" customHeight="1">
      <c r="A58" s="87" t="s">
        <v>82</v>
      </c>
      <c r="B58" s="88"/>
      <c r="C58" s="89"/>
      <c r="D58" s="345" t="s">
        <v>91</v>
      </c>
      <c r="E58" s="345"/>
      <c r="F58" s="345"/>
      <c r="G58" s="345"/>
      <c r="H58" s="345"/>
      <c r="I58" s="90"/>
      <c r="J58" s="345" t="s">
        <v>92</v>
      </c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6">
        <f>'D.1.1-1-8 - Chrustova 8 -...'!J30</f>
        <v>0</v>
      </c>
      <c r="AH58" s="347"/>
      <c r="AI58" s="347"/>
      <c r="AJ58" s="347"/>
      <c r="AK58" s="347"/>
      <c r="AL58" s="347"/>
      <c r="AM58" s="347"/>
      <c r="AN58" s="346">
        <f t="shared" si="0"/>
        <v>0</v>
      </c>
      <c r="AO58" s="347"/>
      <c r="AP58" s="347"/>
      <c r="AQ58" s="91" t="s">
        <v>83</v>
      </c>
      <c r="AR58" s="92"/>
      <c r="AS58" s="93">
        <v>0</v>
      </c>
      <c r="AT58" s="94">
        <f t="shared" si="1"/>
        <v>0</v>
      </c>
      <c r="AU58" s="95">
        <f>'D.1.1-1-8 - Chrustova 8 -...'!P102</f>
        <v>0</v>
      </c>
      <c r="AV58" s="94">
        <f>'D.1.1-1-8 - Chrustova 8 -...'!J33</f>
        <v>0</v>
      </c>
      <c r="AW58" s="94">
        <f>'D.1.1-1-8 - Chrustova 8 -...'!J34</f>
        <v>0</v>
      </c>
      <c r="AX58" s="94">
        <f>'D.1.1-1-8 - Chrustova 8 -...'!J35</f>
        <v>0</v>
      </c>
      <c r="AY58" s="94">
        <f>'D.1.1-1-8 - Chrustova 8 -...'!J36</f>
        <v>0</v>
      </c>
      <c r="AZ58" s="94">
        <f>'D.1.1-1-8 - Chrustova 8 -...'!F33</f>
        <v>0</v>
      </c>
      <c r="BA58" s="94">
        <f>'D.1.1-1-8 - Chrustova 8 -...'!F34</f>
        <v>0</v>
      </c>
      <c r="BB58" s="94">
        <f>'D.1.1-1-8 - Chrustova 8 -...'!F35</f>
        <v>0</v>
      </c>
      <c r="BC58" s="94">
        <f>'D.1.1-1-8 - Chrustova 8 -...'!F36</f>
        <v>0</v>
      </c>
      <c r="BD58" s="96">
        <f>'D.1.1-1-8 - Chrustova 8 -...'!F37</f>
        <v>0</v>
      </c>
      <c r="BT58" s="97" t="s">
        <v>21</v>
      </c>
      <c r="BV58" s="97" t="s">
        <v>80</v>
      </c>
      <c r="BW58" s="97" t="s">
        <v>93</v>
      </c>
      <c r="BX58" s="97" t="s">
        <v>5</v>
      </c>
      <c r="CL58" s="97" t="s">
        <v>19</v>
      </c>
      <c r="CM58" s="97" t="s">
        <v>21</v>
      </c>
    </row>
    <row r="59" spans="1:91" s="7" customFormat="1" ht="37.5" customHeight="1">
      <c r="A59" s="87" t="s">
        <v>82</v>
      </c>
      <c r="B59" s="88"/>
      <c r="C59" s="89"/>
      <c r="D59" s="345" t="s">
        <v>94</v>
      </c>
      <c r="E59" s="345"/>
      <c r="F59" s="345"/>
      <c r="G59" s="345"/>
      <c r="H59" s="345"/>
      <c r="I59" s="90"/>
      <c r="J59" s="345" t="s">
        <v>95</v>
      </c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6">
        <f>'D.1.1-1-10 - Chrustova 10...'!J30</f>
        <v>0</v>
      </c>
      <c r="AH59" s="347"/>
      <c r="AI59" s="347"/>
      <c r="AJ59" s="347"/>
      <c r="AK59" s="347"/>
      <c r="AL59" s="347"/>
      <c r="AM59" s="347"/>
      <c r="AN59" s="346">
        <f t="shared" si="0"/>
        <v>0</v>
      </c>
      <c r="AO59" s="347"/>
      <c r="AP59" s="347"/>
      <c r="AQ59" s="91" t="s">
        <v>83</v>
      </c>
      <c r="AR59" s="92"/>
      <c r="AS59" s="93">
        <v>0</v>
      </c>
      <c r="AT59" s="94">
        <f t="shared" si="1"/>
        <v>0</v>
      </c>
      <c r="AU59" s="95">
        <f>'D.1.1-1-10 - Chrustova 10...'!P103</f>
        <v>0</v>
      </c>
      <c r="AV59" s="94">
        <f>'D.1.1-1-10 - Chrustova 10...'!J33</f>
        <v>0</v>
      </c>
      <c r="AW59" s="94">
        <f>'D.1.1-1-10 - Chrustova 10...'!J34</f>
        <v>0</v>
      </c>
      <c r="AX59" s="94">
        <f>'D.1.1-1-10 - Chrustova 10...'!J35</f>
        <v>0</v>
      </c>
      <c r="AY59" s="94">
        <f>'D.1.1-1-10 - Chrustova 10...'!J36</f>
        <v>0</v>
      </c>
      <c r="AZ59" s="94">
        <f>'D.1.1-1-10 - Chrustova 10...'!F33</f>
        <v>0</v>
      </c>
      <c r="BA59" s="94">
        <f>'D.1.1-1-10 - Chrustova 10...'!F34</f>
        <v>0</v>
      </c>
      <c r="BB59" s="94">
        <f>'D.1.1-1-10 - Chrustova 10...'!F35</f>
        <v>0</v>
      </c>
      <c r="BC59" s="94">
        <f>'D.1.1-1-10 - Chrustova 10...'!F36</f>
        <v>0</v>
      </c>
      <c r="BD59" s="96">
        <f>'D.1.1-1-10 - Chrustova 10...'!F37</f>
        <v>0</v>
      </c>
      <c r="BT59" s="97" t="s">
        <v>21</v>
      </c>
      <c r="BV59" s="97" t="s">
        <v>80</v>
      </c>
      <c r="BW59" s="97" t="s">
        <v>96</v>
      </c>
      <c r="BX59" s="97" t="s">
        <v>5</v>
      </c>
      <c r="CL59" s="97" t="s">
        <v>19</v>
      </c>
      <c r="CM59" s="97" t="s">
        <v>21</v>
      </c>
    </row>
    <row r="60" spans="1:91" s="7" customFormat="1" ht="37.5" customHeight="1">
      <c r="A60" s="87" t="s">
        <v>82</v>
      </c>
      <c r="B60" s="88"/>
      <c r="C60" s="89"/>
      <c r="D60" s="345" t="s">
        <v>97</v>
      </c>
      <c r="E60" s="345"/>
      <c r="F60" s="345"/>
      <c r="G60" s="345"/>
      <c r="H60" s="345"/>
      <c r="I60" s="90"/>
      <c r="J60" s="345" t="s">
        <v>98</v>
      </c>
      <c r="K60" s="345"/>
      <c r="L60" s="345"/>
      <c r="M60" s="345"/>
      <c r="N60" s="345"/>
      <c r="O60" s="345"/>
      <c r="P60" s="345"/>
      <c r="Q60" s="345"/>
      <c r="R60" s="345"/>
      <c r="S60" s="345"/>
      <c r="T60" s="345"/>
      <c r="U60" s="345"/>
      <c r="V60" s="345"/>
      <c r="W60" s="345"/>
      <c r="X60" s="345"/>
      <c r="Y60" s="345"/>
      <c r="Z60" s="345"/>
      <c r="AA60" s="345"/>
      <c r="AB60" s="345"/>
      <c r="AC60" s="345"/>
      <c r="AD60" s="345"/>
      <c r="AE60" s="345"/>
      <c r="AF60" s="345"/>
      <c r="AG60" s="346">
        <f>'D.1.1-1-14 - Chrustova 14...'!J30</f>
        <v>0</v>
      </c>
      <c r="AH60" s="347"/>
      <c r="AI60" s="347"/>
      <c r="AJ60" s="347"/>
      <c r="AK60" s="347"/>
      <c r="AL60" s="347"/>
      <c r="AM60" s="347"/>
      <c r="AN60" s="346">
        <f t="shared" si="0"/>
        <v>0</v>
      </c>
      <c r="AO60" s="347"/>
      <c r="AP60" s="347"/>
      <c r="AQ60" s="91" t="s">
        <v>83</v>
      </c>
      <c r="AR60" s="92"/>
      <c r="AS60" s="93">
        <v>0</v>
      </c>
      <c r="AT60" s="94">
        <f t="shared" si="1"/>
        <v>0</v>
      </c>
      <c r="AU60" s="95">
        <f>'D.1.1-1-14 - Chrustova 14...'!P102</f>
        <v>0</v>
      </c>
      <c r="AV60" s="94">
        <f>'D.1.1-1-14 - Chrustova 14...'!J33</f>
        <v>0</v>
      </c>
      <c r="AW60" s="94">
        <f>'D.1.1-1-14 - Chrustova 14...'!J34</f>
        <v>0</v>
      </c>
      <c r="AX60" s="94">
        <f>'D.1.1-1-14 - Chrustova 14...'!J35</f>
        <v>0</v>
      </c>
      <c r="AY60" s="94">
        <f>'D.1.1-1-14 - Chrustova 14...'!J36</f>
        <v>0</v>
      </c>
      <c r="AZ60" s="94">
        <f>'D.1.1-1-14 - Chrustova 14...'!F33</f>
        <v>0</v>
      </c>
      <c r="BA60" s="94">
        <f>'D.1.1-1-14 - Chrustova 14...'!F34</f>
        <v>0</v>
      </c>
      <c r="BB60" s="94">
        <f>'D.1.1-1-14 - Chrustova 14...'!F35</f>
        <v>0</v>
      </c>
      <c r="BC60" s="94">
        <f>'D.1.1-1-14 - Chrustova 14...'!F36</f>
        <v>0</v>
      </c>
      <c r="BD60" s="96">
        <f>'D.1.1-1-14 - Chrustova 14...'!F37</f>
        <v>0</v>
      </c>
      <c r="BT60" s="97" t="s">
        <v>21</v>
      </c>
      <c r="BV60" s="97" t="s">
        <v>80</v>
      </c>
      <c r="BW60" s="97" t="s">
        <v>99</v>
      </c>
      <c r="BX60" s="97" t="s">
        <v>5</v>
      </c>
      <c r="CL60" s="97" t="s">
        <v>19</v>
      </c>
      <c r="CM60" s="97" t="s">
        <v>21</v>
      </c>
    </row>
    <row r="61" spans="1:91" s="7" customFormat="1" ht="37.5" customHeight="1">
      <c r="A61" s="87" t="s">
        <v>82</v>
      </c>
      <c r="B61" s="88"/>
      <c r="C61" s="89"/>
      <c r="D61" s="345" t="s">
        <v>100</v>
      </c>
      <c r="E61" s="345"/>
      <c r="F61" s="345"/>
      <c r="G61" s="345"/>
      <c r="H61" s="345"/>
      <c r="I61" s="90"/>
      <c r="J61" s="345" t="s">
        <v>101</v>
      </c>
      <c r="K61" s="345"/>
      <c r="L61" s="345"/>
      <c r="M61" s="345"/>
      <c r="N61" s="345"/>
      <c r="O61" s="345"/>
      <c r="P61" s="345"/>
      <c r="Q61" s="345"/>
      <c r="R61" s="345"/>
      <c r="S61" s="345"/>
      <c r="T61" s="345"/>
      <c r="U61" s="345"/>
      <c r="V61" s="345"/>
      <c r="W61" s="345"/>
      <c r="X61" s="345"/>
      <c r="Y61" s="345"/>
      <c r="Z61" s="345"/>
      <c r="AA61" s="345"/>
      <c r="AB61" s="345"/>
      <c r="AC61" s="345"/>
      <c r="AD61" s="345"/>
      <c r="AE61" s="345"/>
      <c r="AF61" s="345"/>
      <c r="AG61" s="346">
        <f>'D.1.1-1-18 - Chrustova 18...'!J30</f>
        <v>0</v>
      </c>
      <c r="AH61" s="347"/>
      <c r="AI61" s="347"/>
      <c r="AJ61" s="347"/>
      <c r="AK61" s="347"/>
      <c r="AL61" s="347"/>
      <c r="AM61" s="347"/>
      <c r="AN61" s="346">
        <f t="shared" si="0"/>
        <v>0</v>
      </c>
      <c r="AO61" s="347"/>
      <c r="AP61" s="347"/>
      <c r="AQ61" s="91" t="s">
        <v>83</v>
      </c>
      <c r="AR61" s="92"/>
      <c r="AS61" s="93">
        <v>0</v>
      </c>
      <c r="AT61" s="94">
        <f t="shared" si="1"/>
        <v>0</v>
      </c>
      <c r="AU61" s="95">
        <f>'D.1.1-1-18 - Chrustova 18...'!P103</f>
        <v>0</v>
      </c>
      <c r="AV61" s="94">
        <f>'D.1.1-1-18 - Chrustova 18...'!J33</f>
        <v>0</v>
      </c>
      <c r="AW61" s="94">
        <f>'D.1.1-1-18 - Chrustova 18...'!J34</f>
        <v>0</v>
      </c>
      <c r="AX61" s="94">
        <f>'D.1.1-1-18 - Chrustova 18...'!J35</f>
        <v>0</v>
      </c>
      <c r="AY61" s="94">
        <f>'D.1.1-1-18 - Chrustova 18...'!J36</f>
        <v>0</v>
      </c>
      <c r="AZ61" s="94">
        <f>'D.1.1-1-18 - Chrustova 18...'!F33</f>
        <v>0</v>
      </c>
      <c r="BA61" s="94">
        <f>'D.1.1-1-18 - Chrustova 18...'!F34</f>
        <v>0</v>
      </c>
      <c r="BB61" s="94">
        <f>'D.1.1-1-18 - Chrustova 18...'!F35</f>
        <v>0</v>
      </c>
      <c r="BC61" s="94">
        <f>'D.1.1-1-18 - Chrustova 18...'!F36</f>
        <v>0</v>
      </c>
      <c r="BD61" s="96">
        <f>'D.1.1-1-18 - Chrustova 18...'!F37</f>
        <v>0</v>
      </c>
      <c r="BT61" s="97" t="s">
        <v>21</v>
      </c>
      <c r="BV61" s="97" t="s">
        <v>80</v>
      </c>
      <c r="BW61" s="97" t="s">
        <v>102</v>
      </c>
      <c r="BX61" s="97" t="s">
        <v>5</v>
      </c>
      <c r="CL61" s="97" t="s">
        <v>19</v>
      </c>
      <c r="CM61" s="97" t="s">
        <v>21</v>
      </c>
    </row>
    <row r="62" spans="1:91" s="7" customFormat="1" ht="37.5" customHeight="1">
      <c r="A62" s="87" t="s">
        <v>82</v>
      </c>
      <c r="B62" s="88"/>
      <c r="C62" s="89"/>
      <c r="D62" s="345" t="s">
        <v>103</v>
      </c>
      <c r="E62" s="345"/>
      <c r="F62" s="345"/>
      <c r="G62" s="345"/>
      <c r="H62" s="345"/>
      <c r="I62" s="90"/>
      <c r="J62" s="345" t="s">
        <v>104</v>
      </c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45"/>
      <c r="Y62" s="345"/>
      <c r="Z62" s="345"/>
      <c r="AA62" s="345"/>
      <c r="AB62" s="345"/>
      <c r="AC62" s="345"/>
      <c r="AD62" s="345"/>
      <c r="AE62" s="345"/>
      <c r="AF62" s="345"/>
      <c r="AG62" s="346">
        <f>'D.1.1-1-20 - Chrustova 20...'!J30</f>
        <v>0</v>
      </c>
      <c r="AH62" s="347"/>
      <c r="AI62" s="347"/>
      <c r="AJ62" s="347"/>
      <c r="AK62" s="347"/>
      <c r="AL62" s="347"/>
      <c r="AM62" s="347"/>
      <c r="AN62" s="346">
        <f t="shared" si="0"/>
        <v>0</v>
      </c>
      <c r="AO62" s="347"/>
      <c r="AP62" s="347"/>
      <c r="AQ62" s="91" t="s">
        <v>83</v>
      </c>
      <c r="AR62" s="92"/>
      <c r="AS62" s="93">
        <v>0</v>
      </c>
      <c r="AT62" s="94">
        <f t="shared" si="1"/>
        <v>0</v>
      </c>
      <c r="AU62" s="95">
        <f>'D.1.1-1-20 - Chrustova 20...'!P101</f>
        <v>0</v>
      </c>
      <c r="AV62" s="94">
        <f>'D.1.1-1-20 - Chrustova 20...'!J33</f>
        <v>0</v>
      </c>
      <c r="AW62" s="94">
        <f>'D.1.1-1-20 - Chrustova 20...'!J34</f>
        <v>0</v>
      </c>
      <c r="AX62" s="94">
        <f>'D.1.1-1-20 - Chrustova 20...'!J35</f>
        <v>0</v>
      </c>
      <c r="AY62" s="94">
        <f>'D.1.1-1-20 - Chrustova 20...'!J36</f>
        <v>0</v>
      </c>
      <c r="AZ62" s="94">
        <f>'D.1.1-1-20 - Chrustova 20...'!F33</f>
        <v>0</v>
      </c>
      <c r="BA62" s="94">
        <f>'D.1.1-1-20 - Chrustova 20...'!F34</f>
        <v>0</v>
      </c>
      <c r="BB62" s="94">
        <f>'D.1.1-1-20 - Chrustova 20...'!F35</f>
        <v>0</v>
      </c>
      <c r="BC62" s="94">
        <f>'D.1.1-1-20 - Chrustova 20...'!F36</f>
        <v>0</v>
      </c>
      <c r="BD62" s="96">
        <f>'D.1.1-1-20 - Chrustova 20...'!F37</f>
        <v>0</v>
      </c>
      <c r="BT62" s="97" t="s">
        <v>21</v>
      </c>
      <c r="BV62" s="97" t="s">
        <v>80</v>
      </c>
      <c r="BW62" s="97" t="s">
        <v>105</v>
      </c>
      <c r="BX62" s="97" t="s">
        <v>5</v>
      </c>
      <c r="CL62" s="97" t="s">
        <v>19</v>
      </c>
      <c r="CM62" s="97" t="s">
        <v>21</v>
      </c>
    </row>
    <row r="63" spans="1:91" s="7" customFormat="1" ht="37.5" customHeight="1">
      <c r="A63" s="87" t="s">
        <v>82</v>
      </c>
      <c r="B63" s="88"/>
      <c r="C63" s="89"/>
      <c r="D63" s="345" t="s">
        <v>106</v>
      </c>
      <c r="E63" s="345"/>
      <c r="F63" s="345"/>
      <c r="G63" s="345"/>
      <c r="H63" s="345"/>
      <c r="I63" s="90"/>
      <c r="J63" s="345" t="s">
        <v>107</v>
      </c>
      <c r="K63" s="345"/>
      <c r="L63" s="345"/>
      <c r="M63" s="345"/>
      <c r="N63" s="345"/>
      <c r="O63" s="345"/>
      <c r="P63" s="345"/>
      <c r="Q63" s="345"/>
      <c r="R63" s="345"/>
      <c r="S63" s="345"/>
      <c r="T63" s="345"/>
      <c r="U63" s="345"/>
      <c r="V63" s="345"/>
      <c r="W63" s="345"/>
      <c r="X63" s="345"/>
      <c r="Y63" s="345"/>
      <c r="Z63" s="345"/>
      <c r="AA63" s="345"/>
      <c r="AB63" s="345"/>
      <c r="AC63" s="345"/>
      <c r="AD63" s="345"/>
      <c r="AE63" s="345"/>
      <c r="AF63" s="345"/>
      <c r="AG63" s="346">
        <f>'D.1.1-1-22 - Chrustova 22...'!J30</f>
        <v>0</v>
      </c>
      <c r="AH63" s="347"/>
      <c r="AI63" s="347"/>
      <c r="AJ63" s="347"/>
      <c r="AK63" s="347"/>
      <c r="AL63" s="347"/>
      <c r="AM63" s="347"/>
      <c r="AN63" s="346">
        <f t="shared" si="0"/>
        <v>0</v>
      </c>
      <c r="AO63" s="347"/>
      <c r="AP63" s="347"/>
      <c r="AQ63" s="91" t="s">
        <v>83</v>
      </c>
      <c r="AR63" s="92"/>
      <c r="AS63" s="98">
        <v>0</v>
      </c>
      <c r="AT63" s="99">
        <f t="shared" si="1"/>
        <v>0</v>
      </c>
      <c r="AU63" s="100">
        <f>'D.1.1-1-22 - Chrustova 22...'!P101</f>
        <v>0</v>
      </c>
      <c r="AV63" s="99">
        <f>'D.1.1-1-22 - Chrustova 22...'!J33</f>
        <v>0</v>
      </c>
      <c r="AW63" s="99">
        <f>'D.1.1-1-22 - Chrustova 22...'!J34</f>
        <v>0</v>
      </c>
      <c r="AX63" s="99">
        <f>'D.1.1-1-22 - Chrustova 22...'!J35</f>
        <v>0</v>
      </c>
      <c r="AY63" s="99">
        <f>'D.1.1-1-22 - Chrustova 22...'!J36</f>
        <v>0</v>
      </c>
      <c r="AZ63" s="99">
        <f>'D.1.1-1-22 - Chrustova 22...'!F33</f>
        <v>0</v>
      </c>
      <c r="BA63" s="99">
        <f>'D.1.1-1-22 - Chrustova 22...'!F34</f>
        <v>0</v>
      </c>
      <c r="BB63" s="99">
        <f>'D.1.1-1-22 - Chrustova 22...'!F35</f>
        <v>0</v>
      </c>
      <c r="BC63" s="99">
        <f>'D.1.1-1-22 - Chrustova 22...'!F36</f>
        <v>0</v>
      </c>
      <c r="BD63" s="101">
        <f>'D.1.1-1-22 - Chrustova 22...'!F37</f>
        <v>0</v>
      </c>
      <c r="BT63" s="97" t="s">
        <v>21</v>
      </c>
      <c r="BV63" s="97" t="s">
        <v>80</v>
      </c>
      <c r="BW63" s="97" t="s">
        <v>108</v>
      </c>
      <c r="BX63" s="97" t="s">
        <v>5</v>
      </c>
      <c r="CL63" s="97" t="s">
        <v>19</v>
      </c>
      <c r="CM63" s="97" t="s">
        <v>21</v>
      </c>
    </row>
    <row r="64" spans="1:91" s="2" customFormat="1" ht="30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41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41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</sheetData>
  <sheetProtection algorithmName="SHA-512" hashValue="3mu8fE/494Rvxchw/CwJyl8210VakAai3e0i7BKforjezz+pCOCVHkkpXF44c3ay8GOqmisB10JkihfY4jTTFw==" saltValue="XJGrdCQUNj2TuaDytF0iP1HB3HfNndMcQXwfA8vFTXdL6gZNGLUEgqn9TEhLyiSO2xZADPvQ/HRza8ZdQpOGOA==" spinCount="100000" sheet="1" objects="1" scenarios="1" formatColumns="0" formatRows="0"/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200103-981 - Regenerace b...'!C2" display="/" xr:uid="{00000000-0004-0000-0000-000000000000}"/>
    <hyperlink ref="A56" location="'D.1.1-1-12 - Chrustova 12...'!C2" display="/" xr:uid="{00000000-0004-0000-0000-000001000000}"/>
    <hyperlink ref="A57" location="'D.1.1-1-16 - Chrustova 16...'!C2" display="/" xr:uid="{00000000-0004-0000-0000-000002000000}"/>
    <hyperlink ref="A58" location="'D.1.1-1-8 - Chrustova 8 -...'!C2" display="/" xr:uid="{00000000-0004-0000-0000-000003000000}"/>
    <hyperlink ref="A59" location="'D.1.1-1-10 - Chrustova 10...'!C2" display="/" xr:uid="{00000000-0004-0000-0000-000004000000}"/>
    <hyperlink ref="A60" location="'D.1.1-1-14 - Chrustova 14...'!C2" display="/" xr:uid="{00000000-0004-0000-0000-000005000000}"/>
    <hyperlink ref="A61" location="'D.1.1-1-18 - Chrustova 18...'!C2" display="/" xr:uid="{00000000-0004-0000-0000-000006000000}"/>
    <hyperlink ref="A62" location="'D.1.1-1-20 - Chrustova 20...'!C2" display="/" xr:uid="{00000000-0004-0000-0000-000007000000}"/>
    <hyperlink ref="A63" location="'D.1.1-1-22 - Chrustova 22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31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102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1124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21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4" t="s">
        <v>26</v>
      </c>
      <c r="E13" s="36"/>
      <c r="F13" s="115" t="s">
        <v>27</v>
      </c>
      <c r="G13" s="36"/>
      <c r="H13" s="36"/>
      <c r="I13" s="116" t="s">
        <v>28</v>
      </c>
      <c r="J13" s="115" t="s">
        <v>29</v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ROUND(J103,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ROUND((SUM(BE103:BE309)),  2)</f>
        <v>0</v>
      </c>
      <c r="G33" s="36"/>
      <c r="H33" s="36"/>
      <c r="I33" s="129">
        <v>0.21</v>
      </c>
      <c r="J33" s="128">
        <f>ROUND(((SUM(BE103:BE309))*I33),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ROUND((SUM(BF103:BF309)),  2)</f>
        <v>0</v>
      </c>
      <c r="G34" s="36"/>
      <c r="H34" s="36"/>
      <c r="I34" s="129">
        <v>0.15</v>
      </c>
      <c r="J34" s="128">
        <f>ROUND(((SUM(BF103:BF309))*I34),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ROUND((SUM(BG103:BG309)),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ROUND((SUM(BH103:BH309)),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ROUND((SUM(BI103:BI309)),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 xml:space="preserve">D.1.1/1-18 - Chrustova 18 - Stavební práce vnější-zateplení objektu,zateplení půdy,izolace suterénu,střecha  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J103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J104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J105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170</v>
      </c>
      <c r="E62" s="159"/>
      <c r="F62" s="159"/>
      <c r="G62" s="159"/>
      <c r="H62" s="159"/>
      <c r="I62" s="160"/>
      <c r="J62" s="161">
        <f>J117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171</v>
      </c>
      <c r="E63" s="159"/>
      <c r="F63" s="159"/>
      <c r="G63" s="159"/>
      <c r="H63" s="159"/>
      <c r="I63" s="160"/>
      <c r="J63" s="161">
        <f>J119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172</v>
      </c>
      <c r="E64" s="159"/>
      <c r="F64" s="159"/>
      <c r="G64" s="159"/>
      <c r="H64" s="159"/>
      <c r="I64" s="160"/>
      <c r="J64" s="161">
        <f>J121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173</v>
      </c>
      <c r="E65" s="159"/>
      <c r="F65" s="159"/>
      <c r="G65" s="159"/>
      <c r="H65" s="159"/>
      <c r="I65" s="160"/>
      <c r="J65" s="161">
        <f>J128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174</v>
      </c>
      <c r="E66" s="159"/>
      <c r="F66" s="159"/>
      <c r="G66" s="159"/>
      <c r="H66" s="159"/>
      <c r="I66" s="160"/>
      <c r="J66" s="161">
        <f>J174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175</v>
      </c>
      <c r="E67" s="159"/>
      <c r="F67" s="159"/>
      <c r="G67" s="159"/>
      <c r="H67" s="159"/>
      <c r="I67" s="160"/>
      <c r="J67" s="161">
        <f>J179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176</v>
      </c>
      <c r="E68" s="159"/>
      <c r="F68" s="159"/>
      <c r="G68" s="159"/>
      <c r="H68" s="159"/>
      <c r="I68" s="160"/>
      <c r="J68" s="161">
        <f>J190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177</v>
      </c>
      <c r="E69" s="159"/>
      <c r="F69" s="159"/>
      <c r="G69" s="159"/>
      <c r="H69" s="159"/>
      <c r="I69" s="160"/>
      <c r="J69" s="161">
        <f>J197</f>
        <v>0</v>
      </c>
      <c r="K69" s="157"/>
      <c r="L69" s="162"/>
    </row>
    <row r="70" spans="2:12" s="9" customFormat="1" ht="24.95" customHeight="1">
      <c r="B70" s="149"/>
      <c r="C70" s="150"/>
      <c r="D70" s="151" t="s">
        <v>178</v>
      </c>
      <c r="E70" s="152"/>
      <c r="F70" s="152"/>
      <c r="G70" s="152"/>
      <c r="H70" s="152"/>
      <c r="I70" s="153"/>
      <c r="J70" s="154">
        <f>J199</f>
        <v>0</v>
      </c>
      <c r="K70" s="150"/>
      <c r="L70" s="155"/>
    </row>
    <row r="71" spans="2:12" s="10" customFormat="1" ht="19.899999999999999" customHeight="1">
      <c r="B71" s="156"/>
      <c r="C71" s="157"/>
      <c r="D71" s="158" t="s">
        <v>169</v>
      </c>
      <c r="E71" s="159"/>
      <c r="F71" s="159"/>
      <c r="G71" s="159"/>
      <c r="H71" s="159"/>
      <c r="I71" s="160"/>
      <c r="J71" s="161">
        <f>J223</f>
        <v>0</v>
      </c>
      <c r="K71" s="157"/>
      <c r="L71" s="162"/>
    </row>
    <row r="72" spans="2:12" s="9" customFormat="1" ht="24.95" customHeight="1">
      <c r="B72" s="149"/>
      <c r="C72" s="150"/>
      <c r="D72" s="151" t="s">
        <v>179</v>
      </c>
      <c r="E72" s="152"/>
      <c r="F72" s="152"/>
      <c r="G72" s="152"/>
      <c r="H72" s="152"/>
      <c r="I72" s="153"/>
      <c r="J72" s="154">
        <f>J225</f>
        <v>0</v>
      </c>
      <c r="K72" s="150"/>
      <c r="L72" s="155"/>
    </row>
    <row r="73" spans="2:12" s="10" customFormat="1" ht="19.899999999999999" customHeight="1">
      <c r="B73" s="156"/>
      <c r="C73" s="157"/>
      <c r="D73" s="158" t="s">
        <v>180</v>
      </c>
      <c r="E73" s="159"/>
      <c r="F73" s="159"/>
      <c r="G73" s="159"/>
      <c r="H73" s="159"/>
      <c r="I73" s="160"/>
      <c r="J73" s="161">
        <f>J226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181</v>
      </c>
      <c r="E74" s="159"/>
      <c r="F74" s="159"/>
      <c r="G74" s="159"/>
      <c r="H74" s="159"/>
      <c r="I74" s="160"/>
      <c r="J74" s="161">
        <f>J238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182</v>
      </c>
      <c r="E75" s="159"/>
      <c r="F75" s="159"/>
      <c r="G75" s="159"/>
      <c r="H75" s="159"/>
      <c r="I75" s="160"/>
      <c r="J75" s="161">
        <f>J264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183</v>
      </c>
      <c r="E76" s="159"/>
      <c r="F76" s="159"/>
      <c r="G76" s="159"/>
      <c r="H76" s="159"/>
      <c r="I76" s="160"/>
      <c r="J76" s="161">
        <f>J267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184</v>
      </c>
      <c r="E77" s="159"/>
      <c r="F77" s="159"/>
      <c r="G77" s="159"/>
      <c r="H77" s="159"/>
      <c r="I77" s="160"/>
      <c r="J77" s="161">
        <f>J269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185</v>
      </c>
      <c r="E78" s="159"/>
      <c r="F78" s="159"/>
      <c r="G78" s="159"/>
      <c r="H78" s="159"/>
      <c r="I78" s="160"/>
      <c r="J78" s="161">
        <f>J271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718</v>
      </c>
      <c r="E79" s="159"/>
      <c r="F79" s="159"/>
      <c r="G79" s="159"/>
      <c r="H79" s="159"/>
      <c r="I79" s="160"/>
      <c r="J79" s="161">
        <f>J283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186</v>
      </c>
      <c r="E80" s="159"/>
      <c r="F80" s="159"/>
      <c r="G80" s="159"/>
      <c r="H80" s="159"/>
      <c r="I80" s="160"/>
      <c r="J80" s="161">
        <f>J286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187</v>
      </c>
      <c r="E81" s="159"/>
      <c r="F81" s="159"/>
      <c r="G81" s="159"/>
      <c r="H81" s="159"/>
      <c r="I81" s="160"/>
      <c r="J81" s="161">
        <f>J294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188</v>
      </c>
      <c r="E82" s="159"/>
      <c r="F82" s="159"/>
      <c r="G82" s="159"/>
      <c r="H82" s="159"/>
      <c r="I82" s="160"/>
      <c r="J82" s="161">
        <f>J300</f>
        <v>0</v>
      </c>
      <c r="K82" s="157"/>
      <c r="L82" s="162"/>
    </row>
    <row r="83" spans="1:31" s="10" customFormat="1" ht="19.899999999999999" customHeight="1">
      <c r="B83" s="156"/>
      <c r="C83" s="157"/>
      <c r="D83" s="158" t="s">
        <v>189</v>
      </c>
      <c r="E83" s="159"/>
      <c r="F83" s="159"/>
      <c r="G83" s="159"/>
      <c r="H83" s="159"/>
      <c r="I83" s="160"/>
      <c r="J83" s="161">
        <f>J305</f>
        <v>0</v>
      </c>
      <c r="K83" s="157"/>
      <c r="L83" s="162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109"/>
      <c r="J84" s="38"/>
      <c r="K84" s="38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140"/>
      <c r="J85" s="50"/>
      <c r="K85" s="50"/>
      <c r="L85" s="110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143"/>
      <c r="J89" s="52"/>
      <c r="K89" s="52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78" t="str">
        <f>E7</f>
        <v>Regenerace bytového fondu Mírová osada I.etapa -ul.Chrustova - VZ ZATEPLENÍ ,IZOLACE</v>
      </c>
      <c r="F93" s="379"/>
      <c r="G93" s="379"/>
      <c r="H93" s="379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165</v>
      </c>
      <c r="D94" s="38"/>
      <c r="E94" s="38"/>
      <c r="F94" s="38"/>
      <c r="G94" s="38"/>
      <c r="H94" s="38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30" t="str">
        <f>E9</f>
        <v xml:space="preserve">D.1.1/1-18 - Chrustova 18 - Stavební práce vnější-zateplení objektu,zateplení půdy,izolace suterénu,střecha   </v>
      </c>
      <c r="F95" s="375"/>
      <c r="G95" s="375"/>
      <c r="H95" s="375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109"/>
      <c r="J96" s="38"/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112" t="s">
        <v>24</v>
      </c>
      <c r="J97" s="61" t="str">
        <f>IF(J12="","",J12)</f>
        <v>22. 3. 2020</v>
      </c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109"/>
      <c r="J98" s="38"/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112" t="s">
        <v>37</v>
      </c>
      <c r="J99" s="34" t="str">
        <f>E21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112" t="s">
        <v>42</v>
      </c>
      <c r="J100" s="34" t="str">
        <f>E24</f>
        <v xml:space="preserve">Lenka Jerakasová </v>
      </c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109"/>
      <c r="J101" s="38"/>
      <c r="K101" s="38"/>
      <c r="L101" s="110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63"/>
      <c r="B102" s="164"/>
      <c r="C102" s="165" t="s">
        <v>117</v>
      </c>
      <c r="D102" s="166" t="s">
        <v>64</v>
      </c>
      <c r="E102" s="166" t="s">
        <v>60</v>
      </c>
      <c r="F102" s="166" t="s">
        <v>61</v>
      </c>
      <c r="G102" s="166" t="s">
        <v>118</v>
      </c>
      <c r="H102" s="166" t="s">
        <v>119</v>
      </c>
      <c r="I102" s="167" t="s">
        <v>120</v>
      </c>
      <c r="J102" s="166" t="s">
        <v>112</v>
      </c>
      <c r="K102" s="168" t="s">
        <v>121</v>
      </c>
      <c r="L102" s="169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109"/>
      <c r="J103" s="170">
        <f>BK103</f>
        <v>0</v>
      </c>
      <c r="K103" s="38"/>
      <c r="L103" s="41"/>
      <c r="M103" s="73"/>
      <c r="N103" s="171"/>
      <c r="O103" s="74"/>
      <c r="P103" s="172">
        <f>P104+P199+P225</f>
        <v>0</v>
      </c>
      <c r="Q103" s="74"/>
      <c r="R103" s="172">
        <f>R104+R199+R225</f>
        <v>57.225316499999991</v>
      </c>
      <c r="S103" s="74"/>
      <c r="T103" s="173">
        <f>T104+T199+T225</f>
        <v>25.580119999999997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74">
        <f>BK104+BK199+BK225</f>
        <v>0</v>
      </c>
    </row>
    <row r="104" spans="1:65" s="12" customFormat="1" ht="25.9" customHeight="1">
      <c r="B104" s="175"/>
      <c r="C104" s="176"/>
      <c r="D104" s="177" t="s">
        <v>78</v>
      </c>
      <c r="E104" s="178" t="s">
        <v>190</v>
      </c>
      <c r="F104" s="178" t="s">
        <v>191</v>
      </c>
      <c r="G104" s="176"/>
      <c r="H104" s="176"/>
      <c r="I104" s="179"/>
      <c r="J104" s="180">
        <f>BK104</f>
        <v>0</v>
      </c>
      <c r="K104" s="176"/>
      <c r="L104" s="181"/>
      <c r="M104" s="182"/>
      <c r="N104" s="183"/>
      <c r="O104" s="183"/>
      <c r="P104" s="184">
        <f>P105+P117+P119+P121+P128+P174+P179+P190+P197</f>
        <v>0</v>
      </c>
      <c r="Q104" s="183"/>
      <c r="R104" s="184">
        <f>R105+R117+R119+R121+R128+R174+R179+R190+R197</f>
        <v>34.050707499999994</v>
      </c>
      <c r="S104" s="183"/>
      <c r="T104" s="185">
        <f>T105+T117+T119+T121+T128+T174+T179+T190+T197</f>
        <v>24.825949999999999</v>
      </c>
      <c r="AR104" s="186" t="s">
        <v>21</v>
      </c>
      <c r="AT104" s="187" t="s">
        <v>78</v>
      </c>
      <c r="AU104" s="187" t="s">
        <v>79</v>
      </c>
      <c r="AY104" s="186" t="s">
        <v>132</v>
      </c>
      <c r="BK104" s="188">
        <f>BK105+BK117+BK119+BK121+BK128+BK174+BK179+BK190+BK197</f>
        <v>0</v>
      </c>
    </row>
    <row r="105" spans="1:65" s="12" customFormat="1" ht="22.9" customHeight="1">
      <c r="B105" s="175"/>
      <c r="C105" s="176"/>
      <c r="D105" s="177" t="s">
        <v>78</v>
      </c>
      <c r="E105" s="189" t="s">
        <v>21</v>
      </c>
      <c r="F105" s="189" t="s">
        <v>192</v>
      </c>
      <c r="G105" s="176"/>
      <c r="H105" s="176"/>
      <c r="I105" s="179"/>
      <c r="J105" s="190">
        <f>BK105</f>
        <v>0</v>
      </c>
      <c r="K105" s="176"/>
      <c r="L105" s="181"/>
      <c r="M105" s="182"/>
      <c r="N105" s="183"/>
      <c r="O105" s="183"/>
      <c r="P105" s="184">
        <f>SUM(P106:P116)</f>
        <v>0</v>
      </c>
      <c r="Q105" s="183"/>
      <c r="R105" s="184">
        <f>SUM(R106:R116)</f>
        <v>0</v>
      </c>
      <c r="S105" s="183"/>
      <c r="T105" s="185">
        <f>SUM(T106:T116)</f>
        <v>14.611499999999999</v>
      </c>
      <c r="AR105" s="186" t="s">
        <v>21</v>
      </c>
      <c r="AT105" s="187" t="s">
        <v>78</v>
      </c>
      <c r="AU105" s="187" t="s">
        <v>21</v>
      </c>
      <c r="AY105" s="186" t="s">
        <v>132</v>
      </c>
      <c r="BK105" s="188">
        <f>SUM(BK106:BK116)</f>
        <v>0</v>
      </c>
    </row>
    <row r="106" spans="1:65" s="2" customFormat="1" ht="33" customHeight="1">
      <c r="A106" s="36"/>
      <c r="B106" s="37"/>
      <c r="C106" s="191" t="s">
        <v>21</v>
      </c>
      <c r="D106" s="191" t="s">
        <v>135</v>
      </c>
      <c r="E106" s="192" t="s">
        <v>193</v>
      </c>
      <c r="F106" s="193" t="s">
        <v>194</v>
      </c>
      <c r="G106" s="194" t="s">
        <v>195</v>
      </c>
      <c r="H106" s="195">
        <v>57.3</v>
      </c>
      <c r="I106" s="196"/>
      <c r="J106" s="197">
        <f>ROUND(I106*H106,2)</f>
        <v>0</v>
      </c>
      <c r="K106" s="193" t="s">
        <v>139</v>
      </c>
      <c r="L106" s="41"/>
      <c r="M106" s="198" t="s">
        <v>32</v>
      </c>
      <c r="N106" s="199" t="s">
        <v>51</v>
      </c>
      <c r="O106" s="66"/>
      <c r="P106" s="200">
        <f>O106*H106</f>
        <v>0</v>
      </c>
      <c r="Q106" s="200">
        <v>0</v>
      </c>
      <c r="R106" s="200">
        <f>Q106*H106</f>
        <v>0</v>
      </c>
      <c r="S106" s="200">
        <v>0.255</v>
      </c>
      <c r="T106" s="201">
        <f>S106*H106</f>
        <v>14.611499999999999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2" t="s">
        <v>150</v>
      </c>
      <c r="AT106" s="202" t="s">
        <v>135</v>
      </c>
      <c r="AU106" s="202" t="s">
        <v>141</v>
      </c>
      <c r="AY106" s="18" t="s">
        <v>132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18" t="s">
        <v>141</v>
      </c>
      <c r="BK106" s="203">
        <f>ROUND(I106*H106,2)</f>
        <v>0</v>
      </c>
      <c r="BL106" s="18" t="s">
        <v>150</v>
      </c>
      <c r="BM106" s="202" t="s">
        <v>1125</v>
      </c>
    </row>
    <row r="107" spans="1:65" s="13" customFormat="1" ht="11.25">
      <c r="B107" s="209"/>
      <c r="C107" s="210"/>
      <c r="D107" s="211" t="s">
        <v>197</v>
      </c>
      <c r="E107" s="212" t="s">
        <v>32</v>
      </c>
      <c r="F107" s="213" t="s">
        <v>1126</v>
      </c>
      <c r="G107" s="210"/>
      <c r="H107" s="214">
        <v>57.3</v>
      </c>
      <c r="I107" s="215"/>
      <c r="J107" s="210"/>
      <c r="K107" s="210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197</v>
      </c>
      <c r="AU107" s="220" t="s">
        <v>141</v>
      </c>
      <c r="AV107" s="13" t="s">
        <v>141</v>
      </c>
      <c r="AW107" s="13" t="s">
        <v>41</v>
      </c>
      <c r="AX107" s="13" t="s">
        <v>79</v>
      </c>
      <c r="AY107" s="220" t="s">
        <v>132</v>
      </c>
    </row>
    <row r="108" spans="1:65" s="14" customFormat="1" ht="11.25">
      <c r="B108" s="221"/>
      <c r="C108" s="222"/>
      <c r="D108" s="211" t="s">
        <v>197</v>
      </c>
      <c r="E108" s="223" t="s">
        <v>32</v>
      </c>
      <c r="F108" s="224" t="s">
        <v>199</v>
      </c>
      <c r="G108" s="222"/>
      <c r="H108" s="225">
        <v>57.3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197</v>
      </c>
      <c r="AU108" s="231" t="s">
        <v>141</v>
      </c>
      <c r="AV108" s="14" t="s">
        <v>150</v>
      </c>
      <c r="AW108" s="14" t="s">
        <v>41</v>
      </c>
      <c r="AX108" s="14" t="s">
        <v>21</v>
      </c>
      <c r="AY108" s="231" t="s">
        <v>132</v>
      </c>
    </row>
    <row r="109" spans="1:65" s="2" customFormat="1" ht="21.75" customHeight="1">
      <c r="A109" s="36"/>
      <c r="B109" s="37"/>
      <c r="C109" s="191" t="s">
        <v>141</v>
      </c>
      <c r="D109" s="191" t="s">
        <v>135</v>
      </c>
      <c r="E109" s="192" t="s">
        <v>200</v>
      </c>
      <c r="F109" s="193" t="s">
        <v>201</v>
      </c>
      <c r="G109" s="194" t="s">
        <v>202</v>
      </c>
      <c r="H109" s="195">
        <v>75.206000000000003</v>
      </c>
      <c r="I109" s="196"/>
      <c r="J109" s="197">
        <f>ROUND(I109*H109,2)</f>
        <v>0</v>
      </c>
      <c r="K109" s="193" t="s">
        <v>139</v>
      </c>
      <c r="L109" s="41"/>
      <c r="M109" s="198" t="s">
        <v>32</v>
      </c>
      <c r="N109" s="199" t="s">
        <v>51</v>
      </c>
      <c r="O109" s="66"/>
      <c r="P109" s="200">
        <f>O109*H109</f>
        <v>0</v>
      </c>
      <c r="Q109" s="200">
        <v>0</v>
      </c>
      <c r="R109" s="200">
        <f>Q109*H109</f>
        <v>0</v>
      </c>
      <c r="S109" s="200">
        <v>0</v>
      </c>
      <c r="T109" s="20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2" t="s">
        <v>150</v>
      </c>
      <c r="AT109" s="202" t="s">
        <v>135</v>
      </c>
      <c r="AU109" s="202" t="s">
        <v>141</v>
      </c>
      <c r="AY109" s="18" t="s">
        <v>132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8" t="s">
        <v>141</v>
      </c>
      <c r="BK109" s="203">
        <f>ROUND(I109*H109,2)</f>
        <v>0</v>
      </c>
      <c r="BL109" s="18" t="s">
        <v>150</v>
      </c>
      <c r="BM109" s="202" t="s">
        <v>1127</v>
      </c>
    </row>
    <row r="110" spans="1:65" s="13" customFormat="1" ht="11.25">
      <c r="B110" s="209"/>
      <c r="C110" s="210"/>
      <c r="D110" s="211" t="s">
        <v>197</v>
      </c>
      <c r="E110" s="212" t="s">
        <v>32</v>
      </c>
      <c r="F110" s="213" t="s">
        <v>1128</v>
      </c>
      <c r="G110" s="210"/>
      <c r="H110" s="214">
        <v>75.206000000000003</v>
      </c>
      <c r="I110" s="215"/>
      <c r="J110" s="210"/>
      <c r="K110" s="210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197</v>
      </c>
      <c r="AU110" s="220" t="s">
        <v>141</v>
      </c>
      <c r="AV110" s="13" t="s">
        <v>141</v>
      </c>
      <c r="AW110" s="13" t="s">
        <v>41</v>
      </c>
      <c r="AX110" s="13" t="s">
        <v>79</v>
      </c>
      <c r="AY110" s="220" t="s">
        <v>132</v>
      </c>
    </row>
    <row r="111" spans="1:65" s="14" customFormat="1" ht="11.25">
      <c r="B111" s="221"/>
      <c r="C111" s="222"/>
      <c r="D111" s="211" t="s">
        <v>197</v>
      </c>
      <c r="E111" s="223" t="s">
        <v>32</v>
      </c>
      <c r="F111" s="224" t="s">
        <v>199</v>
      </c>
      <c r="G111" s="222"/>
      <c r="H111" s="225">
        <v>75.206000000000003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197</v>
      </c>
      <c r="AU111" s="231" t="s">
        <v>141</v>
      </c>
      <c r="AV111" s="14" t="s">
        <v>150</v>
      </c>
      <c r="AW111" s="14" t="s">
        <v>41</v>
      </c>
      <c r="AX111" s="14" t="s">
        <v>21</v>
      </c>
      <c r="AY111" s="231" t="s">
        <v>132</v>
      </c>
    </row>
    <row r="112" spans="1:65" s="2" customFormat="1" ht="21.75" customHeight="1">
      <c r="A112" s="36"/>
      <c r="B112" s="37"/>
      <c r="C112" s="191" t="s">
        <v>146</v>
      </c>
      <c r="D112" s="191" t="s">
        <v>135</v>
      </c>
      <c r="E112" s="192" t="s">
        <v>205</v>
      </c>
      <c r="F112" s="193" t="s">
        <v>206</v>
      </c>
      <c r="G112" s="194" t="s">
        <v>202</v>
      </c>
      <c r="H112" s="195">
        <v>75.206000000000003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1129</v>
      </c>
    </row>
    <row r="113" spans="1:65" s="2" customFormat="1" ht="21.75" customHeight="1">
      <c r="A113" s="36"/>
      <c r="B113" s="37"/>
      <c r="C113" s="191" t="s">
        <v>150</v>
      </c>
      <c r="D113" s="191" t="s">
        <v>135</v>
      </c>
      <c r="E113" s="192" t="s">
        <v>208</v>
      </c>
      <c r="F113" s="193" t="s">
        <v>209</v>
      </c>
      <c r="G113" s="194" t="s">
        <v>202</v>
      </c>
      <c r="H113" s="195">
        <v>75.206000000000003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1130</v>
      </c>
    </row>
    <row r="114" spans="1:65" s="2" customFormat="1" ht="21.75" customHeight="1">
      <c r="A114" s="36"/>
      <c r="B114" s="37"/>
      <c r="C114" s="191" t="s">
        <v>131</v>
      </c>
      <c r="D114" s="191" t="s">
        <v>135</v>
      </c>
      <c r="E114" s="192" t="s">
        <v>211</v>
      </c>
      <c r="F114" s="193" t="s">
        <v>212</v>
      </c>
      <c r="G114" s="194" t="s">
        <v>202</v>
      </c>
      <c r="H114" s="195">
        <v>75.206000000000003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1131</v>
      </c>
    </row>
    <row r="115" spans="1:65" s="2" customFormat="1" ht="21.75" customHeight="1">
      <c r="A115" s="36"/>
      <c r="B115" s="37"/>
      <c r="C115" s="191" t="s">
        <v>157</v>
      </c>
      <c r="D115" s="191" t="s">
        <v>135</v>
      </c>
      <c r="E115" s="192" t="s">
        <v>214</v>
      </c>
      <c r="F115" s="193" t="s">
        <v>215</v>
      </c>
      <c r="G115" s="194" t="s">
        <v>202</v>
      </c>
      <c r="H115" s="195">
        <v>75.206000000000003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1132</v>
      </c>
    </row>
    <row r="116" spans="1:65" s="2" customFormat="1" ht="21.75" customHeight="1">
      <c r="A116" s="36"/>
      <c r="B116" s="37"/>
      <c r="C116" s="191" t="s">
        <v>161</v>
      </c>
      <c r="D116" s="191" t="s">
        <v>135</v>
      </c>
      <c r="E116" s="192" t="s">
        <v>217</v>
      </c>
      <c r="F116" s="193" t="s">
        <v>218</v>
      </c>
      <c r="G116" s="194" t="s">
        <v>202</v>
      </c>
      <c r="H116" s="195">
        <v>75.206000000000003</v>
      </c>
      <c r="I116" s="196"/>
      <c r="J116" s="197">
        <f>ROUND(I116*H116,2)</f>
        <v>0</v>
      </c>
      <c r="K116" s="193" t="s">
        <v>139</v>
      </c>
      <c r="L116" s="41"/>
      <c r="M116" s="198" t="s">
        <v>32</v>
      </c>
      <c r="N116" s="199" t="s">
        <v>51</v>
      </c>
      <c r="O116" s="66"/>
      <c r="P116" s="200">
        <f>O116*H116</f>
        <v>0</v>
      </c>
      <c r="Q116" s="200">
        <v>0</v>
      </c>
      <c r="R116" s="200">
        <f>Q116*H116</f>
        <v>0</v>
      </c>
      <c r="S116" s="200">
        <v>0</v>
      </c>
      <c r="T116" s="20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2" t="s">
        <v>150</v>
      </c>
      <c r="AT116" s="202" t="s">
        <v>135</v>
      </c>
      <c r="AU116" s="202" t="s">
        <v>141</v>
      </c>
      <c r="AY116" s="18" t="s">
        <v>132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8" t="s">
        <v>141</v>
      </c>
      <c r="BK116" s="203">
        <f>ROUND(I116*H116,2)</f>
        <v>0</v>
      </c>
      <c r="BL116" s="18" t="s">
        <v>150</v>
      </c>
      <c r="BM116" s="202" t="s">
        <v>1133</v>
      </c>
    </row>
    <row r="117" spans="1:65" s="12" customFormat="1" ht="22.9" customHeight="1">
      <c r="B117" s="175"/>
      <c r="C117" s="176"/>
      <c r="D117" s="177" t="s">
        <v>78</v>
      </c>
      <c r="E117" s="189" t="s">
        <v>146</v>
      </c>
      <c r="F117" s="189" t="s">
        <v>227</v>
      </c>
      <c r="G117" s="176"/>
      <c r="H117" s="176"/>
      <c r="I117" s="179"/>
      <c r="J117" s="190">
        <f>BK117</f>
        <v>0</v>
      </c>
      <c r="K117" s="176"/>
      <c r="L117" s="181"/>
      <c r="M117" s="182"/>
      <c r="N117" s="183"/>
      <c r="O117" s="183"/>
      <c r="P117" s="184">
        <f>P118</f>
        <v>0</v>
      </c>
      <c r="Q117" s="183"/>
      <c r="R117" s="184">
        <f>R118</f>
        <v>14.961600000000001</v>
      </c>
      <c r="S117" s="183"/>
      <c r="T117" s="185">
        <f>T118</f>
        <v>0</v>
      </c>
      <c r="AR117" s="186" t="s">
        <v>21</v>
      </c>
      <c r="AT117" s="187" t="s">
        <v>78</v>
      </c>
      <c r="AU117" s="187" t="s">
        <v>21</v>
      </c>
      <c r="AY117" s="186" t="s">
        <v>132</v>
      </c>
      <c r="BK117" s="188">
        <f>BK118</f>
        <v>0</v>
      </c>
    </row>
    <row r="118" spans="1:65" s="2" customFormat="1" ht="16.5" customHeight="1">
      <c r="A118" s="36"/>
      <c r="B118" s="37"/>
      <c r="C118" s="191" t="s">
        <v>221</v>
      </c>
      <c r="D118" s="191" t="s">
        <v>135</v>
      </c>
      <c r="E118" s="192" t="s">
        <v>229</v>
      </c>
      <c r="F118" s="193" t="s">
        <v>230</v>
      </c>
      <c r="G118" s="194" t="s">
        <v>138</v>
      </c>
      <c r="H118" s="195">
        <v>8</v>
      </c>
      <c r="I118" s="196"/>
      <c r="J118" s="197">
        <f>ROUND(I118*H118,2)</f>
        <v>0</v>
      </c>
      <c r="K118" s="193" t="s">
        <v>139</v>
      </c>
      <c r="L118" s="41"/>
      <c r="M118" s="198" t="s">
        <v>32</v>
      </c>
      <c r="N118" s="199" t="s">
        <v>51</v>
      </c>
      <c r="O118" s="66"/>
      <c r="P118" s="200">
        <f>O118*H118</f>
        <v>0</v>
      </c>
      <c r="Q118" s="200">
        <v>1.8702000000000001</v>
      </c>
      <c r="R118" s="200">
        <f>Q118*H118</f>
        <v>14.961600000000001</v>
      </c>
      <c r="S118" s="200">
        <v>0</v>
      </c>
      <c r="T118" s="20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2" t="s">
        <v>150</v>
      </c>
      <c r="AT118" s="202" t="s">
        <v>135</v>
      </c>
      <c r="AU118" s="202" t="s">
        <v>141</v>
      </c>
      <c r="AY118" s="18" t="s">
        <v>132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18" t="s">
        <v>141</v>
      </c>
      <c r="BK118" s="203">
        <f>ROUND(I118*H118,2)</f>
        <v>0</v>
      </c>
      <c r="BL118" s="18" t="s">
        <v>150</v>
      </c>
      <c r="BM118" s="202" t="s">
        <v>1134</v>
      </c>
    </row>
    <row r="119" spans="1:65" s="12" customFormat="1" ht="22.9" customHeight="1">
      <c r="B119" s="175"/>
      <c r="C119" s="176"/>
      <c r="D119" s="177" t="s">
        <v>78</v>
      </c>
      <c r="E119" s="189" t="s">
        <v>150</v>
      </c>
      <c r="F119" s="189" t="s">
        <v>232</v>
      </c>
      <c r="G119" s="176"/>
      <c r="H119" s="176"/>
      <c r="I119" s="179"/>
      <c r="J119" s="190">
        <f>BK119</f>
        <v>0</v>
      </c>
      <c r="K119" s="176"/>
      <c r="L119" s="181"/>
      <c r="M119" s="182"/>
      <c r="N119" s="183"/>
      <c r="O119" s="183"/>
      <c r="P119" s="184">
        <f>P120</f>
        <v>0</v>
      </c>
      <c r="Q119" s="183"/>
      <c r="R119" s="184">
        <f>R120</f>
        <v>0</v>
      </c>
      <c r="S119" s="183"/>
      <c r="T119" s="185">
        <f>T120</f>
        <v>0</v>
      </c>
      <c r="AR119" s="186" t="s">
        <v>21</v>
      </c>
      <c r="AT119" s="187" t="s">
        <v>78</v>
      </c>
      <c r="AU119" s="187" t="s">
        <v>21</v>
      </c>
      <c r="AY119" s="186" t="s">
        <v>132</v>
      </c>
      <c r="BK119" s="188">
        <f>BK120</f>
        <v>0</v>
      </c>
    </row>
    <row r="120" spans="1:65" s="2" customFormat="1" ht="21.75" customHeight="1">
      <c r="A120" s="36"/>
      <c r="B120" s="37"/>
      <c r="C120" s="191" t="s">
        <v>228</v>
      </c>
      <c r="D120" s="191" t="s">
        <v>135</v>
      </c>
      <c r="E120" s="192" t="s">
        <v>234</v>
      </c>
      <c r="F120" s="193" t="s">
        <v>235</v>
      </c>
      <c r="G120" s="194" t="s">
        <v>195</v>
      </c>
      <c r="H120" s="195">
        <v>57.3</v>
      </c>
      <c r="I120" s="196"/>
      <c r="J120" s="197">
        <f>ROUND(I120*H120,2)</f>
        <v>0</v>
      </c>
      <c r="K120" s="193" t="s">
        <v>139</v>
      </c>
      <c r="L120" s="41"/>
      <c r="M120" s="198" t="s">
        <v>32</v>
      </c>
      <c r="N120" s="199" t="s">
        <v>51</v>
      </c>
      <c r="O120" s="66"/>
      <c r="P120" s="200">
        <f>O120*H120</f>
        <v>0</v>
      </c>
      <c r="Q120" s="200">
        <v>0</v>
      </c>
      <c r="R120" s="200">
        <f>Q120*H120</f>
        <v>0</v>
      </c>
      <c r="S120" s="200">
        <v>0</v>
      </c>
      <c r="T120" s="20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2" t="s">
        <v>150</v>
      </c>
      <c r="AT120" s="202" t="s">
        <v>135</v>
      </c>
      <c r="AU120" s="202" t="s">
        <v>141</v>
      </c>
      <c r="AY120" s="18" t="s">
        <v>132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8" t="s">
        <v>141</v>
      </c>
      <c r="BK120" s="203">
        <f>ROUND(I120*H120,2)</f>
        <v>0</v>
      </c>
      <c r="BL120" s="18" t="s">
        <v>150</v>
      </c>
      <c r="BM120" s="202" t="s">
        <v>1135</v>
      </c>
    </row>
    <row r="121" spans="1:65" s="12" customFormat="1" ht="22.9" customHeight="1">
      <c r="B121" s="175"/>
      <c r="C121" s="176"/>
      <c r="D121" s="177" t="s">
        <v>78</v>
      </c>
      <c r="E121" s="189" t="s">
        <v>131</v>
      </c>
      <c r="F121" s="189" t="s">
        <v>237</v>
      </c>
      <c r="G121" s="176"/>
      <c r="H121" s="176"/>
      <c r="I121" s="179"/>
      <c r="J121" s="190">
        <f>BK121</f>
        <v>0</v>
      </c>
      <c r="K121" s="176"/>
      <c r="L121" s="181"/>
      <c r="M121" s="182"/>
      <c r="N121" s="183"/>
      <c r="O121" s="183"/>
      <c r="P121" s="184">
        <f>SUM(P122:P127)</f>
        <v>0</v>
      </c>
      <c r="Q121" s="183"/>
      <c r="R121" s="184">
        <f>SUM(R122:R127)</f>
        <v>10.045079999999999</v>
      </c>
      <c r="S121" s="183"/>
      <c r="T121" s="185">
        <f>SUM(T122:T127)</f>
        <v>0</v>
      </c>
      <c r="AR121" s="186" t="s">
        <v>21</v>
      </c>
      <c r="AT121" s="187" t="s">
        <v>78</v>
      </c>
      <c r="AU121" s="187" t="s">
        <v>21</v>
      </c>
      <c r="AY121" s="186" t="s">
        <v>132</v>
      </c>
      <c r="BK121" s="188">
        <f>SUM(BK122:BK127)</f>
        <v>0</v>
      </c>
    </row>
    <row r="122" spans="1:65" s="2" customFormat="1" ht="33" customHeight="1">
      <c r="A122" s="36"/>
      <c r="B122" s="37"/>
      <c r="C122" s="191" t="s">
        <v>233</v>
      </c>
      <c r="D122" s="191" t="s">
        <v>135</v>
      </c>
      <c r="E122" s="192" t="s">
        <v>239</v>
      </c>
      <c r="F122" s="193" t="s">
        <v>240</v>
      </c>
      <c r="G122" s="194" t="s">
        <v>195</v>
      </c>
      <c r="H122" s="195">
        <v>57.3</v>
      </c>
      <c r="I122" s="196"/>
      <c r="J122" s="197">
        <f>ROUND(I122*H122,2)</f>
        <v>0</v>
      </c>
      <c r="K122" s="193" t="s">
        <v>139</v>
      </c>
      <c r="L122" s="41"/>
      <c r="M122" s="198" t="s">
        <v>32</v>
      </c>
      <c r="N122" s="199" t="s">
        <v>51</v>
      </c>
      <c r="O122" s="66"/>
      <c r="P122" s="200">
        <f>O122*H122</f>
        <v>0</v>
      </c>
      <c r="Q122" s="200">
        <v>8.8800000000000004E-2</v>
      </c>
      <c r="R122" s="200">
        <f>Q122*H122</f>
        <v>5.0882399999999999</v>
      </c>
      <c r="S122" s="200">
        <v>0</v>
      </c>
      <c r="T122" s="20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2" t="s">
        <v>150</v>
      </c>
      <c r="AT122" s="202" t="s">
        <v>135</v>
      </c>
      <c r="AU122" s="202" t="s">
        <v>141</v>
      </c>
      <c r="AY122" s="18" t="s">
        <v>132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8" t="s">
        <v>141</v>
      </c>
      <c r="BK122" s="203">
        <f>ROUND(I122*H122,2)</f>
        <v>0</v>
      </c>
      <c r="BL122" s="18" t="s">
        <v>150</v>
      </c>
      <c r="BM122" s="202" t="s">
        <v>1136</v>
      </c>
    </row>
    <row r="123" spans="1:65" s="13" customFormat="1" ht="11.25">
      <c r="B123" s="209"/>
      <c r="C123" s="210"/>
      <c r="D123" s="211" t="s">
        <v>197</v>
      </c>
      <c r="E123" s="212" t="s">
        <v>32</v>
      </c>
      <c r="F123" s="213" t="s">
        <v>1126</v>
      </c>
      <c r="G123" s="210"/>
      <c r="H123" s="214">
        <v>57.3</v>
      </c>
      <c r="I123" s="215"/>
      <c r="J123" s="210"/>
      <c r="K123" s="210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197</v>
      </c>
      <c r="AU123" s="220" t="s">
        <v>141</v>
      </c>
      <c r="AV123" s="13" t="s">
        <v>141</v>
      </c>
      <c r="AW123" s="13" t="s">
        <v>41</v>
      </c>
      <c r="AX123" s="13" t="s">
        <v>79</v>
      </c>
      <c r="AY123" s="220" t="s">
        <v>132</v>
      </c>
    </row>
    <row r="124" spans="1:65" s="14" customFormat="1" ht="11.25">
      <c r="B124" s="221"/>
      <c r="C124" s="222"/>
      <c r="D124" s="211" t="s">
        <v>197</v>
      </c>
      <c r="E124" s="223" t="s">
        <v>32</v>
      </c>
      <c r="F124" s="224" t="s">
        <v>199</v>
      </c>
      <c r="G124" s="222"/>
      <c r="H124" s="225">
        <v>57.3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197</v>
      </c>
      <c r="AU124" s="231" t="s">
        <v>141</v>
      </c>
      <c r="AV124" s="14" t="s">
        <v>150</v>
      </c>
      <c r="AW124" s="14" t="s">
        <v>41</v>
      </c>
      <c r="AX124" s="14" t="s">
        <v>21</v>
      </c>
      <c r="AY124" s="231" t="s">
        <v>132</v>
      </c>
    </row>
    <row r="125" spans="1:65" s="2" customFormat="1" ht="16.5" customHeight="1">
      <c r="A125" s="36"/>
      <c r="B125" s="37"/>
      <c r="C125" s="232" t="s">
        <v>238</v>
      </c>
      <c r="D125" s="232" t="s">
        <v>243</v>
      </c>
      <c r="E125" s="233" t="s">
        <v>244</v>
      </c>
      <c r="F125" s="234" t="s">
        <v>245</v>
      </c>
      <c r="G125" s="235" t="s">
        <v>195</v>
      </c>
      <c r="H125" s="236">
        <v>23.603999999999999</v>
      </c>
      <c r="I125" s="237"/>
      <c r="J125" s="238">
        <f>ROUND(I125*H125,2)</f>
        <v>0</v>
      </c>
      <c r="K125" s="234" t="s">
        <v>139</v>
      </c>
      <c r="L125" s="239"/>
      <c r="M125" s="240" t="s">
        <v>32</v>
      </c>
      <c r="N125" s="241" t="s">
        <v>51</v>
      </c>
      <c r="O125" s="66"/>
      <c r="P125" s="200">
        <f>O125*H125</f>
        <v>0</v>
      </c>
      <c r="Q125" s="200">
        <v>0.21</v>
      </c>
      <c r="R125" s="200">
        <f>Q125*H125</f>
        <v>4.9568399999999997</v>
      </c>
      <c r="S125" s="200">
        <v>0</v>
      </c>
      <c r="T125" s="20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2" t="s">
        <v>221</v>
      </c>
      <c r="AT125" s="202" t="s">
        <v>243</v>
      </c>
      <c r="AU125" s="202" t="s">
        <v>141</v>
      </c>
      <c r="AY125" s="18" t="s">
        <v>132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8" t="s">
        <v>141</v>
      </c>
      <c r="BK125" s="203">
        <f>ROUND(I125*H125,2)</f>
        <v>0</v>
      </c>
      <c r="BL125" s="18" t="s">
        <v>150</v>
      </c>
      <c r="BM125" s="202" t="s">
        <v>1137</v>
      </c>
    </row>
    <row r="126" spans="1:65" s="13" customFormat="1" ht="11.25">
      <c r="B126" s="209"/>
      <c r="C126" s="210"/>
      <c r="D126" s="211" t="s">
        <v>197</v>
      </c>
      <c r="E126" s="210"/>
      <c r="F126" s="213" t="s">
        <v>1138</v>
      </c>
      <c r="G126" s="210"/>
      <c r="H126" s="214">
        <v>23.603999999999999</v>
      </c>
      <c r="I126" s="215"/>
      <c r="J126" s="210"/>
      <c r="K126" s="210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197</v>
      </c>
      <c r="AU126" s="220" t="s">
        <v>141</v>
      </c>
      <c r="AV126" s="13" t="s">
        <v>141</v>
      </c>
      <c r="AW126" s="13" t="s">
        <v>4</v>
      </c>
      <c r="AX126" s="13" t="s">
        <v>21</v>
      </c>
      <c r="AY126" s="220" t="s">
        <v>132</v>
      </c>
    </row>
    <row r="127" spans="1:65" s="2" customFormat="1" ht="21.75" customHeight="1">
      <c r="A127" s="36"/>
      <c r="B127" s="37"/>
      <c r="C127" s="191" t="s">
        <v>242</v>
      </c>
      <c r="D127" s="191" t="s">
        <v>135</v>
      </c>
      <c r="E127" s="192" t="s">
        <v>249</v>
      </c>
      <c r="F127" s="193" t="s">
        <v>250</v>
      </c>
      <c r="G127" s="194" t="s">
        <v>251</v>
      </c>
      <c r="H127" s="195">
        <v>10.423999999999999</v>
      </c>
      <c r="I127" s="196"/>
      <c r="J127" s="197">
        <f>ROUND(I127*H127,2)</f>
        <v>0</v>
      </c>
      <c r="K127" s="193" t="s">
        <v>139</v>
      </c>
      <c r="L127" s="41"/>
      <c r="M127" s="198" t="s">
        <v>32</v>
      </c>
      <c r="N127" s="199" t="s">
        <v>51</v>
      </c>
      <c r="O127" s="66"/>
      <c r="P127" s="200">
        <f>O127*H127</f>
        <v>0</v>
      </c>
      <c r="Q127" s="200">
        <v>0</v>
      </c>
      <c r="R127" s="200">
        <f>Q127*H127</f>
        <v>0</v>
      </c>
      <c r="S127" s="200">
        <v>0</v>
      </c>
      <c r="T127" s="20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2" t="s">
        <v>150</v>
      </c>
      <c r="AT127" s="202" t="s">
        <v>135</v>
      </c>
      <c r="AU127" s="202" t="s">
        <v>141</v>
      </c>
      <c r="AY127" s="18" t="s">
        <v>132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8" t="s">
        <v>141</v>
      </c>
      <c r="BK127" s="203">
        <f>ROUND(I127*H127,2)</f>
        <v>0</v>
      </c>
      <c r="BL127" s="18" t="s">
        <v>150</v>
      </c>
      <c r="BM127" s="202" t="s">
        <v>1139</v>
      </c>
    </row>
    <row r="128" spans="1:65" s="12" customFormat="1" ht="22.9" customHeight="1">
      <c r="B128" s="175"/>
      <c r="C128" s="176"/>
      <c r="D128" s="177" t="s">
        <v>78</v>
      </c>
      <c r="E128" s="189" t="s">
        <v>157</v>
      </c>
      <c r="F128" s="189" t="s">
        <v>253</v>
      </c>
      <c r="G128" s="176"/>
      <c r="H128" s="176"/>
      <c r="I128" s="179"/>
      <c r="J128" s="190">
        <f>BK128</f>
        <v>0</v>
      </c>
      <c r="K128" s="176"/>
      <c r="L128" s="181"/>
      <c r="M128" s="182"/>
      <c r="N128" s="183"/>
      <c r="O128" s="183"/>
      <c r="P128" s="184">
        <f>SUM(P129:P173)</f>
        <v>0</v>
      </c>
      <c r="Q128" s="183"/>
      <c r="R128" s="184">
        <f>SUM(R129:R173)</f>
        <v>8.9360894999999996</v>
      </c>
      <c r="S128" s="183"/>
      <c r="T128" s="185">
        <f>SUM(T129:T173)</f>
        <v>0</v>
      </c>
      <c r="AR128" s="186" t="s">
        <v>21</v>
      </c>
      <c r="AT128" s="187" t="s">
        <v>78</v>
      </c>
      <c r="AU128" s="187" t="s">
        <v>21</v>
      </c>
      <c r="AY128" s="186" t="s">
        <v>132</v>
      </c>
      <c r="BK128" s="188">
        <f>SUM(BK129:BK173)</f>
        <v>0</v>
      </c>
    </row>
    <row r="129" spans="1:65" s="2" customFormat="1" ht="16.5" customHeight="1">
      <c r="A129" s="36"/>
      <c r="B129" s="37"/>
      <c r="C129" s="191" t="s">
        <v>248</v>
      </c>
      <c r="D129" s="191" t="s">
        <v>135</v>
      </c>
      <c r="E129" s="192" t="s">
        <v>735</v>
      </c>
      <c r="F129" s="193" t="s">
        <v>736</v>
      </c>
      <c r="G129" s="194" t="s">
        <v>138</v>
      </c>
      <c r="H129" s="195">
        <v>1</v>
      </c>
      <c r="I129" s="196"/>
      <c r="J129" s="197">
        <f>ROUND(I129*H129,2)</f>
        <v>0</v>
      </c>
      <c r="K129" s="193" t="s">
        <v>32</v>
      </c>
      <c r="L129" s="41"/>
      <c r="M129" s="198" t="s">
        <v>32</v>
      </c>
      <c r="N129" s="199" t="s">
        <v>51</v>
      </c>
      <c r="O129" s="66"/>
      <c r="P129" s="200">
        <f>O129*H129</f>
        <v>0</v>
      </c>
      <c r="Q129" s="200">
        <v>1.16E-3</v>
      </c>
      <c r="R129" s="200">
        <f>Q129*H129</f>
        <v>1.16E-3</v>
      </c>
      <c r="S129" s="200">
        <v>0</v>
      </c>
      <c r="T129" s="20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2" t="s">
        <v>150</v>
      </c>
      <c r="AT129" s="202" t="s">
        <v>135</v>
      </c>
      <c r="AU129" s="202" t="s">
        <v>141</v>
      </c>
      <c r="AY129" s="18" t="s">
        <v>132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8" t="s">
        <v>141</v>
      </c>
      <c r="BK129" s="203">
        <f>ROUND(I129*H129,2)</f>
        <v>0</v>
      </c>
      <c r="BL129" s="18" t="s">
        <v>150</v>
      </c>
      <c r="BM129" s="202" t="s">
        <v>1140</v>
      </c>
    </row>
    <row r="130" spans="1:65" s="2" customFormat="1" ht="16.5" customHeight="1">
      <c r="A130" s="36"/>
      <c r="B130" s="37"/>
      <c r="C130" s="191" t="s">
        <v>254</v>
      </c>
      <c r="D130" s="191" t="s">
        <v>135</v>
      </c>
      <c r="E130" s="192" t="s">
        <v>255</v>
      </c>
      <c r="F130" s="193" t="s">
        <v>256</v>
      </c>
      <c r="G130" s="194" t="s">
        <v>195</v>
      </c>
      <c r="H130" s="195">
        <v>287.84500000000003</v>
      </c>
      <c r="I130" s="196"/>
      <c r="J130" s="197">
        <f>ROUND(I130*H130,2)</f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>O130*H130</f>
        <v>0</v>
      </c>
      <c r="Q130" s="200">
        <v>2.5999999999999998E-4</v>
      </c>
      <c r="R130" s="200">
        <f>Q130*H130</f>
        <v>7.4839699999999995E-2</v>
      </c>
      <c r="S130" s="200">
        <v>0</v>
      </c>
      <c r="T130" s="20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150</v>
      </c>
      <c r="AT130" s="202" t="s">
        <v>135</v>
      </c>
      <c r="AU130" s="202" t="s">
        <v>141</v>
      </c>
      <c r="AY130" s="18" t="s">
        <v>132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8" t="s">
        <v>141</v>
      </c>
      <c r="BK130" s="203">
        <f>ROUND(I130*H130,2)</f>
        <v>0</v>
      </c>
      <c r="BL130" s="18" t="s">
        <v>150</v>
      </c>
      <c r="BM130" s="202" t="s">
        <v>1141</v>
      </c>
    </row>
    <row r="131" spans="1:65" s="2" customFormat="1" ht="16.5" customHeight="1">
      <c r="A131" s="36"/>
      <c r="B131" s="37"/>
      <c r="C131" s="191" t="s">
        <v>8</v>
      </c>
      <c r="D131" s="191" t="s">
        <v>135</v>
      </c>
      <c r="E131" s="192" t="s">
        <v>258</v>
      </c>
      <c r="F131" s="193" t="s">
        <v>259</v>
      </c>
      <c r="G131" s="194" t="s">
        <v>195</v>
      </c>
      <c r="H131" s="195">
        <v>287.84500000000003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1142</v>
      </c>
    </row>
    <row r="132" spans="1:65" s="2" customFormat="1" ht="21.75" customHeight="1">
      <c r="A132" s="36"/>
      <c r="B132" s="37"/>
      <c r="C132" s="191" t="s">
        <v>261</v>
      </c>
      <c r="D132" s="191" t="s">
        <v>135</v>
      </c>
      <c r="E132" s="192" t="s">
        <v>262</v>
      </c>
      <c r="F132" s="193" t="s">
        <v>263</v>
      </c>
      <c r="G132" s="194" t="s">
        <v>195</v>
      </c>
      <c r="H132" s="195">
        <v>66.849999999999994</v>
      </c>
      <c r="I132" s="196"/>
      <c r="J132" s="197">
        <f>ROUND(I132*H132,2)</f>
        <v>0</v>
      </c>
      <c r="K132" s="193" t="s">
        <v>225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8.5199999999999998E-3</v>
      </c>
      <c r="R132" s="200">
        <f>Q132*H132</f>
        <v>0.5695619999999999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1143</v>
      </c>
    </row>
    <row r="133" spans="1:65" s="15" customFormat="1" ht="11.25">
      <c r="B133" s="242"/>
      <c r="C133" s="243"/>
      <c r="D133" s="211" t="s">
        <v>197</v>
      </c>
      <c r="E133" s="244" t="s">
        <v>32</v>
      </c>
      <c r="F133" s="245" t="s">
        <v>265</v>
      </c>
      <c r="G133" s="243"/>
      <c r="H133" s="244" t="s">
        <v>32</v>
      </c>
      <c r="I133" s="246"/>
      <c r="J133" s="243"/>
      <c r="K133" s="243"/>
      <c r="L133" s="247"/>
      <c r="M133" s="248"/>
      <c r="N133" s="249"/>
      <c r="O133" s="249"/>
      <c r="P133" s="249"/>
      <c r="Q133" s="249"/>
      <c r="R133" s="249"/>
      <c r="S133" s="249"/>
      <c r="T133" s="250"/>
      <c r="AT133" s="251" t="s">
        <v>197</v>
      </c>
      <c r="AU133" s="251" t="s">
        <v>141</v>
      </c>
      <c r="AV133" s="15" t="s">
        <v>21</v>
      </c>
      <c r="AW133" s="15" t="s">
        <v>41</v>
      </c>
      <c r="AX133" s="15" t="s">
        <v>79</v>
      </c>
      <c r="AY133" s="251" t="s">
        <v>132</v>
      </c>
    </row>
    <row r="134" spans="1:65" s="13" customFormat="1" ht="11.25">
      <c r="B134" s="209"/>
      <c r="C134" s="210"/>
      <c r="D134" s="211" t="s">
        <v>197</v>
      </c>
      <c r="E134" s="212" t="s">
        <v>32</v>
      </c>
      <c r="F134" s="213" t="s">
        <v>1144</v>
      </c>
      <c r="G134" s="210"/>
      <c r="H134" s="214">
        <v>66.849999999999994</v>
      </c>
      <c r="I134" s="215"/>
      <c r="J134" s="210"/>
      <c r="K134" s="210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197</v>
      </c>
      <c r="AU134" s="220" t="s">
        <v>141</v>
      </c>
      <c r="AV134" s="13" t="s">
        <v>141</v>
      </c>
      <c r="AW134" s="13" t="s">
        <v>41</v>
      </c>
      <c r="AX134" s="13" t="s">
        <v>79</v>
      </c>
      <c r="AY134" s="220" t="s">
        <v>132</v>
      </c>
    </row>
    <row r="135" spans="1:65" s="14" customFormat="1" ht="11.25">
      <c r="B135" s="221"/>
      <c r="C135" s="222"/>
      <c r="D135" s="211" t="s">
        <v>197</v>
      </c>
      <c r="E135" s="223" t="s">
        <v>32</v>
      </c>
      <c r="F135" s="224" t="s">
        <v>199</v>
      </c>
      <c r="G135" s="222"/>
      <c r="H135" s="225">
        <v>66.849999999999994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197</v>
      </c>
      <c r="AU135" s="231" t="s">
        <v>141</v>
      </c>
      <c r="AV135" s="14" t="s">
        <v>150</v>
      </c>
      <c r="AW135" s="14" t="s">
        <v>41</v>
      </c>
      <c r="AX135" s="14" t="s">
        <v>21</v>
      </c>
      <c r="AY135" s="231" t="s">
        <v>132</v>
      </c>
    </row>
    <row r="136" spans="1:65" s="2" customFormat="1" ht="16.5" customHeight="1">
      <c r="A136" s="36"/>
      <c r="B136" s="37"/>
      <c r="C136" s="232" t="s">
        <v>267</v>
      </c>
      <c r="D136" s="232" t="s">
        <v>243</v>
      </c>
      <c r="E136" s="233" t="s">
        <v>268</v>
      </c>
      <c r="F136" s="234" t="s">
        <v>269</v>
      </c>
      <c r="G136" s="235" t="s">
        <v>195</v>
      </c>
      <c r="H136" s="236">
        <v>68.186999999999998</v>
      </c>
      <c r="I136" s="237"/>
      <c r="J136" s="238">
        <f>ROUND(I136*H136,2)</f>
        <v>0</v>
      </c>
      <c r="K136" s="234" t="s">
        <v>139</v>
      </c>
      <c r="L136" s="239"/>
      <c r="M136" s="240" t="s">
        <v>32</v>
      </c>
      <c r="N136" s="241" t="s">
        <v>51</v>
      </c>
      <c r="O136" s="66"/>
      <c r="P136" s="200">
        <f>O136*H136</f>
        <v>0</v>
      </c>
      <c r="Q136" s="200">
        <v>3.5999999999999999E-3</v>
      </c>
      <c r="R136" s="200">
        <f>Q136*H136</f>
        <v>0.24547319999999997</v>
      </c>
      <c r="S136" s="200">
        <v>0</v>
      </c>
      <c r="T136" s="20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2" t="s">
        <v>221</v>
      </c>
      <c r="AT136" s="202" t="s">
        <v>243</v>
      </c>
      <c r="AU136" s="202" t="s">
        <v>141</v>
      </c>
      <c r="AY136" s="18" t="s">
        <v>132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8" t="s">
        <v>141</v>
      </c>
      <c r="BK136" s="203">
        <f>ROUND(I136*H136,2)</f>
        <v>0</v>
      </c>
      <c r="BL136" s="18" t="s">
        <v>150</v>
      </c>
      <c r="BM136" s="202" t="s">
        <v>1145</v>
      </c>
    </row>
    <row r="137" spans="1:65" s="13" customFormat="1" ht="11.25">
      <c r="B137" s="209"/>
      <c r="C137" s="210"/>
      <c r="D137" s="211" t="s">
        <v>197</v>
      </c>
      <c r="E137" s="210"/>
      <c r="F137" s="213" t="s">
        <v>1146</v>
      </c>
      <c r="G137" s="210"/>
      <c r="H137" s="214">
        <v>68.186999999999998</v>
      </c>
      <c r="I137" s="215"/>
      <c r="J137" s="210"/>
      <c r="K137" s="210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197</v>
      </c>
      <c r="AU137" s="220" t="s">
        <v>141</v>
      </c>
      <c r="AV137" s="13" t="s">
        <v>141</v>
      </c>
      <c r="AW137" s="13" t="s">
        <v>4</v>
      </c>
      <c r="AX137" s="13" t="s">
        <v>21</v>
      </c>
      <c r="AY137" s="220" t="s">
        <v>132</v>
      </c>
    </row>
    <row r="138" spans="1:65" s="2" customFormat="1" ht="21.75" customHeight="1">
      <c r="A138" s="36"/>
      <c r="B138" s="37"/>
      <c r="C138" s="191" t="s">
        <v>272</v>
      </c>
      <c r="D138" s="191" t="s">
        <v>135</v>
      </c>
      <c r="E138" s="192" t="s">
        <v>273</v>
      </c>
      <c r="F138" s="193" t="s">
        <v>274</v>
      </c>
      <c r="G138" s="194" t="s">
        <v>195</v>
      </c>
      <c r="H138" s="195">
        <v>287.84500000000003</v>
      </c>
      <c r="I138" s="196"/>
      <c r="J138" s="197">
        <f>ROUND(I138*H138,2)</f>
        <v>0</v>
      </c>
      <c r="K138" s="193" t="s">
        <v>139</v>
      </c>
      <c r="L138" s="41"/>
      <c r="M138" s="198" t="s">
        <v>32</v>
      </c>
      <c r="N138" s="199" t="s">
        <v>51</v>
      </c>
      <c r="O138" s="66"/>
      <c r="P138" s="200">
        <f>O138*H138</f>
        <v>0</v>
      </c>
      <c r="Q138" s="200">
        <v>8.6E-3</v>
      </c>
      <c r="R138" s="200">
        <f>Q138*H138</f>
        <v>2.4754670000000001</v>
      </c>
      <c r="S138" s="200">
        <v>0</v>
      </c>
      <c r="T138" s="20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2" t="s">
        <v>150</v>
      </c>
      <c r="AT138" s="202" t="s">
        <v>135</v>
      </c>
      <c r="AU138" s="202" t="s">
        <v>141</v>
      </c>
      <c r="AY138" s="18" t="s">
        <v>132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8" t="s">
        <v>141</v>
      </c>
      <c r="BK138" s="203">
        <f>ROUND(I138*H138,2)</f>
        <v>0</v>
      </c>
      <c r="BL138" s="18" t="s">
        <v>150</v>
      </c>
      <c r="BM138" s="202" t="s">
        <v>1147</v>
      </c>
    </row>
    <row r="139" spans="1:65" s="13" customFormat="1" ht="11.25">
      <c r="B139" s="209"/>
      <c r="C139" s="210"/>
      <c r="D139" s="211" t="s">
        <v>197</v>
      </c>
      <c r="E139" s="212" t="s">
        <v>32</v>
      </c>
      <c r="F139" s="213" t="s">
        <v>1148</v>
      </c>
      <c r="G139" s="210"/>
      <c r="H139" s="214">
        <v>329.47500000000002</v>
      </c>
      <c r="I139" s="215"/>
      <c r="J139" s="210"/>
      <c r="K139" s="210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197</v>
      </c>
      <c r="AU139" s="220" t="s">
        <v>141</v>
      </c>
      <c r="AV139" s="13" t="s">
        <v>141</v>
      </c>
      <c r="AW139" s="13" t="s">
        <v>41</v>
      </c>
      <c r="AX139" s="13" t="s">
        <v>79</v>
      </c>
      <c r="AY139" s="220" t="s">
        <v>132</v>
      </c>
    </row>
    <row r="140" spans="1:65" s="13" customFormat="1" ht="11.25">
      <c r="B140" s="209"/>
      <c r="C140" s="210"/>
      <c r="D140" s="211" t="s">
        <v>197</v>
      </c>
      <c r="E140" s="212" t="s">
        <v>32</v>
      </c>
      <c r="F140" s="213" t="s">
        <v>746</v>
      </c>
      <c r="G140" s="210"/>
      <c r="H140" s="214">
        <v>-18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41</v>
      </c>
      <c r="AX140" s="13" t="s">
        <v>79</v>
      </c>
      <c r="AY140" s="220" t="s">
        <v>132</v>
      </c>
    </row>
    <row r="141" spans="1:65" s="13" customFormat="1" ht="11.25">
      <c r="B141" s="209"/>
      <c r="C141" s="210"/>
      <c r="D141" s="211" t="s">
        <v>197</v>
      </c>
      <c r="E141" s="212" t="s">
        <v>32</v>
      </c>
      <c r="F141" s="213" t="s">
        <v>747</v>
      </c>
      <c r="G141" s="210"/>
      <c r="H141" s="214">
        <v>-13.5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41</v>
      </c>
      <c r="AX141" s="13" t="s">
        <v>79</v>
      </c>
      <c r="AY141" s="220" t="s">
        <v>132</v>
      </c>
    </row>
    <row r="142" spans="1:65" s="13" customFormat="1" ht="11.25">
      <c r="B142" s="209"/>
      <c r="C142" s="210"/>
      <c r="D142" s="211" t="s">
        <v>197</v>
      </c>
      <c r="E142" s="212" t="s">
        <v>32</v>
      </c>
      <c r="F142" s="213" t="s">
        <v>748</v>
      </c>
      <c r="G142" s="210"/>
      <c r="H142" s="214">
        <v>-3.08</v>
      </c>
      <c r="I142" s="215"/>
      <c r="J142" s="210"/>
      <c r="K142" s="210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197</v>
      </c>
      <c r="AU142" s="220" t="s">
        <v>141</v>
      </c>
      <c r="AV142" s="13" t="s">
        <v>141</v>
      </c>
      <c r="AW142" s="13" t="s">
        <v>41</v>
      </c>
      <c r="AX142" s="13" t="s">
        <v>79</v>
      </c>
      <c r="AY142" s="220" t="s">
        <v>132</v>
      </c>
    </row>
    <row r="143" spans="1:65" s="13" customFormat="1" ht="11.25">
      <c r="B143" s="209"/>
      <c r="C143" s="210"/>
      <c r="D143" s="211" t="s">
        <v>197</v>
      </c>
      <c r="E143" s="212" t="s">
        <v>32</v>
      </c>
      <c r="F143" s="213" t="s">
        <v>749</v>
      </c>
      <c r="G143" s="210"/>
      <c r="H143" s="214">
        <v>-2.1</v>
      </c>
      <c r="I143" s="215"/>
      <c r="J143" s="210"/>
      <c r="K143" s="210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197</v>
      </c>
      <c r="AU143" s="220" t="s">
        <v>141</v>
      </c>
      <c r="AV143" s="13" t="s">
        <v>141</v>
      </c>
      <c r="AW143" s="13" t="s">
        <v>41</v>
      </c>
      <c r="AX143" s="13" t="s">
        <v>79</v>
      </c>
      <c r="AY143" s="220" t="s">
        <v>132</v>
      </c>
    </row>
    <row r="144" spans="1:65" s="13" customFormat="1" ht="11.25">
      <c r="B144" s="209"/>
      <c r="C144" s="210"/>
      <c r="D144" s="211" t="s">
        <v>197</v>
      </c>
      <c r="E144" s="212" t="s">
        <v>32</v>
      </c>
      <c r="F144" s="213" t="s">
        <v>750</v>
      </c>
      <c r="G144" s="210"/>
      <c r="H144" s="214">
        <v>-2.25</v>
      </c>
      <c r="I144" s="215"/>
      <c r="J144" s="210"/>
      <c r="K144" s="210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197</v>
      </c>
      <c r="AU144" s="220" t="s">
        <v>141</v>
      </c>
      <c r="AV144" s="13" t="s">
        <v>141</v>
      </c>
      <c r="AW144" s="13" t="s">
        <v>41</v>
      </c>
      <c r="AX144" s="13" t="s">
        <v>79</v>
      </c>
      <c r="AY144" s="220" t="s">
        <v>132</v>
      </c>
    </row>
    <row r="145" spans="1:65" s="13" customFormat="1" ht="11.25">
      <c r="B145" s="209"/>
      <c r="C145" s="210"/>
      <c r="D145" s="211" t="s">
        <v>197</v>
      </c>
      <c r="E145" s="212" t="s">
        <v>32</v>
      </c>
      <c r="F145" s="213" t="s">
        <v>751</v>
      </c>
      <c r="G145" s="210"/>
      <c r="H145" s="214">
        <v>-2.7</v>
      </c>
      <c r="I145" s="215"/>
      <c r="J145" s="210"/>
      <c r="K145" s="210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197</v>
      </c>
      <c r="AU145" s="220" t="s">
        <v>141</v>
      </c>
      <c r="AV145" s="13" t="s">
        <v>141</v>
      </c>
      <c r="AW145" s="13" t="s">
        <v>41</v>
      </c>
      <c r="AX145" s="13" t="s">
        <v>79</v>
      </c>
      <c r="AY145" s="220" t="s">
        <v>132</v>
      </c>
    </row>
    <row r="146" spans="1:65" s="14" customFormat="1" ht="11.25">
      <c r="B146" s="221"/>
      <c r="C146" s="222"/>
      <c r="D146" s="211" t="s">
        <v>197</v>
      </c>
      <c r="E146" s="223" t="s">
        <v>32</v>
      </c>
      <c r="F146" s="224" t="s">
        <v>199</v>
      </c>
      <c r="G146" s="222"/>
      <c r="H146" s="225">
        <v>287.84500000000003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197</v>
      </c>
      <c r="AU146" s="231" t="s">
        <v>141</v>
      </c>
      <c r="AV146" s="14" t="s">
        <v>150</v>
      </c>
      <c r="AW146" s="14" t="s">
        <v>41</v>
      </c>
      <c r="AX146" s="14" t="s">
        <v>21</v>
      </c>
      <c r="AY146" s="231" t="s">
        <v>132</v>
      </c>
    </row>
    <row r="147" spans="1:65" s="2" customFormat="1" ht="16.5" customHeight="1">
      <c r="A147" s="36"/>
      <c r="B147" s="37"/>
      <c r="C147" s="232" t="s">
        <v>276</v>
      </c>
      <c r="D147" s="232" t="s">
        <v>243</v>
      </c>
      <c r="E147" s="233" t="s">
        <v>277</v>
      </c>
      <c r="F147" s="234" t="s">
        <v>278</v>
      </c>
      <c r="G147" s="235" t="s">
        <v>195</v>
      </c>
      <c r="H147" s="236">
        <v>293.60199999999998</v>
      </c>
      <c r="I147" s="237"/>
      <c r="J147" s="238">
        <f>ROUND(I147*H147,2)</f>
        <v>0</v>
      </c>
      <c r="K147" s="234" t="s">
        <v>225</v>
      </c>
      <c r="L147" s="239"/>
      <c r="M147" s="240" t="s">
        <v>32</v>
      </c>
      <c r="N147" s="241" t="s">
        <v>51</v>
      </c>
      <c r="O147" s="66"/>
      <c r="P147" s="200">
        <f>O147*H147</f>
        <v>0</v>
      </c>
      <c r="Q147" s="200">
        <v>2.3999999999999998E-3</v>
      </c>
      <c r="R147" s="200">
        <f>Q147*H147</f>
        <v>0.70464479999999985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221</v>
      </c>
      <c r="AT147" s="202" t="s">
        <v>243</v>
      </c>
      <c r="AU147" s="202" t="s">
        <v>141</v>
      </c>
      <c r="AY147" s="18" t="s">
        <v>132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8" t="s">
        <v>141</v>
      </c>
      <c r="BK147" s="203">
        <f>ROUND(I147*H147,2)</f>
        <v>0</v>
      </c>
      <c r="BL147" s="18" t="s">
        <v>150</v>
      </c>
      <c r="BM147" s="202" t="s">
        <v>1149</v>
      </c>
    </row>
    <row r="148" spans="1:65" s="13" customFormat="1" ht="11.25">
      <c r="B148" s="209"/>
      <c r="C148" s="210"/>
      <c r="D148" s="211" t="s">
        <v>197</v>
      </c>
      <c r="E148" s="210"/>
      <c r="F148" s="213" t="s">
        <v>1150</v>
      </c>
      <c r="G148" s="210"/>
      <c r="H148" s="214">
        <v>293.60199999999998</v>
      </c>
      <c r="I148" s="215"/>
      <c r="J148" s="210"/>
      <c r="K148" s="210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197</v>
      </c>
      <c r="AU148" s="220" t="s">
        <v>141</v>
      </c>
      <c r="AV148" s="13" t="s">
        <v>141</v>
      </c>
      <c r="AW148" s="13" t="s">
        <v>4</v>
      </c>
      <c r="AX148" s="13" t="s">
        <v>21</v>
      </c>
      <c r="AY148" s="220" t="s">
        <v>132</v>
      </c>
    </row>
    <row r="149" spans="1:65" s="2" customFormat="1" ht="21.75" customHeight="1">
      <c r="A149" s="36"/>
      <c r="B149" s="37"/>
      <c r="C149" s="191" t="s">
        <v>281</v>
      </c>
      <c r="D149" s="191" t="s">
        <v>135</v>
      </c>
      <c r="E149" s="192" t="s">
        <v>282</v>
      </c>
      <c r="F149" s="193" t="s">
        <v>283</v>
      </c>
      <c r="G149" s="194" t="s">
        <v>224</v>
      </c>
      <c r="H149" s="195">
        <v>114</v>
      </c>
      <c r="I149" s="196"/>
      <c r="J149" s="197">
        <f>ROUND(I149*H149,2)</f>
        <v>0</v>
      </c>
      <c r="K149" s="193" t="s">
        <v>139</v>
      </c>
      <c r="L149" s="41"/>
      <c r="M149" s="198" t="s">
        <v>32</v>
      </c>
      <c r="N149" s="199" t="s">
        <v>51</v>
      </c>
      <c r="O149" s="66"/>
      <c r="P149" s="200">
        <f>O149*H149</f>
        <v>0</v>
      </c>
      <c r="Q149" s="200">
        <v>3.3899999999999998E-3</v>
      </c>
      <c r="R149" s="200">
        <f>Q149*H149</f>
        <v>0.38645999999999997</v>
      </c>
      <c r="S149" s="200">
        <v>0</v>
      </c>
      <c r="T149" s="20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2" t="s">
        <v>150</v>
      </c>
      <c r="AT149" s="202" t="s">
        <v>135</v>
      </c>
      <c r="AU149" s="202" t="s">
        <v>141</v>
      </c>
      <c r="AY149" s="18" t="s">
        <v>132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8" t="s">
        <v>141</v>
      </c>
      <c r="BK149" s="203">
        <f>ROUND(I149*H149,2)</f>
        <v>0</v>
      </c>
      <c r="BL149" s="18" t="s">
        <v>150</v>
      </c>
      <c r="BM149" s="202" t="s">
        <v>1151</v>
      </c>
    </row>
    <row r="150" spans="1:65" s="13" customFormat="1" ht="11.25">
      <c r="B150" s="209"/>
      <c r="C150" s="210"/>
      <c r="D150" s="211" t="s">
        <v>197</v>
      </c>
      <c r="E150" s="212" t="s">
        <v>32</v>
      </c>
      <c r="F150" s="213" t="s">
        <v>755</v>
      </c>
      <c r="G150" s="210"/>
      <c r="H150" s="214">
        <v>114</v>
      </c>
      <c r="I150" s="215"/>
      <c r="J150" s="210"/>
      <c r="K150" s="210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197</v>
      </c>
      <c r="AU150" s="220" t="s">
        <v>141</v>
      </c>
      <c r="AV150" s="13" t="s">
        <v>141</v>
      </c>
      <c r="AW150" s="13" t="s">
        <v>41</v>
      </c>
      <c r="AX150" s="13" t="s">
        <v>79</v>
      </c>
      <c r="AY150" s="220" t="s">
        <v>132</v>
      </c>
    </row>
    <row r="151" spans="1:65" s="14" customFormat="1" ht="11.25">
      <c r="B151" s="221"/>
      <c r="C151" s="222"/>
      <c r="D151" s="211" t="s">
        <v>197</v>
      </c>
      <c r="E151" s="223" t="s">
        <v>32</v>
      </c>
      <c r="F151" s="224" t="s">
        <v>199</v>
      </c>
      <c r="G151" s="222"/>
      <c r="H151" s="225">
        <v>114</v>
      </c>
      <c r="I151" s="226"/>
      <c r="J151" s="222"/>
      <c r="K151" s="222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197</v>
      </c>
      <c r="AU151" s="231" t="s">
        <v>141</v>
      </c>
      <c r="AV151" s="14" t="s">
        <v>150</v>
      </c>
      <c r="AW151" s="14" t="s">
        <v>41</v>
      </c>
      <c r="AX151" s="14" t="s">
        <v>21</v>
      </c>
      <c r="AY151" s="231" t="s">
        <v>132</v>
      </c>
    </row>
    <row r="152" spans="1:65" s="2" customFormat="1" ht="16.5" customHeight="1">
      <c r="A152" s="36"/>
      <c r="B152" s="37"/>
      <c r="C152" s="232" t="s">
        <v>7</v>
      </c>
      <c r="D152" s="232" t="s">
        <v>243</v>
      </c>
      <c r="E152" s="233" t="s">
        <v>286</v>
      </c>
      <c r="F152" s="234" t="s">
        <v>287</v>
      </c>
      <c r="G152" s="235" t="s">
        <v>195</v>
      </c>
      <c r="H152" s="236">
        <v>125.4</v>
      </c>
      <c r="I152" s="237"/>
      <c r="J152" s="238">
        <f>ROUND(I152*H152,2)</f>
        <v>0</v>
      </c>
      <c r="K152" s="234" t="s">
        <v>139</v>
      </c>
      <c r="L152" s="239"/>
      <c r="M152" s="240" t="s">
        <v>32</v>
      </c>
      <c r="N152" s="241" t="s">
        <v>51</v>
      </c>
      <c r="O152" s="66"/>
      <c r="P152" s="200">
        <f>O152*H152</f>
        <v>0</v>
      </c>
      <c r="Q152" s="200">
        <v>5.1000000000000004E-4</v>
      </c>
      <c r="R152" s="200">
        <f>Q152*H152</f>
        <v>6.3954000000000011E-2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221</v>
      </c>
      <c r="AT152" s="202" t="s">
        <v>243</v>
      </c>
      <c r="AU152" s="202" t="s">
        <v>141</v>
      </c>
      <c r="AY152" s="18" t="s">
        <v>132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8" t="s">
        <v>141</v>
      </c>
      <c r="BK152" s="203">
        <f>ROUND(I152*H152,2)</f>
        <v>0</v>
      </c>
      <c r="BL152" s="18" t="s">
        <v>150</v>
      </c>
      <c r="BM152" s="202" t="s">
        <v>1152</v>
      </c>
    </row>
    <row r="153" spans="1:65" s="13" customFormat="1" ht="11.25">
      <c r="B153" s="209"/>
      <c r="C153" s="210"/>
      <c r="D153" s="211" t="s">
        <v>197</v>
      </c>
      <c r="E153" s="210"/>
      <c r="F153" s="213" t="s">
        <v>757</v>
      </c>
      <c r="G153" s="210"/>
      <c r="H153" s="214">
        <v>125.4</v>
      </c>
      <c r="I153" s="215"/>
      <c r="J153" s="210"/>
      <c r="K153" s="210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197</v>
      </c>
      <c r="AU153" s="220" t="s">
        <v>141</v>
      </c>
      <c r="AV153" s="13" t="s">
        <v>141</v>
      </c>
      <c r="AW153" s="13" t="s">
        <v>4</v>
      </c>
      <c r="AX153" s="13" t="s">
        <v>21</v>
      </c>
      <c r="AY153" s="220" t="s">
        <v>132</v>
      </c>
    </row>
    <row r="154" spans="1:65" s="2" customFormat="1" ht="16.5" customHeight="1">
      <c r="A154" s="36"/>
      <c r="B154" s="37"/>
      <c r="C154" s="191" t="s">
        <v>290</v>
      </c>
      <c r="D154" s="191" t="s">
        <v>135</v>
      </c>
      <c r="E154" s="192" t="s">
        <v>291</v>
      </c>
      <c r="F154" s="193" t="s">
        <v>292</v>
      </c>
      <c r="G154" s="194" t="s">
        <v>224</v>
      </c>
      <c r="H154" s="195">
        <v>47.75</v>
      </c>
      <c r="I154" s="196"/>
      <c r="J154" s="197">
        <f>ROUND(I154*H154,2)</f>
        <v>0</v>
      </c>
      <c r="K154" s="193" t="s">
        <v>139</v>
      </c>
      <c r="L154" s="41"/>
      <c r="M154" s="198" t="s">
        <v>32</v>
      </c>
      <c r="N154" s="199" t="s">
        <v>51</v>
      </c>
      <c r="O154" s="66"/>
      <c r="P154" s="200">
        <f>O154*H154</f>
        <v>0</v>
      </c>
      <c r="Q154" s="200">
        <v>6.0000000000000002E-5</v>
      </c>
      <c r="R154" s="200">
        <f>Q154*H154</f>
        <v>2.8649999999999999E-3</v>
      </c>
      <c r="S154" s="200">
        <v>0</v>
      </c>
      <c r="T154" s="20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2" t="s">
        <v>150</v>
      </c>
      <c r="AT154" s="202" t="s">
        <v>135</v>
      </c>
      <c r="AU154" s="202" t="s">
        <v>141</v>
      </c>
      <c r="AY154" s="18" t="s">
        <v>132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8" t="s">
        <v>141</v>
      </c>
      <c r="BK154" s="203">
        <f>ROUND(I154*H154,2)</f>
        <v>0</v>
      </c>
      <c r="BL154" s="18" t="s">
        <v>150</v>
      </c>
      <c r="BM154" s="202" t="s">
        <v>1153</v>
      </c>
    </row>
    <row r="155" spans="1:65" s="2" customFormat="1" ht="16.5" customHeight="1">
      <c r="A155" s="36"/>
      <c r="B155" s="37"/>
      <c r="C155" s="232" t="s">
        <v>294</v>
      </c>
      <c r="D155" s="232" t="s">
        <v>243</v>
      </c>
      <c r="E155" s="233" t="s">
        <v>295</v>
      </c>
      <c r="F155" s="234" t="s">
        <v>296</v>
      </c>
      <c r="G155" s="235" t="s">
        <v>224</v>
      </c>
      <c r="H155" s="236">
        <v>52.645000000000003</v>
      </c>
      <c r="I155" s="237"/>
      <c r="J155" s="238">
        <f>ROUND(I155*H155,2)</f>
        <v>0</v>
      </c>
      <c r="K155" s="234" t="s">
        <v>139</v>
      </c>
      <c r="L155" s="239"/>
      <c r="M155" s="240" t="s">
        <v>32</v>
      </c>
      <c r="N155" s="241" t="s">
        <v>51</v>
      </c>
      <c r="O155" s="66"/>
      <c r="P155" s="200">
        <f>O155*H155</f>
        <v>0</v>
      </c>
      <c r="Q155" s="200">
        <v>5.9999999999999995E-4</v>
      </c>
      <c r="R155" s="200">
        <f>Q155*H155</f>
        <v>3.1586999999999997E-2</v>
      </c>
      <c r="S155" s="200">
        <v>0</v>
      </c>
      <c r="T155" s="20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2" t="s">
        <v>221</v>
      </c>
      <c r="AT155" s="202" t="s">
        <v>243</v>
      </c>
      <c r="AU155" s="202" t="s">
        <v>141</v>
      </c>
      <c r="AY155" s="18" t="s">
        <v>132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8" t="s">
        <v>141</v>
      </c>
      <c r="BK155" s="203">
        <f>ROUND(I155*H155,2)</f>
        <v>0</v>
      </c>
      <c r="BL155" s="18" t="s">
        <v>150</v>
      </c>
      <c r="BM155" s="202" t="s">
        <v>1154</v>
      </c>
    </row>
    <row r="156" spans="1:65" s="13" customFormat="1" ht="11.25">
      <c r="B156" s="209"/>
      <c r="C156" s="210"/>
      <c r="D156" s="211" t="s">
        <v>197</v>
      </c>
      <c r="E156" s="210"/>
      <c r="F156" s="213" t="s">
        <v>1155</v>
      </c>
      <c r="G156" s="210"/>
      <c r="H156" s="214">
        <v>52.645000000000003</v>
      </c>
      <c r="I156" s="215"/>
      <c r="J156" s="210"/>
      <c r="K156" s="210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197</v>
      </c>
      <c r="AU156" s="220" t="s">
        <v>141</v>
      </c>
      <c r="AV156" s="13" t="s">
        <v>141</v>
      </c>
      <c r="AW156" s="13" t="s">
        <v>4</v>
      </c>
      <c r="AX156" s="13" t="s">
        <v>21</v>
      </c>
      <c r="AY156" s="220" t="s">
        <v>132</v>
      </c>
    </row>
    <row r="157" spans="1:65" s="2" customFormat="1" ht="16.5" customHeight="1">
      <c r="A157" s="36"/>
      <c r="B157" s="37"/>
      <c r="C157" s="191" t="s">
        <v>300</v>
      </c>
      <c r="D157" s="191" t="s">
        <v>135</v>
      </c>
      <c r="E157" s="192" t="s">
        <v>301</v>
      </c>
      <c r="F157" s="193" t="s">
        <v>302</v>
      </c>
      <c r="G157" s="194" t="s">
        <v>224</v>
      </c>
      <c r="H157" s="195">
        <v>38</v>
      </c>
      <c r="I157" s="196"/>
      <c r="J157" s="197">
        <f>ROUND(I157*H157,2)</f>
        <v>0</v>
      </c>
      <c r="K157" s="193" t="s">
        <v>139</v>
      </c>
      <c r="L157" s="41"/>
      <c r="M157" s="198" t="s">
        <v>32</v>
      </c>
      <c r="N157" s="199" t="s">
        <v>51</v>
      </c>
      <c r="O157" s="66"/>
      <c r="P157" s="200">
        <f>O157*H157</f>
        <v>0</v>
      </c>
      <c r="Q157" s="200">
        <v>2.5000000000000001E-4</v>
      </c>
      <c r="R157" s="200">
        <f>Q157*H157</f>
        <v>9.4999999999999998E-3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150</v>
      </c>
      <c r="AT157" s="202" t="s">
        <v>135</v>
      </c>
      <c r="AU157" s="202" t="s">
        <v>141</v>
      </c>
      <c r="AY157" s="18" t="s">
        <v>132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8" t="s">
        <v>141</v>
      </c>
      <c r="BK157" s="203">
        <f>ROUND(I157*H157,2)</f>
        <v>0</v>
      </c>
      <c r="BL157" s="18" t="s">
        <v>150</v>
      </c>
      <c r="BM157" s="202" t="s">
        <v>1156</v>
      </c>
    </row>
    <row r="158" spans="1:65" s="2" customFormat="1" ht="16.5" customHeight="1">
      <c r="A158" s="36"/>
      <c r="B158" s="37"/>
      <c r="C158" s="232" t="s">
        <v>304</v>
      </c>
      <c r="D158" s="232" t="s">
        <v>243</v>
      </c>
      <c r="E158" s="233" t="s">
        <v>305</v>
      </c>
      <c r="F158" s="234" t="s">
        <v>306</v>
      </c>
      <c r="G158" s="235" t="s">
        <v>224</v>
      </c>
      <c r="H158" s="236">
        <v>39.9</v>
      </c>
      <c r="I158" s="237"/>
      <c r="J158" s="238">
        <f>ROUND(I158*H158,2)</f>
        <v>0</v>
      </c>
      <c r="K158" s="234" t="s">
        <v>139</v>
      </c>
      <c r="L158" s="239"/>
      <c r="M158" s="240" t="s">
        <v>32</v>
      </c>
      <c r="N158" s="241" t="s">
        <v>51</v>
      </c>
      <c r="O158" s="66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221</v>
      </c>
      <c r="AT158" s="202" t="s">
        <v>243</v>
      </c>
      <c r="AU158" s="202" t="s">
        <v>141</v>
      </c>
      <c r="AY158" s="18" t="s">
        <v>132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8" t="s">
        <v>141</v>
      </c>
      <c r="BK158" s="203">
        <f>ROUND(I158*H158,2)</f>
        <v>0</v>
      </c>
      <c r="BL158" s="18" t="s">
        <v>150</v>
      </c>
      <c r="BM158" s="202" t="s">
        <v>1157</v>
      </c>
    </row>
    <row r="159" spans="1:65" s="13" customFormat="1" ht="11.25">
      <c r="B159" s="209"/>
      <c r="C159" s="210"/>
      <c r="D159" s="211" t="s">
        <v>197</v>
      </c>
      <c r="E159" s="212" t="s">
        <v>32</v>
      </c>
      <c r="F159" s="213" t="s">
        <v>1158</v>
      </c>
      <c r="G159" s="210"/>
      <c r="H159" s="214">
        <v>39.9</v>
      </c>
      <c r="I159" s="215"/>
      <c r="J159" s="210"/>
      <c r="K159" s="210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197</v>
      </c>
      <c r="AU159" s="220" t="s">
        <v>141</v>
      </c>
      <c r="AV159" s="13" t="s">
        <v>141</v>
      </c>
      <c r="AW159" s="13" t="s">
        <v>41</v>
      </c>
      <c r="AX159" s="13" t="s">
        <v>79</v>
      </c>
      <c r="AY159" s="220" t="s">
        <v>132</v>
      </c>
    </row>
    <row r="160" spans="1:65" s="14" customFormat="1" ht="11.25">
      <c r="B160" s="221"/>
      <c r="C160" s="222"/>
      <c r="D160" s="211" t="s">
        <v>197</v>
      </c>
      <c r="E160" s="223" t="s">
        <v>32</v>
      </c>
      <c r="F160" s="224" t="s">
        <v>199</v>
      </c>
      <c r="G160" s="222"/>
      <c r="H160" s="225">
        <v>39.9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197</v>
      </c>
      <c r="AU160" s="231" t="s">
        <v>141</v>
      </c>
      <c r="AV160" s="14" t="s">
        <v>150</v>
      </c>
      <c r="AW160" s="14" t="s">
        <v>41</v>
      </c>
      <c r="AX160" s="14" t="s">
        <v>21</v>
      </c>
      <c r="AY160" s="231" t="s">
        <v>132</v>
      </c>
    </row>
    <row r="161" spans="1:65" s="2" customFormat="1" ht="21.75" customHeight="1">
      <c r="A161" s="36"/>
      <c r="B161" s="37"/>
      <c r="C161" s="191" t="s">
        <v>309</v>
      </c>
      <c r="D161" s="191" t="s">
        <v>135</v>
      </c>
      <c r="E161" s="192" t="s">
        <v>310</v>
      </c>
      <c r="F161" s="193" t="s">
        <v>311</v>
      </c>
      <c r="G161" s="194" t="s">
        <v>195</v>
      </c>
      <c r="H161" s="195">
        <v>72</v>
      </c>
      <c r="I161" s="196"/>
      <c r="J161" s="197">
        <f>ROUND(I161*H161,2)</f>
        <v>0</v>
      </c>
      <c r="K161" s="193" t="s">
        <v>139</v>
      </c>
      <c r="L161" s="41"/>
      <c r="M161" s="198" t="s">
        <v>32</v>
      </c>
      <c r="N161" s="199" t="s">
        <v>51</v>
      </c>
      <c r="O161" s="66"/>
      <c r="P161" s="200">
        <f>O161*H161</f>
        <v>0</v>
      </c>
      <c r="Q161" s="200">
        <v>1.188E-2</v>
      </c>
      <c r="R161" s="200">
        <f>Q161*H161</f>
        <v>0.85536000000000001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150</v>
      </c>
      <c r="AT161" s="202" t="s">
        <v>135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1159</v>
      </c>
    </row>
    <row r="162" spans="1:65" s="2" customFormat="1" ht="21.75" customHeight="1">
      <c r="A162" s="36"/>
      <c r="B162" s="37"/>
      <c r="C162" s="191" t="s">
        <v>313</v>
      </c>
      <c r="D162" s="191" t="s">
        <v>135</v>
      </c>
      <c r="E162" s="192" t="s">
        <v>314</v>
      </c>
      <c r="F162" s="193" t="s">
        <v>315</v>
      </c>
      <c r="G162" s="194" t="s">
        <v>195</v>
      </c>
      <c r="H162" s="195">
        <v>287.84500000000003</v>
      </c>
      <c r="I162" s="196"/>
      <c r="J162" s="197">
        <f>ROUND(I162*H162,2)</f>
        <v>0</v>
      </c>
      <c r="K162" s="193" t="s">
        <v>139</v>
      </c>
      <c r="L162" s="41"/>
      <c r="M162" s="198" t="s">
        <v>32</v>
      </c>
      <c r="N162" s="199" t="s">
        <v>51</v>
      </c>
      <c r="O162" s="66"/>
      <c r="P162" s="200">
        <f>O162*H162</f>
        <v>0</v>
      </c>
      <c r="Q162" s="200">
        <v>3.48E-3</v>
      </c>
      <c r="R162" s="200">
        <f>Q162*H162</f>
        <v>1.0017006000000002</v>
      </c>
      <c r="S162" s="200">
        <v>0</v>
      </c>
      <c r="T162" s="20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2" t="s">
        <v>150</v>
      </c>
      <c r="AT162" s="202" t="s">
        <v>135</v>
      </c>
      <c r="AU162" s="202" t="s">
        <v>141</v>
      </c>
      <c r="AY162" s="18" t="s">
        <v>132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8" t="s">
        <v>141</v>
      </c>
      <c r="BK162" s="203">
        <f>ROUND(I162*H162,2)</f>
        <v>0</v>
      </c>
      <c r="BL162" s="18" t="s">
        <v>150</v>
      </c>
      <c r="BM162" s="202" t="s">
        <v>1160</v>
      </c>
    </row>
    <row r="163" spans="1:65" s="2" customFormat="1" ht="16.5" customHeight="1">
      <c r="A163" s="36"/>
      <c r="B163" s="37"/>
      <c r="C163" s="191" t="s">
        <v>317</v>
      </c>
      <c r="D163" s="191" t="s">
        <v>135</v>
      </c>
      <c r="E163" s="192" t="s">
        <v>318</v>
      </c>
      <c r="F163" s="193" t="s">
        <v>319</v>
      </c>
      <c r="G163" s="194" t="s">
        <v>195</v>
      </c>
      <c r="H163" s="195">
        <v>287.84500000000003</v>
      </c>
      <c r="I163" s="196"/>
      <c r="J163" s="197">
        <f>ROUND(I163*H163,2)</f>
        <v>0</v>
      </c>
      <c r="K163" s="193" t="s">
        <v>139</v>
      </c>
      <c r="L163" s="41"/>
      <c r="M163" s="198" t="s">
        <v>32</v>
      </c>
      <c r="N163" s="199" t="s">
        <v>51</v>
      </c>
      <c r="O163" s="66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2" t="s">
        <v>150</v>
      </c>
      <c r="AT163" s="202" t="s">
        <v>135</v>
      </c>
      <c r="AU163" s="202" t="s">
        <v>141</v>
      </c>
      <c r="AY163" s="18" t="s">
        <v>132</v>
      </c>
      <c r="BE163" s="203">
        <f>IF(N163="základní",J163,0)</f>
        <v>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8" t="s">
        <v>141</v>
      </c>
      <c r="BK163" s="203">
        <f>ROUND(I163*H163,2)</f>
        <v>0</v>
      </c>
      <c r="BL163" s="18" t="s">
        <v>150</v>
      </c>
      <c r="BM163" s="202" t="s">
        <v>1161</v>
      </c>
    </row>
    <row r="164" spans="1:65" s="2" customFormat="1" ht="16.5" customHeight="1">
      <c r="A164" s="36"/>
      <c r="B164" s="37"/>
      <c r="C164" s="191" t="s">
        <v>321</v>
      </c>
      <c r="D164" s="191" t="s">
        <v>135</v>
      </c>
      <c r="E164" s="192" t="s">
        <v>767</v>
      </c>
      <c r="F164" s="193" t="s">
        <v>768</v>
      </c>
      <c r="G164" s="194" t="s">
        <v>195</v>
      </c>
      <c r="H164" s="195">
        <v>66.849999999999994</v>
      </c>
      <c r="I164" s="196"/>
      <c r="J164" s="197">
        <f>ROUND(I164*H164,2)</f>
        <v>0</v>
      </c>
      <c r="K164" s="193" t="s">
        <v>139</v>
      </c>
      <c r="L164" s="41"/>
      <c r="M164" s="198" t="s">
        <v>32</v>
      </c>
      <c r="N164" s="199" t="s">
        <v>51</v>
      </c>
      <c r="O164" s="66"/>
      <c r="P164" s="200">
        <f>O164*H164</f>
        <v>0</v>
      </c>
      <c r="Q164" s="200">
        <v>4.7800000000000004E-3</v>
      </c>
      <c r="R164" s="200">
        <f>Q164*H164</f>
        <v>0.31954300000000002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150</v>
      </c>
      <c r="AT164" s="202" t="s">
        <v>135</v>
      </c>
      <c r="AU164" s="202" t="s">
        <v>141</v>
      </c>
      <c r="AY164" s="18" t="s">
        <v>132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8" t="s">
        <v>141</v>
      </c>
      <c r="BK164" s="203">
        <f>ROUND(I164*H164,2)</f>
        <v>0</v>
      </c>
      <c r="BL164" s="18" t="s">
        <v>150</v>
      </c>
      <c r="BM164" s="202" t="s">
        <v>1162</v>
      </c>
    </row>
    <row r="165" spans="1:65" s="2" customFormat="1" ht="21.75" customHeight="1">
      <c r="A165" s="36"/>
      <c r="B165" s="37"/>
      <c r="C165" s="191" t="s">
        <v>326</v>
      </c>
      <c r="D165" s="191" t="s">
        <v>135</v>
      </c>
      <c r="E165" s="192" t="s">
        <v>322</v>
      </c>
      <c r="F165" s="193" t="s">
        <v>323</v>
      </c>
      <c r="G165" s="194" t="s">
        <v>195</v>
      </c>
      <c r="H165" s="195">
        <v>55.625</v>
      </c>
      <c r="I165" s="196"/>
      <c r="J165" s="197">
        <f>ROUND(I165*H165,2)</f>
        <v>0</v>
      </c>
      <c r="K165" s="193" t="s">
        <v>139</v>
      </c>
      <c r="L165" s="41"/>
      <c r="M165" s="198" t="s">
        <v>32</v>
      </c>
      <c r="N165" s="199" t="s">
        <v>51</v>
      </c>
      <c r="O165" s="66"/>
      <c r="P165" s="200">
        <f>O165*H165</f>
        <v>0</v>
      </c>
      <c r="Q165" s="200">
        <v>3.7999999999999999E-2</v>
      </c>
      <c r="R165" s="200">
        <f>Q165*H165</f>
        <v>2.11375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150</v>
      </c>
      <c r="AT165" s="202" t="s">
        <v>135</v>
      </c>
      <c r="AU165" s="202" t="s">
        <v>141</v>
      </c>
      <c r="AY165" s="18" t="s">
        <v>132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8" t="s">
        <v>141</v>
      </c>
      <c r="BK165" s="203">
        <f>ROUND(I165*H165,2)</f>
        <v>0</v>
      </c>
      <c r="BL165" s="18" t="s">
        <v>150</v>
      </c>
      <c r="BM165" s="202" t="s">
        <v>1163</v>
      </c>
    </row>
    <row r="166" spans="1:65" s="13" customFormat="1" ht="11.25">
      <c r="B166" s="209"/>
      <c r="C166" s="210"/>
      <c r="D166" s="211" t="s">
        <v>197</v>
      </c>
      <c r="E166" s="212" t="s">
        <v>32</v>
      </c>
      <c r="F166" s="213" t="s">
        <v>1164</v>
      </c>
      <c r="G166" s="210"/>
      <c r="H166" s="214">
        <v>55.625</v>
      </c>
      <c r="I166" s="215"/>
      <c r="J166" s="210"/>
      <c r="K166" s="210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197</v>
      </c>
      <c r="AU166" s="220" t="s">
        <v>141</v>
      </c>
      <c r="AV166" s="13" t="s">
        <v>141</v>
      </c>
      <c r="AW166" s="13" t="s">
        <v>41</v>
      </c>
      <c r="AX166" s="13" t="s">
        <v>79</v>
      </c>
      <c r="AY166" s="220" t="s">
        <v>132</v>
      </c>
    </row>
    <row r="167" spans="1:65" s="14" customFormat="1" ht="11.25">
      <c r="B167" s="221"/>
      <c r="C167" s="222"/>
      <c r="D167" s="211" t="s">
        <v>197</v>
      </c>
      <c r="E167" s="223" t="s">
        <v>32</v>
      </c>
      <c r="F167" s="224" t="s">
        <v>199</v>
      </c>
      <c r="G167" s="222"/>
      <c r="H167" s="225">
        <v>55.625</v>
      </c>
      <c r="I167" s="226"/>
      <c r="J167" s="222"/>
      <c r="K167" s="222"/>
      <c r="L167" s="227"/>
      <c r="M167" s="228"/>
      <c r="N167" s="229"/>
      <c r="O167" s="229"/>
      <c r="P167" s="229"/>
      <c r="Q167" s="229"/>
      <c r="R167" s="229"/>
      <c r="S167" s="229"/>
      <c r="T167" s="230"/>
      <c r="AT167" s="231" t="s">
        <v>197</v>
      </c>
      <c r="AU167" s="231" t="s">
        <v>141</v>
      </c>
      <c r="AV167" s="14" t="s">
        <v>150</v>
      </c>
      <c r="AW167" s="14" t="s">
        <v>41</v>
      </c>
      <c r="AX167" s="14" t="s">
        <v>21</v>
      </c>
      <c r="AY167" s="231" t="s">
        <v>132</v>
      </c>
    </row>
    <row r="168" spans="1:65" s="2" customFormat="1" ht="21.75" customHeight="1">
      <c r="A168" s="36"/>
      <c r="B168" s="37"/>
      <c r="C168" s="191" t="s">
        <v>331</v>
      </c>
      <c r="D168" s="191" t="s">
        <v>135</v>
      </c>
      <c r="E168" s="192" t="s">
        <v>327</v>
      </c>
      <c r="F168" s="193" t="s">
        <v>328</v>
      </c>
      <c r="G168" s="194" t="s">
        <v>195</v>
      </c>
      <c r="H168" s="195">
        <v>40.36</v>
      </c>
      <c r="I168" s="196"/>
      <c r="J168" s="197">
        <f>ROUND(I168*H168,2)</f>
        <v>0</v>
      </c>
      <c r="K168" s="193" t="s">
        <v>139</v>
      </c>
      <c r="L168" s="41"/>
      <c r="M168" s="198" t="s">
        <v>32</v>
      </c>
      <c r="N168" s="199" t="s">
        <v>51</v>
      </c>
      <c r="O168" s="66"/>
      <c r="P168" s="200">
        <f>O168*H168</f>
        <v>0</v>
      </c>
      <c r="Q168" s="200">
        <v>1.2E-4</v>
      </c>
      <c r="R168" s="200">
        <f>Q168*H168</f>
        <v>4.8431999999999998E-3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150</v>
      </c>
      <c r="AT168" s="202" t="s">
        <v>135</v>
      </c>
      <c r="AU168" s="202" t="s">
        <v>141</v>
      </c>
      <c r="AY168" s="18" t="s">
        <v>132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8" t="s">
        <v>141</v>
      </c>
      <c r="BK168" s="203">
        <f>ROUND(I168*H168,2)</f>
        <v>0</v>
      </c>
      <c r="BL168" s="18" t="s">
        <v>150</v>
      </c>
      <c r="BM168" s="202" t="s">
        <v>1165</v>
      </c>
    </row>
    <row r="169" spans="1:65" s="13" customFormat="1" ht="11.25">
      <c r="B169" s="209"/>
      <c r="C169" s="210"/>
      <c r="D169" s="211" t="s">
        <v>197</v>
      </c>
      <c r="E169" s="212" t="s">
        <v>32</v>
      </c>
      <c r="F169" s="213" t="s">
        <v>773</v>
      </c>
      <c r="G169" s="210"/>
      <c r="H169" s="214">
        <v>40.36</v>
      </c>
      <c r="I169" s="215"/>
      <c r="J169" s="210"/>
      <c r="K169" s="210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197</v>
      </c>
      <c r="AU169" s="220" t="s">
        <v>141</v>
      </c>
      <c r="AV169" s="13" t="s">
        <v>141</v>
      </c>
      <c r="AW169" s="13" t="s">
        <v>41</v>
      </c>
      <c r="AX169" s="13" t="s">
        <v>79</v>
      </c>
      <c r="AY169" s="220" t="s">
        <v>132</v>
      </c>
    </row>
    <row r="170" spans="1:65" s="14" customFormat="1" ht="11.25">
      <c r="B170" s="221"/>
      <c r="C170" s="222"/>
      <c r="D170" s="211" t="s">
        <v>197</v>
      </c>
      <c r="E170" s="223" t="s">
        <v>32</v>
      </c>
      <c r="F170" s="224" t="s">
        <v>199</v>
      </c>
      <c r="G170" s="222"/>
      <c r="H170" s="225">
        <v>40.36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197</v>
      </c>
      <c r="AU170" s="231" t="s">
        <v>141</v>
      </c>
      <c r="AV170" s="14" t="s">
        <v>150</v>
      </c>
      <c r="AW170" s="14" t="s">
        <v>41</v>
      </c>
      <c r="AX170" s="14" t="s">
        <v>21</v>
      </c>
      <c r="AY170" s="231" t="s">
        <v>132</v>
      </c>
    </row>
    <row r="171" spans="1:65" s="2" customFormat="1" ht="16.5" customHeight="1">
      <c r="A171" s="36"/>
      <c r="B171" s="37"/>
      <c r="C171" s="191" t="s">
        <v>335</v>
      </c>
      <c r="D171" s="191" t="s">
        <v>135</v>
      </c>
      <c r="E171" s="192" t="s">
        <v>332</v>
      </c>
      <c r="F171" s="193" t="s">
        <v>333</v>
      </c>
      <c r="G171" s="194" t="s">
        <v>195</v>
      </c>
      <c r="H171" s="195">
        <v>287.84500000000003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1166</v>
      </c>
    </row>
    <row r="172" spans="1:65" s="2" customFormat="1" ht="21.75" customHeight="1">
      <c r="A172" s="36"/>
      <c r="B172" s="37"/>
      <c r="C172" s="191" t="s">
        <v>340</v>
      </c>
      <c r="D172" s="191" t="s">
        <v>135</v>
      </c>
      <c r="E172" s="192" t="s">
        <v>336</v>
      </c>
      <c r="F172" s="193" t="s">
        <v>337</v>
      </c>
      <c r="G172" s="194" t="s">
        <v>338</v>
      </c>
      <c r="H172" s="195">
        <v>2</v>
      </c>
      <c r="I172" s="196"/>
      <c r="J172" s="197">
        <f>ROUND(I172*H172,2)</f>
        <v>0</v>
      </c>
      <c r="K172" s="193" t="s">
        <v>139</v>
      </c>
      <c r="L172" s="41"/>
      <c r="M172" s="198" t="s">
        <v>32</v>
      </c>
      <c r="N172" s="199" t="s">
        <v>51</v>
      </c>
      <c r="O172" s="66"/>
      <c r="P172" s="200">
        <f>O172*H172</f>
        <v>0</v>
      </c>
      <c r="Q172" s="200">
        <v>1.7770000000000001E-2</v>
      </c>
      <c r="R172" s="200">
        <f>Q172*H172</f>
        <v>3.5540000000000002E-2</v>
      </c>
      <c r="S172" s="200">
        <v>0</v>
      </c>
      <c r="T172" s="20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2" t="s">
        <v>150</v>
      </c>
      <c r="AT172" s="202" t="s">
        <v>135</v>
      </c>
      <c r="AU172" s="202" t="s">
        <v>141</v>
      </c>
      <c r="AY172" s="18" t="s">
        <v>132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8" t="s">
        <v>141</v>
      </c>
      <c r="BK172" s="203">
        <f>ROUND(I172*H172,2)</f>
        <v>0</v>
      </c>
      <c r="BL172" s="18" t="s">
        <v>150</v>
      </c>
      <c r="BM172" s="202" t="s">
        <v>1167</v>
      </c>
    </row>
    <row r="173" spans="1:65" s="2" customFormat="1" ht="16.5" customHeight="1">
      <c r="A173" s="36"/>
      <c r="B173" s="37"/>
      <c r="C173" s="232" t="s">
        <v>345</v>
      </c>
      <c r="D173" s="232" t="s">
        <v>243</v>
      </c>
      <c r="E173" s="233" t="s">
        <v>341</v>
      </c>
      <c r="F173" s="234" t="s">
        <v>342</v>
      </c>
      <c r="G173" s="235" t="s">
        <v>338</v>
      </c>
      <c r="H173" s="236">
        <v>2</v>
      </c>
      <c r="I173" s="237"/>
      <c r="J173" s="238">
        <f>ROUND(I173*H173,2)</f>
        <v>0</v>
      </c>
      <c r="K173" s="234" t="s">
        <v>139</v>
      </c>
      <c r="L173" s="239"/>
      <c r="M173" s="240" t="s">
        <v>32</v>
      </c>
      <c r="N173" s="241" t="s">
        <v>51</v>
      </c>
      <c r="O173" s="66"/>
      <c r="P173" s="200">
        <f>O173*H173</f>
        <v>0</v>
      </c>
      <c r="Q173" s="200">
        <v>1.992E-2</v>
      </c>
      <c r="R173" s="200">
        <f>Q173*H173</f>
        <v>3.984E-2</v>
      </c>
      <c r="S173" s="200">
        <v>0</v>
      </c>
      <c r="T173" s="20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2" t="s">
        <v>221</v>
      </c>
      <c r="AT173" s="202" t="s">
        <v>243</v>
      </c>
      <c r="AU173" s="202" t="s">
        <v>141</v>
      </c>
      <c r="AY173" s="18" t="s">
        <v>132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8" t="s">
        <v>141</v>
      </c>
      <c r="BK173" s="203">
        <f>ROUND(I173*H173,2)</f>
        <v>0</v>
      </c>
      <c r="BL173" s="18" t="s">
        <v>150</v>
      </c>
      <c r="BM173" s="202" t="s">
        <v>1168</v>
      </c>
    </row>
    <row r="174" spans="1:65" s="12" customFormat="1" ht="22.9" customHeight="1">
      <c r="B174" s="175"/>
      <c r="C174" s="176"/>
      <c r="D174" s="177" t="s">
        <v>78</v>
      </c>
      <c r="E174" s="189" t="s">
        <v>221</v>
      </c>
      <c r="F174" s="189" t="s">
        <v>344</v>
      </c>
      <c r="G174" s="176"/>
      <c r="H174" s="176"/>
      <c r="I174" s="179"/>
      <c r="J174" s="190">
        <f>BK174</f>
        <v>0</v>
      </c>
      <c r="K174" s="176"/>
      <c r="L174" s="181"/>
      <c r="M174" s="182"/>
      <c r="N174" s="183"/>
      <c r="O174" s="183"/>
      <c r="P174" s="184">
        <f>SUM(P175:P178)</f>
        <v>0</v>
      </c>
      <c r="Q174" s="183"/>
      <c r="R174" s="184">
        <f>SUM(R175:R178)</f>
        <v>0.10314999999999999</v>
      </c>
      <c r="S174" s="183"/>
      <c r="T174" s="185">
        <f>SUM(T175:T178)</f>
        <v>0</v>
      </c>
      <c r="AR174" s="186" t="s">
        <v>21</v>
      </c>
      <c r="AT174" s="187" t="s">
        <v>78</v>
      </c>
      <c r="AU174" s="187" t="s">
        <v>21</v>
      </c>
      <c r="AY174" s="186" t="s">
        <v>132</v>
      </c>
      <c r="BK174" s="188">
        <f>SUM(BK175:BK178)</f>
        <v>0</v>
      </c>
    </row>
    <row r="175" spans="1:65" s="2" customFormat="1" ht="21.75" customHeight="1">
      <c r="A175" s="36"/>
      <c r="B175" s="37"/>
      <c r="C175" s="191" t="s">
        <v>349</v>
      </c>
      <c r="D175" s="191" t="s">
        <v>135</v>
      </c>
      <c r="E175" s="192" t="s">
        <v>346</v>
      </c>
      <c r="F175" s="193" t="s">
        <v>347</v>
      </c>
      <c r="G175" s="194" t="s">
        <v>338</v>
      </c>
      <c r="H175" s="195">
        <v>1</v>
      </c>
      <c r="I175" s="196"/>
      <c r="J175" s="197">
        <f>ROUND(I175*H175,2)</f>
        <v>0</v>
      </c>
      <c r="K175" s="193" t="s">
        <v>139</v>
      </c>
      <c r="L175" s="41"/>
      <c r="M175" s="198" t="s">
        <v>32</v>
      </c>
      <c r="N175" s="199" t="s">
        <v>51</v>
      </c>
      <c r="O175" s="66"/>
      <c r="P175" s="200">
        <f>O175*H175</f>
        <v>0</v>
      </c>
      <c r="Q175" s="200">
        <v>6.4049999999999996E-2</v>
      </c>
      <c r="R175" s="200">
        <f>Q175*H175</f>
        <v>6.4049999999999996E-2</v>
      </c>
      <c r="S175" s="200">
        <v>0</v>
      </c>
      <c r="T175" s="20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2" t="s">
        <v>150</v>
      </c>
      <c r="AT175" s="202" t="s">
        <v>135</v>
      </c>
      <c r="AU175" s="202" t="s">
        <v>141</v>
      </c>
      <c r="AY175" s="18" t="s">
        <v>132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8" t="s">
        <v>141</v>
      </c>
      <c r="BK175" s="203">
        <f>ROUND(I175*H175,2)</f>
        <v>0</v>
      </c>
      <c r="BL175" s="18" t="s">
        <v>150</v>
      </c>
      <c r="BM175" s="202" t="s">
        <v>1169</v>
      </c>
    </row>
    <row r="176" spans="1:65" s="2" customFormat="1" ht="21.75" customHeight="1">
      <c r="A176" s="36"/>
      <c r="B176" s="37"/>
      <c r="C176" s="191" t="s">
        <v>353</v>
      </c>
      <c r="D176" s="191" t="s">
        <v>135</v>
      </c>
      <c r="E176" s="192" t="s">
        <v>350</v>
      </c>
      <c r="F176" s="193" t="s">
        <v>351</v>
      </c>
      <c r="G176" s="194" t="s">
        <v>338</v>
      </c>
      <c r="H176" s="195">
        <v>1</v>
      </c>
      <c r="I176" s="196"/>
      <c r="J176" s="197">
        <f>ROUND(I176*H176,2)</f>
        <v>0</v>
      </c>
      <c r="K176" s="193" t="s">
        <v>139</v>
      </c>
      <c r="L176" s="41"/>
      <c r="M176" s="198" t="s">
        <v>32</v>
      </c>
      <c r="N176" s="199" t="s">
        <v>51</v>
      </c>
      <c r="O176" s="66"/>
      <c r="P176" s="200">
        <f>O176*H176</f>
        <v>0</v>
      </c>
      <c r="Q176" s="200">
        <v>1.1950000000000001E-2</v>
      </c>
      <c r="R176" s="200">
        <f>Q176*H176</f>
        <v>1.1950000000000001E-2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150</v>
      </c>
      <c r="AT176" s="202" t="s">
        <v>135</v>
      </c>
      <c r="AU176" s="202" t="s">
        <v>141</v>
      </c>
      <c r="AY176" s="18" t="s">
        <v>132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8" t="s">
        <v>141</v>
      </c>
      <c r="BK176" s="203">
        <f>ROUND(I176*H176,2)</f>
        <v>0</v>
      </c>
      <c r="BL176" s="18" t="s">
        <v>150</v>
      </c>
      <c r="BM176" s="202" t="s">
        <v>1170</v>
      </c>
    </row>
    <row r="177" spans="1:65" s="2" customFormat="1" ht="21.75" customHeight="1">
      <c r="A177" s="36"/>
      <c r="B177" s="37"/>
      <c r="C177" s="191" t="s">
        <v>357</v>
      </c>
      <c r="D177" s="191" t="s">
        <v>135</v>
      </c>
      <c r="E177" s="192" t="s">
        <v>354</v>
      </c>
      <c r="F177" s="193" t="s">
        <v>355</v>
      </c>
      <c r="G177" s="194" t="s">
        <v>338</v>
      </c>
      <c r="H177" s="195">
        <v>1</v>
      </c>
      <c r="I177" s="196"/>
      <c r="J177" s="197">
        <f>ROUND(I177*H177,2)</f>
        <v>0</v>
      </c>
      <c r="K177" s="193" t="s">
        <v>139</v>
      </c>
      <c r="L177" s="41"/>
      <c r="M177" s="198" t="s">
        <v>32</v>
      </c>
      <c r="N177" s="199" t="s">
        <v>51</v>
      </c>
      <c r="O177" s="66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150</v>
      </c>
      <c r="AT177" s="202" t="s">
        <v>135</v>
      </c>
      <c r="AU177" s="202" t="s">
        <v>141</v>
      </c>
      <c r="AY177" s="18" t="s">
        <v>132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8" t="s">
        <v>141</v>
      </c>
      <c r="BK177" s="203">
        <f>ROUND(I177*H177,2)</f>
        <v>0</v>
      </c>
      <c r="BL177" s="18" t="s">
        <v>150</v>
      </c>
      <c r="BM177" s="202" t="s">
        <v>1171</v>
      </c>
    </row>
    <row r="178" spans="1:65" s="2" customFormat="1" ht="21.75" customHeight="1">
      <c r="A178" s="36"/>
      <c r="B178" s="37"/>
      <c r="C178" s="191" t="s">
        <v>362</v>
      </c>
      <c r="D178" s="191" t="s">
        <v>135</v>
      </c>
      <c r="E178" s="192" t="s">
        <v>358</v>
      </c>
      <c r="F178" s="193" t="s">
        <v>359</v>
      </c>
      <c r="G178" s="194" t="s">
        <v>338</v>
      </c>
      <c r="H178" s="195">
        <v>1</v>
      </c>
      <c r="I178" s="196"/>
      <c r="J178" s="197">
        <f>ROUND(I178*H178,2)</f>
        <v>0</v>
      </c>
      <c r="K178" s="193" t="s">
        <v>139</v>
      </c>
      <c r="L178" s="41"/>
      <c r="M178" s="198" t="s">
        <v>32</v>
      </c>
      <c r="N178" s="199" t="s">
        <v>51</v>
      </c>
      <c r="O178" s="66"/>
      <c r="P178" s="200">
        <f>O178*H178</f>
        <v>0</v>
      </c>
      <c r="Q178" s="200">
        <v>2.7150000000000001E-2</v>
      </c>
      <c r="R178" s="200">
        <f>Q178*H178</f>
        <v>2.7150000000000001E-2</v>
      </c>
      <c r="S178" s="200">
        <v>0</v>
      </c>
      <c r="T178" s="20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2" t="s">
        <v>150</v>
      </c>
      <c r="AT178" s="202" t="s">
        <v>135</v>
      </c>
      <c r="AU178" s="202" t="s">
        <v>141</v>
      </c>
      <c r="AY178" s="18" t="s">
        <v>132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8" t="s">
        <v>141</v>
      </c>
      <c r="BK178" s="203">
        <f>ROUND(I178*H178,2)</f>
        <v>0</v>
      </c>
      <c r="BL178" s="18" t="s">
        <v>150</v>
      </c>
      <c r="BM178" s="202" t="s">
        <v>1172</v>
      </c>
    </row>
    <row r="179" spans="1:65" s="12" customFormat="1" ht="22.9" customHeight="1">
      <c r="B179" s="175"/>
      <c r="C179" s="176"/>
      <c r="D179" s="177" t="s">
        <v>78</v>
      </c>
      <c r="E179" s="189" t="s">
        <v>228</v>
      </c>
      <c r="F179" s="189" t="s">
        <v>361</v>
      </c>
      <c r="G179" s="176"/>
      <c r="H179" s="176"/>
      <c r="I179" s="179"/>
      <c r="J179" s="190">
        <f>BK179</f>
        <v>0</v>
      </c>
      <c r="K179" s="176"/>
      <c r="L179" s="181"/>
      <c r="M179" s="182"/>
      <c r="N179" s="183"/>
      <c r="O179" s="183"/>
      <c r="P179" s="184">
        <f>SUM(P180:P189)</f>
        <v>0</v>
      </c>
      <c r="Q179" s="183"/>
      <c r="R179" s="184">
        <f>SUM(R180:R189)</f>
        <v>4.7880000000000006E-3</v>
      </c>
      <c r="S179" s="183"/>
      <c r="T179" s="185">
        <f>SUM(T180:T189)</f>
        <v>10.214450000000001</v>
      </c>
      <c r="AR179" s="186" t="s">
        <v>21</v>
      </c>
      <c r="AT179" s="187" t="s">
        <v>78</v>
      </c>
      <c r="AU179" s="187" t="s">
        <v>21</v>
      </c>
      <c r="AY179" s="186" t="s">
        <v>132</v>
      </c>
      <c r="BK179" s="188">
        <f>SUM(BK180:BK189)</f>
        <v>0</v>
      </c>
    </row>
    <row r="180" spans="1:65" s="2" customFormat="1" ht="21.75" customHeight="1">
      <c r="A180" s="36"/>
      <c r="B180" s="37"/>
      <c r="C180" s="191" t="s">
        <v>367</v>
      </c>
      <c r="D180" s="191" t="s">
        <v>135</v>
      </c>
      <c r="E180" s="192" t="s">
        <v>363</v>
      </c>
      <c r="F180" s="193" t="s">
        <v>364</v>
      </c>
      <c r="G180" s="194" t="s">
        <v>195</v>
      </c>
      <c r="H180" s="195">
        <v>144</v>
      </c>
      <c r="I180" s="196"/>
      <c r="J180" s="197">
        <f>ROUND(I180*H180,2)</f>
        <v>0</v>
      </c>
      <c r="K180" s="193" t="s">
        <v>139</v>
      </c>
      <c r="L180" s="41"/>
      <c r="M180" s="198" t="s">
        <v>32</v>
      </c>
      <c r="N180" s="199" t="s">
        <v>51</v>
      </c>
      <c r="O180" s="66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150</v>
      </c>
      <c r="AT180" s="202" t="s">
        <v>135</v>
      </c>
      <c r="AU180" s="202" t="s">
        <v>141</v>
      </c>
      <c r="AY180" s="18" t="s">
        <v>132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8" t="s">
        <v>141</v>
      </c>
      <c r="BK180" s="203">
        <f>ROUND(I180*H180,2)</f>
        <v>0</v>
      </c>
      <c r="BL180" s="18" t="s">
        <v>150</v>
      </c>
      <c r="BM180" s="202" t="s">
        <v>1173</v>
      </c>
    </row>
    <row r="181" spans="1:65" s="13" customFormat="1" ht="11.25">
      <c r="B181" s="209"/>
      <c r="C181" s="210"/>
      <c r="D181" s="211" t="s">
        <v>197</v>
      </c>
      <c r="E181" s="212" t="s">
        <v>32</v>
      </c>
      <c r="F181" s="213" t="s">
        <v>1174</v>
      </c>
      <c r="G181" s="210"/>
      <c r="H181" s="214">
        <v>144</v>
      </c>
      <c r="I181" s="215"/>
      <c r="J181" s="210"/>
      <c r="K181" s="210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197</v>
      </c>
      <c r="AU181" s="220" t="s">
        <v>141</v>
      </c>
      <c r="AV181" s="13" t="s">
        <v>141</v>
      </c>
      <c r="AW181" s="13" t="s">
        <v>41</v>
      </c>
      <c r="AX181" s="13" t="s">
        <v>79</v>
      </c>
      <c r="AY181" s="220" t="s">
        <v>132</v>
      </c>
    </row>
    <row r="182" spans="1:65" s="14" customFormat="1" ht="11.25">
      <c r="B182" s="221"/>
      <c r="C182" s="222"/>
      <c r="D182" s="211" t="s">
        <v>197</v>
      </c>
      <c r="E182" s="223" t="s">
        <v>32</v>
      </c>
      <c r="F182" s="224" t="s">
        <v>199</v>
      </c>
      <c r="G182" s="222"/>
      <c r="H182" s="225">
        <v>144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197</v>
      </c>
      <c r="AU182" s="231" t="s">
        <v>141</v>
      </c>
      <c r="AV182" s="14" t="s">
        <v>150</v>
      </c>
      <c r="AW182" s="14" t="s">
        <v>41</v>
      </c>
      <c r="AX182" s="14" t="s">
        <v>21</v>
      </c>
      <c r="AY182" s="231" t="s">
        <v>132</v>
      </c>
    </row>
    <row r="183" spans="1:65" s="2" customFormat="1" ht="21.75" customHeight="1">
      <c r="A183" s="36"/>
      <c r="B183" s="37"/>
      <c r="C183" s="191" t="s">
        <v>372</v>
      </c>
      <c r="D183" s="191" t="s">
        <v>135</v>
      </c>
      <c r="E183" s="192" t="s">
        <v>368</v>
      </c>
      <c r="F183" s="193" t="s">
        <v>369</v>
      </c>
      <c r="G183" s="194" t="s">
        <v>195</v>
      </c>
      <c r="H183" s="195">
        <v>4320</v>
      </c>
      <c r="I183" s="196"/>
      <c r="J183" s="197">
        <f>ROUND(I183*H183,2)</f>
        <v>0</v>
      </c>
      <c r="K183" s="193" t="s">
        <v>139</v>
      </c>
      <c r="L183" s="41"/>
      <c r="M183" s="198" t="s">
        <v>32</v>
      </c>
      <c r="N183" s="199" t="s">
        <v>51</v>
      </c>
      <c r="O183" s="66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2" t="s">
        <v>150</v>
      </c>
      <c r="AT183" s="202" t="s">
        <v>135</v>
      </c>
      <c r="AU183" s="202" t="s">
        <v>141</v>
      </c>
      <c r="AY183" s="18" t="s">
        <v>132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8" t="s">
        <v>141</v>
      </c>
      <c r="BK183" s="203">
        <f>ROUND(I183*H183,2)</f>
        <v>0</v>
      </c>
      <c r="BL183" s="18" t="s">
        <v>150</v>
      </c>
      <c r="BM183" s="202" t="s">
        <v>1175</v>
      </c>
    </row>
    <row r="184" spans="1:65" s="13" customFormat="1" ht="11.25">
      <c r="B184" s="209"/>
      <c r="C184" s="210"/>
      <c r="D184" s="211" t="s">
        <v>197</v>
      </c>
      <c r="E184" s="212" t="s">
        <v>32</v>
      </c>
      <c r="F184" s="213" t="s">
        <v>1176</v>
      </c>
      <c r="G184" s="210"/>
      <c r="H184" s="214">
        <v>4320</v>
      </c>
      <c r="I184" s="215"/>
      <c r="J184" s="210"/>
      <c r="K184" s="210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197</v>
      </c>
      <c r="AU184" s="220" t="s">
        <v>141</v>
      </c>
      <c r="AV184" s="13" t="s">
        <v>141</v>
      </c>
      <c r="AW184" s="13" t="s">
        <v>41</v>
      </c>
      <c r="AX184" s="13" t="s">
        <v>79</v>
      </c>
      <c r="AY184" s="220" t="s">
        <v>132</v>
      </c>
    </row>
    <row r="185" spans="1:65" s="14" customFormat="1" ht="11.25">
      <c r="B185" s="221"/>
      <c r="C185" s="222"/>
      <c r="D185" s="211" t="s">
        <v>197</v>
      </c>
      <c r="E185" s="223" t="s">
        <v>32</v>
      </c>
      <c r="F185" s="224" t="s">
        <v>199</v>
      </c>
      <c r="G185" s="222"/>
      <c r="H185" s="225">
        <v>4320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197</v>
      </c>
      <c r="AU185" s="231" t="s">
        <v>141</v>
      </c>
      <c r="AV185" s="14" t="s">
        <v>150</v>
      </c>
      <c r="AW185" s="14" t="s">
        <v>41</v>
      </c>
      <c r="AX185" s="14" t="s">
        <v>21</v>
      </c>
      <c r="AY185" s="231" t="s">
        <v>132</v>
      </c>
    </row>
    <row r="186" spans="1:65" s="2" customFormat="1" ht="21.75" customHeight="1">
      <c r="A186" s="36"/>
      <c r="B186" s="37"/>
      <c r="C186" s="191" t="s">
        <v>29</v>
      </c>
      <c r="D186" s="191" t="s">
        <v>135</v>
      </c>
      <c r="E186" s="192" t="s">
        <v>373</v>
      </c>
      <c r="F186" s="193" t="s">
        <v>374</v>
      </c>
      <c r="G186" s="194" t="s">
        <v>195</v>
      </c>
      <c r="H186" s="195">
        <v>144</v>
      </c>
      <c r="I186" s="196"/>
      <c r="J186" s="197">
        <f>ROUND(I186*H186,2)</f>
        <v>0</v>
      </c>
      <c r="K186" s="193" t="s">
        <v>139</v>
      </c>
      <c r="L186" s="41"/>
      <c r="M186" s="198" t="s">
        <v>32</v>
      </c>
      <c r="N186" s="199" t="s">
        <v>51</v>
      </c>
      <c r="O186" s="66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2" t="s">
        <v>150</v>
      </c>
      <c r="AT186" s="202" t="s">
        <v>135</v>
      </c>
      <c r="AU186" s="202" t="s">
        <v>141</v>
      </c>
      <c r="AY186" s="18" t="s">
        <v>132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8" t="s">
        <v>141</v>
      </c>
      <c r="BK186" s="203">
        <f>ROUND(I186*H186,2)</f>
        <v>0</v>
      </c>
      <c r="BL186" s="18" t="s">
        <v>150</v>
      </c>
      <c r="BM186" s="202" t="s">
        <v>1177</v>
      </c>
    </row>
    <row r="187" spans="1:65" s="2" customFormat="1" ht="21.75" customHeight="1">
      <c r="A187" s="36"/>
      <c r="B187" s="37"/>
      <c r="C187" s="191" t="s">
        <v>383</v>
      </c>
      <c r="D187" s="191" t="s">
        <v>135</v>
      </c>
      <c r="E187" s="192" t="s">
        <v>376</v>
      </c>
      <c r="F187" s="193" t="s">
        <v>377</v>
      </c>
      <c r="G187" s="194" t="s">
        <v>195</v>
      </c>
      <c r="H187" s="195">
        <v>22.8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2.1000000000000001E-4</v>
      </c>
      <c r="R187" s="200">
        <f>Q187*H187</f>
        <v>4.7880000000000006E-3</v>
      </c>
      <c r="S187" s="200">
        <v>0</v>
      </c>
      <c r="T187" s="20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1178</v>
      </c>
    </row>
    <row r="188" spans="1:65" s="2" customFormat="1" ht="21.75" customHeight="1">
      <c r="A188" s="36"/>
      <c r="B188" s="37"/>
      <c r="C188" s="191" t="s">
        <v>387</v>
      </c>
      <c r="D188" s="191" t="s">
        <v>135</v>
      </c>
      <c r="E188" s="192" t="s">
        <v>384</v>
      </c>
      <c r="F188" s="193" t="s">
        <v>385</v>
      </c>
      <c r="G188" s="194" t="s">
        <v>195</v>
      </c>
      <c r="H188" s="195">
        <v>56</v>
      </c>
      <c r="I188" s="196"/>
      <c r="J188" s="197">
        <f>ROUND(I188*H188,2)</f>
        <v>0</v>
      </c>
      <c r="K188" s="193" t="s">
        <v>139</v>
      </c>
      <c r="L188" s="41"/>
      <c r="M188" s="198" t="s">
        <v>32</v>
      </c>
      <c r="N188" s="199" t="s">
        <v>51</v>
      </c>
      <c r="O188" s="66"/>
      <c r="P188" s="200">
        <f>O188*H188</f>
        <v>0</v>
      </c>
      <c r="Q188" s="200">
        <v>0</v>
      </c>
      <c r="R188" s="200">
        <f>Q188*H188</f>
        <v>0</v>
      </c>
      <c r="S188" s="200">
        <v>0.13100000000000001</v>
      </c>
      <c r="T188" s="201">
        <f>S188*H188</f>
        <v>7.3360000000000003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2" t="s">
        <v>150</v>
      </c>
      <c r="AT188" s="202" t="s">
        <v>135</v>
      </c>
      <c r="AU188" s="202" t="s">
        <v>141</v>
      </c>
      <c r="AY188" s="18" t="s">
        <v>132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8" t="s">
        <v>141</v>
      </c>
      <c r="BK188" s="203">
        <f>ROUND(I188*H188,2)</f>
        <v>0</v>
      </c>
      <c r="BL188" s="18" t="s">
        <v>150</v>
      </c>
      <c r="BM188" s="202" t="s">
        <v>1179</v>
      </c>
    </row>
    <row r="189" spans="1:65" s="2" customFormat="1" ht="21.75" customHeight="1">
      <c r="A189" s="36"/>
      <c r="B189" s="37"/>
      <c r="C189" s="191" t="s">
        <v>393</v>
      </c>
      <c r="D189" s="191" t="s">
        <v>135</v>
      </c>
      <c r="E189" s="192" t="s">
        <v>388</v>
      </c>
      <c r="F189" s="193" t="s">
        <v>389</v>
      </c>
      <c r="G189" s="194" t="s">
        <v>195</v>
      </c>
      <c r="H189" s="195">
        <v>287.84500000000003</v>
      </c>
      <c r="I189" s="196"/>
      <c r="J189" s="197">
        <f>ROUND(I189*H189,2)</f>
        <v>0</v>
      </c>
      <c r="K189" s="193" t="s">
        <v>139</v>
      </c>
      <c r="L189" s="41"/>
      <c r="M189" s="198" t="s">
        <v>32</v>
      </c>
      <c r="N189" s="199" t="s">
        <v>51</v>
      </c>
      <c r="O189" s="66"/>
      <c r="P189" s="200">
        <f>O189*H189</f>
        <v>0</v>
      </c>
      <c r="Q189" s="200">
        <v>0</v>
      </c>
      <c r="R189" s="200">
        <f>Q189*H189</f>
        <v>0</v>
      </c>
      <c r="S189" s="200">
        <v>0.01</v>
      </c>
      <c r="T189" s="201">
        <f>S189*H189</f>
        <v>2.8784500000000004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2" t="s">
        <v>150</v>
      </c>
      <c r="AT189" s="202" t="s">
        <v>135</v>
      </c>
      <c r="AU189" s="202" t="s">
        <v>141</v>
      </c>
      <c r="AY189" s="18" t="s">
        <v>132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8" t="s">
        <v>141</v>
      </c>
      <c r="BK189" s="203">
        <f>ROUND(I189*H189,2)</f>
        <v>0</v>
      </c>
      <c r="BL189" s="18" t="s">
        <v>150</v>
      </c>
      <c r="BM189" s="202" t="s">
        <v>1180</v>
      </c>
    </row>
    <row r="190" spans="1:65" s="12" customFormat="1" ht="22.9" customHeight="1">
      <c r="B190" s="175"/>
      <c r="C190" s="176"/>
      <c r="D190" s="177" t="s">
        <v>78</v>
      </c>
      <c r="E190" s="189" t="s">
        <v>391</v>
      </c>
      <c r="F190" s="189" t="s">
        <v>392</v>
      </c>
      <c r="G190" s="176"/>
      <c r="H190" s="176"/>
      <c r="I190" s="179"/>
      <c r="J190" s="190">
        <f>BK190</f>
        <v>0</v>
      </c>
      <c r="K190" s="176"/>
      <c r="L190" s="181"/>
      <c r="M190" s="182"/>
      <c r="N190" s="183"/>
      <c r="O190" s="183"/>
      <c r="P190" s="184">
        <f>SUM(P191:P196)</f>
        <v>0</v>
      </c>
      <c r="Q190" s="183"/>
      <c r="R190" s="184">
        <f>SUM(R191:R196)</f>
        <v>0</v>
      </c>
      <c r="S190" s="183"/>
      <c r="T190" s="185">
        <f>SUM(T191:T196)</f>
        <v>0</v>
      </c>
      <c r="AR190" s="186" t="s">
        <v>21</v>
      </c>
      <c r="AT190" s="187" t="s">
        <v>78</v>
      </c>
      <c r="AU190" s="187" t="s">
        <v>21</v>
      </c>
      <c r="AY190" s="186" t="s">
        <v>132</v>
      </c>
      <c r="BK190" s="188">
        <f>SUM(BK191:BK196)</f>
        <v>0</v>
      </c>
    </row>
    <row r="191" spans="1:65" s="2" customFormat="1" ht="21.75" customHeight="1">
      <c r="A191" s="36"/>
      <c r="B191" s="37"/>
      <c r="C191" s="191" t="s">
        <v>397</v>
      </c>
      <c r="D191" s="191" t="s">
        <v>135</v>
      </c>
      <c r="E191" s="192" t="s">
        <v>394</v>
      </c>
      <c r="F191" s="193" t="s">
        <v>395</v>
      </c>
      <c r="G191" s="194" t="s">
        <v>251</v>
      </c>
      <c r="H191" s="195">
        <v>13.824999999999999</v>
      </c>
      <c r="I191" s="196"/>
      <c r="J191" s="197">
        <f>ROUND(I191*H191,2)</f>
        <v>0</v>
      </c>
      <c r="K191" s="193" t="s">
        <v>139</v>
      </c>
      <c r="L191" s="41"/>
      <c r="M191" s="198" t="s">
        <v>32</v>
      </c>
      <c r="N191" s="199" t="s">
        <v>51</v>
      </c>
      <c r="O191" s="66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150</v>
      </c>
      <c r="AT191" s="202" t="s">
        <v>135</v>
      </c>
      <c r="AU191" s="202" t="s">
        <v>141</v>
      </c>
      <c r="AY191" s="18" t="s">
        <v>132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8" t="s">
        <v>141</v>
      </c>
      <c r="BK191" s="203">
        <f>ROUND(I191*H191,2)</f>
        <v>0</v>
      </c>
      <c r="BL191" s="18" t="s">
        <v>150</v>
      </c>
      <c r="BM191" s="202" t="s">
        <v>1181</v>
      </c>
    </row>
    <row r="192" spans="1:65" s="2" customFormat="1" ht="21.75" customHeight="1">
      <c r="A192" s="36"/>
      <c r="B192" s="37"/>
      <c r="C192" s="191" t="s">
        <v>402</v>
      </c>
      <c r="D192" s="191" t="s">
        <v>135</v>
      </c>
      <c r="E192" s="192" t="s">
        <v>398</v>
      </c>
      <c r="F192" s="193" t="s">
        <v>399</v>
      </c>
      <c r="G192" s="194" t="s">
        <v>251</v>
      </c>
      <c r="H192" s="195">
        <v>193.55</v>
      </c>
      <c r="I192" s="196"/>
      <c r="J192" s="197">
        <f>ROUND(I192*H192,2)</f>
        <v>0</v>
      </c>
      <c r="K192" s="193" t="s">
        <v>139</v>
      </c>
      <c r="L192" s="41"/>
      <c r="M192" s="198" t="s">
        <v>32</v>
      </c>
      <c r="N192" s="199" t="s">
        <v>51</v>
      </c>
      <c r="O192" s="66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2" t="s">
        <v>150</v>
      </c>
      <c r="AT192" s="202" t="s">
        <v>135</v>
      </c>
      <c r="AU192" s="202" t="s">
        <v>141</v>
      </c>
      <c r="AY192" s="18" t="s">
        <v>132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8" t="s">
        <v>141</v>
      </c>
      <c r="BK192" s="203">
        <f>ROUND(I192*H192,2)</f>
        <v>0</v>
      </c>
      <c r="BL192" s="18" t="s">
        <v>150</v>
      </c>
      <c r="BM192" s="202" t="s">
        <v>1182</v>
      </c>
    </row>
    <row r="193" spans="1:65" s="13" customFormat="1" ht="11.25">
      <c r="B193" s="209"/>
      <c r="C193" s="210"/>
      <c r="D193" s="211" t="s">
        <v>197</v>
      </c>
      <c r="E193" s="212" t="s">
        <v>32</v>
      </c>
      <c r="F193" s="213" t="s">
        <v>1183</v>
      </c>
      <c r="G193" s="210"/>
      <c r="H193" s="214">
        <v>193.55</v>
      </c>
      <c r="I193" s="215"/>
      <c r="J193" s="210"/>
      <c r="K193" s="210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197</v>
      </c>
      <c r="AU193" s="220" t="s">
        <v>141</v>
      </c>
      <c r="AV193" s="13" t="s">
        <v>141</v>
      </c>
      <c r="AW193" s="13" t="s">
        <v>41</v>
      </c>
      <c r="AX193" s="13" t="s">
        <v>79</v>
      </c>
      <c r="AY193" s="220" t="s">
        <v>132</v>
      </c>
    </row>
    <row r="194" spans="1:65" s="14" customFormat="1" ht="11.25">
      <c r="B194" s="221"/>
      <c r="C194" s="222"/>
      <c r="D194" s="211" t="s">
        <v>197</v>
      </c>
      <c r="E194" s="223" t="s">
        <v>32</v>
      </c>
      <c r="F194" s="224" t="s">
        <v>199</v>
      </c>
      <c r="G194" s="222"/>
      <c r="H194" s="225">
        <v>193.55</v>
      </c>
      <c r="I194" s="226"/>
      <c r="J194" s="222"/>
      <c r="K194" s="222"/>
      <c r="L194" s="227"/>
      <c r="M194" s="228"/>
      <c r="N194" s="229"/>
      <c r="O194" s="229"/>
      <c r="P194" s="229"/>
      <c r="Q194" s="229"/>
      <c r="R194" s="229"/>
      <c r="S194" s="229"/>
      <c r="T194" s="230"/>
      <c r="AT194" s="231" t="s">
        <v>197</v>
      </c>
      <c r="AU194" s="231" t="s">
        <v>141</v>
      </c>
      <c r="AV194" s="14" t="s">
        <v>150</v>
      </c>
      <c r="AW194" s="14" t="s">
        <v>41</v>
      </c>
      <c r="AX194" s="14" t="s">
        <v>21</v>
      </c>
      <c r="AY194" s="231" t="s">
        <v>132</v>
      </c>
    </row>
    <row r="195" spans="1:65" s="2" customFormat="1" ht="16.5" customHeight="1">
      <c r="A195" s="36"/>
      <c r="B195" s="37"/>
      <c r="C195" s="191" t="s">
        <v>406</v>
      </c>
      <c r="D195" s="191" t="s">
        <v>135</v>
      </c>
      <c r="E195" s="192" t="s">
        <v>403</v>
      </c>
      <c r="F195" s="193" t="s">
        <v>404</v>
      </c>
      <c r="G195" s="194" t="s">
        <v>251</v>
      </c>
      <c r="H195" s="195">
        <v>13.824999999999999</v>
      </c>
      <c r="I195" s="196"/>
      <c r="J195" s="197">
        <f>ROUND(I195*H195,2)</f>
        <v>0</v>
      </c>
      <c r="K195" s="193" t="s">
        <v>139</v>
      </c>
      <c r="L195" s="41"/>
      <c r="M195" s="198" t="s">
        <v>32</v>
      </c>
      <c r="N195" s="199" t="s">
        <v>51</v>
      </c>
      <c r="O195" s="66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150</v>
      </c>
      <c r="AT195" s="202" t="s">
        <v>135</v>
      </c>
      <c r="AU195" s="202" t="s">
        <v>141</v>
      </c>
      <c r="AY195" s="18" t="s">
        <v>132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8" t="s">
        <v>141</v>
      </c>
      <c r="BK195" s="203">
        <f>ROUND(I195*H195,2)</f>
        <v>0</v>
      </c>
      <c r="BL195" s="18" t="s">
        <v>150</v>
      </c>
      <c r="BM195" s="202" t="s">
        <v>1184</v>
      </c>
    </row>
    <row r="196" spans="1:65" s="2" customFormat="1" ht="21.75" customHeight="1">
      <c r="A196" s="36"/>
      <c r="B196" s="37"/>
      <c r="C196" s="191" t="s">
        <v>412</v>
      </c>
      <c r="D196" s="191" t="s">
        <v>135</v>
      </c>
      <c r="E196" s="192" t="s">
        <v>407</v>
      </c>
      <c r="F196" s="193" t="s">
        <v>408</v>
      </c>
      <c r="G196" s="194" t="s">
        <v>251</v>
      </c>
      <c r="H196" s="195">
        <v>13.824999999999999</v>
      </c>
      <c r="I196" s="196"/>
      <c r="J196" s="197">
        <f>ROUND(I196*H196,2)</f>
        <v>0</v>
      </c>
      <c r="K196" s="193" t="s">
        <v>139</v>
      </c>
      <c r="L196" s="41"/>
      <c r="M196" s="198" t="s">
        <v>32</v>
      </c>
      <c r="N196" s="199" t="s">
        <v>51</v>
      </c>
      <c r="O196" s="66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2" t="s">
        <v>150</v>
      </c>
      <c r="AT196" s="202" t="s">
        <v>135</v>
      </c>
      <c r="AU196" s="202" t="s">
        <v>141</v>
      </c>
      <c r="AY196" s="18" t="s">
        <v>132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8" t="s">
        <v>141</v>
      </c>
      <c r="BK196" s="203">
        <f>ROUND(I196*H196,2)</f>
        <v>0</v>
      </c>
      <c r="BL196" s="18" t="s">
        <v>150</v>
      </c>
      <c r="BM196" s="202" t="s">
        <v>1185</v>
      </c>
    </row>
    <row r="197" spans="1:65" s="12" customFormat="1" ht="22.9" customHeight="1">
      <c r="B197" s="175"/>
      <c r="C197" s="176"/>
      <c r="D197" s="177" t="s">
        <v>78</v>
      </c>
      <c r="E197" s="189" t="s">
        <v>410</v>
      </c>
      <c r="F197" s="189" t="s">
        <v>411</v>
      </c>
      <c r="G197" s="176"/>
      <c r="H197" s="176"/>
      <c r="I197" s="179"/>
      <c r="J197" s="190">
        <f>BK197</f>
        <v>0</v>
      </c>
      <c r="K197" s="176"/>
      <c r="L197" s="181"/>
      <c r="M197" s="182"/>
      <c r="N197" s="183"/>
      <c r="O197" s="183"/>
      <c r="P197" s="184">
        <f>P198</f>
        <v>0</v>
      </c>
      <c r="Q197" s="183"/>
      <c r="R197" s="184">
        <f>R198</f>
        <v>0</v>
      </c>
      <c r="S197" s="183"/>
      <c r="T197" s="185">
        <f>T198</f>
        <v>0</v>
      </c>
      <c r="AR197" s="186" t="s">
        <v>21</v>
      </c>
      <c r="AT197" s="187" t="s">
        <v>78</v>
      </c>
      <c r="AU197" s="187" t="s">
        <v>21</v>
      </c>
      <c r="AY197" s="186" t="s">
        <v>132</v>
      </c>
      <c r="BK197" s="188">
        <f>BK198</f>
        <v>0</v>
      </c>
    </row>
    <row r="198" spans="1:65" s="2" customFormat="1" ht="21.75" customHeight="1">
      <c r="A198" s="36"/>
      <c r="B198" s="37"/>
      <c r="C198" s="191" t="s">
        <v>794</v>
      </c>
      <c r="D198" s="191" t="s">
        <v>135</v>
      </c>
      <c r="E198" s="192" t="s">
        <v>413</v>
      </c>
      <c r="F198" s="193" t="s">
        <v>414</v>
      </c>
      <c r="G198" s="194" t="s">
        <v>251</v>
      </c>
      <c r="H198" s="195">
        <v>45.758000000000003</v>
      </c>
      <c r="I198" s="196"/>
      <c r="J198" s="197">
        <f>ROUND(I198*H198,2)</f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150</v>
      </c>
      <c r="AT198" s="202" t="s">
        <v>135</v>
      </c>
      <c r="AU198" s="202" t="s">
        <v>141</v>
      </c>
      <c r="AY198" s="18" t="s">
        <v>132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8" t="s">
        <v>141</v>
      </c>
      <c r="BK198" s="203">
        <f>ROUND(I198*H198,2)</f>
        <v>0</v>
      </c>
      <c r="BL198" s="18" t="s">
        <v>150</v>
      </c>
      <c r="BM198" s="202" t="s">
        <v>1186</v>
      </c>
    </row>
    <row r="199" spans="1:65" s="12" customFormat="1" ht="25.9" customHeight="1">
      <c r="B199" s="175"/>
      <c r="C199" s="176"/>
      <c r="D199" s="177" t="s">
        <v>78</v>
      </c>
      <c r="E199" s="178" t="s">
        <v>416</v>
      </c>
      <c r="F199" s="178" t="s">
        <v>417</v>
      </c>
      <c r="G199" s="176"/>
      <c r="H199" s="176"/>
      <c r="I199" s="179"/>
      <c r="J199" s="180">
        <f>BK199</f>
        <v>0</v>
      </c>
      <c r="K199" s="176"/>
      <c r="L199" s="181"/>
      <c r="M199" s="182"/>
      <c r="N199" s="183"/>
      <c r="O199" s="183"/>
      <c r="P199" s="184">
        <f>P200+SUM(P201:P223)</f>
        <v>0</v>
      </c>
      <c r="Q199" s="183"/>
      <c r="R199" s="184">
        <f>R200+SUM(R201:R223)</f>
        <v>14.5564494</v>
      </c>
      <c r="S199" s="183"/>
      <c r="T199" s="185">
        <f>T200+SUM(T201:T223)</f>
        <v>7.2580000000000006E-2</v>
      </c>
      <c r="AR199" s="186" t="s">
        <v>141</v>
      </c>
      <c r="AT199" s="187" t="s">
        <v>78</v>
      </c>
      <c r="AU199" s="187" t="s">
        <v>79</v>
      </c>
      <c r="AY199" s="186" t="s">
        <v>132</v>
      </c>
      <c r="BK199" s="188">
        <f>BK200+SUM(BK201:BK223)</f>
        <v>0</v>
      </c>
    </row>
    <row r="200" spans="1:65" s="2" customFormat="1" ht="16.5" customHeight="1">
      <c r="A200" s="36"/>
      <c r="B200" s="37"/>
      <c r="C200" s="191" t="s">
        <v>796</v>
      </c>
      <c r="D200" s="191" t="s">
        <v>135</v>
      </c>
      <c r="E200" s="192" t="s">
        <v>790</v>
      </c>
      <c r="F200" s="193" t="s">
        <v>1187</v>
      </c>
      <c r="G200" s="194" t="s">
        <v>195</v>
      </c>
      <c r="H200" s="195">
        <v>314.64</v>
      </c>
      <c r="I200" s="196"/>
      <c r="J200" s="197">
        <f>ROUND(I200*H200,2)</f>
        <v>0</v>
      </c>
      <c r="K200" s="193" t="s">
        <v>139</v>
      </c>
      <c r="L200" s="41"/>
      <c r="M200" s="198" t="s">
        <v>32</v>
      </c>
      <c r="N200" s="199" t="s">
        <v>51</v>
      </c>
      <c r="O200" s="66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2" t="s">
        <v>261</v>
      </c>
      <c r="AT200" s="202" t="s">
        <v>135</v>
      </c>
      <c r="AU200" s="202" t="s">
        <v>21</v>
      </c>
      <c r="AY200" s="18" t="s">
        <v>132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8" t="s">
        <v>141</v>
      </c>
      <c r="BK200" s="203">
        <f>ROUND(I200*H200,2)</f>
        <v>0</v>
      </c>
      <c r="BL200" s="18" t="s">
        <v>261</v>
      </c>
      <c r="BM200" s="202" t="s">
        <v>1188</v>
      </c>
    </row>
    <row r="201" spans="1:65" s="13" customFormat="1" ht="11.25">
      <c r="B201" s="209"/>
      <c r="C201" s="210"/>
      <c r="D201" s="211" t="s">
        <v>197</v>
      </c>
      <c r="E201" s="212" t="s">
        <v>32</v>
      </c>
      <c r="F201" s="213" t="s">
        <v>1189</v>
      </c>
      <c r="G201" s="210"/>
      <c r="H201" s="214">
        <v>314.64</v>
      </c>
      <c r="I201" s="215"/>
      <c r="J201" s="210"/>
      <c r="K201" s="210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197</v>
      </c>
      <c r="AU201" s="220" t="s">
        <v>21</v>
      </c>
      <c r="AV201" s="13" t="s">
        <v>141</v>
      </c>
      <c r="AW201" s="13" t="s">
        <v>41</v>
      </c>
      <c r="AX201" s="13" t="s">
        <v>79</v>
      </c>
      <c r="AY201" s="220" t="s">
        <v>132</v>
      </c>
    </row>
    <row r="202" spans="1:65" s="14" customFormat="1" ht="11.25">
      <c r="B202" s="221"/>
      <c r="C202" s="222"/>
      <c r="D202" s="211" t="s">
        <v>197</v>
      </c>
      <c r="E202" s="223" t="s">
        <v>32</v>
      </c>
      <c r="F202" s="224" t="s">
        <v>199</v>
      </c>
      <c r="G202" s="222"/>
      <c r="H202" s="225">
        <v>314.64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197</v>
      </c>
      <c r="AU202" s="231" t="s">
        <v>21</v>
      </c>
      <c r="AV202" s="14" t="s">
        <v>150</v>
      </c>
      <c r="AW202" s="14" t="s">
        <v>41</v>
      </c>
      <c r="AX202" s="14" t="s">
        <v>21</v>
      </c>
      <c r="AY202" s="231" t="s">
        <v>132</v>
      </c>
    </row>
    <row r="203" spans="1:65" s="2" customFormat="1" ht="16.5" customHeight="1">
      <c r="A203" s="36"/>
      <c r="B203" s="37"/>
      <c r="C203" s="191" t="s">
        <v>426</v>
      </c>
      <c r="D203" s="191" t="s">
        <v>135</v>
      </c>
      <c r="E203" s="192" t="s">
        <v>1064</v>
      </c>
      <c r="F203" s="193" t="s">
        <v>1190</v>
      </c>
      <c r="G203" s="194" t="s">
        <v>224</v>
      </c>
      <c r="H203" s="195">
        <v>19</v>
      </c>
      <c r="I203" s="196"/>
      <c r="J203" s="197">
        <f>ROUND(I203*H203,2)</f>
        <v>0</v>
      </c>
      <c r="K203" s="193" t="s">
        <v>139</v>
      </c>
      <c r="L203" s="41"/>
      <c r="M203" s="198" t="s">
        <v>32</v>
      </c>
      <c r="N203" s="199" t="s">
        <v>51</v>
      </c>
      <c r="O203" s="66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261</v>
      </c>
      <c r="AT203" s="202" t="s">
        <v>135</v>
      </c>
      <c r="AU203" s="202" t="s">
        <v>21</v>
      </c>
      <c r="AY203" s="18" t="s">
        <v>132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8" t="s">
        <v>141</v>
      </c>
      <c r="BK203" s="203">
        <f>ROUND(I203*H203,2)</f>
        <v>0</v>
      </c>
      <c r="BL203" s="18" t="s">
        <v>261</v>
      </c>
      <c r="BM203" s="202" t="s">
        <v>1191</v>
      </c>
    </row>
    <row r="204" spans="1:65" s="2" customFormat="1" ht="16.5" customHeight="1">
      <c r="A204" s="36"/>
      <c r="B204" s="37"/>
      <c r="C204" s="191" t="s">
        <v>430</v>
      </c>
      <c r="D204" s="191" t="s">
        <v>135</v>
      </c>
      <c r="E204" s="192" t="s">
        <v>427</v>
      </c>
      <c r="F204" s="193" t="s">
        <v>428</v>
      </c>
      <c r="G204" s="194" t="s">
        <v>224</v>
      </c>
      <c r="H204" s="195">
        <v>38</v>
      </c>
      <c r="I204" s="196"/>
      <c r="J204" s="197">
        <f>ROUND(I204*H204,2)</f>
        <v>0</v>
      </c>
      <c r="K204" s="193" t="s">
        <v>139</v>
      </c>
      <c r="L204" s="41"/>
      <c r="M204" s="198" t="s">
        <v>32</v>
      </c>
      <c r="N204" s="199" t="s">
        <v>51</v>
      </c>
      <c r="O204" s="66"/>
      <c r="P204" s="200">
        <f>O204*H204</f>
        <v>0</v>
      </c>
      <c r="Q204" s="200">
        <v>0</v>
      </c>
      <c r="R204" s="200">
        <f>Q204*H204</f>
        <v>0</v>
      </c>
      <c r="S204" s="200">
        <v>1.91E-3</v>
      </c>
      <c r="T204" s="201">
        <f>S204*H204</f>
        <v>7.2580000000000006E-2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2" t="s">
        <v>261</v>
      </c>
      <c r="AT204" s="202" t="s">
        <v>135</v>
      </c>
      <c r="AU204" s="202" t="s">
        <v>21</v>
      </c>
      <c r="AY204" s="18" t="s">
        <v>132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8" t="s">
        <v>141</v>
      </c>
      <c r="BK204" s="203">
        <f>ROUND(I204*H204,2)</f>
        <v>0</v>
      </c>
      <c r="BL204" s="18" t="s">
        <v>261</v>
      </c>
      <c r="BM204" s="202" t="s">
        <v>1192</v>
      </c>
    </row>
    <row r="205" spans="1:65" s="2" customFormat="1" ht="16.5" customHeight="1">
      <c r="A205" s="36"/>
      <c r="B205" s="37"/>
      <c r="C205" s="191" t="s">
        <v>434</v>
      </c>
      <c r="D205" s="191" t="s">
        <v>135</v>
      </c>
      <c r="E205" s="192" t="s">
        <v>431</v>
      </c>
      <c r="F205" s="193" t="s">
        <v>432</v>
      </c>
      <c r="G205" s="194" t="s">
        <v>224</v>
      </c>
      <c r="H205" s="195">
        <v>38</v>
      </c>
      <c r="I205" s="196"/>
      <c r="J205" s="197">
        <f>ROUND(I205*H205,2)</f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261</v>
      </c>
      <c r="AT205" s="202" t="s">
        <v>135</v>
      </c>
      <c r="AU205" s="202" t="s">
        <v>21</v>
      </c>
      <c r="AY205" s="18" t="s">
        <v>132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8" t="s">
        <v>141</v>
      </c>
      <c r="BK205" s="203">
        <f>ROUND(I205*H205,2)</f>
        <v>0</v>
      </c>
      <c r="BL205" s="18" t="s">
        <v>261</v>
      </c>
      <c r="BM205" s="202" t="s">
        <v>1193</v>
      </c>
    </row>
    <row r="206" spans="1:65" s="2" customFormat="1" ht="16.5" customHeight="1">
      <c r="A206" s="36"/>
      <c r="B206" s="37"/>
      <c r="C206" s="191" t="s">
        <v>439</v>
      </c>
      <c r="D206" s="191" t="s">
        <v>135</v>
      </c>
      <c r="E206" s="192" t="s">
        <v>435</v>
      </c>
      <c r="F206" s="193" t="s">
        <v>436</v>
      </c>
      <c r="G206" s="194" t="s">
        <v>224</v>
      </c>
      <c r="H206" s="195">
        <v>30.4</v>
      </c>
      <c r="I206" s="196"/>
      <c r="J206" s="197">
        <f>ROUND(I206*H206,2)</f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8" t="s">
        <v>141</v>
      </c>
      <c r="BK206" s="203">
        <f>ROUND(I206*H206,2)</f>
        <v>0</v>
      </c>
      <c r="BL206" s="18" t="s">
        <v>261</v>
      </c>
      <c r="BM206" s="202" t="s">
        <v>1194</v>
      </c>
    </row>
    <row r="207" spans="1:65" s="13" customFormat="1" ht="11.25">
      <c r="B207" s="209"/>
      <c r="C207" s="210"/>
      <c r="D207" s="211" t="s">
        <v>197</v>
      </c>
      <c r="E207" s="212" t="s">
        <v>32</v>
      </c>
      <c r="F207" s="213" t="s">
        <v>438</v>
      </c>
      <c r="G207" s="210"/>
      <c r="H207" s="214">
        <v>30.4</v>
      </c>
      <c r="I207" s="215"/>
      <c r="J207" s="210"/>
      <c r="K207" s="210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197</v>
      </c>
      <c r="AU207" s="220" t="s">
        <v>21</v>
      </c>
      <c r="AV207" s="13" t="s">
        <v>141</v>
      </c>
      <c r="AW207" s="13" t="s">
        <v>41</v>
      </c>
      <c r="AX207" s="13" t="s">
        <v>79</v>
      </c>
      <c r="AY207" s="220" t="s">
        <v>132</v>
      </c>
    </row>
    <row r="208" spans="1:65" s="14" customFormat="1" ht="11.25">
      <c r="B208" s="221"/>
      <c r="C208" s="222"/>
      <c r="D208" s="211" t="s">
        <v>197</v>
      </c>
      <c r="E208" s="223" t="s">
        <v>32</v>
      </c>
      <c r="F208" s="224" t="s">
        <v>199</v>
      </c>
      <c r="G208" s="222"/>
      <c r="H208" s="225">
        <v>30.4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197</v>
      </c>
      <c r="AU208" s="231" t="s">
        <v>21</v>
      </c>
      <c r="AV208" s="14" t="s">
        <v>150</v>
      </c>
      <c r="AW208" s="14" t="s">
        <v>41</v>
      </c>
      <c r="AX208" s="14" t="s">
        <v>21</v>
      </c>
      <c r="AY208" s="231" t="s">
        <v>132</v>
      </c>
    </row>
    <row r="209" spans="1:65" s="2" customFormat="1" ht="16.5" customHeight="1">
      <c r="A209" s="36"/>
      <c r="B209" s="37"/>
      <c r="C209" s="191" t="s">
        <v>443</v>
      </c>
      <c r="D209" s="191" t="s">
        <v>135</v>
      </c>
      <c r="E209" s="192" t="s">
        <v>440</v>
      </c>
      <c r="F209" s="193" t="s">
        <v>441</v>
      </c>
      <c r="G209" s="194" t="s">
        <v>224</v>
      </c>
      <c r="H209" s="195">
        <v>38</v>
      </c>
      <c r="I209" s="196"/>
      <c r="J209" s="197">
        <f t="shared" ref="J209:J214" si="0">ROUND(I209*H209,2)</f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 t="shared" ref="P209:P214" si="1">O209*H209</f>
        <v>0</v>
      </c>
      <c r="Q209" s="200">
        <v>0</v>
      </c>
      <c r="R209" s="200">
        <f t="shared" ref="R209:R214" si="2">Q209*H209</f>
        <v>0</v>
      </c>
      <c r="S209" s="200">
        <v>0</v>
      </c>
      <c r="T209" s="201">
        <f t="shared" ref="T209:T214" si="3"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 t="shared" ref="BE209:BE214" si="4">IF(N209="základní",J209,0)</f>
        <v>0</v>
      </c>
      <c r="BF209" s="203">
        <f t="shared" ref="BF209:BF214" si="5">IF(N209="snížená",J209,0)</f>
        <v>0</v>
      </c>
      <c r="BG209" s="203">
        <f t="shared" ref="BG209:BG214" si="6">IF(N209="zákl. přenesená",J209,0)</f>
        <v>0</v>
      </c>
      <c r="BH209" s="203">
        <f t="shared" ref="BH209:BH214" si="7">IF(N209="sníž. přenesená",J209,0)</f>
        <v>0</v>
      </c>
      <c r="BI209" s="203">
        <f t="shared" ref="BI209:BI214" si="8">IF(N209="nulová",J209,0)</f>
        <v>0</v>
      </c>
      <c r="BJ209" s="18" t="s">
        <v>141</v>
      </c>
      <c r="BK209" s="203">
        <f t="shared" ref="BK209:BK214" si="9">ROUND(I209*H209,2)</f>
        <v>0</v>
      </c>
      <c r="BL209" s="18" t="s">
        <v>261</v>
      </c>
      <c r="BM209" s="202" t="s">
        <v>1195</v>
      </c>
    </row>
    <row r="210" spans="1:65" s="2" customFormat="1" ht="21.75" customHeight="1">
      <c r="A210" s="36"/>
      <c r="B210" s="37"/>
      <c r="C210" s="191" t="s">
        <v>447</v>
      </c>
      <c r="D210" s="191" t="s">
        <v>135</v>
      </c>
      <c r="E210" s="192" t="s">
        <v>444</v>
      </c>
      <c r="F210" s="193" t="s">
        <v>445</v>
      </c>
      <c r="G210" s="194" t="s">
        <v>195</v>
      </c>
      <c r="H210" s="195">
        <v>314.64</v>
      </c>
      <c r="I210" s="196"/>
      <c r="J210" s="197">
        <f t="shared" si="0"/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 t="shared" si="1"/>
        <v>0</v>
      </c>
      <c r="Q210" s="200">
        <v>7.5599999999999999E-3</v>
      </c>
      <c r="R210" s="200">
        <f t="shared" si="2"/>
        <v>2.3786783999999996</v>
      </c>
      <c r="S210" s="200">
        <v>0</v>
      </c>
      <c r="T210" s="201">
        <f t="shared" si="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261</v>
      </c>
      <c r="AT210" s="202" t="s">
        <v>135</v>
      </c>
      <c r="AU210" s="202" t="s">
        <v>21</v>
      </c>
      <c r="AY210" s="18" t="s">
        <v>132</v>
      </c>
      <c r="BE210" s="203">
        <f t="shared" si="4"/>
        <v>0</v>
      </c>
      <c r="BF210" s="203">
        <f t="shared" si="5"/>
        <v>0</v>
      </c>
      <c r="BG210" s="203">
        <f t="shared" si="6"/>
        <v>0</v>
      </c>
      <c r="BH210" s="203">
        <f t="shared" si="7"/>
        <v>0</v>
      </c>
      <c r="BI210" s="203">
        <f t="shared" si="8"/>
        <v>0</v>
      </c>
      <c r="BJ210" s="18" t="s">
        <v>141</v>
      </c>
      <c r="BK210" s="203">
        <f t="shared" si="9"/>
        <v>0</v>
      </c>
      <c r="BL210" s="18" t="s">
        <v>261</v>
      </c>
      <c r="BM210" s="202" t="s">
        <v>1196</v>
      </c>
    </row>
    <row r="211" spans="1:65" s="2" customFormat="1" ht="16.5" customHeight="1">
      <c r="A211" s="36"/>
      <c r="B211" s="37"/>
      <c r="C211" s="191" t="s">
        <v>451</v>
      </c>
      <c r="D211" s="191" t="s">
        <v>135</v>
      </c>
      <c r="E211" s="192" t="s">
        <v>448</v>
      </c>
      <c r="F211" s="193" t="s">
        <v>449</v>
      </c>
      <c r="G211" s="194" t="s">
        <v>224</v>
      </c>
      <c r="H211" s="195">
        <v>19</v>
      </c>
      <c r="I211" s="196"/>
      <c r="J211" s="197">
        <f t="shared" si="0"/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 t="shared" si="1"/>
        <v>0</v>
      </c>
      <c r="Q211" s="200">
        <v>0</v>
      </c>
      <c r="R211" s="200">
        <f t="shared" si="2"/>
        <v>0</v>
      </c>
      <c r="S211" s="200">
        <v>0</v>
      </c>
      <c r="T211" s="201">
        <f t="shared" si="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261</v>
      </c>
      <c r="AT211" s="202" t="s">
        <v>135</v>
      </c>
      <c r="AU211" s="202" t="s">
        <v>21</v>
      </c>
      <c r="AY211" s="18" t="s">
        <v>132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8" t="s">
        <v>141</v>
      </c>
      <c r="BK211" s="203">
        <f t="shared" si="9"/>
        <v>0</v>
      </c>
      <c r="BL211" s="18" t="s">
        <v>261</v>
      </c>
      <c r="BM211" s="202" t="s">
        <v>1197</v>
      </c>
    </row>
    <row r="212" spans="1:65" s="2" customFormat="1" ht="21.75" customHeight="1">
      <c r="A212" s="36"/>
      <c r="B212" s="37"/>
      <c r="C212" s="191" t="s">
        <v>455</v>
      </c>
      <c r="D212" s="191" t="s">
        <v>135</v>
      </c>
      <c r="E212" s="192" t="s">
        <v>452</v>
      </c>
      <c r="F212" s="193" t="s">
        <v>453</v>
      </c>
      <c r="G212" s="194" t="s">
        <v>224</v>
      </c>
      <c r="H212" s="195">
        <v>19</v>
      </c>
      <c r="I212" s="196"/>
      <c r="J212" s="197">
        <f t="shared" si="0"/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si="1"/>
        <v>0</v>
      </c>
      <c r="Q212" s="200">
        <v>3.62E-3</v>
      </c>
      <c r="R212" s="200">
        <f t="shared" si="2"/>
        <v>6.8779999999999994E-2</v>
      </c>
      <c r="S212" s="200">
        <v>0</v>
      </c>
      <c r="T212" s="201">
        <f t="shared" si="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8" t="s">
        <v>141</v>
      </c>
      <c r="BK212" s="203">
        <f t="shared" si="9"/>
        <v>0</v>
      </c>
      <c r="BL212" s="18" t="s">
        <v>261</v>
      </c>
      <c r="BM212" s="202" t="s">
        <v>1198</v>
      </c>
    </row>
    <row r="213" spans="1:65" s="2" customFormat="1" ht="21.75" customHeight="1">
      <c r="A213" s="36"/>
      <c r="B213" s="37"/>
      <c r="C213" s="191" t="s">
        <v>459</v>
      </c>
      <c r="D213" s="191" t="s">
        <v>135</v>
      </c>
      <c r="E213" s="192" t="s">
        <v>456</v>
      </c>
      <c r="F213" s="193" t="s">
        <v>457</v>
      </c>
      <c r="G213" s="194" t="s">
        <v>224</v>
      </c>
      <c r="H213" s="195">
        <v>38</v>
      </c>
      <c r="I213" s="196"/>
      <c r="J213" s="197">
        <f t="shared" si="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1"/>
        <v>0</v>
      </c>
      <c r="Q213" s="200">
        <v>5.6499999999999996E-3</v>
      </c>
      <c r="R213" s="200">
        <f t="shared" si="2"/>
        <v>0.21469999999999997</v>
      </c>
      <c r="S213" s="200">
        <v>0</v>
      </c>
      <c r="T213" s="201">
        <f t="shared" si="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8" t="s">
        <v>141</v>
      </c>
      <c r="BK213" s="203">
        <f t="shared" si="9"/>
        <v>0</v>
      </c>
      <c r="BL213" s="18" t="s">
        <v>261</v>
      </c>
      <c r="BM213" s="202" t="s">
        <v>1199</v>
      </c>
    </row>
    <row r="214" spans="1:65" s="2" customFormat="1" ht="21.75" customHeight="1">
      <c r="A214" s="36"/>
      <c r="B214" s="37"/>
      <c r="C214" s="191" t="s">
        <v>463</v>
      </c>
      <c r="D214" s="191" t="s">
        <v>135</v>
      </c>
      <c r="E214" s="192" t="s">
        <v>460</v>
      </c>
      <c r="F214" s="193" t="s">
        <v>461</v>
      </c>
      <c r="G214" s="194" t="s">
        <v>224</v>
      </c>
      <c r="H214" s="195">
        <v>26</v>
      </c>
      <c r="I214" s="196"/>
      <c r="J214" s="197">
        <f t="shared" si="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1"/>
        <v>0</v>
      </c>
      <c r="Q214" s="200">
        <v>4.2900000000000004E-3</v>
      </c>
      <c r="R214" s="200">
        <f t="shared" si="2"/>
        <v>0.11154000000000001</v>
      </c>
      <c r="S214" s="200">
        <v>0</v>
      </c>
      <c r="T214" s="201">
        <f t="shared" si="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8" t="s">
        <v>141</v>
      </c>
      <c r="BK214" s="203">
        <f t="shared" si="9"/>
        <v>0</v>
      </c>
      <c r="BL214" s="18" t="s">
        <v>261</v>
      </c>
      <c r="BM214" s="202" t="s">
        <v>1200</v>
      </c>
    </row>
    <row r="215" spans="1:65" s="13" customFormat="1" ht="11.25">
      <c r="B215" s="209"/>
      <c r="C215" s="210"/>
      <c r="D215" s="211" t="s">
        <v>197</v>
      </c>
      <c r="E215" s="212" t="s">
        <v>32</v>
      </c>
      <c r="F215" s="213" t="s">
        <v>807</v>
      </c>
      <c r="G215" s="210"/>
      <c r="H215" s="214">
        <v>26</v>
      </c>
      <c r="I215" s="215"/>
      <c r="J215" s="210"/>
      <c r="K215" s="210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197</v>
      </c>
      <c r="AU215" s="220" t="s">
        <v>21</v>
      </c>
      <c r="AV215" s="13" t="s">
        <v>141</v>
      </c>
      <c r="AW215" s="13" t="s">
        <v>41</v>
      </c>
      <c r="AX215" s="13" t="s">
        <v>79</v>
      </c>
      <c r="AY215" s="220" t="s">
        <v>132</v>
      </c>
    </row>
    <row r="216" spans="1:65" s="14" customFormat="1" ht="11.25">
      <c r="B216" s="221"/>
      <c r="C216" s="222"/>
      <c r="D216" s="211" t="s">
        <v>197</v>
      </c>
      <c r="E216" s="223" t="s">
        <v>32</v>
      </c>
      <c r="F216" s="224" t="s">
        <v>199</v>
      </c>
      <c r="G216" s="222"/>
      <c r="H216" s="225">
        <v>26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197</v>
      </c>
      <c r="AU216" s="231" t="s">
        <v>21</v>
      </c>
      <c r="AV216" s="14" t="s">
        <v>150</v>
      </c>
      <c r="AW216" s="14" t="s">
        <v>41</v>
      </c>
      <c r="AX216" s="14" t="s">
        <v>21</v>
      </c>
      <c r="AY216" s="231" t="s">
        <v>132</v>
      </c>
    </row>
    <row r="217" spans="1:65" s="2" customFormat="1" ht="21.75" customHeight="1">
      <c r="A217" s="36"/>
      <c r="B217" s="37"/>
      <c r="C217" s="191" t="s">
        <v>467</v>
      </c>
      <c r="D217" s="191" t="s">
        <v>135</v>
      </c>
      <c r="E217" s="192" t="s">
        <v>464</v>
      </c>
      <c r="F217" s="193" t="s">
        <v>465</v>
      </c>
      <c r="G217" s="194" t="s">
        <v>195</v>
      </c>
      <c r="H217" s="195">
        <v>6</v>
      </c>
      <c r="I217" s="196"/>
      <c r="J217" s="197">
        <f t="shared" ref="J217:J222" si="10">ROUND(I217*H217,2)</f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 t="shared" ref="P217:P222" si="11">O217*H217</f>
        <v>0</v>
      </c>
      <c r="Q217" s="200">
        <v>1.082E-2</v>
      </c>
      <c r="R217" s="200">
        <f t="shared" ref="R217:R222" si="12">Q217*H217</f>
        <v>6.4920000000000005E-2</v>
      </c>
      <c r="S217" s="200">
        <v>0</v>
      </c>
      <c r="T217" s="201">
        <f t="shared" ref="T217:T222" si="13"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261</v>
      </c>
      <c r="AT217" s="202" t="s">
        <v>135</v>
      </c>
      <c r="AU217" s="202" t="s">
        <v>21</v>
      </c>
      <c r="AY217" s="18" t="s">
        <v>132</v>
      </c>
      <c r="BE217" s="203">
        <f t="shared" ref="BE217:BE222" si="14">IF(N217="základní",J217,0)</f>
        <v>0</v>
      </c>
      <c r="BF217" s="203">
        <f t="shared" ref="BF217:BF222" si="15">IF(N217="snížená",J217,0)</f>
        <v>0</v>
      </c>
      <c r="BG217" s="203">
        <f t="shared" ref="BG217:BG222" si="16">IF(N217="zákl. přenesená",J217,0)</f>
        <v>0</v>
      </c>
      <c r="BH217" s="203">
        <f t="shared" ref="BH217:BH222" si="17">IF(N217="sníž. přenesená",J217,0)</f>
        <v>0</v>
      </c>
      <c r="BI217" s="203">
        <f t="shared" ref="BI217:BI222" si="18">IF(N217="nulová",J217,0)</f>
        <v>0</v>
      </c>
      <c r="BJ217" s="18" t="s">
        <v>141</v>
      </c>
      <c r="BK217" s="203">
        <f t="shared" ref="BK217:BK222" si="19">ROUND(I217*H217,2)</f>
        <v>0</v>
      </c>
      <c r="BL217" s="18" t="s">
        <v>261</v>
      </c>
      <c r="BM217" s="202" t="s">
        <v>1201</v>
      </c>
    </row>
    <row r="218" spans="1:65" s="2" customFormat="1" ht="16.5" customHeight="1">
      <c r="A218" s="36"/>
      <c r="B218" s="37"/>
      <c r="C218" s="191" t="s">
        <v>471</v>
      </c>
      <c r="D218" s="191" t="s">
        <v>135</v>
      </c>
      <c r="E218" s="192" t="s">
        <v>468</v>
      </c>
      <c r="F218" s="193" t="s">
        <v>469</v>
      </c>
      <c r="G218" s="194" t="s">
        <v>224</v>
      </c>
      <c r="H218" s="195">
        <v>39.200000000000003</v>
      </c>
      <c r="I218" s="196"/>
      <c r="J218" s="197">
        <f t="shared" si="10"/>
        <v>0</v>
      </c>
      <c r="K218" s="193" t="s">
        <v>139</v>
      </c>
      <c r="L218" s="41"/>
      <c r="M218" s="198" t="s">
        <v>32</v>
      </c>
      <c r="N218" s="199" t="s">
        <v>51</v>
      </c>
      <c r="O218" s="66"/>
      <c r="P218" s="200">
        <f t="shared" si="11"/>
        <v>0</v>
      </c>
      <c r="Q218" s="200">
        <v>0</v>
      </c>
      <c r="R218" s="200">
        <f t="shared" si="12"/>
        <v>0</v>
      </c>
      <c r="S218" s="200">
        <v>0</v>
      </c>
      <c r="T218" s="201">
        <f t="shared" si="13"/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2" t="s">
        <v>261</v>
      </c>
      <c r="AT218" s="202" t="s">
        <v>135</v>
      </c>
      <c r="AU218" s="202" t="s">
        <v>21</v>
      </c>
      <c r="AY218" s="18" t="s">
        <v>132</v>
      </c>
      <c r="BE218" s="203">
        <f t="shared" si="14"/>
        <v>0</v>
      </c>
      <c r="BF218" s="203">
        <f t="shared" si="15"/>
        <v>0</v>
      </c>
      <c r="BG218" s="203">
        <f t="shared" si="16"/>
        <v>0</v>
      </c>
      <c r="BH218" s="203">
        <f t="shared" si="17"/>
        <v>0</v>
      </c>
      <c r="BI218" s="203">
        <f t="shared" si="18"/>
        <v>0</v>
      </c>
      <c r="BJ218" s="18" t="s">
        <v>141</v>
      </c>
      <c r="BK218" s="203">
        <f t="shared" si="19"/>
        <v>0</v>
      </c>
      <c r="BL218" s="18" t="s">
        <v>261</v>
      </c>
      <c r="BM218" s="202" t="s">
        <v>1202</v>
      </c>
    </row>
    <row r="219" spans="1:65" s="2" customFormat="1" ht="16.5" customHeight="1">
      <c r="A219" s="36"/>
      <c r="B219" s="37"/>
      <c r="C219" s="191" t="s">
        <v>475</v>
      </c>
      <c r="D219" s="191" t="s">
        <v>135</v>
      </c>
      <c r="E219" s="192" t="s">
        <v>472</v>
      </c>
      <c r="F219" s="193" t="s">
        <v>473</v>
      </c>
      <c r="G219" s="194" t="s">
        <v>338</v>
      </c>
      <c r="H219" s="195">
        <v>3</v>
      </c>
      <c r="I219" s="196"/>
      <c r="J219" s="197">
        <f t="shared" si="10"/>
        <v>0</v>
      </c>
      <c r="K219" s="193" t="s">
        <v>139</v>
      </c>
      <c r="L219" s="41"/>
      <c r="M219" s="198" t="s">
        <v>32</v>
      </c>
      <c r="N219" s="199" t="s">
        <v>51</v>
      </c>
      <c r="O219" s="66"/>
      <c r="P219" s="200">
        <f t="shared" si="11"/>
        <v>0</v>
      </c>
      <c r="Q219" s="200">
        <v>0</v>
      </c>
      <c r="R219" s="200">
        <f t="shared" si="12"/>
        <v>0</v>
      </c>
      <c r="S219" s="200">
        <v>0</v>
      </c>
      <c r="T219" s="201">
        <f t="shared" si="13"/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2" t="s">
        <v>261</v>
      </c>
      <c r="AT219" s="202" t="s">
        <v>135</v>
      </c>
      <c r="AU219" s="202" t="s">
        <v>21</v>
      </c>
      <c r="AY219" s="18" t="s">
        <v>132</v>
      </c>
      <c r="BE219" s="203">
        <f t="shared" si="14"/>
        <v>0</v>
      </c>
      <c r="BF219" s="203">
        <f t="shared" si="15"/>
        <v>0</v>
      </c>
      <c r="BG219" s="203">
        <f t="shared" si="16"/>
        <v>0</v>
      </c>
      <c r="BH219" s="203">
        <f t="shared" si="17"/>
        <v>0</v>
      </c>
      <c r="BI219" s="203">
        <f t="shared" si="18"/>
        <v>0</v>
      </c>
      <c r="BJ219" s="18" t="s">
        <v>141</v>
      </c>
      <c r="BK219" s="203">
        <f t="shared" si="19"/>
        <v>0</v>
      </c>
      <c r="BL219" s="18" t="s">
        <v>261</v>
      </c>
      <c r="BM219" s="202" t="s">
        <v>1203</v>
      </c>
    </row>
    <row r="220" spans="1:65" s="2" customFormat="1" ht="21.75" customHeight="1">
      <c r="A220" s="36"/>
      <c r="B220" s="37"/>
      <c r="C220" s="191" t="s">
        <v>479</v>
      </c>
      <c r="D220" s="191" t="s">
        <v>135</v>
      </c>
      <c r="E220" s="192" t="s">
        <v>476</v>
      </c>
      <c r="F220" s="193" t="s">
        <v>477</v>
      </c>
      <c r="G220" s="194" t="s">
        <v>224</v>
      </c>
      <c r="H220" s="195">
        <v>22.8</v>
      </c>
      <c r="I220" s="196"/>
      <c r="J220" s="197">
        <f t="shared" si="10"/>
        <v>0</v>
      </c>
      <c r="K220" s="193" t="s">
        <v>139</v>
      </c>
      <c r="L220" s="41"/>
      <c r="M220" s="198" t="s">
        <v>32</v>
      </c>
      <c r="N220" s="199" t="s">
        <v>51</v>
      </c>
      <c r="O220" s="66"/>
      <c r="P220" s="200">
        <f t="shared" si="11"/>
        <v>0</v>
      </c>
      <c r="Q220" s="200">
        <v>2.1700000000000001E-3</v>
      </c>
      <c r="R220" s="200">
        <f t="shared" si="12"/>
        <v>4.9476000000000006E-2</v>
      </c>
      <c r="S220" s="200">
        <v>0</v>
      </c>
      <c r="T220" s="201">
        <f t="shared" si="13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2" t="s">
        <v>261</v>
      </c>
      <c r="AT220" s="202" t="s">
        <v>135</v>
      </c>
      <c r="AU220" s="202" t="s">
        <v>21</v>
      </c>
      <c r="AY220" s="18" t="s">
        <v>132</v>
      </c>
      <c r="BE220" s="203">
        <f t="shared" si="14"/>
        <v>0</v>
      </c>
      <c r="BF220" s="203">
        <f t="shared" si="15"/>
        <v>0</v>
      </c>
      <c r="BG220" s="203">
        <f t="shared" si="16"/>
        <v>0</v>
      </c>
      <c r="BH220" s="203">
        <f t="shared" si="17"/>
        <v>0</v>
      </c>
      <c r="BI220" s="203">
        <f t="shared" si="18"/>
        <v>0</v>
      </c>
      <c r="BJ220" s="18" t="s">
        <v>141</v>
      </c>
      <c r="BK220" s="203">
        <f t="shared" si="19"/>
        <v>0</v>
      </c>
      <c r="BL220" s="18" t="s">
        <v>261</v>
      </c>
      <c r="BM220" s="202" t="s">
        <v>1204</v>
      </c>
    </row>
    <row r="221" spans="1:65" s="2" customFormat="1" ht="16.5" customHeight="1">
      <c r="A221" s="36"/>
      <c r="B221" s="37"/>
      <c r="C221" s="191" t="s">
        <v>483</v>
      </c>
      <c r="D221" s="191" t="s">
        <v>135</v>
      </c>
      <c r="E221" s="192" t="s">
        <v>480</v>
      </c>
      <c r="F221" s="193" t="s">
        <v>481</v>
      </c>
      <c r="G221" s="194" t="s">
        <v>251</v>
      </c>
      <c r="H221" s="195">
        <v>2.29</v>
      </c>
      <c r="I221" s="196"/>
      <c r="J221" s="197">
        <f t="shared" si="10"/>
        <v>0</v>
      </c>
      <c r="K221" s="193" t="s">
        <v>139</v>
      </c>
      <c r="L221" s="41"/>
      <c r="M221" s="198" t="s">
        <v>32</v>
      </c>
      <c r="N221" s="199" t="s">
        <v>51</v>
      </c>
      <c r="O221" s="66"/>
      <c r="P221" s="200">
        <f t="shared" si="11"/>
        <v>0</v>
      </c>
      <c r="Q221" s="200">
        <v>0</v>
      </c>
      <c r="R221" s="200">
        <f t="shared" si="12"/>
        <v>0</v>
      </c>
      <c r="S221" s="200">
        <v>0</v>
      </c>
      <c r="T221" s="201">
        <f t="shared" si="13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2" t="s">
        <v>261</v>
      </c>
      <c r="AT221" s="202" t="s">
        <v>135</v>
      </c>
      <c r="AU221" s="202" t="s">
        <v>21</v>
      </c>
      <c r="AY221" s="18" t="s">
        <v>132</v>
      </c>
      <c r="BE221" s="203">
        <f t="shared" si="14"/>
        <v>0</v>
      </c>
      <c r="BF221" s="203">
        <f t="shared" si="15"/>
        <v>0</v>
      </c>
      <c r="BG221" s="203">
        <f t="shared" si="16"/>
        <v>0</v>
      </c>
      <c r="BH221" s="203">
        <f t="shared" si="17"/>
        <v>0</v>
      </c>
      <c r="BI221" s="203">
        <f t="shared" si="18"/>
        <v>0</v>
      </c>
      <c r="BJ221" s="18" t="s">
        <v>141</v>
      </c>
      <c r="BK221" s="203">
        <f t="shared" si="19"/>
        <v>0</v>
      </c>
      <c r="BL221" s="18" t="s">
        <v>261</v>
      </c>
      <c r="BM221" s="202" t="s">
        <v>1205</v>
      </c>
    </row>
    <row r="222" spans="1:65" s="2" customFormat="1" ht="21.75" customHeight="1">
      <c r="A222" s="36"/>
      <c r="B222" s="37"/>
      <c r="C222" s="191" t="s">
        <v>491</v>
      </c>
      <c r="D222" s="191" t="s">
        <v>135</v>
      </c>
      <c r="E222" s="192" t="s">
        <v>484</v>
      </c>
      <c r="F222" s="193" t="s">
        <v>485</v>
      </c>
      <c r="G222" s="194" t="s">
        <v>251</v>
      </c>
      <c r="H222" s="195">
        <v>0.16600000000000001</v>
      </c>
      <c r="I222" s="196"/>
      <c r="J222" s="197">
        <f t="shared" si="10"/>
        <v>0</v>
      </c>
      <c r="K222" s="193" t="s">
        <v>139</v>
      </c>
      <c r="L222" s="41"/>
      <c r="M222" s="198" t="s">
        <v>32</v>
      </c>
      <c r="N222" s="199" t="s">
        <v>51</v>
      </c>
      <c r="O222" s="66"/>
      <c r="P222" s="200">
        <f t="shared" si="11"/>
        <v>0</v>
      </c>
      <c r="Q222" s="200">
        <v>0</v>
      </c>
      <c r="R222" s="200">
        <f t="shared" si="12"/>
        <v>0</v>
      </c>
      <c r="S222" s="200">
        <v>0</v>
      </c>
      <c r="T222" s="201">
        <f t="shared" si="13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261</v>
      </c>
      <c r="AT222" s="202" t="s">
        <v>135</v>
      </c>
      <c r="AU222" s="202" t="s">
        <v>21</v>
      </c>
      <c r="AY222" s="18" t="s">
        <v>132</v>
      </c>
      <c r="BE222" s="203">
        <f t="shared" si="14"/>
        <v>0</v>
      </c>
      <c r="BF222" s="203">
        <f t="shared" si="15"/>
        <v>0</v>
      </c>
      <c r="BG222" s="203">
        <f t="shared" si="16"/>
        <v>0</v>
      </c>
      <c r="BH222" s="203">
        <f t="shared" si="17"/>
        <v>0</v>
      </c>
      <c r="BI222" s="203">
        <f t="shared" si="18"/>
        <v>0</v>
      </c>
      <c r="BJ222" s="18" t="s">
        <v>141</v>
      </c>
      <c r="BK222" s="203">
        <f t="shared" si="19"/>
        <v>0</v>
      </c>
      <c r="BL222" s="18" t="s">
        <v>261</v>
      </c>
      <c r="BM222" s="202" t="s">
        <v>1206</v>
      </c>
    </row>
    <row r="223" spans="1:65" s="12" customFormat="1" ht="22.9" customHeight="1">
      <c r="B223" s="175"/>
      <c r="C223" s="176"/>
      <c r="D223" s="177" t="s">
        <v>78</v>
      </c>
      <c r="E223" s="189" t="s">
        <v>141</v>
      </c>
      <c r="F223" s="189" t="s">
        <v>220</v>
      </c>
      <c r="G223" s="176"/>
      <c r="H223" s="176"/>
      <c r="I223" s="179"/>
      <c r="J223" s="190">
        <f>BK223</f>
        <v>0</v>
      </c>
      <c r="K223" s="176"/>
      <c r="L223" s="181"/>
      <c r="M223" s="182"/>
      <c r="N223" s="183"/>
      <c r="O223" s="183"/>
      <c r="P223" s="184">
        <f>P224</f>
        <v>0</v>
      </c>
      <c r="Q223" s="183"/>
      <c r="R223" s="184">
        <f>R224</f>
        <v>11.668355</v>
      </c>
      <c r="S223" s="183"/>
      <c r="T223" s="185">
        <f>T224</f>
        <v>0</v>
      </c>
      <c r="AR223" s="186" t="s">
        <v>21</v>
      </c>
      <c r="AT223" s="187" t="s">
        <v>78</v>
      </c>
      <c r="AU223" s="187" t="s">
        <v>21</v>
      </c>
      <c r="AY223" s="186" t="s">
        <v>132</v>
      </c>
      <c r="BK223" s="188">
        <f>BK224</f>
        <v>0</v>
      </c>
    </row>
    <row r="224" spans="1:65" s="2" customFormat="1" ht="21.75" customHeight="1">
      <c r="A224" s="36"/>
      <c r="B224" s="37"/>
      <c r="C224" s="191" t="s">
        <v>496</v>
      </c>
      <c r="D224" s="191" t="s">
        <v>135</v>
      </c>
      <c r="E224" s="192" t="s">
        <v>222</v>
      </c>
      <c r="F224" s="193" t="s">
        <v>223</v>
      </c>
      <c r="G224" s="194" t="s">
        <v>224</v>
      </c>
      <c r="H224" s="195">
        <v>51.5</v>
      </c>
      <c r="I224" s="196"/>
      <c r="J224" s="197">
        <f>ROUND(I224*H224,2)</f>
        <v>0</v>
      </c>
      <c r="K224" s="193" t="s">
        <v>139</v>
      </c>
      <c r="L224" s="41"/>
      <c r="M224" s="198" t="s">
        <v>32</v>
      </c>
      <c r="N224" s="199" t="s">
        <v>51</v>
      </c>
      <c r="O224" s="66"/>
      <c r="P224" s="200">
        <f>O224*H224</f>
        <v>0</v>
      </c>
      <c r="Q224" s="200">
        <v>0.22656999999999999</v>
      </c>
      <c r="R224" s="200">
        <f>Q224*H224</f>
        <v>11.668355</v>
      </c>
      <c r="S224" s="200">
        <v>0</v>
      </c>
      <c r="T224" s="20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150</v>
      </c>
      <c r="AT224" s="202" t="s">
        <v>135</v>
      </c>
      <c r="AU224" s="202" t="s">
        <v>141</v>
      </c>
      <c r="AY224" s="18" t="s">
        <v>132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8" t="s">
        <v>141</v>
      </c>
      <c r="BK224" s="203">
        <f>ROUND(I224*H224,2)</f>
        <v>0</v>
      </c>
      <c r="BL224" s="18" t="s">
        <v>150</v>
      </c>
      <c r="BM224" s="202" t="s">
        <v>1207</v>
      </c>
    </row>
    <row r="225" spans="1:65" s="12" customFormat="1" ht="25.9" customHeight="1">
      <c r="B225" s="175"/>
      <c r="C225" s="176"/>
      <c r="D225" s="177" t="s">
        <v>78</v>
      </c>
      <c r="E225" s="178" t="s">
        <v>487</v>
      </c>
      <c r="F225" s="178" t="s">
        <v>488</v>
      </c>
      <c r="G225" s="176"/>
      <c r="H225" s="176"/>
      <c r="I225" s="179"/>
      <c r="J225" s="180">
        <f>BK225</f>
        <v>0</v>
      </c>
      <c r="K225" s="176"/>
      <c r="L225" s="181"/>
      <c r="M225" s="182"/>
      <c r="N225" s="183"/>
      <c r="O225" s="183"/>
      <c r="P225" s="184">
        <f>P226+P238+P264+P267+P269+P271+P283+P286+P294+P300+P305</f>
        <v>0</v>
      </c>
      <c r="Q225" s="183"/>
      <c r="R225" s="184">
        <f>R226+R238+R264+R267+R269+R271+R283+R286+R294+R300+R305</f>
        <v>8.6181595999999985</v>
      </c>
      <c r="S225" s="183"/>
      <c r="T225" s="185">
        <f>T226+T238+T264+T267+T269+T271+T283+T286+T294+T300+T305</f>
        <v>0.68158999999999992</v>
      </c>
      <c r="AR225" s="186" t="s">
        <v>141</v>
      </c>
      <c r="AT225" s="187" t="s">
        <v>78</v>
      </c>
      <c r="AU225" s="187" t="s">
        <v>79</v>
      </c>
      <c r="AY225" s="186" t="s">
        <v>132</v>
      </c>
      <c r="BK225" s="188">
        <f>BK226+BK238+BK264+BK267+BK269+BK271+BK283+BK286+BK294+BK300+BK305</f>
        <v>0</v>
      </c>
    </row>
    <row r="226" spans="1:65" s="12" customFormat="1" ht="22.9" customHeight="1">
      <c r="B226" s="175"/>
      <c r="C226" s="176"/>
      <c r="D226" s="177" t="s">
        <v>78</v>
      </c>
      <c r="E226" s="189" t="s">
        <v>489</v>
      </c>
      <c r="F226" s="189" t="s">
        <v>490</v>
      </c>
      <c r="G226" s="176"/>
      <c r="H226" s="176"/>
      <c r="I226" s="179"/>
      <c r="J226" s="190">
        <f>BK226</f>
        <v>0</v>
      </c>
      <c r="K226" s="176"/>
      <c r="L226" s="181"/>
      <c r="M226" s="182"/>
      <c r="N226" s="183"/>
      <c r="O226" s="183"/>
      <c r="P226" s="184">
        <f>SUM(P227:P237)</f>
        <v>0</v>
      </c>
      <c r="Q226" s="183"/>
      <c r="R226" s="184">
        <f>SUM(R227:R237)</f>
        <v>0.56749760000000005</v>
      </c>
      <c r="S226" s="183"/>
      <c r="T226" s="185">
        <f>SUM(T227:T237)</f>
        <v>0</v>
      </c>
      <c r="AR226" s="186" t="s">
        <v>141</v>
      </c>
      <c r="AT226" s="187" t="s">
        <v>78</v>
      </c>
      <c r="AU226" s="187" t="s">
        <v>21</v>
      </c>
      <c r="AY226" s="186" t="s">
        <v>132</v>
      </c>
      <c r="BK226" s="188">
        <f>SUM(BK227:BK237)</f>
        <v>0</v>
      </c>
    </row>
    <row r="227" spans="1:65" s="2" customFormat="1" ht="21.75" customHeight="1">
      <c r="A227" s="36"/>
      <c r="B227" s="37"/>
      <c r="C227" s="191" t="s">
        <v>501</v>
      </c>
      <c r="D227" s="191" t="s">
        <v>135</v>
      </c>
      <c r="E227" s="192" t="s">
        <v>492</v>
      </c>
      <c r="F227" s="193" t="s">
        <v>493</v>
      </c>
      <c r="G227" s="194" t="s">
        <v>195</v>
      </c>
      <c r="H227" s="195">
        <v>83.563000000000002</v>
      </c>
      <c r="I227" s="196"/>
      <c r="J227" s="197">
        <f>ROUND(I227*H227,2)</f>
        <v>0</v>
      </c>
      <c r="K227" s="193" t="s">
        <v>139</v>
      </c>
      <c r="L227" s="41"/>
      <c r="M227" s="198" t="s">
        <v>32</v>
      </c>
      <c r="N227" s="199" t="s">
        <v>51</v>
      </c>
      <c r="O227" s="66"/>
      <c r="P227" s="200">
        <f>O227*H227</f>
        <v>0</v>
      </c>
      <c r="Q227" s="200">
        <v>0</v>
      </c>
      <c r="R227" s="200">
        <f>Q227*H227</f>
        <v>0</v>
      </c>
      <c r="S227" s="200">
        <v>0</v>
      </c>
      <c r="T227" s="20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261</v>
      </c>
      <c r="AT227" s="202" t="s">
        <v>135</v>
      </c>
      <c r="AU227" s="202" t="s">
        <v>141</v>
      </c>
      <c r="AY227" s="18" t="s">
        <v>132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8" t="s">
        <v>141</v>
      </c>
      <c r="BK227" s="203">
        <f>ROUND(I227*H227,2)</f>
        <v>0</v>
      </c>
      <c r="BL227" s="18" t="s">
        <v>261</v>
      </c>
      <c r="BM227" s="202" t="s">
        <v>1208</v>
      </c>
    </row>
    <row r="228" spans="1:65" s="13" customFormat="1" ht="11.25">
      <c r="B228" s="209"/>
      <c r="C228" s="210"/>
      <c r="D228" s="211" t="s">
        <v>197</v>
      </c>
      <c r="E228" s="212" t="s">
        <v>32</v>
      </c>
      <c r="F228" s="213" t="s">
        <v>1209</v>
      </c>
      <c r="G228" s="210"/>
      <c r="H228" s="214">
        <v>83.563000000000002</v>
      </c>
      <c r="I228" s="215"/>
      <c r="J228" s="210"/>
      <c r="K228" s="210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197</v>
      </c>
      <c r="AU228" s="220" t="s">
        <v>141</v>
      </c>
      <c r="AV228" s="13" t="s">
        <v>141</v>
      </c>
      <c r="AW228" s="13" t="s">
        <v>41</v>
      </c>
      <c r="AX228" s="13" t="s">
        <v>79</v>
      </c>
      <c r="AY228" s="220" t="s">
        <v>132</v>
      </c>
    </row>
    <row r="229" spans="1:65" s="14" customFormat="1" ht="11.25">
      <c r="B229" s="221"/>
      <c r="C229" s="222"/>
      <c r="D229" s="211" t="s">
        <v>197</v>
      </c>
      <c r="E229" s="223" t="s">
        <v>32</v>
      </c>
      <c r="F229" s="224" t="s">
        <v>199</v>
      </c>
      <c r="G229" s="222"/>
      <c r="H229" s="225">
        <v>83.563000000000002</v>
      </c>
      <c r="I229" s="226"/>
      <c r="J229" s="222"/>
      <c r="K229" s="222"/>
      <c r="L229" s="227"/>
      <c r="M229" s="228"/>
      <c r="N229" s="229"/>
      <c r="O229" s="229"/>
      <c r="P229" s="229"/>
      <c r="Q229" s="229"/>
      <c r="R229" s="229"/>
      <c r="S229" s="229"/>
      <c r="T229" s="230"/>
      <c r="AT229" s="231" t="s">
        <v>197</v>
      </c>
      <c r="AU229" s="231" t="s">
        <v>141</v>
      </c>
      <c r="AV229" s="14" t="s">
        <v>150</v>
      </c>
      <c r="AW229" s="14" t="s">
        <v>41</v>
      </c>
      <c r="AX229" s="14" t="s">
        <v>21</v>
      </c>
      <c r="AY229" s="231" t="s">
        <v>132</v>
      </c>
    </row>
    <row r="230" spans="1:65" s="2" customFormat="1" ht="16.5" customHeight="1">
      <c r="A230" s="36"/>
      <c r="B230" s="37"/>
      <c r="C230" s="232" t="s">
        <v>505</v>
      </c>
      <c r="D230" s="232" t="s">
        <v>243</v>
      </c>
      <c r="E230" s="233" t="s">
        <v>816</v>
      </c>
      <c r="F230" s="234" t="s">
        <v>817</v>
      </c>
      <c r="G230" s="235" t="s">
        <v>818</v>
      </c>
      <c r="H230" s="236">
        <v>91.521000000000001</v>
      </c>
      <c r="I230" s="237"/>
      <c r="J230" s="238">
        <f>ROUND(I230*H230,2)</f>
        <v>0</v>
      </c>
      <c r="K230" s="234" t="s">
        <v>139</v>
      </c>
      <c r="L230" s="239"/>
      <c r="M230" s="240" t="s">
        <v>32</v>
      </c>
      <c r="N230" s="241" t="s">
        <v>51</v>
      </c>
      <c r="O230" s="66"/>
      <c r="P230" s="200">
        <f>O230*H230</f>
        <v>0</v>
      </c>
      <c r="Q230" s="200">
        <v>1E-3</v>
      </c>
      <c r="R230" s="200">
        <f>Q230*H230</f>
        <v>9.1521000000000005E-2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335</v>
      </c>
      <c r="AT230" s="202" t="s">
        <v>243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1210</v>
      </c>
    </row>
    <row r="231" spans="1:65" s="2" customFormat="1" ht="16.5" customHeight="1">
      <c r="A231" s="36"/>
      <c r="B231" s="37"/>
      <c r="C231" s="191" t="s">
        <v>510</v>
      </c>
      <c r="D231" s="191" t="s">
        <v>135</v>
      </c>
      <c r="E231" s="192" t="s">
        <v>502</v>
      </c>
      <c r="F231" s="193" t="s">
        <v>503</v>
      </c>
      <c r="G231" s="194" t="s">
        <v>195</v>
      </c>
      <c r="H231" s="195">
        <v>83.563000000000002</v>
      </c>
      <c r="I231" s="196"/>
      <c r="J231" s="197">
        <f>ROUND(I231*H231,2)</f>
        <v>0</v>
      </c>
      <c r="K231" s="193" t="s">
        <v>139</v>
      </c>
      <c r="L231" s="41"/>
      <c r="M231" s="198" t="s">
        <v>32</v>
      </c>
      <c r="N231" s="199" t="s">
        <v>51</v>
      </c>
      <c r="O231" s="66"/>
      <c r="P231" s="200">
        <f>O231*H231</f>
        <v>0</v>
      </c>
      <c r="Q231" s="200">
        <v>4.0000000000000002E-4</v>
      </c>
      <c r="R231" s="200">
        <f>Q231*H231</f>
        <v>3.3425200000000002E-2</v>
      </c>
      <c r="S231" s="200">
        <v>0</v>
      </c>
      <c r="T231" s="20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2" t="s">
        <v>261</v>
      </c>
      <c r="AT231" s="202" t="s">
        <v>135</v>
      </c>
      <c r="AU231" s="202" t="s">
        <v>141</v>
      </c>
      <c r="AY231" s="18" t="s">
        <v>132</v>
      </c>
      <c r="BE231" s="203">
        <f>IF(N231="základní",J231,0)</f>
        <v>0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8" t="s">
        <v>141</v>
      </c>
      <c r="BK231" s="203">
        <f>ROUND(I231*H231,2)</f>
        <v>0</v>
      </c>
      <c r="BL231" s="18" t="s">
        <v>261</v>
      </c>
      <c r="BM231" s="202" t="s">
        <v>1211</v>
      </c>
    </row>
    <row r="232" spans="1:65" s="2" customFormat="1" ht="16.5" customHeight="1">
      <c r="A232" s="36"/>
      <c r="B232" s="37"/>
      <c r="C232" s="232" t="s">
        <v>514</v>
      </c>
      <c r="D232" s="232" t="s">
        <v>243</v>
      </c>
      <c r="E232" s="233" t="s">
        <v>506</v>
      </c>
      <c r="F232" s="234" t="s">
        <v>821</v>
      </c>
      <c r="G232" s="235" t="s">
        <v>195</v>
      </c>
      <c r="H232" s="236">
        <v>100.276</v>
      </c>
      <c r="I232" s="237"/>
      <c r="J232" s="238">
        <f>ROUND(I232*H232,2)</f>
        <v>0</v>
      </c>
      <c r="K232" s="234" t="s">
        <v>139</v>
      </c>
      <c r="L232" s="239"/>
      <c r="M232" s="240" t="s">
        <v>32</v>
      </c>
      <c r="N232" s="241" t="s">
        <v>51</v>
      </c>
      <c r="O232" s="66"/>
      <c r="P232" s="200">
        <f>O232*H232</f>
        <v>0</v>
      </c>
      <c r="Q232" s="200">
        <v>3.8800000000000002E-3</v>
      </c>
      <c r="R232" s="200">
        <f>Q232*H232</f>
        <v>0.38907088000000001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335</v>
      </c>
      <c r="AT232" s="202" t="s">
        <v>243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1212</v>
      </c>
    </row>
    <row r="233" spans="1:65" s="13" customFormat="1" ht="11.25">
      <c r="B233" s="209"/>
      <c r="C233" s="210"/>
      <c r="D233" s="211" t="s">
        <v>197</v>
      </c>
      <c r="E233" s="210"/>
      <c r="F233" s="213" t="s">
        <v>1213</v>
      </c>
      <c r="G233" s="210"/>
      <c r="H233" s="214">
        <v>100.276</v>
      </c>
      <c r="I233" s="215"/>
      <c r="J233" s="210"/>
      <c r="K233" s="210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197</v>
      </c>
      <c r="AU233" s="220" t="s">
        <v>141</v>
      </c>
      <c r="AV233" s="13" t="s">
        <v>141</v>
      </c>
      <c r="AW233" s="13" t="s">
        <v>4</v>
      </c>
      <c r="AX233" s="13" t="s">
        <v>21</v>
      </c>
      <c r="AY233" s="220" t="s">
        <v>132</v>
      </c>
    </row>
    <row r="234" spans="1:65" s="2" customFormat="1" ht="21.75" customHeight="1">
      <c r="A234" s="36"/>
      <c r="B234" s="37"/>
      <c r="C234" s="191" t="s">
        <v>518</v>
      </c>
      <c r="D234" s="191" t="s">
        <v>135</v>
      </c>
      <c r="E234" s="192" t="s">
        <v>511</v>
      </c>
      <c r="F234" s="193" t="s">
        <v>512</v>
      </c>
      <c r="G234" s="194" t="s">
        <v>195</v>
      </c>
      <c r="H234" s="195">
        <v>83.563000000000002</v>
      </c>
      <c r="I234" s="196"/>
      <c r="J234" s="197">
        <f>ROUND(I234*H234,2)</f>
        <v>0</v>
      </c>
      <c r="K234" s="193" t="s">
        <v>139</v>
      </c>
      <c r="L234" s="41"/>
      <c r="M234" s="198" t="s">
        <v>32</v>
      </c>
      <c r="N234" s="199" t="s">
        <v>51</v>
      </c>
      <c r="O234" s="66"/>
      <c r="P234" s="200">
        <f>O234*H234</f>
        <v>0</v>
      </c>
      <c r="Q234" s="200">
        <v>4.0000000000000003E-5</v>
      </c>
      <c r="R234" s="200">
        <f>Q234*H234</f>
        <v>3.3425200000000003E-3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261</v>
      </c>
      <c r="AT234" s="202" t="s">
        <v>135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1214</v>
      </c>
    </row>
    <row r="235" spans="1:65" s="2" customFormat="1" ht="16.5" customHeight="1">
      <c r="A235" s="36"/>
      <c r="B235" s="37"/>
      <c r="C235" s="232" t="s">
        <v>524</v>
      </c>
      <c r="D235" s="232" t="s">
        <v>243</v>
      </c>
      <c r="E235" s="233" t="s">
        <v>515</v>
      </c>
      <c r="F235" s="234" t="s">
        <v>516</v>
      </c>
      <c r="G235" s="235" t="s">
        <v>195</v>
      </c>
      <c r="H235" s="236">
        <v>100.276</v>
      </c>
      <c r="I235" s="237"/>
      <c r="J235" s="238">
        <f>ROUND(I235*H235,2)</f>
        <v>0</v>
      </c>
      <c r="K235" s="234" t="s">
        <v>139</v>
      </c>
      <c r="L235" s="239"/>
      <c r="M235" s="240" t="s">
        <v>32</v>
      </c>
      <c r="N235" s="241" t="s">
        <v>51</v>
      </c>
      <c r="O235" s="66"/>
      <c r="P235" s="200">
        <f>O235*H235</f>
        <v>0</v>
      </c>
      <c r="Q235" s="200">
        <v>5.0000000000000001E-4</v>
      </c>
      <c r="R235" s="200">
        <f>Q235*H235</f>
        <v>5.0138000000000002E-2</v>
      </c>
      <c r="S235" s="200">
        <v>0</v>
      </c>
      <c r="T235" s="20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2" t="s">
        <v>335</v>
      </c>
      <c r="AT235" s="202" t="s">
        <v>243</v>
      </c>
      <c r="AU235" s="202" t="s">
        <v>141</v>
      </c>
      <c r="AY235" s="18" t="s">
        <v>132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8" t="s">
        <v>141</v>
      </c>
      <c r="BK235" s="203">
        <f>ROUND(I235*H235,2)</f>
        <v>0</v>
      </c>
      <c r="BL235" s="18" t="s">
        <v>261</v>
      </c>
      <c r="BM235" s="202" t="s">
        <v>1215</v>
      </c>
    </row>
    <row r="236" spans="1:65" s="13" customFormat="1" ht="11.25">
      <c r="B236" s="209"/>
      <c r="C236" s="210"/>
      <c r="D236" s="211" t="s">
        <v>197</v>
      </c>
      <c r="E236" s="210"/>
      <c r="F236" s="213" t="s">
        <v>1213</v>
      </c>
      <c r="G236" s="210"/>
      <c r="H236" s="214">
        <v>100.276</v>
      </c>
      <c r="I236" s="215"/>
      <c r="J236" s="210"/>
      <c r="K236" s="210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197</v>
      </c>
      <c r="AU236" s="220" t="s">
        <v>141</v>
      </c>
      <c r="AV236" s="13" t="s">
        <v>141</v>
      </c>
      <c r="AW236" s="13" t="s">
        <v>4</v>
      </c>
      <c r="AX236" s="13" t="s">
        <v>21</v>
      </c>
      <c r="AY236" s="220" t="s">
        <v>132</v>
      </c>
    </row>
    <row r="237" spans="1:65" s="2" customFormat="1" ht="21.75" customHeight="1">
      <c r="A237" s="36"/>
      <c r="B237" s="37"/>
      <c r="C237" s="191" t="s">
        <v>528</v>
      </c>
      <c r="D237" s="191" t="s">
        <v>135</v>
      </c>
      <c r="E237" s="192" t="s">
        <v>519</v>
      </c>
      <c r="F237" s="193" t="s">
        <v>520</v>
      </c>
      <c r="G237" s="194" t="s">
        <v>251</v>
      </c>
      <c r="H237" s="195">
        <v>0.56699999999999995</v>
      </c>
      <c r="I237" s="196"/>
      <c r="J237" s="197">
        <f>ROUND(I237*H237,2)</f>
        <v>0</v>
      </c>
      <c r="K237" s="193" t="s">
        <v>139</v>
      </c>
      <c r="L237" s="41"/>
      <c r="M237" s="198" t="s">
        <v>32</v>
      </c>
      <c r="N237" s="199" t="s">
        <v>51</v>
      </c>
      <c r="O237" s="66"/>
      <c r="P237" s="200">
        <f>O237*H237</f>
        <v>0</v>
      </c>
      <c r="Q237" s="200">
        <v>0</v>
      </c>
      <c r="R237" s="200">
        <f>Q237*H237</f>
        <v>0</v>
      </c>
      <c r="S237" s="200">
        <v>0</v>
      </c>
      <c r="T237" s="20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2" t="s">
        <v>261</v>
      </c>
      <c r="AT237" s="202" t="s">
        <v>135</v>
      </c>
      <c r="AU237" s="202" t="s">
        <v>141</v>
      </c>
      <c r="AY237" s="18" t="s">
        <v>132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8" t="s">
        <v>141</v>
      </c>
      <c r="BK237" s="203">
        <f>ROUND(I237*H237,2)</f>
        <v>0</v>
      </c>
      <c r="BL237" s="18" t="s">
        <v>261</v>
      </c>
      <c r="BM237" s="202" t="s">
        <v>1216</v>
      </c>
    </row>
    <row r="238" spans="1:65" s="12" customFormat="1" ht="22.9" customHeight="1">
      <c r="B238" s="175"/>
      <c r="C238" s="176"/>
      <c r="D238" s="177" t="s">
        <v>78</v>
      </c>
      <c r="E238" s="189" t="s">
        <v>522</v>
      </c>
      <c r="F238" s="189" t="s">
        <v>523</v>
      </c>
      <c r="G238" s="176"/>
      <c r="H238" s="176"/>
      <c r="I238" s="179"/>
      <c r="J238" s="190">
        <f>BK238</f>
        <v>0</v>
      </c>
      <c r="K238" s="176"/>
      <c r="L238" s="181"/>
      <c r="M238" s="182"/>
      <c r="N238" s="183"/>
      <c r="O238" s="183"/>
      <c r="P238" s="184">
        <f>SUM(P239:P263)</f>
        <v>0</v>
      </c>
      <c r="Q238" s="183"/>
      <c r="R238" s="184">
        <f>SUM(R239:R263)</f>
        <v>2.9866145999999993</v>
      </c>
      <c r="S238" s="183"/>
      <c r="T238" s="185">
        <f>SUM(T239:T263)</f>
        <v>0</v>
      </c>
      <c r="AR238" s="186" t="s">
        <v>141</v>
      </c>
      <c r="AT238" s="187" t="s">
        <v>78</v>
      </c>
      <c r="AU238" s="187" t="s">
        <v>21</v>
      </c>
      <c r="AY238" s="186" t="s">
        <v>132</v>
      </c>
      <c r="BK238" s="188">
        <f>SUM(BK239:BK263)</f>
        <v>0</v>
      </c>
    </row>
    <row r="239" spans="1:65" s="2" customFormat="1" ht="16.5" customHeight="1">
      <c r="A239" s="36"/>
      <c r="B239" s="37"/>
      <c r="C239" s="191" t="s">
        <v>534</v>
      </c>
      <c r="D239" s="191" t="s">
        <v>135</v>
      </c>
      <c r="E239" s="192" t="s">
        <v>525</v>
      </c>
      <c r="F239" s="193" t="s">
        <v>526</v>
      </c>
      <c r="G239" s="194" t="s">
        <v>195</v>
      </c>
      <c r="H239" s="195">
        <v>122.72</v>
      </c>
      <c r="I239" s="196"/>
      <c r="J239" s="197">
        <f>ROUND(I239*H239,2)</f>
        <v>0</v>
      </c>
      <c r="K239" s="193" t="s">
        <v>139</v>
      </c>
      <c r="L239" s="41"/>
      <c r="M239" s="198" t="s">
        <v>32</v>
      </c>
      <c r="N239" s="199" t="s">
        <v>51</v>
      </c>
      <c r="O239" s="66"/>
      <c r="P239" s="200">
        <f>O239*H239</f>
        <v>0</v>
      </c>
      <c r="Q239" s="200">
        <v>6.0299999999999998E-3</v>
      </c>
      <c r="R239" s="200">
        <f>Q239*H239</f>
        <v>0.74000159999999993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261</v>
      </c>
      <c r="AT239" s="202" t="s">
        <v>135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1217</v>
      </c>
    </row>
    <row r="240" spans="1:65" s="2" customFormat="1" ht="16.5" customHeight="1">
      <c r="A240" s="36"/>
      <c r="B240" s="37"/>
      <c r="C240" s="232" t="s">
        <v>538</v>
      </c>
      <c r="D240" s="232" t="s">
        <v>243</v>
      </c>
      <c r="E240" s="233" t="s">
        <v>529</v>
      </c>
      <c r="F240" s="234" t="s">
        <v>530</v>
      </c>
      <c r="G240" s="235" t="s">
        <v>202</v>
      </c>
      <c r="H240" s="236">
        <v>15.462</v>
      </c>
      <c r="I240" s="237"/>
      <c r="J240" s="238">
        <f>ROUND(I240*H240,2)</f>
        <v>0</v>
      </c>
      <c r="K240" s="234" t="s">
        <v>139</v>
      </c>
      <c r="L240" s="239"/>
      <c r="M240" s="240" t="s">
        <v>32</v>
      </c>
      <c r="N240" s="241" t="s">
        <v>51</v>
      </c>
      <c r="O240" s="66"/>
      <c r="P240" s="200">
        <f>O240*H240</f>
        <v>0</v>
      </c>
      <c r="Q240" s="200">
        <v>0.04</v>
      </c>
      <c r="R240" s="200">
        <f>Q240*H240</f>
        <v>0.61848000000000003</v>
      </c>
      <c r="S240" s="200">
        <v>0</v>
      </c>
      <c r="T240" s="20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2" t="s">
        <v>335</v>
      </c>
      <c r="AT240" s="202" t="s">
        <v>243</v>
      </c>
      <c r="AU240" s="202" t="s">
        <v>141</v>
      </c>
      <c r="AY240" s="18" t="s">
        <v>132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8" t="s">
        <v>141</v>
      </c>
      <c r="BK240" s="203">
        <f>ROUND(I240*H240,2)</f>
        <v>0</v>
      </c>
      <c r="BL240" s="18" t="s">
        <v>261</v>
      </c>
      <c r="BM240" s="202" t="s">
        <v>1218</v>
      </c>
    </row>
    <row r="241" spans="1:65" s="13" customFormat="1" ht="11.25">
      <c r="B241" s="209"/>
      <c r="C241" s="210"/>
      <c r="D241" s="211" t="s">
        <v>197</v>
      </c>
      <c r="E241" s="212" t="s">
        <v>32</v>
      </c>
      <c r="F241" s="213" t="s">
        <v>532</v>
      </c>
      <c r="G241" s="210"/>
      <c r="H241" s="214">
        <v>14.726000000000001</v>
      </c>
      <c r="I241" s="215"/>
      <c r="J241" s="210"/>
      <c r="K241" s="210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197</v>
      </c>
      <c r="AU241" s="220" t="s">
        <v>141</v>
      </c>
      <c r="AV241" s="13" t="s">
        <v>141</v>
      </c>
      <c r="AW241" s="13" t="s">
        <v>41</v>
      </c>
      <c r="AX241" s="13" t="s">
        <v>21</v>
      </c>
      <c r="AY241" s="220" t="s">
        <v>132</v>
      </c>
    </row>
    <row r="242" spans="1:65" s="13" customFormat="1" ht="11.25">
      <c r="B242" s="209"/>
      <c r="C242" s="210"/>
      <c r="D242" s="211" t="s">
        <v>197</v>
      </c>
      <c r="E242" s="210"/>
      <c r="F242" s="213" t="s">
        <v>533</v>
      </c>
      <c r="G242" s="210"/>
      <c r="H242" s="214">
        <v>15.462</v>
      </c>
      <c r="I242" s="215"/>
      <c r="J242" s="210"/>
      <c r="K242" s="210"/>
      <c r="L242" s="216"/>
      <c r="M242" s="217"/>
      <c r="N242" s="218"/>
      <c r="O242" s="218"/>
      <c r="P242" s="218"/>
      <c r="Q242" s="218"/>
      <c r="R242" s="218"/>
      <c r="S242" s="218"/>
      <c r="T242" s="219"/>
      <c r="AT242" s="220" t="s">
        <v>197</v>
      </c>
      <c r="AU242" s="220" t="s">
        <v>141</v>
      </c>
      <c r="AV242" s="13" t="s">
        <v>141</v>
      </c>
      <c r="AW242" s="13" t="s">
        <v>4</v>
      </c>
      <c r="AX242" s="13" t="s">
        <v>21</v>
      </c>
      <c r="AY242" s="220" t="s">
        <v>132</v>
      </c>
    </row>
    <row r="243" spans="1:65" s="2" customFormat="1" ht="21.75" customHeight="1">
      <c r="A243" s="36"/>
      <c r="B243" s="37"/>
      <c r="C243" s="191" t="s">
        <v>543</v>
      </c>
      <c r="D243" s="191" t="s">
        <v>135</v>
      </c>
      <c r="E243" s="192" t="s">
        <v>535</v>
      </c>
      <c r="F243" s="193" t="s">
        <v>536</v>
      </c>
      <c r="G243" s="194" t="s">
        <v>195</v>
      </c>
      <c r="H243" s="195">
        <v>152.32</v>
      </c>
      <c r="I243" s="196"/>
      <c r="J243" s="197">
        <f>ROUND(I243*H243,2)</f>
        <v>0</v>
      </c>
      <c r="K243" s="193" t="s">
        <v>139</v>
      </c>
      <c r="L243" s="41"/>
      <c r="M243" s="198" t="s">
        <v>32</v>
      </c>
      <c r="N243" s="199" t="s">
        <v>51</v>
      </c>
      <c r="O243" s="66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2" t="s">
        <v>261</v>
      </c>
      <c r="AT243" s="202" t="s">
        <v>135</v>
      </c>
      <c r="AU243" s="202" t="s">
        <v>141</v>
      </c>
      <c r="AY243" s="18" t="s">
        <v>132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8" t="s">
        <v>141</v>
      </c>
      <c r="BK243" s="203">
        <f>ROUND(I243*H243,2)</f>
        <v>0</v>
      </c>
      <c r="BL243" s="18" t="s">
        <v>261</v>
      </c>
      <c r="BM243" s="202" t="s">
        <v>1219</v>
      </c>
    </row>
    <row r="244" spans="1:65" s="2" customFormat="1" ht="16.5" customHeight="1">
      <c r="A244" s="36"/>
      <c r="B244" s="37"/>
      <c r="C244" s="232" t="s">
        <v>547</v>
      </c>
      <c r="D244" s="232" t="s">
        <v>243</v>
      </c>
      <c r="E244" s="233" t="s">
        <v>539</v>
      </c>
      <c r="F244" s="234" t="s">
        <v>540</v>
      </c>
      <c r="G244" s="235" t="s">
        <v>195</v>
      </c>
      <c r="H244" s="236">
        <v>307.68599999999998</v>
      </c>
      <c r="I244" s="237"/>
      <c r="J244" s="238">
        <f>ROUND(I244*H244,2)</f>
        <v>0</v>
      </c>
      <c r="K244" s="234" t="s">
        <v>139</v>
      </c>
      <c r="L244" s="239"/>
      <c r="M244" s="240" t="s">
        <v>32</v>
      </c>
      <c r="N244" s="241" t="s">
        <v>51</v>
      </c>
      <c r="O244" s="66"/>
      <c r="P244" s="200">
        <f>O244*H244</f>
        <v>0</v>
      </c>
      <c r="Q244" s="200">
        <v>3.9199999999999999E-3</v>
      </c>
      <c r="R244" s="200">
        <f>Q244*H244</f>
        <v>1.2061291199999999</v>
      </c>
      <c r="S244" s="200">
        <v>0</v>
      </c>
      <c r="T244" s="20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2" t="s">
        <v>335</v>
      </c>
      <c r="AT244" s="202" t="s">
        <v>243</v>
      </c>
      <c r="AU244" s="202" t="s">
        <v>141</v>
      </c>
      <c r="AY244" s="18" t="s">
        <v>132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18" t="s">
        <v>141</v>
      </c>
      <c r="BK244" s="203">
        <f>ROUND(I244*H244,2)</f>
        <v>0</v>
      </c>
      <c r="BL244" s="18" t="s">
        <v>261</v>
      </c>
      <c r="BM244" s="202" t="s">
        <v>1220</v>
      </c>
    </row>
    <row r="245" spans="1:65" s="13" customFormat="1" ht="11.25">
      <c r="B245" s="209"/>
      <c r="C245" s="210"/>
      <c r="D245" s="211" t="s">
        <v>197</v>
      </c>
      <c r="E245" s="210"/>
      <c r="F245" s="213" t="s">
        <v>830</v>
      </c>
      <c r="G245" s="210"/>
      <c r="H245" s="214">
        <v>307.68599999999998</v>
      </c>
      <c r="I245" s="215"/>
      <c r="J245" s="210"/>
      <c r="K245" s="210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197</v>
      </c>
      <c r="AU245" s="220" t="s">
        <v>141</v>
      </c>
      <c r="AV245" s="13" t="s">
        <v>141</v>
      </c>
      <c r="AW245" s="13" t="s">
        <v>4</v>
      </c>
      <c r="AX245" s="13" t="s">
        <v>21</v>
      </c>
      <c r="AY245" s="220" t="s">
        <v>132</v>
      </c>
    </row>
    <row r="246" spans="1:65" s="2" customFormat="1" ht="16.5" customHeight="1">
      <c r="A246" s="36"/>
      <c r="B246" s="37"/>
      <c r="C246" s="191" t="s">
        <v>552</v>
      </c>
      <c r="D246" s="191" t="s">
        <v>135</v>
      </c>
      <c r="E246" s="192" t="s">
        <v>544</v>
      </c>
      <c r="F246" s="193" t="s">
        <v>545</v>
      </c>
      <c r="G246" s="194" t="s">
        <v>195</v>
      </c>
      <c r="H246" s="195">
        <v>152.32</v>
      </c>
      <c r="I246" s="196"/>
      <c r="J246" s="197">
        <f>ROUND(I246*H246,2)</f>
        <v>0</v>
      </c>
      <c r="K246" s="193" t="s">
        <v>139</v>
      </c>
      <c r="L246" s="41"/>
      <c r="M246" s="198" t="s">
        <v>32</v>
      </c>
      <c r="N246" s="199" t="s">
        <v>51</v>
      </c>
      <c r="O246" s="66"/>
      <c r="P246" s="200">
        <f>O246*H246</f>
        <v>0</v>
      </c>
      <c r="Q246" s="200">
        <v>3.0000000000000001E-5</v>
      </c>
      <c r="R246" s="200">
        <f>Q246*H246</f>
        <v>4.5696000000000001E-3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261</v>
      </c>
      <c r="AT246" s="202" t="s">
        <v>135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1221</v>
      </c>
    </row>
    <row r="247" spans="1:65" s="2" customFormat="1" ht="16.5" customHeight="1">
      <c r="A247" s="36"/>
      <c r="B247" s="37"/>
      <c r="C247" s="232" t="s">
        <v>558</v>
      </c>
      <c r="D247" s="232" t="s">
        <v>243</v>
      </c>
      <c r="E247" s="233" t="s">
        <v>548</v>
      </c>
      <c r="F247" s="234" t="s">
        <v>549</v>
      </c>
      <c r="G247" s="235" t="s">
        <v>195</v>
      </c>
      <c r="H247" s="236">
        <v>159.93600000000001</v>
      </c>
      <c r="I247" s="237"/>
      <c r="J247" s="238">
        <f>ROUND(I247*H247,2)</f>
        <v>0</v>
      </c>
      <c r="K247" s="234" t="s">
        <v>139</v>
      </c>
      <c r="L247" s="239"/>
      <c r="M247" s="240" t="s">
        <v>32</v>
      </c>
      <c r="N247" s="241" t="s">
        <v>51</v>
      </c>
      <c r="O247" s="66"/>
      <c r="P247" s="200">
        <f>O247*H247</f>
        <v>0</v>
      </c>
      <c r="Q247" s="200">
        <v>1.8000000000000001E-4</v>
      </c>
      <c r="R247" s="200">
        <f>Q247*H247</f>
        <v>2.8788480000000002E-2</v>
      </c>
      <c r="S247" s="200">
        <v>0</v>
      </c>
      <c r="T247" s="20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2" t="s">
        <v>335</v>
      </c>
      <c r="AT247" s="202" t="s">
        <v>243</v>
      </c>
      <c r="AU247" s="202" t="s">
        <v>141</v>
      </c>
      <c r="AY247" s="18" t="s">
        <v>132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8" t="s">
        <v>141</v>
      </c>
      <c r="BK247" s="203">
        <f>ROUND(I247*H247,2)</f>
        <v>0</v>
      </c>
      <c r="BL247" s="18" t="s">
        <v>261</v>
      </c>
      <c r="BM247" s="202" t="s">
        <v>1222</v>
      </c>
    </row>
    <row r="248" spans="1:65" s="13" customFormat="1" ht="11.25">
      <c r="B248" s="209"/>
      <c r="C248" s="210"/>
      <c r="D248" s="211" t="s">
        <v>197</v>
      </c>
      <c r="E248" s="210"/>
      <c r="F248" s="213" t="s">
        <v>833</v>
      </c>
      <c r="G248" s="210"/>
      <c r="H248" s="214">
        <v>159.93600000000001</v>
      </c>
      <c r="I248" s="215"/>
      <c r="J248" s="210"/>
      <c r="K248" s="210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197</v>
      </c>
      <c r="AU248" s="220" t="s">
        <v>141</v>
      </c>
      <c r="AV248" s="13" t="s">
        <v>141</v>
      </c>
      <c r="AW248" s="13" t="s">
        <v>4</v>
      </c>
      <c r="AX248" s="13" t="s">
        <v>21</v>
      </c>
      <c r="AY248" s="220" t="s">
        <v>132</v>
      </c>
    </row>
    <row r="249" spans="1:65" s="2" customFormat="1" ht="21.75" customHeight="1">
      <c r="A249" s="36"/>
      <c r="B249" s="37"/>
      <c r="C249" s="191" t="s">
        <v>563</v>
      </c>
      <c r="D249" s="191" t="s">
        <v>135</v>
      </c>
      <c r="E249" s="192" t="s">
        <v>553</v>
      </c>
      <c r="F249" s="193" t="s">
        <v>554</v>
      </c>
      <c r="G249" s="194" t="s">
        <v>195</v>
      </c>
      <c r="H249" s="195">
        <v>24.63</v>
      </c>
      <c r="I249" s="196"/>
      <c r="J249" s="197">
        <f>ROUND(I249*H249,2)</f>
        <v>0</v>
      </c>
      <c r="K249" s="193" t="s">
        <v>139</v>
      </c>
      <c r="L249" s="41"/>
      <c r="M249" s="198" t="s">
        <v>32</v>
      </c>
      <c r="N249" s="199" t="s">
        <v>51</v>
      </c>
      <c r="O249" s="66"/>
      <c r="P249" s="200">
        <f>O249*H249</f>
        <v>0</v>
      </c>
      <c r="Q249" s="200">
        <v>6.0600000000000003E-3</v>
      </c>
      <c r="R249" s="200">
        <f>Q249*H249</f>
        <v>0.1492578</v>
      </c>
      <c r="S249" s="200">
        <v>0</v>
      </c>
      <c r="T249" s="20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2" t="s">
        <v>261</v>
      </c>
      <c r="AT249" s="202" t="s">
        <v>135</v>
      </c>
      <c r="AU249" s="202" t="s">
        <v>141</v>
      </c>
      <c r="AY249" s="18" t="s">
        <v>132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8" t="s">
        <v>141</v>
      </c>
      <c r="BK249" s="203">
        <f>ROUND(I249*H249,2)</f>
        <v>0</v>
      </c>
      <c r="BL249" s="18" t="s">
        <v>261</v>
      </c>
      <c r="BM249" s="202" t="s">
        <v>1223</v>
      </c>
    </row>
    <row r="250" spans="1:65" s="13" customFormat="1" ht="11.25">
      <c r="B250" s="209"/>
      <c r="C250" s="210"/>
      <c r="D250" s="211" t="s">
        <v>197</v>
      </c>
      <c r="E250" s="212" t="s">
        <v>32</v>
      </c>
      <c r="F250" s="213" t="s">
        <v>835</v>
      </c>
      <c r="G250" s="210"/>
      <c r="H250" s="214">
        <v>27.83</v>
      </c>
      <c r="I250" s="215"/>
      <c r="J250" s="210"/>
      <c r="K250" s="210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197</v>
      </c>
      <c r="AU250" s="220" t="s">
        <v>141</v>
      </c>
      <c r="AV250" s="13" t="s">
        <v>141</v>
      </c>
      <c r="AW250" s="13" t="s">
        <v>41</v>
      </c>
      <c r="AX250" s="13" t="s">
        <v>79</v>
      </c>
      <c r="AY250" s="220" t="s">
        <v>132</v>
      </c>
    </row>
    <row r="251" spans="1:65" s="13" customFormat="1" ht="11.25">
      <c r="B251" s="209"/>
      <c r="C251" s="210"/>
      <c r="D251" s="211" t="s">
        <v>197</v>
      </c>
      <c r="E251" s="212" t="s">
        <v>32</v>
      </c>
      <c r="F251" s="213" t="s">
        <v>836</v>
      </c>
      <c r="G251" s="210"/>
      <c r="H251" s="214">
        <v>-3.2</v>
      </c>
      <c r="I251" s="215"/>
      <c r="J251" s="210"/>
      <c r="K251" s="210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197</v>
      </c>
      <c r="AU251" s="220" t="s">
        <v>141</v>
      </c>
      <c r="AV251" s="13" t="s">
        <v>141</v>
      </c>
      <c r="AW251" s="13" t="s">
        <v>41</v>
      </c>
      <c r="AX251" s="13" t="s">
        <v>79</v>
      </c>
      <c r="AY251" s="220" t="s">
        <v>132</v>
      </c>
    </row>
    <row r="252" spans="1:65" s="14" customFormat="1" ht="11.25">
      <c r="B252" s="221"/>
      <c r="C252" s="222"/>
      <c r="D252" s="211" t="s">
        <v>197</v>
      </c>
      <c r="E252" s="223" t="s">
        <v>32</v>
      </c>
      <c r="F252" s="224" t="s">
        <v>199</v>
      </c>
      <c r="G252" s="222"/>
      <c r="H252" s="225">
        <v>24.63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197</v>
      </c>
      <c r="AU252" s="231" t="s">
        <v>141</v>
      </c>
      <c r="AV252" s="14" t="s">
        <v>150</v>
      </c>
      <c r="AW252" s="14" t="s">
        <v>41</v>
      </c>
      <c r="AX252" s="14" t="s">
        <v>21</v>
      </c>
      <c r="AY252" s="231" t="s">
        <v>132</v>
      </c>
    </row>
    <row r="253" spans="1:65" s="2" customFormat="1" ht="16.5" customHeight="1">
      <c r="A253" s="36"/>
      <c r="B253" s="37"/>
      <c r="C253" s="232" t="s">
        <v>568</v>
      </c>
      <c r="D253" s="232" t="s">
        <v>243</v>
      </c>
      <c r="E253" s="233" t="s">
        <v>559</v>
      </c>
      <c r="F253" s="234" t="s">
        <v>560</v>
      </c>
      <c r="G253" s="235" t="s">
        <v>195</v>
      </c>
      <c r="H253" s="236">
        <v>24.645</v>
      </c>
      <c r="I253" s="237"/>
      <c r="J253" s="238">
        <f>ROUND(I253*H253,2)</f>
        <v>0</v>
      </c>
      <c r="K253" s="234" t="s">
        <v>139</v>
      </c>
      <c r="L253" s="239"/>
      <c r="M253" s="240" t="s">
        <v>32</v>
      </c>
      <c r="N253" s="241" t="s">
        <v>51</v>
      </c>
      <c r="O253" s="66"/>
      <c r="P253" s="200">
        <f>O253*H253</f>
        <v>0</v>
      </c>
      <c r="Q253" s="200">
        <v>8.0000000000000002E-3</v>
      </c>
      <c r="R253" s="200">
        <f>Q253*H253</f>
        <v>0.19716</v>
      </c>
      <c r="S253" s="200">
        <v>0</v>
      </c>
      <c r="T253" s="20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2" t="s">
        <v>335</v>
      </c>
      <c r="AT253" s="202" t="s">
        <v>243</v>
      </c>
      <c r="AU253" s="202" t="s">
        <v>141</v>
      </c>
      <c r="AY253" s="18" t="s">
        <v>132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8" t="s">
        <v>141</v>
      </c>
      <c r="BK253" s="203">
        <f>ROUND(I253*H253,2)</f>
        <v>0</v>
      </c>
      <c r="BL253" s="18" t="s">
        <v>261</v>
      </c>
      <c r="BM253" s="202" t="s">
        <v>1224</v>
      </c>
    </row>
    <row r="254" spans="1:65" s="13" customFormat="1" ht="11.25">
      <c r="B254" s="209"/>
      <c r="C254" s="210"/>
      <c r="D254" s="211" t="s">
        <v>197</v>
      </c>
      <c r="E254" s="210"/>
      <c r="F254" s="213" t="s">
        <v>838</v>
      </c>
      <c r="G254" s="210"/>
      <c r="H254" s="214">
        <v>24.645</v>
      </c>
      <c r="I254" s="215"/>
      <c r="J254" s="210"/>
      <c r="K254" s="210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197</v>
      </c>
      <c r="AU254" s="220" t="s">
        <v>141</v>
      </c>
      <c r="AV254" s="13" t="s">
        <v>141</v>
      </c>
      <c r="AW254" s="13" t="s">
        <v>4</v>
      </c>
      <c r="AX254" s="13" t="s">
        <v>21</v>
      </c>
      <c r="AY254" s="220" t="s">
        <v>132</v>
      </c>
    </row>
    <row r="255" spans="1:65" s="2" customFormat="1" ht="21.75" customHeight="1">
      <c r="A255" s="36"/>
      <c r="B255" s="37"/>
      <c r="C255" s="191" t="s">
        <v>573</v>
      </c>
      <c r="D255" s="191" t="s">
        <v>135</v>
      </c>
      <c r="E255" s="192" t="s">
        <v>564</v>
      </c>
      <c r="F255" s="193" t="s">
        <v>565</v>
      </c>
      <c r="G255" s="194" t="s">
        <v>195</v>
      </c>
      <c r="H255" s="195">
        <v>6.9</v>
      </c>
      <c r="I255" s="196"/>
      <c r="J255" s="197">
        <f>ROUND(I255*H255,2)</f>
        <v>0</v>
      </c>
      <c r="K255" s="193" t="s">
        <v>139</v>
      </c>
      <c r="L255" s="41"/>
      <c r="M255" s="198" t="s">
        <v>32</v>
      </c>
      <c r="N255" s="199" t="s">
        <v>51</v>
      </c>
      <c r="O255" s="66"/>
      <c r="P255" s="200">
        <f>O255*H255</f>
        <v>0</v>
      </c>
      <c r="Q255" s="200">
        <v>0</v>
      </c>
      <c r="R255" s="200">
        <f>Q255*H255</f>
        <v>0</v>
      </c>
      <c r="S255" s="200">
        <v>0</v>
      </c>
      <c r="T255" s="20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2" t="s">
        <v>261</v>
      </c>
      <c r="AT255" s="202" t="s">
        <v>135</v>
      </c>
      <c r="AU255" s="202" t="s">
        <v>141</v>
      </c>
      <c r="AY255" s="18" t="s">
        <v>132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8" t="s">
        <v>141</v>
      </c>
      <c r="BK255" s="203">
        <f>ROUND(I255*H255,2)</f>
        <v>0</v>
      </c>
      <c r="BL255" s="18" t="s">
        <v>261</v>
      </c>
      <c r="BM255" s="202" t="s">
        <v>1225</v>
      </c>
    </row>
    <row r="256" spans="1:65" s="13" customFormat="1" ht="11.25">
      <c r="B256" s="209"/>
      <c r="C256" s="210"/>
      <c r="D256" s="211" t="s">
        <v>197</v>
      </c>
      <c r="E256" s="212" t="s">
        <v>32</v>
      </c>
      <c r="F256" s="213" t="s">
        <v>840</v>
      </c>
      <c r="G256" s="210"/>
      <c r="H256" s="214">
        <v>6.9</v>
      </c>
      <c r="I256" s="215"/>
      <c r="J256" s="210"/>
      <c r="K256" s="210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197</v>
      </c>
      <c r="AU256" s="220" t="s">
        <v>141</v>
      </c>
      <c r="AV256" s="13" t="s">
        <v>141</v>
      </c>
      <c r="AW256" s="13" t="s">
        <v>41</v>
      </c>
      <c r="AX256" s="13" t="s">
        <v>79</v>
      </c>
      <c r="AY256" s="220" t="s">
        <v>132</v>
      </c>
    </row>
    <row r="257" spans="1:65" s="14" customFormat="1" ht="11.25">
      <c r="B257" s="221"/>
      <c r="C257" s="222"/>
      <c r="D257" s="211" t="s">
        <v>197</v>
      </c>
      <c r="E257" s="223" t="s">
        <v>32</v>
      </c>
      <c r="F257" s="224" t="s">
        <v>199</v>
      </c>
      <c r="G257" s="222"/>
      <c r="H257" s="225">
        <v>6.9</v>
      </c>
      <c r="I257" s="226"/>
      <c r="J257" s="222"/>
      <c r="K257" s="222"/>
      <c r="L257" s="227"/>
      <c r="M257" s="228"/>
      <c r="N257" s="229"/>
      <c r="O257" s="229"/>
      <c r="P257" s="229"/>
      <c r="Q257" s="229"/>
      <c r="R257" s="229"/>
      <c r="S257" s="229"/>
      <c r="T257" s="230"/>
      <c r="AT257" s="231" t="s">
        <v>197</v>
      </c>
      <c r="AU257" s="231" t="s">
        <v>141</v>
      </c>
      <c r="AV257" s="14" t="s">
        <v>150</v>
      </c>
      <c r="AW257" s="14" t="s">
        <v>41</v>
      </c>
      <c r="AX257" s="14" t="s">
        <v>21</v>
      </c>
      <c r="AY257" s="231" t="s">
        <v>132</v>
      </c>
    </row>
    <row r="258" spans="1:65" s="2" customFormat="1" ht="16.5" customHeight="1">
      <c r="A258" s="36"/>
      <c r="B258" s="37"/>
      <c r="C258" s="232" t="s">
        <v>577</v>
      </c>
      <c r="D258" s="232" t="s">
        <v>243</v>
      </c>
      <c r="E258" s="233" t="s">
        <v>569</v>
      </c>
      <c r="F258" s="234" t="s">
        <v>570</v>
      </c>
      <c r="G258" s="235" t="s">
        <v>195</v>
      </c>
      <c r="H258" s="236">
        <v>7.0380000000000003</v>
      </c>
      <c r="I258" s="237"/>
      <c r="J258" s="238">
        <f>ROUND(I258*H258,2)</f>
        <v>0</v>
      </c>
      <c r="K258" s="234" t="s">
        <v>139</v>
      </c>
      <c r="L258" s="239"/>
      <c r="M258" s="240" t="s">
        <v>32</v>
      </c>
      <c r="N258" s="241" t="s">
        <v>51</v>
      </c>
      <c r="O258" s="66"/>
      <c r="P258" s="200">
        <f>O258*H258</f>
        <v>0</v>
      </c>
      <c r="Q258" s="200">
        <v>2.3999999999999998E-3</v>
      </c>
      <c r="R258" s="200">
        <f>Q258*H258</f>
        <v>1.6891199999999999E-2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335</v>
      </c>
      <c r="AT258" s="202" t="s">
        <v>243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1226</v>
      </c>
    </row>
    <row r="259" spans="1:65" s="13" customFormat="1" ht="11.25">
      <c r="B259" s="209"/>
      <c r="C259" s="210"/>
      <c r="D259" s="211" t="s">
        <v>197</v>
      </c>
      <c r="E259" s="210"/>
      <c r="F259" s="213" t="s">
        <v>842</v>
      </c>
      <c r="G259" s="210"/>
      <c r="H259" s="214">
        <v>7.0380000000000003</v>
      </c>
      <c r="I259" s="215"/>
      <c r="J259" s="210"/>
      <c r="K259" s="210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197</v>
      </c>
      <c r="AU259" s="220" t="s">
        <v>141</v>
      </c>
      <c r="AV259" s="13" t="s">
        <v>141</v>
      </c>
      <c r="AW259" s="13" t="s">
        <v>4</v>
      </c>
      <c r="AX259" s="13" t="s">
        <v>21</v>
      </c>
      <c r="AY259" s="220" t="s">
        <v>132</v>
      </c>
    </row>
    <row r="260" spans="1:65" s="2" customFormat="1" ht="21.75" customHeight="1">
      <c r="A260" s="36"/>
      <c r="B260" s="37"/>
      <c r="C260" s="191" t="s">
        <v>581</v>
      </c>
      <c r="D260" s="191" t="s">
        <v>135</v>
      </c>
      <c r="E260" s="192" t="s">
        <v>574</v>
      </c>
      <c r="F260" s="193" t="s">
        <v>575</v>
      </c>
      <c r="G260" s="194" t="s">
        <v>195</v>
      </c>
      <c r="H260" s="195">
        <v>6.9</v>
      </c>
      <c r="I260" s="196"/>
      <c r="J260" s="197">
        <f>ROUND(I260*H260,2)</f>
        <v>0</v>
      </c>
      <c r="K260" s="193" t="s">
        <v>139</v>
      </c>
      <c r="L260" s="41"/>
      <c r="M260" s="198" t="s">
        <v>32</v>
      </c>
      <c r="N260" s="199" t="s">
        <v>51</v>
      </c>
      <c r="O260" s="66"/>
      <c r="P260" s="200">
        <f>O260*H260</f>
        <v>0</v>
      </c>
      <c r="Q260" s="200">
        <v>0</v>
      </c>
      <c r="R260" s="200">
        <f>Q260*H260</f>
        <v>0</v>
      </c>
      <c r="S260" s="200">
        <v>0</v>
      </c>
      <c r="T260" s="20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2" t="s">
        <v>261</v>
      </c>
      <c r="AT260" s="202" t="s">
        <v>135</v>
      </c>
      <c r="AU260" s="202" t="s">
        <v>141</v>
      </c>
      <c r="AY260" s="18" t="s">
        <v>132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8" t="s">
        <v>141</v>
      </c>
      <c r="BK260" s="203">
        <f>ROUND(I260*H260,2)</f>
        <v>0</v>
      </c>
      <c r="BL260" s="18" t="s">
        <v>261</v>
      </c>
      <c r="BM260" s="202" t="s">
        <v>1227</v>
      </c>
    </row>
    <row r="261" spans="1:65" s="2" customFormat="1" ht="16.5" customHeight="1">
      <c r="A261" s="36"/>
      <c r="B261" s="37"/>
      <c r="C261" s="232" t="s">
        <v>587</v>
      </c>
      <c r="D261" s="232" t="s">
        <v>243</v>
      </c>
      <c r="E261" s="233" t="s">
        <v>578</v>
      </c>
      <c r="F261" s="234" t="s">
        <v>579</v>
      </c>
      <c r="G261" s="235" t="s">
        <v>195</v>
      </c>
      <c r="H261" s="236">
        <v>7.0380000000000003</v>
      </c>
      <c r="I261" s="237"/>
      <c r="J261" s="238">
        <f>ROUND(I261*H261,2)</f>
        <v>0</v>
      </c>
      <c r="K261" s="234" t="s">
        <v>139</v>
      </c>
      <c r="L261" s="239"/>
      <c r="M261" s="240" t="s">
        <v>32</v>
      </c>
      <c r="N261" s="241" t="s">
        <v>51</v>
      </c>
      <c r="O261" s="66"/>
      <c r="P261" s="200">
        <f>O261*H261</f>
        <v>0</v>
      </c>
      <c r="Q261" s="200">
        <v>3.5999999999999999E-3</v>
      </c>
      <c r="R261" s="200">
        <f>Q261*H261</f>
        <v>2.53368E-2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335</v>
      </c>
      <c r="AT261" s="202" t="s">
        <v>243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1228</v>
      </c>
    </row>
    <row r="262" spans="1:65" s="13" customFormat="1" ht="11.25">
      <c r="B262" s="209"/>
      <c r="C262" s="210"/>
      <c r="D262" s="211" t="s">
        <v>197</v>
      </c>
      <c r="E262" s="210"/>
      <c r="F262" s="213" t="s">
        <v>842</v>
      </c>
      <c r="G262" s="210"/>
      <c r="H262" s="214">
        <v>7.0380000000000003</v>
      </c>
      <c r="I262" s="215"/>
      <c r="J262" s="210"/>
      <c r="K262" s="210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197</v>
      </c>
      <c r="AU262" s="220" t="s">
        <v>141</v>
      </c>
      <c r="AV262" s="13" t="s">
        <v>141</v>
      </c>
      <c r="AW262" s="13" t="s">
        <v>4</v>
      </c>
      <c r="AX262" s="13" t="s">
        <v>21</v>
      </c>
      <c r="AY262" s="220" t="s">
        <v>132</v>
      </c>
    </row>
    <row r="263" spans="1:65" s="2" customFormat="1" ht="21.75" customHeight="1">
      <c r="A263" s="36"/>
      <c r="B263" s="37"/>
      <c r="C263" s="191" t="s">
        <v>591</v>
      </c>
      <c r="D263" s="191" t="s">
        <v>135</v>
      </c>
      <c r="E263" s="192" t="s">
        <v>582</v>
      </c>
      <c r="F263" s="193" t="s">
        <v>583</v>
      </c>
      <c r="G263" s="194" t="s">
        <v>251</v>
      </c>
      <c r="H263" s="195">
        <v>2.9870000000000001</v>
      </c>
      <c r="I263" s="196"/>
      <c r="J263" s="197">
        <f>ROUND(I263*H263,2)</f>
        <v>0</v>
      </c>
      <c r="K263" s="193" t="s">
        <v>139</v>
      </c>
      <c r="L263" s="41"/>
      <c r="M263" s="198" t="s">
        <v>32</v>
      </c>
      <c r="N263" s="199" t="s">
        <v>51</v>
      </c>
      <c r="O263" s="66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2" t="s">
        <v>261</v>
      </c>
      <c r="AT263" s="202" t="s">
        <v>135</v>
      </c>
      <c r="AU263" s="202" t="s">
        <v>141</v>
      </c>
      <c r="AY263" s="18" t="s">
        <v>132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8" t="s">
        <v>141</v>
      </c>
      <c r="BK263" s="203">
        <f>ROUND(I263*H263,2)</f>
        <v>0</v>
      </c>
      <c r="BL263" s="18" t="s">
        <v>261</v>
      </c>
      <c r="BM263" s="202" t="s">
        <v>1229</v>
      </c>
    </row>
    <row r="264" spans="1:65" s="12" customFormat="1" ht="22.9" customHeight="1">
      <c r="B264" s="175"/>
      <c r="C264" s="176"/>
      <c r="D264" s="177" t="s">
        <v>78</v>
      </c>
      <c r="E264" s="189" t="s">
        <v>585</v>
      </c>
      <c r="F264" s="189" t="s">
        <v>586</v>
      </c>
      <c r="G264" s="176"/>
      <c r="H264" s="176"/>
      <c r="I264" s="179"/>
      <c r="J264" s="190">
        <f>BK264</f>
        <v>0</v>
      </c>
      <c r="K264" s="176"/>
      <c r="L264" s="181"/>
      <c r="M264" s="182"/>
      <c r="N264" s="183"/>
      <c r="O264" s="183"/>
      <c r="P264" s="184">
        <f>SUM(P265:P266)</f>
        <v>0</v>
      </c>
      <c r="Q264" s="183"/>
      <c r="R264" s="184">
        <f>SUM(R265:R266)</f>
        <v>4.5000000000000005E-3</v>
      </c>
      <c r="S264" s="183"/>
      <c r="T264" s="185">
        <f>SUM(T265:T266)</f>
        <v>6.3390000000000002E-2</v>
      </c>
      <c r="AR264" s="186" t="s">
        <v>141</v>
      </c>
      <c r="AT264" s="187" t="s">
        <v>78</v>
      </c>
      <c r="AU264" s="187" t="s">
        <v>21</v>
      </c>
      <c r="AY264" s="186" t="s">
        <v>132</v>
      </c>
      <c r="BK264" s="188">
        <f>SUM(BK265:BK266)</f>
        <v>0</v>
      </c>
    </row>
    <row r="265" spans="1:65" s="2" customFormat="1" ht="16.5" customHeight="1">
      <c r="A265" s="36"/>
      <c r="B265" s="37"/>
      <c r="C265" s="191" t="s">
        <v>595</v>
      </c>
      <c r="D265" s="191" t="s">
        <v>135</v>
      </c>
      <c r="E265" s="192" t="s">
        <v>592</v>
      </c>
      <c r="F265" s="193" t="s">
        <v>593</v>
      </c>
      <c r="G265" s="194" t="s">
        <v>338</v>
      </c>
      <c r="H265" s="195">
        <v>3</v>
      </c>
      <c r="I265" s="196"/>
      <c r="J265" s="197">
        <f>ROUND(I265*H265,2)</f>
        <v>0</v>
      </c>
      <c r="K265" s="193" t="s">
        <v>139</v>
      </c>
      <c r="L265" s="41"/>
      <c r="M265" s="198" t="s">
        <v>32</v>
      </c>
      <c r="N265" s="199" t="s">
        <v>51</v>
      </c>
      <c r="O265" s="66"/>
      <c r="P265" s="200">
        <f>O265*H265</f>
        <v>0</v>
      </c>
      <c r="Q265" s="200">
        <v>1.5E-3</v>
      </c>
      <c r="R265" s="200">
        <f>Q265*H265</f>
        <v>4.5000000000000005E-3</v>
      </c>
      <c r="S265" s="200">
        <v>0</v>
      </c>
      <c r="T265" s="20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2" t="s">
        <v>261</v>
      </c>
      <c r="AT265" s="202" t="s">
        <v>135</v>
      </c>
      <c r="AU265" s="202" t="s">
        <v>141</v>
      </c>
      <c r="AY265" s="18" t="s">
        <v>132</v>
      </c>
      <c r="BE265" s="203">
        <f>IF(N265="základní",J265,0)</f>
        <v>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8" t="s">
        <v>141</v>
      </c>
      <c r="BK265" s="203">
        <f>ROUND(I265*H265,2)</f>
        <v>0</v>
      </c>
      <c r="BL265" s="18" t="s">
        <v>261</v>
      </c>
      <c r="BM265" s="202" t="s">
        <v>1230</v>
      </c>
    </row>
    <row r="266" spans="1:65" s="2" customFormat="1" ht="16.5" customHeight="1">
      <c r="A266" s="36"/>
      <c r="B266" s="37"/>
      <c r="C266" s="191" t="s">
        <v>608</v>
      </c>
      <c r="D266" s="191" t="s">
        <v>135</v>
      </c>
      <c r="E266" s="192" t="s">
        <v>596</v>
      </c>
      <c r="F266" s="193" t="s">
        <v>597</v>
      </c>
      <c r="G266" s="194" t="s">
        <v>338</v>
      </c>
      <c r="H266" s="195">
        <v>3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2.1129999999999999E-2</v>
      </c>
      <c r="T266" s="201">
        <f>S266*H266</f>
        <v>6.3390000000000002E-2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261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1231</v>
      </c>
    </row>
    <row r="267" spans="1:65" s="12" customFormat="1" ht="22.9" customHeight="1">
      <c r="B267" s="175"/>
      <c r="C267" s="176"/>
      <c r="D267" s="177" t="s">
        <v>78</v>
      </c>
      <c r="E267" s="189" t="s">
        <v>599</v>
      </c>
      <c r="F267" s="189" t="s">
        <v>600</v>
      </c>
      <c r="G267" s="176"/>
      <c r="H267" s="176"/>
      <c r="I267" s="179"/>
      <c r="J267" s="190">
        <f>BK267</f>
        <v>0</v>
      </c>
      <c r="K267" s="176"/>
      <c r="L267" s="181"/>
      <c r="M267" s="182"/>
      <c r="N267" s="183"/>
      <c r="O267" s="183"/>
      <c r="P267" s="184">
        <f>P268</f>
        <v>0</v>
      </c>
      <c r="Q267" s="183"/>
      <c r="R267" s="184">
        <f>R268</f>
        <v>6.2399999999999999E-3</v>
      </c>
      <c r="S267" s="183"/>
      <c r="T267" s="185">
        <f>T268</f>
        <v>0</v>
      </c>
      <c r="AR267" s="186" t="s">
        <v>141</v>
      </c>
      <c r="AT267" s="187" t="s">
        <v>78</v>
      </c>
      <c r="AU267" s="187" t="s">
        <v>21</v>
      </c>
      <c r="AY267" s="186" t="s">
        <v>132</v>
      </c>
      <c r="BK267" s="188">
        <f>BK268</f>
        <v>0</v>
      </c>
    </row>
    <row r="268" spans="1:65" s="2" customFormat="1" ht="16.5" customHeight="1">
      <c r="A268" s="36"/>
      <c r="B268" s="37"/>
      <c r="C268" s="191" t="s">
        <v>1232</v>
      </c>
      <c r="D268" s="191" t="s">
        <v>135</v>
      </c>
      <c r="E268" s="192" t="s">
        <v>602</v>
      </c>
      <c r="F268" s="193" t="s">
        <v>603</v>
      </c>
      <c r="G268" s="194" t="s">
        <v>604</v>
      </c>
      <c r="H268" s="195">
        <v>8</v>
      </c>
      <c r="I268" s="196"/>
      <c r="J268" s="197">
        <f>ROUND(I268*H268,2)</f>
        <v>0</v>
      </c>
      <c r="K268" s="193" t="s">
        <v>32</v>
      </c>
      <c r="L268" s="41"/>
      <c r="M268" s="198" t="s">
        <v>32</v>
      </c>
      <c r="N268" s="199" t="s">
        <v>51</v>
      </c>
      <c r="O268" s="66"/>
      <c r="P268" s="200">
        <f>O268*H268</f>
        <v>0</v>
      </c>
      <c r="Q268" s="200">
        <v>7.7999999999999999E-4</v>
      </c>
      <c r="R268" s="200">
        <f>Q268*H268</f>
        <v>6.2399999999999999E-3</v>
      </c>
      <c r="S268" s="200">
        <v>0</v>
      </c>
      <c r="T268" s="20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2" t="s">
        <v>261</v>
      </c>
      <c r="AT268" s="202" t="s">
        <v>135</v>
      </c>
      <c r="AU268" s="202" t="s">
        <v>141</v>
      </c>
      <c r="AY268" s="18" t="s">
        <v>132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8" t="s">
        <v>141</v>
      </c>
      <c r="BK268" s="203">
        <f>ROUND(I268*H268,2)</f>
        <v>0</v>
      </c>
      <c r="BL268" s="18" t="s">
        <v>261</v>
      </c>
      <c r="BM268" s="202" t="s">
        <v>1233</v>
      </c>
    </row>
    <row r="269" spans="1:65" s="12" customFormat="1" ht="22.9" customHeight="1">
      <c r="B269" s="175"/>
      <c r="C269" s="176"/>
      <c r="D269" s="177" t="s">
        <v>78</v>
      </c>
      <c r="E269" s="189" t="s">
        <v>606</v>
      </c>
      <c r="F269" s="189" t="s">
        <v>607</v>
      </c>
      <c r="G269" s="176"/>
      <c r="H269" s="176"/>
      <c r="I269" s="179"/>
      <c r="J269" s="190">
        <f>BK269</f>
        <v>0</v>
      </c>
      <c r="K269" s="176"/>
      <c r="L269" s="181"/>
      <c r="M269" s="182"/>
      <c r="N269" s="183"/>
      <c r="O269" s="183"/>
      <c r="P269" s="184">
        <f>P270</f>
        <v>0</v>
      </c>
      <c r="Q269" s="183"/>
      <c r="R269" s="184">
        <f>R270</f>
        <v>0</v>
      </c>
      <c r="S269" s="183"/>
      <c r="T269" s="185">
        <f>T270</f>
        <v>0</v>
      </c>
      <c r="AR269" s="186" t="s">
        <v>141</v>
      </c>
      <c r="AT269" s="187" t="s">
        <v>78</v>
      </c>
      <c r="AU269" s="187" t="s">
        <v>21</v>
      </c>
      <c r="AY269" s="186" t="s">
        <v>132</v>
      </c>
      <c r="BK269" s="188">
        <f>BK270</f>
        <v>0</v>
      </c>
    </row>
    <row r="270" spans="1:65" s="2" customFormat="1" ht="16.5" customHeight="1">
      <c r="A270" s="36"/>
      <c r="B270" s="37"/>
      <c r="C270" s="191" t="s">
        <v>614</v>
      </c>
      <c r="D270" s="191" t="s">
        <v>135</v>
      </c>
      <c r="E270" s="192" t="s">
        <v>609</v>
      </c>
      <c r="F270" s="193" t="s">
        <v>610</v>
      </c>
      <c r="G270" s="194" t="s">
        <v>138</v>
      </c>
      <c r="H270" s="195">
        <v>1</v>
      </c>
      <c r="I270" s="196"/>
      <c r="J270" s="197">
        <f>ROUND(I270*H270,2)</f>
        <v>0</v>
      </c>
      <c r="K270" s="193" t="s">
        <v>139</v>
      </c>
      <c r="L270" s="41"/>
      <c r="M270" s="198" t="s">
        <v>32</v>
      </c>
      <c r="N270" s="199" t="s">
        <v>51</v>
      </c>
      <c r="O270" s="66"/>
      <c r="P270" s="200">
        <f>O270*H270</f>
        <v>0</v>
      </c>
      <c r="Q270" s="200">
        <v>0</v>
      </c>
      <c r="R270" s="200">
        <f>Q270*H270</f>
        <v>0</v>
      </c>
      <c r="S270" s="200">
        <v>0</v>
      </c>
      <c r="T270" s="20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2" t="s">
        <v>261</v>
      </c>
      <c r="AT270" s="202" t="s">
        <v>135</v>
      </c>
      <c r="AU270" s="202" t="s">
        <v>141</v>
      </c>
      <c r="AY270" s="18" t="s">
        <v>132</v>
      </c>
      <c r="BE270" s="203">
        <f>IF(N270="základní",J270,0)</f>
        <v>0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8" t="s">
        <v>141</v>
      </c>
      <c r="BK270" s="203">
        <f>ROUND(I270*H270,2)</f>
        <v>0</v>
      </c>
      <c r="BL270" s="18" t="s">
        <v>261</v>
      </c>
      <c r="BM270" s="202" t="s">
        <v>1234</v>
      </c>
    </row>
    <row r="271" spans="1:65" s="12" customFormat="1" ht="22.9" customHeight="1">
      <c r="B271" s="175"/>
      <c r="C271" s="176"/>
      <c r="D271" s="177" t="s">
        <v>78</v>
      </c>
      <c r="E271" s="189" t="s">
        <v>612</v>
      </c>
      <c r="F271" s="189" t="s">
        <v>613</v>
      </c>
      <c r="G271" s="176"/>
      <c r="H271" s="176"/>
      <c r="I271" s="179"/>
      <c r="J271" s="190">
        <f>BK271</f>
        <v>0</v>
      </c>
      <c r="K271" s="176"/>
      <c r="L271" s="181"/>
      <c r="M271" s="182"/>
      <c r="N271" s="183"/>
      <c r="O271" s="183"/>
      <c r="P271" s="184">
        <f>SUM(P272:P282)</f>
        <v>0</v>
      </c>
      <c r="Q271" s="183"/>
      <c r="R271" s="184">
        <f>SUM(R272:R282)</f>
        <v>4.584607000000001</v>
      </c>
      <c r="S271" s="183"/>
      <c r="T271" s="185">
        <f>SUM(T272:T282)</f>
        <v>0</v>
      </c>
      <c r="AR271" s="186" t="s">
        <v>141</v>
      </c>
      <c r="AT271" s="187" t="s">
        <v>78</v>
      </c>
      <c r="AU271" s="187" t="s">
        <v>21</v>
      </c>
      <c r="AY271" s="186" t="s">
        <v>132</v>
      </c>
      <c r="BK271" s="188">
        <f>SUM(BK272:BK282)</f>
        <v>0</v>
      </c>
    </row>
    <row r="272" spans="1:65" s="2" customFormat="1" ht="21.75" customHeight="1">
      <c r="A272" s="36"/>
      <c r="B272" s="37"/>
      <c r="C272" s="191" t="s">
        <v>618</v>
      </c>
      <c r="D272" s="191" t="s">
        <v>135</v>
      </c>
      <c r="E272" s="192" t="s">
        <v>615</v>
      </c>
      <c r="F272" s="193" t="s">
        <v>851</v>
      </c>
      <c r="G272" s="194" t="s">
        <v>195</v>
      </c>
      <c r="H272" s="195">
        <v>79</v>
      </c>
      <c r="I272" s="196"/>
      <c r="J272" s="197">
        <f>ROUND(I272*H272,2)</f>
        <v>0</v>
      </c>
      <c r="K272" s="193" t="s">
        <v>139</v>
      </c>
      <c r="L272" s="41"/>
      <c r="M272" s="198" t="s">
        <v>32</v>
      </c>
      <c r="N272" s="199" t="s">
        <v>51</v>
      </c>
      <c r="O272" s="66"/>
      <c r="P272" s="200">
        <f>O272*H272</f>
        <v>0</v>
      </c>
      <c r="Q272" s="200">
        <v>0</v>
      </c>
      <c r="R272" s="200">
        <f>Q272*H272</f>
        <v>0</v>
      </c>
      <c r="S272" s="200">
        <v>0</v>
      </c>
      <c r="T272" s="20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2" t="s">
        <v>261</v>
      </c>
      <c r="AT272" s="202" t="s">
        <v>135</v>
      </c>
      <c r="AU272" s="202" t="s">
        <v>141</v>
      </c>
      <c r="AY272" s="18" t="s">
        <v>132</v>
      </c>
      <c r="BE272" s="203">
        <f>IF(N272="základní",J272,0)</f>
        <v>0</v>
      </c>
      <c r="BF272" s="203">
        <f>IF(N272="snížená",J272,0)</f>
        <v>0</v>
      </c>
      <c r="BG272" s="203">
        <f>IF(N272="zákl. přenesená",J272,0)</f>
        <v>0</v>
      </c>
      <c r="BH272" s="203">
        <f>IF(N272="sníž. přenesená",J272,0)</f>
        <v>0</v>
      </c>
      <c r="BI272" s="203">
        <f>IF(N272="nulová",J272,0)</f>
        <v>0</v>
      </c>
      <c r="BJ272" s="18" t="s">
        <v>141</v>
      </c>
      <c r="BK272" s="203">
        <f>ROUND(I272*H272,2)</f>
        <v>0</v>
      </c>
      <c r="BL272" s="18" t="s">
        <v>261</v>
      </c>
      <c r="BM272" s="202" t="s">
        <v>1235</v>
      </c>
    </row>
    <row r="273" spans="1:65" s="2" customFormat="1" ht="16.5" customHeight="1">
      <c r="A273" s="36"/>
      <c r="B273" s="37"/>
      <c r="C273" s="232" t="s">
        <v>624</v>
      </c>
      <c r="D273" s="232" t="s">
        <v>243</v>
      </c>
      <c r="E273" s="233" t="s">
        <v>619</v>
      </c>
      <c r="F273" s="234" t="s">
        <v>620</v>
      </c>
      <c r="G273" s="235" t="s">
        <v>202</v>
      </c>
      <c r="H273" s="236">
        <v>1.9339999999999999</v>
      </c>
      <c r="I273" s="237"/>
      <c r="J273" s="238">
        <f>ROUND(I273*H273,2)</f>
        <v>0</v>
      </c>
      <c r="K273" s="234" t="s">
        <v>139</v>
      </c>
      <c r="L273" s="239"/>
      <c r="M273" s="240" t="s">
        <v>32</v>
      </c>
      <c r="N273" s="241" t="s">
        <v>51</v>
      </c>
      <c r="O273" s="66"/>
      <c r="P273" s="200">
        <f>O273*H273</f>
        <v>0</v>
      </c>
      <c r="Q273" s="200">
        <v>0.55000000000000004</v>
      </c>
      <c r="R273" s="200">
        <f>Q273*H273</f>
        <v>1.0637000000000001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335</v>
      </c>
      <c r="AT273" s="202" t="s">
        <v>243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1236</v>
      </c>
    </row>
    <row r="274" spans="1:65" s="13" customFormat="1" ht="11.25">
      <c r="B274" s="209"/>
      <c r="C274" s="210"/>
      <c r="D274" s="211" t="s">
        <v>197</v>
      </c>
      <c r="E274" s="212" t="s">
        <v>32</v>
      </c>
      <c r="F274" s="213" t="s">
        <v>1237</v>
      </c>
      <c r="G274" s="210"/>
      <c r="H274" s="214">
        <v>1.8959999999999999</v>
      </c>
      <c r="I274" s="215"/>
      <c r="J274" s="210"/>
      <c r="K274" s="210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197</v>
      </c>
      <c r="AU274" s="220" t="s">
        <v>141</v>
      </c>
      <c r="AV274" s="13" t="s">
        <v>141</v>
      </c>
      <c r="AW274" s="13" t="s">
        <v>41</v>
      </c>
      <c r="AX274" s="13" t="s">
        <v>79</v>
      </c>
      <c r="AY274" s="220" t="s">
        <v>132</v>
      </c>
    </row>
    <row r="275" spans="1:65" s="14" customFormat="1" ht="11.25">
      <c r="B275" s="221"/>
      <c r="C275" s="222"/>
      <c r="D275" s="211" t="s">
        <v>197</v>
      </c>
      <c r="E275" s="223" t="s">
        <v>32</v>
      </c>
      <c r="F275" s="224" t="s">
        <v>199</v>
      </c>
      <c r="G275" s="222"/>
      <c r="H275" s="225">
        <v>1.8959999999999999</v>
      </c>
      <c r="I275" s="226"/>
      <c r="J275" s="222"/>
      <c r="K275" s="222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197</v>
      </c>
      <c r="AU275" s="231" t="s">
        <v>141</v>
      </c>
      <c r="AV275" s="14" t="s">
        <v>150</v>
      </c>
      <c r="AW275" s="14" t="s">
        <v>41</v>
      </c>
      <c r="AX275" s="14" t="s">
        <v>21</v>
      </c>
      <c r="AY275" s="231" t="s">
        <v>132</v>
      </c>
    </row>
    <row r="276" spans="1:65" s="13" customFormat="1" ht="11.25">
      <c r="B276" s="209"/>
      <c r="C276" s="210"/>
      <c r="D276" s="211" t="s">
        <v>197</v>
      </c>
      <c r="E276" s="210"/>
      <c r="F276" s="213" t="s">
        <v>1238</v>
      </c>
      <c r="G276" s="210"/>
      <c r="H276" s="214">
        <v>1.9339999999999999</v>
      </c>
      <c r="I276" s="215"/>
      <c r="J276" s="210"/>
      <c r="K276" s="210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197</v>
      </c>
      <c r="AU276" s="220" t="s">
        <v>141</v>
      </c>
      <c r="AV276" s="13" t="s">
        <v>141</v>
      </c>
      <c r="AW276" s="13" t="s">
        <v>4</v>
      </c>
      <c r="AX276" s="13" t="s">
        <v>21</v>
      </c>
      <c r="AY276" s="220" t="s">
        <v>132</v>
      </c>
    </row>
    <row r="277" spans="1:65" s="2" customFormat="1" ht="21.75" customHeight="1">
      <c r="A277" s="36"/>
      <c r="B277" s="37"/>
      <c r="C277" s="191" t="s">
        <v>628</v>
      </c>
      <c r="D277" s="191" t="s">
        <v>135</v>
      </c>
      <c r="E277" s="192" t="s">
        <v>625</v>
      </c>
      <c r="F277" s="193" t="s">
        <v>626</v>
      </c>
      <c r="G277" s="194" t="s">
        <v>195</v>
      </c>
      <c r="H277" s="195">
        <v>152.32</v>
      </c>
      <c r="I277" s="196"/>
      <c r="J277" s="197">
        <f>ROUND(I277*H277,2)</f>
        <v>0</v>
      </c>
      <c r="K277" s="193" t="s">
        <v>139</v>
      </c>
      <c r="L277" s="41"/>
      <c r="M277" s="198" t="s">
        <v>32</v>
      </c>
      <c r="N277" s="199" t="s">
        <v>51</v>
      </c>
      <c r="O277" s="66"/>
      <c r="P277" s="200">
        <f>O277*H277</f>
        <v>0</v>
      </c>
      <c r="Q277" s="200">
        <v>0</v>
      </c>
      <c r="R277" s="200">
        <f>Q277*H277</f>
        <v>0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261</v>
      </c>
      <c r="AT277" s="202" t="s">
        <v>135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261</v>
      </c>
      <c r="BM277" s="202" t="s">
        <v>1239</v>
      </c>
    </row>
    <row r="278" spans="1:65" s="2" customFormat="1" ht="16.5" customHeight="1">
      <c r="A278" s="36"/>
      <c r="B278" s="37"/>
      <c r="C278" s="232" t="s">
        <v>633</v>
      </c>
      <c r="D278" s="232" t="s">
        <v>243</v>
      </c>
      <c r="E278" s="233" t="s">
        <v>629</v>
      </c>
      <c r="F278" s="234" t="s">
        <v>630</v>
      </c>
      <c r="G278" s="235" t="s">
        <v>195</v>
      </c>
      <c r="H278" s="236">
        <v>164.506</v>
      </c>
      <c r="I278" s="237"/>
      <c r="J278" s="238">
        <f>ROUND(I278*H278,2)</f>
        <v>0</v>
      </c>
      <c r="K278" s="234" t="s">
        <v>139</v>
      </c>
      <c r="L278" s="239"/>
      <c r="M278" s="240" t="s">
        <v>32</v>
      </c>
      <c r="N278" s="241" t="s">
        <v>51</v>
      </c>
      <c r="O278" s="66"/>
      <c r="P278" s="200">
        <f>O278*H278</f>
        <v>0</v>
      </c>
      <c r="Q278" s="200">
        <v>1.4500000000000001E-2</v>
      </c>
      <c r="R278" s="200">
        <f>Q278*H278</f>
        <v>2.3853370000000003</v>
      </c>
      <c r="S278" s="200">
        <v>0</v>
      </c>
      <c r="T278" s="20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2" t="s">
        <v>335</v>
      </c>
      <c r="AT278" s="202" t="s">
        <v>243</v>
      </c>
      <c r="AU278" s="202" t="s">
        <v>141</v>
      </c>
      <c r="AY278" s="18" t="s">
        <v>132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8" t="s">
        <v>141</v>
      </c>
      <c r="BK278" s="203">
        <f>ROUND(I278*H278,2)</f>
        <v>0</v>
      </c>
      <c r="BL278" s="18" t="s">
        <v>261</v>
      </c>
      <c r="BM278" s="202" t="s">
        <v>1240</v>
      </c>
    </row>
    <row r="279" spans="1:65" s="13" customFormat="1" ht="11.25">
      <c r="B279" s="209"/>
      <c r="C279" s="210"/>
      <c r="D279" s="211" t="s">
        <v>197</v>
      </c>
      <c r="E279" s="210"/>
      <c r="F279" s="213" t="s">
        <v>864</v>
      </c>
      <c r="G279" s="210"/>
      <c r="H279" s="214">
        <v>164.506</v>
      </c>
      <c r="I279" s="215"/>
      <c r="J279" s="210"/>
      <c r="K279" s="210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197</v>
      </c>
      <c r="AU279" s="220" t="s">
        <v>141</v>
      </c>
      <c r="AV279" s="13" t="s">
        <v>141</v>
      </c>
      <c r="AW279" s="13" t="s">
        <v>4</v>
      </c>
      <c r="AX279" s="13" t="s">
        <v>21</v>
      </c>
      <c r="AY279" s="220" t="s">
        <v>132</v>
      </c>
    </row>
    <row r="280" spans="1:65" s="2" customFormat="1" ht="16.5" customHeight="1">
      <c r="A280" s="36"/>
      <c r="B280" s="37"/>
      <c r="C280" s="191" t="s">
        <v>637</v>
      </c>
      <c r="D280" s="191" t="s">
        <v>135</v>
      </c>
      <c r="E280" s="192" t="s">
        <v>634</v>
      </c>
      <c r="F280" s="193" t="s">
        <v>635</v>
      </c>
      <c r="G280" s="194" t="s">
        <v>224</v>
      </c>
      <c r="H280" s="195">
        <v>257</v>
      </c>
      <c r="I280" s="196"/>
      <c r="J280" s="197">
        <f>ROUND(I280*H280,2)</f>
        <v>0</v>
      </c>
      <c r="K280" s="193" t="s">
        <v>139</v>
      </c>
      <c r="L280" s="41"/>
      <c r="M280" s="198" t="s">
        <v>32</v>
      </c>
      <c r="N280" s="199" t="s">
        <v>51</v>
      </c>
      <c r="O280" s="66"/>
      <c r="P280" s="200">
        <f>O280*H280</f>
        <v>0</v>
      </c>
      <c r="Q280" s="200">
        <v>1.0000000000000001E-5</v>
      </c>
      <c r="R280" s="200">
        <f>Q280*H280</f>
        <v>2.5700000000000002E-3</v>
      </c>
      <c r="S280" s="200">
        <v>0</v>
      </c>
      <c r="T280" s="20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2" t="s">
        <v>261</v>
      </c>
      <c r="AT280" s="202" t="s">
        <v>135</v>
      </c>
      <c r="AU280" s="202" t="s">
        <v>141</v>
      </c>
      <c r="AY280" s="18" t="s">
        <v>132</v>
      </c>
      <c r="BE280" s="203">
        <f>IF(N280="základní",J280,0)</f>
        <v>0</v>
      </c>
      <c r="BF280" s="203">
        <f>IF(N280="snížená",J280,0)</f>
        <v>0</v>
      </c>
      <c r="BG280" s="203">
        <f>IF(N280="zákl. přenesená",J280,0)</f>
        <v>0</v>
      </c>
      <c r="BH280" s="203">
        <f>IF(N280="sníž. přenesená",J280,0)</f>
        <v>0</v>
      </c>
      <c r="BI280" s="203">
        <f>IF(N280="nulová",J280,0)</f>
        <v>0</v>
      </c>
      <c r="BJ280" s="18" t="s">
        <v>141</v>
      </c>
      <c r="BK280" s="203">
        <f>ROUND(I280*H280,2)</f>
        <v>0</v>
      </c>
      <c r="BL280" s="18" t="s">
        <v>261</v>
      </c>
      <c r="BM280" s="202" t="s">
        <v>1241</v>
      </c>
    </row>
    <row r="281" spans="1:65" s="2" customFormat="1" ht="16.5" customHeight="1">
      <c r="A281" s="36"/>
      <c r="B281" s="37"/>
      <c r="C281" s="232" t="s">
        <v>641</v>
      </c>
      <c r="D281" s="232" t="s">
        <v>243</v>
      </c>
      <c r="E281" s="233" t="s">
        <v>638</v>
      </c>
      <c r="F281" s="234" t="s">
        <v>639</v>
      </c>
      <c r="G281" s="235" t="s">
        <v>202</v>
      </c>
      <c r="H281" s="236">
        <v>2.06</v>
      </c>
      <c r="I281" s="237"/>
      <c r="J281" s="238">
        <f>ROUND(I281*H281,2)</f>
        <v>0</v>
      </c>
      <c r="K281" s="234" t="s">
        <v>139</v>
      </c>
      <c r="L281" s="239"/>
      <c r="M281" s="240" t="s">
        <v>32</v>
      </c>
      <c r="N281" s="241" t="s">
        <v>51</v>
      </c>
      <c r="O281" s="66"/>
      <c r="P281" s="200">
        <f>O281*H281</f>
        <v>0</v>
      </c>
      <c r="Q281" s="200">
        <v>0.55000000000000004</v>
      </c>
      <c r="R281" s="200">
        <f>Q281*H281</f>
        <v>1.1330000000000002</v>
      </c>
      <c r="S281" s="200">
        <v>0</v>
      </c>
      <c r="T281" s="20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335</v>
      </c>
      <c r="AT281" s="202" t="s">
        <v>243</v>
      </c>
      <c r="AU281" s="202" t="s">
        <v>141</v>
      </c>
      <c r="AY281" s="18" t="s">
        <v>132</v>
      </c>
      <c r="BE281" s="203">
        <f>IF(N281="základní",J281,0)</f>
        <v>0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8" t="s">
        <v>141</v>
      </c>
      <c r="BK281" s="203">
        <f>ROUND(I281*H281,2)</f>
        <v>0</v>
      </c>
      <c r="BL281" s="18" t="s">
        <v>261</v>
      </c>
      <c r="BM281" s="202" t="s">
        <v>1242</v>
      </c>
    </row>
    <row r="282" spans="1:65" s="2" customFormat="1" ht="21.75" customHeight="1">
      <c r="A282" s="36"/>
      <c r="B282" s="37"/>
      <c r="C282" s="191" t="s">
        <v>647</v>
      </c>
      <c r="D282" s="191" t="s">
        <v>135</v>
      </c>
      <c r="E282" s="192" t="s">
        <v>642</v>
      </c>
      <c r="F282" s="193" t="s">
        <v>643</v>
      </c>
      <c r="G282" s="194" t="s">
        <v>251</v>
      </c>
      <c r="H282" s="195">
        <v>4.585</v>
      </c>
      <c r="I282" s="196"/>
      <c r="J282" s="197">
        <f>ROUND(I282*H282,2)</f>
        <v>0</v>
      </c>
      <c r="K282" s="193" t="s">
        <v>139</v>
      </c>
      <c r="L282" s="41"/>
      <c r="M282" s="198" t="s">
        <v>32</v>
      </c>
      <c r="N282" s="199" t="s">
        <v>51</v>
      </c>
      <c r="O282" s="66"/>
      <c r="P282" s="200">
        <f>O282*H282</f>
        <v>0</v>
      </c>
      <c r="Q282" s="200">
        <v>0</v>
      </c>
      <c r="R282" s="200">
        <f>Q282*H282</f>
        <v>0</v>
      </c>
      <c r="S282" s="200">
        <v>0</v>
      </c>
      <c r="T282" s="201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261</v>
      </c>
      <c r="AT282" s="202" t="s">
        <v>135</v>
      </c>
      <c r="AU282" s="202" t="s">
        <v>141</v>
      </c>
      <c r="AY282" s="18" t="s">
        <v>132</v>
      </c>
      <c r="BE282" s="203">
        <f>IF(N282="základní",J282,0)</f>
        <v>0</v>
      </c>
      <c r="BF282" s="203">
        <f>IF(N282="snížená",J282,0)</f>
        <v>0</v>
      </c>
      <c r="BG282" s="203">
        <f>IF(N282="zákl. přenesená",J282,0)</f>
        <v>0</v>
      </c>
      <c r="BH282" s="203">
        <f>IF(N282="sníž. přenesená",J282,0)</f>
        <v>0</v>
      </c>
      <c r="BI282" s="203">
        <f>IF(N282="nulová",J282,0)</f>
        <v>0</v>
      </c>
      <c r="BJ282" s="18" t="s">
        <v>141</v>
      </c>
      <c r="BK282" s="203">
        <f>ROUND(I282*H282,2)</f>
        <v>0</v>
      </c>
      <c r="BL282" s="18" t="s">
        <v>261</v>
      </c>
      <c r="BM282" s="202" t="s">
        <v>1243</v>
      </c>
    </row>
    <row r="283" spans="1:65" s="12" customFormat="1" ht="22.9" customHeight="1">
      <c r="B283" s="175"/>
      <c r="C283" s="176"/>
      <c r="D283" s="177" t="s">
        <v>78</v>
      </c>
      <c r="E283" s="189" t="s">
        <v>868</v>
      </c>
      <c r="F283" s="189" t="s">
        <v>869</v>
      </c>
      <c r="G283" s="176"/>
      <c r="H283" s="176"/>
      <c r="I283" s="179"/>
      <c r="J283" s="190">
        <f>BK283</f>
        <v>0</v>
      </c>
      <c r="K283" s="176"/>
      <c r="L283" s="181"/>
      <c r="M283" s="182"/>
      <c r="N283" s="183"/>
      <c r="O283" s="183"/>
      <c r="P283" s="184">
        <f>SUM(P284:P285)</f>
        <v>0</v>
      </c>
      <c r="Q283" s="183"/>
      <c r="R283" s="184">
        <f>SUM(R284:R285)</f>
        <v>8.4180000000000005E-2</v>
      </c>
      <c r="S283" s="183"/>
      <c r="T283" s="185">
        <f>SUM(T284:T285)</f>
        <v>0</v>
      </c>
      <c r="AR283" s="186" t="s">
        <v>141</v>
      </c>
      <c r="AT283" s="187" t="s">
        <v>78</v>
      </c>
      <c r="AU283" s="187" t="s">
        <v>21</v>
      </c>
      <c r="AY283" s="186" t="s">
        <v>132</v>
      </c>
      <c r="BK283" s="188">
        <f>SUM(BK284:BK285)</f>
        <v>0</v>
      </c>
    </row>
    <row r="284" spans="1:65" s="2" customFormat="1" ht="21.75" customHeight="1">
      <c r="A284" s="36"/>
      <c r="B284" s="37"/>
      <c r="C284" s="191" t="s">
        <v>905</v>
      </c>
      <c r="D284" s="191" t="s">
        <v>135</v>
      </c>
      <c r="E284" s="192" t="s">
        <v>870</v>
      </c>
      <c r="F284" s="193" t="s">
        <v>871</v>
      </c>
      <c r="G284" s="194" t="s">
        <v>195</v>
      </c>
      <c r="H284" s="195">
        <v>6.9</v>
      </c>
      <c r="I284" s="196"/>
      <c r="J284" s="197">
        <f>ROUND(I284*H284,2)</f>
        <v>0</v>
      </c>
      <c r="K284" s="193" t="s">
        <v>139</v>
      </c>
      <c r="L284" s="41"/>
      <c r="M284" s="198" t="s">
        <v>32</v>
      </c>
      <c r="N284" s="199" t="s">
        <v>51</v>
      </c>
      <c r="O284" s="66"/>
      <c r="P284" s="200">
        <f>O284*H284</f>
        <v>0</v>
      </c>
      <c r="Q284" s="200">
        <v>1.2200000000000001E-2</v>
      </c>
      <c r="R284" s="200">
        <f>Q284*H284</f>
        <v>8.4180000000000005E-2</v>
      </c>
      <c r="S284" s="200">
        <v>0</v>
      </c>
      <c r="T284" s="20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261</v>
      </c>
      <c r="AT284" s="202" t="s">
        <v>135</v>
      </c>
      <c r="AU284" s="202" t="s">
        <v>141</v>
      </c>
      <c r="AY284" s="18" t="s">
        <v>132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8" t="s">
        <v>141</v>
      </c>
      <c r="BK284" s="203">
        <f>ROUND(I284*H284,2)</f>
        <v>0</v>
      </c>
      <c r="BL284" s="18" t="s">
        <v>261</v>
      </c>
      <c r="BM284" s="202" t="s">
        <v>1244</v>
      </c>
    </row>
    <row r="285" spans="1:65" s="2" customFormat="1" ht="21.75" customHeight="1">
      <c r="A285" s="36"/>
      <c r="B285" s="37"/>
      <c r="C285" s="191" t="s">
        <v>848</v>
      </c>
      <c r="D285" s="191" t="s">
        <v>135</v>
      </c>
      <c r="E285" s="192" t="s">
        <v>873</v>
      </c>
      <c r="F285" s="193" t="s">
        <v>874</v>
      </c>
      <c r="G285" s="194" t="s">
        <v>251</v>
      </c>
      <c r="H285" s="195">
        <v>8.4000000000000005E-2</v>
      </c>
      <c r="I285" s="196"/>
      <c r="J285" s="197">
        <f>ROUND(I285*H285,2)</f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>O285*H285</f>
        <v>0</v>
      </c>
      <c r="Q285" s="200">
        <v>0</v>
      </c>
      <c r="R285" s="200">
        <f>Q285*H285</f>
        <v>0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1245</v>
      </c>
    </row>
    <row r="286" spans="1:65" s="12" customFormat="1" ht="22.9" customHeight="1">
      <c r="B286" s="175"/>
      <c r="C286" s="176"/>
      <c r="D286" s="177" t="s">
        <v>78</v>
      </c>
      <c r="E286" s="189" t="s">
        <v>645</v>
      </c>
      <c r="F286" s="189" t="s">
        <v>646</v>
      </c>
      <c r="G286" s="176"/>
      <c r="H286" s="176"/>
      <c r="I286" s="179"/>
      <c r="J286" s="190">
        <f>BK286</f>
        <v>0</v>
      </c>
      <c r="K286" s="176"/>
      <c r="L286" s="181"/>
      <c r="M286" s="182"/>
      <c r="N286" s="183"/>
      <c r="O286" s="183"/>
      <c r="P286" s="184">
        <f>SUM(P287:P293)</f>
        <v>0</v>
      </c>
      <c r="Q286" s="183"/>
      <c r="R286" s="184">
        <f>SUM(R287:R293)</f>
        <v>0.22261999999999998</v>
      </c>
      <c r="S286" s="183"/>
      <c r="T286" s="185">
        <f>SUM(T287:T293)</f>
        <v>0.25019999999999998</v>
      </c>
      <c r="AR286" s="186" t="s">
        <v>141</v>
      </c>
      <c r="AT286" s="187" t="s">
        <v>78</v>
      </c>
      <c r="AU286" s="187" t="s">
        <v>21</v>
      </c>
      <c r="AY286" s="186" t="s">
        <v>132</v>
      </c>
      <c r="BK286" s="188">
        <f>SUM(BK287:BK293)</f>
        <v>0</v>
      </c>
    </row>
    <row r="287" spans="1:65" s="2" customFormat="1" ht="21.75" customHeight="1">
      <c r="A287" s="36"/>
      <c r="B287" s="37"/>
      <c r="C287" s="191" t="s">
        <v>651</v>
      </c>
      <c r="D287" s="191" t="s">
        <v>135</v>
      </c>
      <c r="E287" s="192" t="s">
        <v>876</v>
      </c>
      <c r="F287" s="193" t="s">
        <v>877</v>
      </c>
      <c r="G287" s="194" t="s">
        <v>338</v>
      </c>
      <c r="H287" s="195">
        <v>1</v>
      </c>
      <c r="I287" s="196"/>
      <c r="J287" s="197">
        <f t="shared" ref="J287:J293" si="20">ROUND(I287*H287,2)</f>
        <v>0</v>
      </c>
      <c r="K287" s="193" t="s">
        <v>139</v>
      </c>
      <c r="L287" s="41"/>
      <c r="M287" s="198" t="s">
        <v>32</v>
      </c>
      <c r="N287" s="199" t="s">
        <v>51</v>
      </c>
      <c r="O287" s="66"/>
      <c r="P287" s="200">
        <f t="shared" ref="P287:P293" si="21">O287*H287</f>
        <v>0</v>
      </c>
      <c r="Q287" s="200">
        <v>0</v>
      </c>
      <c r="R287" s="200">
        <f t="shared" ref="R287:R293" si="22">Q287*H287</f>
        <v>0</v>
      </c>
      <c r="S287" s="200">
        <v>0</v>
      </c>
      <c r="T287" s="201">
        <f t="shared" ref="T287:T293" si="23"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2" t="s">
        <v>261</v>
      </c>
      <c r="AT287" s="202" t="s">
        <v>135</v>
      </c>
      <c r="AU287" s="202" t="s">
        <v>141</v>
      </c>
      <c r="AY287" s="18" t="s">
        <v>132</v>
      </c>
      <c r="BE287" s="203">
        <f t="shared" ref="BE287:BE293" si="24">IF(N287="základní",J287,0)</f>
        <v>0</v>
      </c>
      <c r="BF287" s="203">
        <f t="shared" ref="BF287:BF293" si="25">IF(N287="snížená",J287,0)</f>
        <v>0</v>
      </c>
      <c r="BG287" s="203">
        <f t="shared" ref="BG287:BG293" si="26">IF(N287="zákl. přenesená",J287,0)</f>
        <v>0</v>
      </c>
      <c r="BH287" s="203">
        <f t="shared" ref="BH287:BH293" si="27">IF(N287="sníž. přenesená",J287,0)</f>
        <v>0</v>
      </c>
      <c r="BI287" s="203">
        <f t="shared" ref="BI287:BI293" si="28">IF(N287="nulová",J287,0)</f>
        <v>0</v>
      </c>
      <c r="BJ287" s="18" t="s">
        <v>141</v>
      </c>
      <c r="BK287" s="203">
        <f t="shared" ref="BK287:BK293" si="29">ROUND(I287*H287,2)</f>
        <v>0</v>
      </c>
      <c r="BL287" s="18" t="s">
        <v>261</v>
      </c>
      <c r="BM287" s="202" t="s">
        <v>1246</v>
      </c>
    </row>
    <row r="288" spans="1:65" s="2" customFormat="1" ht="21.75" customHeight="1">
      <c r="A288" s="36"/>
      <c r="B288" s="37"/>
      <c r="C288" s="232" t="s">
        <v>655</v>
      </c>
      <c r="D288" s="232" t="s">
        <v>243</v>
      </c>
      <c r="E288" s="233" t="s">
        <v>879</v>
      </c>
      <c r="F288" s="234" t="s">
        <v>880</v>
      </c>
      <c r="G288" s="235" t="s">
        <v>338</v>
      </c>
      <c r="H288" s="236">
        <v>1</v>
      </c>
      <c r="I288" s="237"/>
      <c r="J288" s="238">
        <f t="shared" si="20"/>
        <v>0</v>
      </c>
      <c r="K288" s="234" t="s">
        <v>32</v>
      </c>
      <c r="L288" s="239"/>
      <c r="M288" s="240" t="s">
        <v>32</v>
      </c>
      <c r="N288" s="241" t="s">
        <v>51</v>
      </c>
      <c r="O288" s="66"/>
      <c r="P288" s="200">
        <f t="shared" si="21"/>
        <v>0</v>
      </c>
      <c r="Q288" s="200">
        <v>7.3999999999999996E-2</v>
      </c>
      <c r="R288" s="200">
        <f t="shared" si="22"/>
        <v>7.3999999999999996E-2</v>
      </c>
      <c r="S288" s="200">
        <v>0</v>
      </c>
      <c r="T288" s="201">
        <f t="shared" si="23"/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335</v>
      </c>
      <c r="AT288" s="202" t="s">
        <v>243</v>
      </c>
      <c r="AU288" s="202" t="s">
        <v>141</v>
      </c>
      <c r="AY288" s="18" t="s">
        <v>132</v>
      </c>
      <c r="BE288" s="203">
        <f t="shared" si="24"/>
        <v>0</v>
      </c>
      <c r="BF288" s="203">
        <f t="shared" si="25"/>
        <v>0</v>
      </c>
      <c r="BG288" s="203">
        <f t="shared" si="26"/>
        <v>0</v>
      </c>
      <c r="BH288" s="203">
        <f t="shared" si="27"/>
        <v>0</v>
      </c>
      <c r="BI288" s="203">
        <f t="shared" si="28"/>
        <v>0</v>
      </c>
      <c r="BJ288" s="18" t="s">
        <v>141</v>
      </c>
      <c r="BK288" s="203">
        <f t="shared" si="29"/>
        <v>0</v>
      </c>
      <c r="BL288" s="18" t="s">
        <v>261</v>
      </c>
      <c r="BM288" s="202" t="s">
        <v>1247</v>
      </c>
    </row>
    <row r="289" spans="1:65" s="2" customFormat="1" ht="21.75" customHeight="1">
      <c r="A289" s="36"/>
      <c r="B289" s="37"/>
      <c r="C289" s="191" t="s">
        <v>659</v>
      </c>
      <c r="D289" s="191" t="s">
        <v>135</v>
      </c>
      <c r="E289" s="192" t="s">
        <v>648</v>
      </c>
      <c r="F289" s="193" t="s">
        <v>649</v>
      </c>
      <c r="G289" s="194" t="s">
        <v>338</v>
      </c>
      <c r="H289" s="195">
        <v>2</v>
      </c>
      <c r="I289" s="196"/>
      <c r="J289" s="197">
        <f t="shared" si="20"/>
        <v>0</v>
      </c>
      <c r="K289" s="193" t="s">
        <v>139</v>
      </c>
      <c r="L289" s="41"/>
      <c r="M289" s="198" t="s">
        <v>32</v>
      </c>
      <c r="N289" s="199" t="s">
        <v>51</v>
      </c>
      <c r="O289" s="66"/>
      <c r="P289" s="200">
        <f t="shared" si="21"/>
        <v>0</v>
      </c>
      <c r="Q289" s="200">
        <v>0</v>
      </c>
      <c r="R289" s="200">
        <f t="shared" si="22"/>
        <v>0</v>
      </c>
      <c r="S289" s="200">
        <v>0</v>
      </c>
      <c r="T289" s="201">
        <f t="shared" si="23"/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150</v>
      </c>
      <c r="AT289" s="202" t="s">
        <v>135</v>
      </c>
      <c r="AU289" s="202" t="s">
        <v>141</v>
      </c>
      <c r="AY289" s="18" t="s">
        <v>132</v>
      </c>
      <c r="BE289" s="203">
        <f t="shared" si="24"/>
        <v>0</v>
      </c>
      <c r="BF289" s="203">
        <f t="shared" si="25"/>
        <v>0</v>
      </c>
      <c r="BG289" s="203">
        <f t="shared" si="26"/>
        <v>0</v>
      </c>
      <c r="BH289" s="203">
        <f t="shared" si="27"/>
        <v>0</v>
      </c>
      <c r="BI289" s="203">
        <f t="shared" si="28"/>
        <v>0</v>
      </c>
      <c r="BJ289" s="18" t="s">
        <v>141</v>
      </c>
      <c r="BK289" s="203">
        <f t="shared" si="29"/>
        <v>0</v>
      </c>
      <c r="BL289" s="18" t="s">
        <v>150</v>
      </c>
      <c r="BM289" s="202" t="s">
        <v>1248</v>
      </c>
    </row>
    <row r="290" spans="1:65" s="2" customFormat="1" ht="21.75" customHeight="1">
      <c r="A290" s="36"/>
      <c r="B290" s="37"/>
      <c r="C290" s="232" t="s">
        <v>663</v>
      </c>
      <c r="D290" s="232" t="s">
        <v>243</v>
      </c>
      <c r="E290" s="233" t="s">
        <v>652</v>
      </c>
      <c r="F290" s="234" t="s">
        <v>653</v>
      </c>
      <c r="G290" s="235" t="s">
        <v>338</v>
      </c>
      <c r="H290" s="236">
        <v>2</v>
      </c>
      <c r="I290" s="237"/>
      <c r="J290" s="238">
        <f t="shared" si="20"/>
        <v>0</v>
      </c>
      <c r="K290" s="234" t="s">
        <v>139</v>
      </c>
      <c r="L290" s="239"/>
      <c r="M290" s="240" t="s">
        <v>32</v>
      </c>
      <c r="N290" s="241" t="s">
        <v>51</v>
      </c>
      <c r="O290" s="66"/>
      <c r="P290" s="200">
        <f t="shared" si="21"/>
        <v>0</v>
      </c>
      <c r="Q290" s="200">
        <v>1.95E-2</v>
      </c>
      <c r="R290" s="200">
        <f t="shared" si="22"/>
        <v>3.9E-2</v>
      </c>
      <c r="S290" s="200">
        <v>0</v>
      </c>
      <c r="T290" s="201">
        <f t="shared" si="23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221</v>
      </c>
      <c r="AT290" s="202" t="s">
        <v>243</v>
      </c>
      <c r="AU290" s="202" t="s">
        <v>141</v>
      </c>
      <c r="AY290" s="18" t="s">
        <v>132</v>
      </c>
      <c r="BE290" s="203">
        <f t="shared" si="24"/>
        <v>0</v>
      </c>
      <c r="BF290" s="203">
        <f t="shared" si="25"/>
        <v>0</v>
      </c>
      <c r="BG290" s="203">
        <f t="shared" si="26"/>
        <v>0</v>
      </c>
      <c r="BH290" s="203">
        <f t="shared" si="27"/>
        <v>0</v>
      </c>
      <c r="BI290" s="203">
        <f t="shared" si="28"/>
        <v>0</v>
      </c>
      <c r="BJ290" s="18" t="s">
        <v>141</v>
      </c>
      <c r="BK290" s="203">
        <f t="shared" si="29"/>
        <v>0</v>
      </c>
      <c r="BL290" s="18" t="s">
        <v>150</v>
      </c>
      <c r="BM290" s="202" t="s">
        <v>1249</v>
      </c>
    </row>
    <row r="291" spans="1:65" s="2" customFormat="1" ht="33" customHeight="1">
      <c r="A291" s="36"/>
      <c r="B291" s="37"/>
      <c r="C291" s="191" t="s">
        <v>667</v>
      </c>
      <c r="D291" s="191" t="s">
        <v>135</v>
      </c>
      <c r="E291" s="192" t="s">
        <v>656</v>
      </c>
      <c r="F291" s="193" t="s">
        <v>657</v>
      </c>
      <c r="G291" s="194" t="s">
        <v>338</v>
      </c>
      <c r="H291" s="195">
        <v>6</v>
      </c>
      <c r="I291" s="196"/>
      <c r="J291" s="197">
        <f t="shared" si="20"/>
        <v>0</v>
      </c>
      <c r="K291" s="193" t="s">
        <v>139</v>
      </c>
      <c r="L291" s="41"/>
      <c r="M291" s="198" t="s">
        <v>32</v>
      </c>
      <c r="N291" s="199" t="s">
        <v>51</v>
      </c>
      <c r="O291" s="66"/>
      <c r="P291" s="200">
        <f t="shared" si="21"/>
        <v>0</v>
      </c>
      <c r="Q291" s="200">
        <v>2.7E-4</v>
      </c>
      <c r="R291" s="200">
        <f t="shared" si="22"/>
        <v>1.6199999999999999E-3</v>
      </c>
      <c r="S291" s="200">
        <v>0</v>
      </c>
      <c r="T291" s="201">
        <f t="shared" si="2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261</v>
      </c>
      <c r="AT291" s="202" t="s">
        <v>135</v>
      </c>
      <c r="AU291" s="202" t="s">
        <v>141</v>
      </c>
      <c r="AY291" s="18" t="s">
        <v>132</v>
      </c>
      <c r="BE291" s="203">
        <f t="shared" si="24"/>
        <v>0</v>
      </c>
      <c r="BF291" s="203">
        <f t="shared" si="25"/>
        <v>0</v>
      </c>
      <c r="BG291" s="203">
        <f t="shared" si="26"/>
        <v>0</v>
      </c>
      <c r="BH291" s="203">
        <f t="shared" si="27"/>
        <v>0</v>
      </c>
      <c r="BI291" s="203">
        <f t="shared" si="28"/>
        <v>0</v>
      </c>
      <c r="BJ291" s="18" t="s">
        <v>141</v>
      </c>
      <c r="BK291" s="203">
        <f t="shared" si="29"/>
        <v>0</v>
      </c>
      <c r="BL291" s="18" t="s">
        <v>261</v>
      </c>
      <c r="BM291" s="202" t="s">
        <v>1250</v>
      </c>
    </row>
    <row r="292" spans="1:65" s="2" customFormat="1" ht="16.5" customHeight="1">
      <c r="A292" s="36"/>
      <c r="B292" s="37"/>
      <c r="C292" s="232" t="s">
        <v>673</v>
      </c>
      <c r="D292" s="232" t="s">
        <v>243</v>
      </c>
      <c r="E292" s="233" t="s">
        <v>660</v>
      </c>
      <c r="F292" s="234" t="s">
        <v>661</v>
      </c>
      <c r="G292" s="235" t="s">
        <v>338</v>
      </c>
      <c r="H292" s="236">
        <v>6</v>
      </c>
      <c r="I292" s="237"/>
      <c r="J292" s="238">
        <f t="shared" si="20"/>
        <v>0</v>
      </c>
      <c r="K292" s="234" t="s">
        <v>139</v>
      </c>
      <c r="L292" s="239"/>
      <c r="M292" s="240" t="s">
        <v>32</v>
      </c>
      <c r="N292" s="241" t="s">
        <v>51</v>
      </c>
      <c r="O292" s="66"/>
      <c r="P292" s="200">
        <f t="shared" si="21"/>
        <v>0</v>
      </c>
      <c r="Q292" s="200">
        <v>1.7999999999999999E-2</v>
      </c>
      <c r="R292" s="200">
        <f t="shared" si="22"/>
        <v>0.10799999999999998</v>
      </c>
      <c r="S292" s="200">
        <v>0</v>
      </c>
      <c r="T292" s="201">
        <f t="shared" si="23"/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335</v>
      </c>
      <c r="AT292" s="202" t="s">
        <v>243</v>
      </c>
      <c r="AU292" s="202" t="s">
        <v>141</v>
      </c>
      <c r="AY292" s="18" t="s">
        <v>132</v>
      </c>
      <c r="BE292" s="203">
        <f t="shared" si="24"/>
        <v>0</v>
      </c>
      <c r="BF292" s="203">
        <f t="shared" si="25"/>
        <v>0</v>
      </c>
      <c r="BG292" s="203">
        <f t="shared" si="26"/>
        <v>0</v>
      </c>
      <c r="BH292" s="203">
        <f t="shared" si="27"/>
        <v>0</v>
      </c>
      <c r="BI292" s="203">
        <f t="shared" si="28"/>
        <v>0</v>
      </c>
      <c r="BJ292" s="18" t="s">
        <v>141</v>
      </c>
      <c r="BK292" s="203">
        <f t="shared" si="29"/>
        <v>0</v>
      </c>
      <c r="BL292" s="18" t="s">
        <v>261</v>
      </c>
      <c r="BM292" s="202" t="s">
        <v>1251</v>
      </c>
    </row>
    <row r="293" spans="1:65" s="2" customFormat="1" ht="16.5" customHeight="1">
      <c r="A293" s="36"/>
      <c r="B293" s="37"/>
      <c r="C293" s="191" t="s">
        <v>677</v>
      </c>
      <c r="D293" s="191" t="s">
        <v>135</v>
      </c>
      <c r="E293" s="192" t="s">
        <v>664</v>
      </c>
      <c r="F293" s="193" t="s">
        <v>665</v>
      </c>
      <c r="G293" s="194" t="s">
        <v>338</v>
      </c>
      <c r="H293" s="195">
        <v>6</v>
      </c>
      <c r="I293" s="196"/>
      <c r="J293" s="197">
        <f t="shared" si="20"/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 t="shared" si="21"/>
        <v>0</v>
      </c>
      <c r="Q293" s="200">
        <v>0</v>
      </c>
      <c r="R293" s="200">
        <f t="shared" si="22"/>
        <v>0</v>
      </c>
      <c r="S293" s="200">
        <v>4.1700000000000001E-2</v>
      </c>
      <c r="T293" s="201">
        <f t="shared" si="23"/>
        <v>0.25019999999999998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 t="shared" si="24"/>
        <v>0</v>
      </c>
      <c r="BF293" s="203">
        <f t="shared" si="25"/>
        <v>0</v>
      </c>
      <c r="BG293" s="203">
        <f t="shared" si="26"/>
        <v>0</v>
      </c>
      <c r="BH293" s="203">
        <f t="shared" si="27"/>
        <v>0</v>
      </c>
      <c r="BI293" s="203">
        <f t="shared" si="28"/>
        <v>0</v>
      </c>
      <c r="BJ293" s="18" t="s">
        <v>141</v>
      </c>
      <c r="BK293" s="203">
        <f t="shared" si="29"/>
        <v>0</v>
      </c>
      <c r="BL293" s="18" t="s">
        <v>261</v>
      </c>
      <c r="BM293" s="202" t="s">
        <v>1252</v>
      </c>
    </row>
    <row r="294" spans="1:65" s="12" customFormat="1" ht="22.9" customHeight="1">
      <c r="B294" s="175"/>
      <c r="C294" s="176"/>
      <c r="D294" s="177" t="s">
        <v>78</v>
      </c>
      <c r="E294" s="189" t="s">
        <v>671</v>
      </c>
      <c r="F294" s="189" t="s">
        <v>672</v>
      </c>
      <c r="G294" s="176"/>
      <c r="H294" s="176"/>
      <c r="I294" s="179"/>
      <c r="J294" s="190">
        <f>BK294</f>
        <v>0</v>
      </c>
      <c r="K294" s="176"/>
      <c r="L294" s="181"/>
      <c r="M294" s="182"/>
      <c r="N294" s="183"/>
      <c r="O294" s="183"/>
      <c r="P294" s="184">
        <f>SUM(P295:P299)</f>
        <v>0</v>
      </c>
      <c r="Q294" s="183"/>
      <c r="R294" s="184">
        <f>SUM(R295:R299)</f>
        <v>4.26E-4</v>
      </c>
      <c r="S294" s="183"/>
      <c r="T294" s="185">
        <f>SUM(T295:T299)</f>
        <v>0.36799999999999999</v>
      </c>
      <c r="AR294" s="186" t="s">
        <v>141</v>
      </c>
      <c r="AT294" s="187" t="s">
        <v>78</v>
      </c>
      <c r="AU294" s="187" t="s">
        <v>21</v>
      </c>
      <c r="AY294" s="186" t="s">
        <v>132</v>
      </c>
      <c r="BK294" s="188">
        <f>SUM(BK295:BK299)</f>
        <v>0</v>
      </c>
    </row>
    <row r="295" spans="1:65" s="2" customFormat="1" ht="21.75" customHeight="1">
      <c r="A295" s="36"/>
      <c r="B295" s="37"/>
      <c r="C295" s="191" t="s">
        <v>681</v>
      </c>
      <c r="D295" s="191" t="s">
        <v>135</v>
      </c>
      <c r="E295" s="192" t="s">
        <v>888</v>
      </c>
      <c r="F295" s="193" t="s">
        <v>889</v>
      </c>
      <c r="G295" s="194" t="s">
        <v>224</v>
      </c>
      <c r="H295" s="195">
        <v>7.1</v>
      </c>
      <c r="I295" s="196"/>
      <c r="J295" s="197">
        <f>ROUND(I295*H295,2)</f>
        <v>0</v>
      </c>
      <c r="K295" s="193" t="s">
        <v>139</v>
      </c>
      <c r="L295" s="41"/>
      <c r="M295" s="198" t="s">
        <v>32</v>
      </c>
      <c r="N295" s="199" t="s">
        <v>51</v>
      </c>
      <c r="O295" s="66"/>
      <c r="P295" s="200">
        <f>O295*H295</f>
        <v>0</v>
      </c>
      <c r="Q295" s="200">
        <v>6.0000000000000002E-5</v>
      </c>
      <c r="R295" s="200">
        <f>Q295*H295</f>
        <v>4.26E-4</v>
      </c>
      <c r="S295" s="200">
        <v>0</v>
      </c>
      <c r="T295" s="20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261</v>
      </c>
      <c r="AT295" s="202" t="s">
        <v>135</v>
      </c>
      <c r="AU295" s="202" t="s">
        <v>141</v>
      </c>
      <c r="AY295" s="18" t="s">
        <v>132</v>
      </c>
      <c r="BE295" s="203">
        <f>IF(N295="základní",J295,0)</f>
        <v>0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8" t="s">
        <v>141</v>
      </c>
      <c r="BK295" s="203">
        <f>ROUND(I295*H295,2)</f>
        <v>0</v>
      </c>
      <c r="BL295" s="18" t="s">
        <v>261</v>
      </c>
      <c r="BM295" s="202" t="s">
        <v>1253</v>
      </c>
    </row>
    <row r="296" spans="1:65" s="2" customFormat="1" ht="16.5" customHeight="1">
      <c r="A296" s="36"/>
      <c r="B296" s="37"/>
      <c r="C296" s="191" t="s">
        <v>687</v>
      </c>
      <c r="D296" s="191" t="s">
        <v>135</v>
      </c>
      <c r="E296" s="192" t="s">
        <v>891</v>
      </c>
      <c r="F296" s="193" t="s">
        <v>892</v>
      </c>
      <c r="G296" s="194" t="s">
        <v>224</v>
      </c>
      <c r="H296" s="195">
        <v>7.1</v>
      </c>
      <c r="I296" s="196"/>
      <c r="J296" s="197">
        <f>ROUND(I296*H296,2)</f>
        <v>0</v>
      </c>
      <c r="K296" s="193" t="s">
        <v>139</v>
      </c>
      <c r="L296" s="41"/>
      <c r="M296" s="198" t="s">
        <v>32</v>
      </c>
      <c r="N296" s="199" t="s">
        <v>51</v>
      </c>
      <c r="O296" s="66"/>
      <c r="P296" s="200">
        <f>O296*H296</f>
        <v>0</v>
      </c>
      <c r="Q296" s="200">
        <v>0</v>
      </c>
      <c r="R296" s="200">
        <f>Q296*H296</f>
        <v>0</v>
      </c>
      <c r="S296" s="200">
        <v>2.5000000000000001E-2</v>
      </c>
      <c r="T296" s="201">
        <f>S296*H296</f>
        <v>0.17749999999999999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261</v>
      </c>
      <c r="AT296" s="202" t="s">
        <v>135</v>
      </c>
      <c r="AU296" s="202" t="s">
        <v>141</v>
      </c>
      <c r="AY296" s="18" t="s">
        <v>132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8" t="s">
        <v>141</v>
      </c>
      <c r="BK296" s="203">
        <f>ROUND(I296*H296,2)</f>
        <v>0</v>
      </c>
      <c r="BL296" s="18" t="s">
        <v>261</v>
      </c>
      <c r="BM296" s="202" t="s">
        <v>1254</v>
      </c>
    </row>
    <row r="297" spans="1:65" s="2" customFormat="1" ht="16.5" customHeight="1">
      <c r="A297" s="36"/>
      <c r="B297" s="37"/>
      <c r="C297" s="191" t="s">
        <v>691</v>
      </c>
      <c r="D297" s="191" t="s">
        <v>135</v>
      </c>
      <c r="E297" s="192" t="s">
        <v>674</v>
      </c>
      <c r="F297" s="193" t="s">
        <v>675</v>
      </c>
      <c r="G297" s="194" t="s">
        <v>338</v>
      </c>
      <c r="H297" s="195">
        <v>2</v>
      </c>
      <c r="I297" s="196"/>
      <c r="J297" s="197">
        <f>ROUND(I297*H297,2)</f>
        <v>0</v>
      </c>
      <c r="K297" s="193" t="s">
        <v>139</v>
      </c>
      <c r="L297" s="41"/>
      <c r="M297" s="198" t="s">
        <v>32</v>
      </c>
      <c r="N297" s="199" t="s">
        <v>51</v>
      </c>
      <c r="O297" s="66"/>
      <c r="P297" s="200">
        <f>O297*H297</f>
        <v>0</v>
      </c>
      <c r="Q297" s="200">
        <v>0</v>
      </c>
      <c r="R297" s="200">
        <f>Q297*H297</f>
        <v>0</v>
      </c>
      <c r="S297" s="200">
        <v>1.2999999999999999E-2</v>
      </c>
      <c r="T297" s="201">
        <f>S297*H297</f>
        <v>2.5999999999999999E-2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2" t="s">
        <v>150</v>
      </c>
      <c r="AT297" s="202" t="s">
        <v>135</v>
      </c>
      <c r="AU297" s="202" t="s">
        <v>141</v>
      </c>
      <c r="AY297" s="18" t="s">
        <v>132</v>
      </c>
      <c r="BE297" s="203">
        <f>IF(N297="základní",J297,0)</f>
        <v>0</v>
      </c>
      <c r="BF297" s="203">
        <f>IF(N297="snížená",J297,0)</f>
        <v>0</v>
      </c>
      <c r="BG297" s="203">
        <f>IF(N297="zákl. přenesená",J297,0)</f>
        <v>0</v>
      </c>
      <c r="BH297" s="203">
        <f>IF(N297="sníž. přenesená",J297,0)</f>
        <v>0</v>
      </c>
      <c r="BI297" s="203">
        <f>IF(N297="nulová",J297,0)</f>
        <v>0</v>
      </c>
      <c r="BJ297" s="18" t="s">
        <v>141</v>
      </c>
      <c r="BK297" s="203">
        <f>ROUND(I297*H297,2)</f>
        <v>0</v>
      </c>
      <c r="BL297" s="18" t="s">
        <v>150</v>
      </c>
      <c r="BM297" s="202" t="s">
        <v>1255</v>
      </c>
    </row>
    <row r="298" spans="1:65" s="2" customFormat="1" ht="16.5" customHeight="1">
      <c r="A298" s="36"/>
      <c r="B298" s="37"/>
      <c r="C298" s="191" t="s">
        <v>695</v>
      </c>
      <c r="D298" s="191" t="s">
        <v>135</v>
      </c>
      <c r="E298" s="192" t="s">
        <v>895</v>
      </c>
      <c r="F298" s="193" t="s">
        <v>679</v>
      </c>
      <c r="G298" s="194" t="s">
        <v>224</v>
      </c>
      <c r="H298" s="195">
        <v>4.7</v>
      </c>
      <c r="I298" s="196"/>
      <c r="J298" s="197">
        <f>ROUND(I298*H298,2)</f>
        <v>0</v>
      </c>
      <c r="K298" s="193" t="s">
        <v>139</v>
      </c>
      <c r="L298" s="41"/>
      <c r="M298" s="198" t="s">
        <v>32</v>
      </c>
      <c r="N298" s="199" t="s">
        <v>51</v>
      </c>
      <c r="O298" s="66"/>
      <c r="P298" s="200">
        <f>O298*H298</f>
        <v>0</v>
      </c>
      <c r="Q298" s="200">
        <v>0</v>
      </c>
      <c r="R298" s="200">
        <f>Q298*H298</f>
        <v>0</v>
      </c>
      <c r="S298" s="200">
        <v>0</v>
      </c>
      <c r="T298" s="20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261</v>
      </c>
      <c r="AT298" s="202" t="s">
        <v>135</v>
      </c>
      <c r="AU298" s="202" t="s">
        <v>141</v>
      </c>
      <c r="AY298" s="18" t="s">
        <v>132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8" t="s">
        <v>141</v>
      </c>
      <c r="BK298" s="203">
        <f>ROUND(I298*H298,2)</f>
        <v>0</v>
      </c>
      <c r="BL298" s="18" t="s">
        <v>261</v>
      </c>
      <c r="BM298" s="202" t="s">
        <v>1256</v>
      </c>
    </row>
    <row r="299" spans="1:65" s="2" customFormat="1" ht="16.5" customHeight="1">
      <c r="A299" s="36"/>
      <c r="B299" s="37"/>
      <c r="C299" s="191" t="s">
        <v>701</v>
      </c>
      <c r="D299" s="191" t="s">
        <v>135</v>
      </c>
      <c r="E299" s="192" t="s">
        <v>682</v>
      </c>
      <c r="F299" s="193" t="s">
        <v>683</v>
      </c>
      <c r="G299" s="194" t="s">
        <v>224</v>
      </c>
      <c r="H299" s="195">
        <v>4.7</v>
      </c>
      <c r="I299" s="196"/>
      <c r="J299" s="197">
        <f>ROUND(I299*H299,2)</f>
        <v>0</v>
      </c>
      <c r="K299" s="193" t="s">
        <v>139</v>
      </c>
      <c r="L299" s="41"/>
      <c r="M299" s="198" t="s">
        <v>32</v>
      </c>
      <c r="N299" s="199" t="s">
        <v>51</v>
      </c>
      <c r="O299" s="66"/>
      <c r="P299" s="200">
        <f>O299*H299</f>
        <v>0</v>
      </c>
      <c r="Q299" s="200">
        <v>0</v>
      </c>
      <c r="R299" s="200">
        <f>Q299*H299</f>
        <v>0</v>
      </c>
      <c r="S299" s="200">
        <v>3.5000000000000003E-2</v>
      </c>
      <c r="T299" s="201">
        <f>S299*H299</f>
        <v>0.16450000000000004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2" t="s">
        <v>261</v>
      </c>
      <c r="AT299" s="202" t="s">
        <v>135</v>
      </c>
      <c r="AU299" s="202" t="s">
        <v>141</v>
      </c>
      <c r="AY299" s="18" t="s">
        <v>132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18" t="s">
        <v>141</v>
      </c>
      <c r="BK299" s="203">
        <f>ROUND(I299*H299,2)</f>
        <v>0</v>
      </c>
      <c r="BL299" s="18" t="s">
        <v>261</v>
      </c>
      <c r="BM299" s="202" t="s">
        <v>1257</v>
      </c>
    </row>
    <row r="300" spans="1:65" s="12" customFormat="1" ht="22.9" customHeight="1">
      <c r="B300" s="175"/>
      <c r="C300" s="176"/>
      <c r="D300" s="177" t="s">
        <v>78</v>
      </c>
      <c r="E300" s="189" t="s">
        <v>685</v>
      </c>
      <c r="F300" s="189" t="s">
        <v>686</v>
      </c>
      <c r="G300" s="176"/>
      <c r="H300" s="176"/>
      <c r="I300" s="179"/>
      <c r="J300" s="190">
        <f>BK300</f>
        <v>0</v>
      </c>
      <c r="K300" s="176"/>
      <c r="L300" s="181"/>
      <c r="M300" s="182"/>
      <c r="N300" s="183"/>
      <c r="O300" s="183"/>
      <c r="P300" s="184">
        <f>SUM(P301:P304)</f>
        <v>0</v>
      </c>
      <c r="Q300" s="183"/>
      <c r="R300" s="184">
        <f>SUM(R301:R304)</f>
        <v>6.3974400000000001E-2</v>
      </c>
      <c r="S300" s="183"/>
      <c r="T300" s="185">
        <f>SUM(T301:T304)</f>
        <v>0</v>
      </c>
      <c r="AR300" s="186" t="s">
        <v>141</v>
      </c>
      <c r="AT300" s="187" t="s">
        <v>78</v>
      </c>
      <c r="AU300" s="187" t="s">
        <v>21</v>
      </c>
      <c r="AY300" s="186" t="s">
        <v>132</v>
      </c>
      <c r="BK300" s="188">
        <f>SUM(BK301:BK304)</f>
        <v>0</v>
      </c>
    </row>
    <row r="301" spans="1:65" s="2" customFormat="1" ht="16.5" customHeight="1">
      <c r="A301" s="36"/>
      <c r="B301" s="37"/>
      <c r="C301" s="191" t="s">
        <v>705</v>
      </c>
      <c r="D301" s="191" t="s">
        <v>135</v>
      </c>
      <c r="E301" s="192" t="s">
        <v>688</v>
      </c>
      <c r="F301" s="193" t="s">
        <v>689</v>
      </c>
      <c r="G301" s="194" t="s">
        <v>195</v>
      </c>
      <c r="H301" s="195">
        <v>152.32</v>
      </c>
      <c r="I301" s="196"/>
      <c r="J301" s="197">
        <f>ROUND(I301*H301,2)</f>
        <v>0</v>
      </c>
      <c r="K301" s="193" t="s">
        <v>139</v>
      </c>
      <c r="L301" s="41"/>
      <c r="M301" s="198" t="s">
        <v>32</v>
      </c>
      <c r="N301" s="199" t="s">
        <v>51</v>
      </c>
      <c r="O301" s="66"/>
      <c r="P301" s="200">
        <f>O301*H301</f>
        <v>0</v>
      </c>
      <c r="Q301" s="200">
        <v>0</v>
      </c>
      <c r="R301" s="200">
        <f>Q301*H301</f>
        <v>0</v>
      </c>
      <c r="S301" s="200">
        <v>0</v>
      </c>
      <c r="T301" s="20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261</v>
      </c>
      <c r="AT301" s="202" t="s">
        <v>135</v>
      </c>
      <c r="AU301" s="202" t="s">
        <v>141</v>
      </c>
      <c r="AY301" s="18" t="s">
        <v>132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8" t="s">
        <v>141</v>
      </c>
      <c r="BK301" s="203">
        <f>ROUND(I301*H301,2)</f>
        <v>0</v>
      </c>
      <c r="BL301" s="18" t="s">
        <v>261</v>
      </c>
      <c r="BM301" s="202" t="s">
        <v>1258</v>
      </c>
    </row>
    <row r="302" spans="1:65" s="2" customFormat="1" ht="21.75" customHeight="1">
      <c r="A302" s="36"/>
      <c r="B302" s="37"/>
      <c r="C302" s="232" t="s">
        <v>709</v>
      </c>
      <c r="D302" s="232" t="s">
        <v>243</v>
      </c>
      <c r="E302" s="233" t="s">
        <v>692</v>
      </c>
      <c r="F302" s="234" t="s">
        <v>693</v>
      </c>
      <c r="G302" s="235" t="s">
        <v>224</v>
      </c>
      <c r="H302" s="236">
        <v>159.93600000000001</v>
      </c>
      <c r="I302" s="237"/>
      <c r="J302" s="238">
        <f>ROUND(I302*H302,2)</f>
        <v>0</v>
      </c>
      <c r="K302" s="234" t="s">
        <v>139</v>
      </c>
      <c r="L302" s="239"/>
      <c r="M302" s="240" t="s">
        <v>32</v>
      </c>
      <c r="N302" s="241" t="s">
        <v>51</v>
      </c>
      <c r="O302" s="66"/>
      <c r="P302" s="200">
        <f>O302*H302</f>
        <v>0</v>
      </c>
      <c r="Q302" s="200">
        <v>4.0000000000000002E-4</v>
      </c>
      <c r="R302" s="200">
        <f>Q302*H302</f>
        <v>6.3974400000000001E-2</v>
      </c>
      <c r="S302" s="200">
        <v>0</v>
      </c>
      <c r="T302" s="20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2" t="s">
        <v>335</v>
      </c>
      <c r="AT302" s="202" t="s">
        <v>243</v>
      </c>
      <c r="AU302" s="202" t="s">
        <v>141</v>
      </c>
      <c r="AY302" s="18" t="s">
        <v>132</v>
      </c>
      <c r="BE302" s="203">
        <f>IF(N302="základní",J302,0)</f>
        <v>0</v>
      </c>
      <c r="BF302" s="203">
        <f>IF(N302="snížená",J302,0)</f>
        <v>0</v>
      </c>
      <c r="BG302" s="203">
        <f>IF(N302="zákl. přenesená",J302,0)</f>
        <v>0</v>
      </c>
      <c r="BH302" s="203">
        <f>IF(N302="sníž. přenesená",J302,0)</f>
        <v>0</v>
      </c>
      <c r="BI302" s="203">
        <f>IF(N302="nulová",J302,0)</f>
        <v>0</v>
      </c>
      <c r="BJ302" s="18" t="s">
        <v>141</v>
      </c>
      <c r="BK302" s="203">
        <f>ROUND(I302*H302,2)</f>
        <v>0</v>
      </c>
      <c r="BL302" s="18" t="s">
        <v>261</v>
      </c>
      <c r="BM302" s="202" t="s">
        <v>1259</v>
      </c>
    </row>
    <row r="303" spans="1:65" s="13" customFormat="1" ht="11.25">
      <c r="B303" s="209"/>
      <c r="C303" s="210"/>
      <c r="D303" s="211" t="s">
        <v>197</v>
      </c>
      <c r="E303" s="210"/>
      <c r="F303" s="213" t="s">
        <v>833</v>
      </c>
      <c r="G303" s="210"/>
      <c r="H303" s="214">
        <v>159.93600000000001</v>
      </c>
      <c r="I303" s="215"/>
      <c r="J303" s="210"/>
      <c r="K303" s="210"/>
      <c r="L303" s="216"/>
      <c r="M303" s="217"/>
      <c r="N303" s="218"/>
      <c r="O303" s="218"/>
      <c r="P303" s="218"/>
      <c r="Q303" s="218"/>
      <c r="R303" s="218"/>
      <c r="S303" s="218"/>
      <c r="T303" s="219"/>
      <c r="AT303" s="220" t="s">
        <v>197</v>
      </c>
      <c r="AU303" s="220" t="s">
        <v>141</v>
      </c>
      <c r="AV303" s="13" t="s">
        <v>141</v>
      </c>
      <c r="AW303" s="13" t="s">
        <v>4</v>
      </c>
      <c r="AX303" s="13" t="s">
        <v>21</v>
      </c>
      <c r="AY303" s="220" t="s">
        <v>132</v>
      </c>
    </row>
    <row r="304" spans="1:65" s="2" customFormat="1" ht="21.75" customHeight="1">
      <c r="A304" s="36"/>
      <c r="B304" s="37"/>
      <c r="C304" s="191" t="s">
        <v>713</v>
      </c>
      <c r="D304" s="191" t="s">
        <v>135</v>
      </c>
      <c r="E304" s="192" t="s">
        <v>696</v>
      </c>
      <c r="F304" s="193" t="s">
        <v>697</v>
      </c>
      <c r="G304" s="194" t="s">
        <v>251</v>
      </c>
      <c r="H304" s="195">
        <v>6.4000000000000001E-2</v>
      </c>
      <c r="I304" s="196"/>
      <c r="J304" s="197">
        <f>ROUND(I304*H304,2)</f>
        <v>0</v>
      </c>
      <c r="K304" s="193" t="s">
        <v>139</v>
      </c>
      <c r="L304" s="41"/>
      <c r="M304" s="198" t="s">
        <v>32</v>
      </c>
      <c r="N304" s="199" t="s">
        <v>51</v>
      </c>
      <c r="O304" s="66"/>
      <c r="P304" s="200">
        <f>O304*H304</f>
        <v>0</v>
      </c>
      <c r="Q304" s="200">
        <v>0</v>
      </c>
      <c r="R304" s="200">
        <f>Q304*H304</f>
        <v>0</v>
      </c>
      <c r="S304" s="200">
        <v>0</v>
      </c>
      <c r="T304" s="20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02" t="s">
        <v>261</v>
      </c>
      <c r="AT304" s="202" t="s">
        <v>135</v>
      </c>
      <c r="AU304" s="202" t="s">
        <v>141</v>
      </c>
      <c r="AY304" s="18" t="s">
        <v>132</v>
      </c>
      <c r="BE304" s="203">
        <f>IF(N304="základní",J304,0)</f>
        <v>0</v>
      </c>
      <c r="BF304" s="203">
        <f>IF(N304="snížená",J304,0)</f>
        <v>0</v>
      </c>
      <c r="BG304" s="203">
        <f>IF(N304="zákl. přenesená",J304,0)</f>
        <v>0</v>
      </c>
      <c r="BH304" s="203">
        <f>IF(N304="sníž. přenesená",J304,0)</f>
        <v>0</v>
      </c>
      <c r="BI304" s="203">
        <f>IF(N304="nulová",J304,0)</f>
        <v>0</v>
      </c>
      <c r="BJ304" s="18" t="s">
        <v>141</v>
      </c>
      <c r="BK304" s="203">
        <f>ROUND(I304*H304,2)</f>
        <v>0</v>
      </c>
      <c r="BL304" s="18" t="s">
        <v>261</v>
      </c>
      <c r="BM304" s="202" t="s">
        <v>1260</v>
      </c>
    </row>
    <row r="305" spans="1:65" s="12" customFormat="1" ht="22.9" customHeight="1">
      <c r="B305" s="175"/>
      <c r="C305" s="176"/>
      <c r="D305" s="177" t="s">
        <v>78</v>
      </c>
      <c r="E305" s="189" t="s">
        <v>699</v>
      </c>
      <c r="F305" s="189" t="s">
        <v>700</v>
      </c>
      <c r="G305" s="176"/>
      <c r="H305" s="176"/>
      <c r="I305" s="179"/>
      <c r="J305" s="190">
        <f>BK305</f>
        <v>0</v>
      </c>
      <c r="K305" s="176"/>
      <c r="L305" s="181"/>
      <c r="M305" s="182"/>
      <c r="N305" s="183"/>
      <c r="O305" s="183"/>
      <c r="P305" s="184">
        <f>SUM(P306:P309)</f>
        <v>0</v>
      </c>
      <c r="Q305" s="183"/>
      <c r="R305" s="184">
        <f>SUM(R306:R309)</f>
        <v>9.7500000000000003E-2</v>
      </c>
      <c r="S305" s="183"/>
      <c r="T305" s="185">
        <f>SUM(T306:T309)</f>
        <v>0</v>
      </c>
      <c r="AR305" s="186" t="s">
        <v>141</v>
      </c>
      <c r="AT305" s="187" t="s">
        <v>78</v>
      </c>
      <c r="AU305" s="187" t="s">
        <v>21</v>
      </c>
      <c r="AY305" s="186" t="s">
        <v>132</v>
      </c>
      <c r="BK305" s="188">
        <f>SUM(BK306:BK309)</f>
        <v>0</v>
      </c>
    </row>
    <row r="306" spans="1:65" s="2" customFormat="1" ht="16.5" customHeight="1">
      <c r="A306" s="36"/>
      <c r="B306" s="37"/>
      <c r="C306" s="191" t="s">
        <v>601</v>
      </c>
      <c r="D306" s="191" t="s">
        <v>135</v>
      </c>
      <c r="E306" s="192" t="s">
        <v>702</v>
      </c>
      <c r="F306" s="193" t="s">
        <v>703</v>
      </c>
      <c r="G306" s="194" t="s">
        <v>195</v>
      </c>
      <c r="H306" s="195">
        <v>370</v>
      </c>
      <c r="I306" s="196"/>
      <c r="J306" s="197">
        <f>ROUND(I306*H306,2)</f>
        <v>0</v>
      </c>
      <c r="K306" s="193" t="s">
        <v>139</v>
      </c>
      <c r="L306" s="41"/>
      <c r="M306" s="198" t="s">
        <v>32</v>
      </c>
      <c r="N306" s="199" t="s">
        <v>51</v>
      </c>
      <c r="O306" s="66"/>
      <c r="P306" s="200">
        <f>O306*H306</f>
        <v>0</v>
      </c>
      <c r="Q306" s="200">
        <v>2.0000000000000002E-5</v>
      </c>
      <c r="R306" s="200">
        <f>Q306*H306</f>
        <v>7.4000000000000003E-3</v>
      </c>
      <c r="S306" s="200">
        <v>0</v>
      </c>
      <c r="T306" s="20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2" t="s">
        <v>261</v>
      </c>
      <c r="AT306" s="202" t="s">
        <v>135</v>
      </c>
      <c r="AU306" s="202" t="s">
        <v>141</v>
      </c>
      <c r="AY306" s="18" t="s">
        <v>132</v>
      </c>
      <c r="BE306" s="203">
        <f>IF(N306="základní",J306,0)</f>
        <v>0</v>
      </c>
      <c r="BF306" s="203">
        <f>IF(N306="snížená",J306,0)</f>
        <v>0</v>
      </c>
      <c r="BG306" s="203">
        <f>IF(N306="zákl. přenesená",J306,0)</f>
        <v>0</v>
      </c>
      <c r="BH306" s="203">
        <f>IF(N306="sníž. přenesená",J306,0)</f>
        <v>0</v>
      </c>
      <c r="BI306" s="203">
        <f>IF(N306="nulová",J306,0)</f>
        <v>0</v>
      </c>
      <c r="BJ306" s="18" t="s">
        <v>141</v>
      </c>
      <c r="BK306" s="203">
        <f>ROUND(I306*H306,2)</f>
        <v>0</v>
      </c>
      <c r="BL306" s="18" t="s">
        <v>261</v>
      </c>
      <c r="BM306" s="202" t="s">
        <v>1261</v>
      </c>
    </row>
    <row r="307" spans="1:65" s="2" customFormat="1" ht="16.5" customHeight="1">
      <c r="A307" s="36"/>
      <c r="B307" s="37"/>
      <c r="C307" s="191" t="s">
        <v>418</v>
      </c>
      <c r="D307" s="191" t="s">
        <v>135</v>
      </c>
      <c r="E307" s="192" t="s">
        <v>706</v>
      </c>
      <c r="F307" s="193" t="s">
        <v>707</v>
      </c>
      <c r="G307" s="194" t="s">
        <v>195</v>
      </c>
      <c r="H307" s="195">
        <v>370</v>
      </c>
      <c r="I307" s="196"/>
      <c r="J307" s="197">
        <f>ROUND(I307*H307,2)</f>
        <v>0</v>
      </c>
      <c r="K307" s="193" t="s">
        <v>139</v>
      </c>
      <c r="L307" s="41"/>
      <c r="M307" s="198" t="s">
        <v>32</v>
      </c>
      <c r="N307" s="199" t="s">
        <v>51</v>
      </c>
      <c r="O307" s="66"/>
      <c r="P307" s="200">
        <f>O307*H307</f>
        <v>0</v>
      </c>
      <c r="Q307" s="200">
        <v>0</v>
      </c>
      <c r="R307" s="200">
        <f>Q307*H307</f>
        <v>0</v>
      </c>
      <c r="S307" s="200">
        <v>0</v>
      </c>
      <c r="T307" s="20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2" t="s">
        <v>261</v>
      </c>
      <c r="AT307" s="202" t="s">
        <v>135</v>
      </c>
      <c r="AU307" s="202" t="s">
        <v>141</v>
      </c>
      <c r="AY307" s="18" t="s">
        <v>132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8" t="s">
        <v>141</v>
      </c>
      <c r="BK307" s="203">
        <f>ROUND(I307*H307,2)</f>
        <v>0</v>
      </c>
      <c r="BL307" s="18" t="s">
        <v>261</v>
      </c>
      <c r="BM307" s="202" t="s">
        <v>1262</v>
      </c>
    </row>
    <row r="308" spans="1:65" s="2" customFormat="1" ht="21.75" customHeight="1">
      <c r="A308" s="36"/>
      <c r="B308" s="37"/>
      <c r="C308" s="191" t="s">
        <v>422</v>
      </c>
      <c r="D308" s="191" t="s">
        <v>135</v>
      </c>
      <c r="E308" s="192" t="s">
        <v>710</v>
      </c>
      <c r="F308" s="193" t="s">
        <v>711</v>
      </c>
      <c r="G308" s="194" t="s">
        <v>195</v>
      </c>
      <c r="H308" s="195">
        <v>370</v>
      </c>
      <c r="I308" s="196"/>
      <c r="J308" s="197">
        <f>ROUND(I308*H308,2)</f>
        <v>0</v>
      </c>
      <c r="K308" s="193" t="s">
        <v>139</v>
      </c>
      <c r="L308" s="41"/>
      <c r="M308" s="198" t="s">
        <v>32</v>
      </c>
      <c r="N308" s="199" t="s">
        <v>51</v>
      </c>
      <c r="O308" s="66"/>
      <c r="P308" s="200">
        <f>O308*H308</f>
        <v>0</v>
      </c>
      <c r="Q308" s="200">
        <v>2.2000000000000001E-4</v>
      </c>
      <c r="R308" s="200">
        <f>Q308*H308</f>
        <v>8.14E-2</v>
      </c>
      <c r="S308" s="200">
        <v>0</v>
      </c>
      <c r="T308" s="201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02" t="s">
        <v>261</v>
      </c>
      <c r="AT308" s="202" t="s">
        <v>135</v>
      </c>
      <c r="AU308" s="202" t="s">
        <v>141</v>
      </c>
      <c r="AY308" s="18" t="s">
        <v>132</v>
      </c>
      <c r="BE308" s="203">
        <f>IF(N308="základní",J308,0)</f>
        <v>0</v>
      </c>
      <c r="BF308" s="203">
        <f>IF(N308="snížená",J308,0)</f>
        <v>0</v>
      </c>
      <c r="BG308" s="203">
        <f>IF(N308="zákl. přenesená",J308,0)</f>
        <v>0</v>
      </c>
      <c r="BH308" s="203">
        <f>IF(N308="sníž. přenesená",J308,0)</f>
        <v>0</v>
      </c>
      <c r="BI308" s="203">
        <f>IF(N308="nulová",J308,0)</f>
        <v>0</v>
      </c>
      <c r="BJ308" s="18" t="s">
        <v>141</v>
      </c>
      <c r="BK308" s="203">
        <f>ROUND(I308*H308,2)</f>
        <v>0</v>
      </c>
      <c r="BL308" s="18" t="s">
        <v>261</v>
      </c>
      <c r="BM308" s="202" t="s">
        <v>1263</v>
      </c>
    </row>
    <row r="309" spans="1:65" s="2" customFormat="1" ht="21.75" customHeight="1">
      <c r="A309" s="36"/>
      <c r="B309" s="37"/>
      <c r="C309" s="191" t="s">
        <v>903</v>
      </c>
      <c r="D309" s="191" t="s">
        <v>135</v>
      </c>
      <c r="E309" s="192" t="s">
        <v>714</v>
      </c>
      <c r="F309" s="193" t="s">
        <v>715</v>
      </c>
      <c r="G309" s="194" t="s">
        <v>195</v>
      </c>
      <c r="H309" s="195">
        <v>58</v>
      </c>
      <c r="I309" s="196"/>
      <c r="J309" s="197">
        <f>ROUND(I309*H309,2)</f>
        <v>0</v>
      </c>
      <c r="K309" s="193" t="s">
        <v>139</v>
      </c>
      <c r="L309" s="41"/>
      <c r="M309" s="204" t="s">
        <v>32</v>
      </c>
      <c r="N309" s="205" t="s">
        <v>51</v>
      </c>
      <c r="O309" s="206"/>
      <c r="P309" s="207">
        <f>O309*H309</f>
        <v>0</v>
      </c>
      <c r="Q309" s="207">
        <v>1.4999999999999999E-4</v>
      </c>
      <c r="R309" s="207">
        <f>Q309*H309</f>
        <v>8.6999999999999994E-3</v>
      </c>
      <c r="S309" s="207">
        <v>0</v>
      </c>
      <c r="T309" s="208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02" t="s">
        <v>261</v>
      </c>
      <c r="AT309" s="202" t="s">
        <v>135</v>
      </c>
      <c r="AU309" s="202" t="s">
        <v>141</v>
      </c>
      <c r="AY309" s="18" t="s">
        <v>132</v>
      </c>
      <c r="BE309" s="203">
        <f>IF(N309="základní",J309,0)</f>
        <v>0</v>
      </c>
      <c r="BF309" s="203">
        <f>IF(N309="snížená",J309,0)</f>
        <v>0</v>
      </c>
      <c r="BG309" s="203">
        <f>IF(N309="zákl. přenesená",J309,0)</f>
        <v>0</v>
      </c>
      <c r="BH309" s="203">
        <f>IF(N309="sníž. přenesená",J309,0)</f>
        <v>0</v>
      </c>
      <c r="BI309" s="203">
        <f>IF(N309="nulová",J309,0)</f>
        <v>0</v>
      </c>
      <c r="BJ309" s="18" t="s">
        <v>141</v>
      </c>
      <c r="BK309" s="203">
        <f>ROUND(I309*H309,2)</f>
        <v>0</v>
      </c>
      <c r="BL309" s="18" t="s">
        <v>261</v>
      </c>
      <c r="BM309" s="202" t="s">
        <v>1264</v>
      </c>
    </row>
    <row r="310" spans="1:65" s="2" customFormat="1" ht="6.95" customHeight="1">
      <c r="A310" s="36"/>
      <c r="B310" s="49"/>
      <c r="C310" s="50"/>
      <c r="D310" s="50"/>
      <c r="E310" s="50"/>
      <c r="F310" s="50"/>
      <c r="G310" s="50"/>
      <c r="H310" s="50"/>
      <c r="I310" s="140"/>
      <c r="J310" s="50"/>
      <c r="K310" s="50"/>
      <c r="L310" s="41"/>
      <c r="M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</row>
  </sheetData>
  <sheetProtection algorithmName="SHA-512" hashValue="fLOVMrzcVBW4aZmPPjE351r5Ij5RFPpHtaAqXxFZkbVrTmPq6mZgk2+EZ3rZctlvQ4ovzxgUh4TBp4IF/dUNcQ==" saltValue="+ViIBxmDSH9v+RQY9i+Z9/t0LtVQ4pAhEDHx+wtzyvVwq7hw2Ejf7iPbPVpP6bbVpx08PiN1sShCyHO6CLmM3A==" spinCount="100000" sheet="1" objects="1" scenarios="1" formatColumns="0" formatRows="0" autoFilter="0"/>
  <autoFilter ref="C102:K309" xr:uid="{00000000-0009-0000-0000-000007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302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105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1265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21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4" t="s">
        <v>26</v>
      </c>
      <c r="E13" s="36"/>
      <c r="F13" s="115" t="s">
        <v>27</v>
      </c>
      <c r="G13" s="36"/>
      <c r="H13" s="36"/>
      <c r="I13" s="116" t="s">
        <v>28</v>
      </c>
      <c r="J13" s="115" t="s">
        <v>29</v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ROUND(J101,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ROUND((SUM(BE101:BE301)),  2)</f>
        <v>0</v>
      </c>
      <c r="G33" s="36"/>
      <c r="H33" s="36"/>
      <c r="I33" s="129">
        <v>0.21</v>
      </c>
      <c r="J33" s="128">
        <f>ROUND(((SUM(BE101:BE301))*I33),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ROUND((SUM(BF101:BF301)),  2)</f>
        <v>0</v>
      </c>
      <c r="G34" s="36"/>
      <c r="H34" s="36"/>
      <c r="I34" s="129">
        <v>0.15</v>
      </c>
      <c r="J34" s="128">
        <f>ROUND(((SUM(BF101:BF301))*I34),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ROUND((SUM(BG101:BG301)),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ROUND((SUM(BH101:BH301)),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ROUND((SUM(BI101:BI301)),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>D.1.1/1-20 - Chrustova 20 - Stavební práce vnější - zateplení objektu,zateplení půdy,izolace suterénu,střecha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J101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J102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J103</f>
        <v>0</v>
      </c>
      <c r="K61" s="157"/>
      <c r="L61" s="162"/>
    </row>
    <row r="62" spans="1:47" s="9" customFormat="1" ht="24.95" customHeight="1">
      <c r="B62" s="149"/>
      <c r="C62" s="150"/>
      <c r="D62" s="151" t="s">
        <v>178</v>
      </c>
      <c r="E62" s="152"/>
      <c r="F62" s="152"/>
      <c r="G62" s="152"/>
      <c r="H62" s="152"/>
      <c r="I62" s="153"/>
      <c r="J62" s="154">
        <f>J115</f>
        <v>0</v>
      </c>
      <c r="K62" s="150"/>
      <c r="L62" s="155"/>
    </row>
    <row r="63" spans="1:47" s="10" customFormat="1" ht="19.899999999999999" customHeight="1">
      <c r="B63" s="156"/>
      <c r="C63" s="157"/>
      <c r="D63" s="158" t="s">
        <v>169</v>
      </c>
      <c r="E63" s="159"/>
      <c r="F63" s="159"/>
      <c r="G63" s="159"/>
      <c r="H63" s="159"/>
      <c r="I63" s="160"/>
      <c r="J63" s="161">
        <f>J139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J141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J143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J150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175</v>
      </c>
      <c r="E67" s="159"/>
      <c r="F67" s="159"/>
      <c r="G67" s="159"/>
      <c r="H67" s="159"/>
      <c r="I67" s="160"/>
      <c r="J67" s="161">
        <f>J196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176</v>
      </c>
      <c r="E68" s="159"/>
      <c r="F68" s="159"/>
      <c r="G68" s="159"/>
      <c r="H68" s="159"/>
      <c r="I68" s="160"/>
      <c r="J68" s="161">
        <f>J209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177</v>
      </c>
      <c r="E69" s="159"/>
      <c r="F69" s="159"/>
      <c r="G69" s="159"/>
      <c r="H69" s="159"/>
      <c r="I69" s="160"/>
      <c r="J69" s="161">
        <f>J216</f>
        <v>0</v>
      </c>
      <c r="K69" s="157"/>
      <c r="L69" s="162"/>
    </row>
    <row r="70" spans="2:12" s="9" customFormat="1" ht="24.95" customHeight="1">
      <c r="B70" s="149"/>
      <c r="C70" s="150"/>
      <c r="D70" s="151" t="s">
        <v>179</v>
      </c>
      <c r="E70" s="152"/>
      <c r="F70" s="152"/>
      <c r="G70" s="152"/>
      <c r="H70" s="152"/>
      <c r="I70" s="153"/>
      <c r="J70" s="154">
        <f>J218</f>
        <v>0</v>
      </c>
      <c r="K70" s="150"/>
      <c r="L70" s="155"/>
    </row>
    <row r="71" spans="2:12" s="10" customFormat="1" ht="19.899999999999999" customHeight="1">
      <c r="B71" s="156"/>
      <c r="C71" s="157"/>
      <c r="D71" s="158" t="s">
        <v>180</v>
      </c>
      <c r="E71" s="159"/>
      <c r="F71" s="159"/>
      <c r="G71" s="159"/>
      <c r="H71" s="159"/>
      <c r="I71" s="160"/>
      <c r="J71" s="161">
        <f>J219</f>
        <v>0</v>
      </c>
      <c r="K71" s="157"/>
      <c r="L71" s="162"/>
    </row>
    <row r="72" spans="2:12" s="10" customFormat="1" ht="19.899999999999999" customHeight="1">
      <c r="B72" s="156"/>
      <c r="C72" s="157"/>
      <c r="D72" s="158" t="s">
        <v>181</v>
      </c>
      <c r="E72" s="159"/>
      <c r="F72" s="159"/>
      <c r="G72" s="159"/>
      <c r="H72" s="159"/>
      <c r="I72" s="160"/>
      <c r="J72" s="161">
        <f>J231</f>
        <v>0</v>
      </c>
      <c r="K72" s="157"/>
      <c r="L72" s="162"/>
    </row>
    <row r="73" spans="2:12" s="10" customFormat="1" ht="19.899999999999999" customHeight="1">
      <c r="B73" s="156"/>
      <c r="C73" s="157"/>
      <c r="D73" s="158" t="s">
        <v>182</v>
      </c>
      <c r="E73" s="159"/>
      <c r="F73" s="159"/>
      <c r="G73" s="159"/>
      <c r="H73" s="159"/>
      <c r="I73" s="160"/>
      <c r="J73" s="161">
        <f>J257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183</v>
      </c>
      <c r="E74" s="159"/>
      <c r="F74" s="159"/>
      <c r="G74" s="159"/>
      <c r="H74" s="159"/>
      <c r="I74" s="160"/>
      <c r="J74" s="161">
        <f>J260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184</v>
      </c>
      <c r="E75" s="159"/>
      <c r="F75" s="159"/>
      <c r="G75" s="159"/>
      <c r="H75" s="159"/>
      <c r="I75" s="160"/>
      <c r="J75" s="161">
        <f>J262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185</v>
      </c>
      <c r="E76" s="159"/>
      <c r="F76" s="159"/>
      <c r="G76" s="159"/>
      <c r="H76" s="159"/>
      <c r="I76" s="160"/>
      <c r="J76" s="161">
        <f>J264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718</v>
      </c>
      <c r="E77" s="159"/>
      <c r="F77" s="159"/>
      <c r="G77" s="159"/>
      <c r="H77" s="159"/>
      <c r="I77" s="160"/>
      <c r="J77" s="161">
        <f>J276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186</v>
      </c>
      <c r="E78" s="159"/>
      <c r="F78" s="159"/>
      <c r="G78" s="159"/>
      <c r="H78" s="159"/>
      <c r="I78" s="160"/>
      <c r="J78" s="161">
        <f>J279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187</v>
      </c>
      <c r="E79" s="159"/>
      <c r="F79" s="159"/>
      <c r="G79" s="159"/>
      <c r="H79" s="159"/>
      <c r="I79" s="160"/>
      <c r="J79" s="161">
        <f>J286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188</v>
      </c>
      <c r="E80" s="159"/>
      <c r="F80" s="159"/>
      <c r="G80" s="159"/>
      <c r="H80" s="159"/>
      <c r="I80" s="160"/>
      <c r="J80" s="161">
        <f>J292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189</v>
      </c>
      <c r="E81" s="159"/>
      <c r="F81" s="159"/>
      <c r="G81" s="159"/>
      <c r="H81" s="159"/>
      <c r="I81" s="160"/>
      <c r="J81" s="161">
        <f>J297</f>
        <v>0</v>
      </c>
      <c r="K81" s="157"/>
      <c r="L81" s="162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109"/>
      <c r="J82" s="38"/>
      <c r="K82" s="38"/>
      <c r="L82" s="110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49"/>
      <c r="C83" s="50"/>
      <c r="D83" s="50"/>
      <c r="E83" s="50"/>
      <c r="F83" s="50"/>
      <c r="G83" s="50"/>
      <c r="H83" s="50"/>
      <c r="I83" s="140"/>
      <c r="J83" s="50"/>
      <c r="K83" s="50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5" customHeight="1">
      <c r="A87" s="36"/>
      <c r="B87" s="51"/>
      <c r="C87" s="52"/>
      <c r="D87" s="52"/>
      <c r="E87" s="52"/>
      <c r="F87" s="52"/>
      <c r="G87" s="52"/>
      <c r="H87" s="52"/>
      <c r="I87" s="143"/>
      <c r="J87" s="52"/>
      <c r="K87" s="52"/>
      <c r="L87" s="110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5" customHeight="1">
      <c r="A88" s="36"/>
      <c r="B88" s="37"/>
      <c r="C88" s="24" t="s">
        <v>116</v>
      </c>
      <c r="D88" s="38"/>
      <c r="E88" s="38"/>
      <c r="F88" s="38"/>
      <c r="G88" s="38"/>
      <c r="H88" s="38"/>
      <c r="I88" s="109"/>
      <c r="J88" s="38"/>
      <c r="K88" s="38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0" t="s">
        <v>16</v>
      </c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8" t="str">
        <f>E7</f>
        <v>Regenerace bytového fondu Mírová osada I.etapa -ul.Chrustova - VZ ZATEPLENÍ ,IZOLACE</v>
      </c>
      <c r="F91" s="379"/>
      <c r="G91" s="379"/>
      <c r="H91" s="379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165</v>
      </c>
      <c r="D92" s="38"/>
      <c r="E92" s="38"/>
      <c r="F92" s="38"/>
      <c r="G92" s="38"/>
      <c r="H92" s="38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30" t="str">
        <f>E9</f>
        <v>D.1.1/1-20 - Chrustova 20 - Stavební práce vnější - zateplení objektu,zateplení půdy,izolace suterénu,střecha</v>
      </c>
      <c r="F93" s="375"/>
      <c r="G93" s="375"/>
      <c r="H93" s="375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22</v>
      </c>
      <c r="D95" s="38"/>
      <c r="E95" s="38"/>
      <c r="F95" s="28" t="str">
        <f>F12</f>
        <v xml:space="preserve">Slezská Ostrava </v>
      </c>
      <c r="G95" s="38"/>
      <c r="H95" s="38"/>
      <c r="I95" s="112" t="s">
        <v>24</v>
      </c>
      <c r="J95" s="61" t="str">
        <f>IF(J12="","",J12)</f>
        <v>22. 3. 2020</v>
      </c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109"/>
      <c r="J96" s="38"/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2" customHeight="1">
      <c r="A97" s="36"/>
      <c r="B97" s="37"/>
      <c r="C97" s="30" t="s">
        <v>30</v>
      </c>
      <c r="D97" s="38"/>
      <c r="E97" s="38"/>
      <c r="F97" s="28" t="str">
        <f>E15</f>
        <v xml:space="preserve"> </v>
      </c>
      <c r="G97" s="38"/>
      <c r="H97" s="38"/>
      <c r="I97" s="112" t="s">
        <v>37</v>
      </c>
      <c r="J97" s="34" t="str">
        <f>E21</f>
        <v xml:space="preserve">Lenka Jerakasová </v>
      </c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35</v>
      </c>
      <c r="D98" s="38"/>
      <c r="E98" s="38"/>
      <c r="F98" s="28" t="str">
        <f>IF(E18="","",E18)</f>
        <v>Vyplň údaj</v>
      </c>
      <c r="G98" s="38"/>
      <c r="H98" s="38"/>
      <c r="I98" s="112" t="s">
        <v>42</v>
      </c>
      <c r="J98" s="34" t="str">
        <f>E24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109"/>
      <c r="J99" s="38"/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63"/>
      <c r="B100" s="164"/>
      <c r="C100" s="165" t="s">
        <v>117</v>
      </c>
      <c r="D100" s="166" t="s">
        <v>64</v>
      </c>
      <c r="E100" s="166" t="s">
        <v>60</v>
      </c>
      <c r="F100" s="166" t="s">
        <v>61</v>
      </c>
      <c r="G100" s="166" t="s">
        <v>118</v>
      </c>
      <c r="H100" s="166" t="s">
        <v>119</v>
      </c>
      <c r="I100" s="167" t="s">
        <v>120</v>
      </c>
      <c r="J100" s="166" t="s">
        <v>112</v>
      </c>
      <c r="K100" s="168" t="s">
        <v>121</v>
      </c>
      <c r="L100" s="169"/>
      <c r="M100" s="70" t="s">
        <v>32</v>
      </c>
      <c r="N100" s="71" t="s">
        <v>49</v>
      </c>
      <c r="O100" s="71" t="s">
        <v>122</v>
      </c>
      <c r="P100" s="71" t="s">
        <v>123</v>
      </c>
      <c r="Q100" s="71" t="s">
        <v>124</v>
      </c>
      <c r="R100" s="71" t="s">
        <v>125</v>
      </c>
      <c r="S100" s="71" t="s">
        <v>126</v>
      </c>
      <c r="T100" s="72" t="s">
        <v>127</v>
      </c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</row>
    <row r="101" spans="1:65" s="2" customFormat="1" ht="22.9" customHeight="1">
      <c r="A101" s="36"/>
      <c r="B101" s="37"/>
      <c r="C101" s="77" t="s">
        <v>128</v>
      </c>
      <c r="D101" s="38"/>
      <c r="E101" s="38"/>
      <c r="F101" s="38"/>
      <c r="G101" s="38"/>
      <c r="H101" s="38"/>
      <c r="I101" s="109"/>
      <c r="J101" s="170">
        <f>BK101</f>
        <v>0</v>
      </c>
      <c r="K101" s="38"/>
      <c r="L101" s="41"/>
      <c r="M101" s="73"/>
      <c r="N101" s="171"/>
      <c r="O101" s="74"/>
      <c r="P101" s="172">
        <f>P102+P115+P218</f>
        <v>0</v>
      </c>
      <c r="Q101" s="74"/>
      <c r="R101" s="172">
        <f>R102+R115+R218</f>
        <v>43.120223499999994</v>
      </c>
      <c r="S101" s="74"/>
      <c r="T101" s="173">
        <f>T102+T115+T218</f>
        <v>29.276223000000002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78</v>
      </c>
      <c r="AU101" s="18" t="s">
        <v>113</v>
      </c>
      <c r="BK101" s="174">
        <f>BK102+BK115+BK218</f>
        <v>0</v>
      </c>
    </row>
    <row r="102" spans="1:65" s="12" customFormat="1" ht="25.9" customHeight="1">
      <c r="B102" s="175"/>
      <c r="C102" s="176"/>
      <c r="D102" s="177" t="s">
        <v>78</v>
      </c>
      <c r="E102" s="178" t="s">
        <v>190</v>
      </c>
      <c r="F102" s="178" t="s">
        <v>191</v>
      </c>
      <c r="G102" s="176"/>
      <c r="H102" s="176"/>
      <c r="I102" s="179"/>
      <c r="J102" s="180">
        <f>BK102</f>
        <v>0</v>
      </c>
      <c r="K102" s="176"/>
      <c r="L102" s="181"/>
      <c r="M102" s="182"/>
      <c r="N102" s="183"/>
      <c r="O102" s="183"/>
      <c r="P102" s="184">
        <f>P103</f>
        <v>0</v>
      </c>
      <c r="Q102" s="183"/>
      <c r="R102" s="184">
        <f>R103</f>
        <v>0</v>
      </c>
      <c r="S102" s="183"/>
      <c r="T102" s="185">
        <f>T103</f>
        <v>14.611499999999999</v>
      </c>
      <c r="AR102" s="186" t="s">
        <v>21</v>
      </c>
      <c r="AT102" s="187" t="s">
        <v>78</v>
      </c>
      <c r="AU102" s="187" t="s">
        <v>79</v>
      </c>
      <c r="AY102" s="186" t="s">
        <v>132</v>
      </c>
      <c r="BK102" s="188">
        <f>BK103</f>
        <v>0</v>
      </c>
    </row>
    <row r="103" spans="1:65" s="12" customFormat="1" ht="22.9" customHeight="1">
      <c r="B103" s="175"/>
      <c r="C103" s="176"/>
      <c r="D103" s="177" t="s">
        <v>78</v>
      </c>
      <c r="E103" s="189" t="s">
        <v>21</v>
      </c>
      <c r="F103" s="189" t="s">
        <v>192</v>
      </c>
      <c r="G103" s="176"/>
      <c r="H103" s="176"/>
      <c r="I103" s="179"/>
      <c r="J103" s="190">
        <f>BK103</f>
        <v>0</v>
      </c>
      <c r="K103" s="176"/>
      <c r="L103" s="181"/>
      <c r="M103" s="182"/>
      <c r="N103" s="183"/>
      <c r="O103" s="183"/>
      <c r="P103" s="184">
        <f>SUM(P104:P114)</f>
        <v>0</v>
      </c>
      <c r="Q103" s="183"/>
      <c r="R103" s="184">
        <f>SUM(R104:R114)</f>
        <v>0</v>
      </c>
      <c r="S103" s="183"/>
      <c r="T103" s="185">
        <f>SUM(T104:T114)</f>
        <v>14.611499999999999</v>
      </c>
      <c r="AR103" s="186" t="s">
        <v>21</v>
      </c>
      <c r="AT103" s="187" t="s">
        <v>78</v>
      </c>
      <c r="AU103" s="187" t="s">
        <v>21</v>
      </c>
      <c r="AY103" s="186" t="s">
        <v>132</v>
      </c>
      <c r="BK103" s="188">
        <f>SUM(BK104:BK114)</f>
        <v>0</v>
      </c>
    </row>
    <row r="104" spans="1:65" s="2" customFormat="1" ht="33" customHeight="1">
      <c r="A104" s="36"/>
      <c r="B104" s="37"/>
      <c r="C104" s="191" t="s">
        <v>21</v>
      </c>
      <c r="D104" s="191" t="s">
        <v>135</v>
      </c>
      <c r="E104" s="192" t="s">
        <v>193</v>
      </c>
      <c r="F104" s="193" t="s">
        <v>194</v>
      </c>
      <c r="G104" s="194" t="s">
        <v>195</v>
      </c>
      <c r="H104" s="195">
        <v>57.3</v>
      </c>
      <c r="I104" s="196"/>
      <c r="J104" s="197">
        <f>ROUND(I104*H104,2)</f>
        <v>0</v>
      </c>
      <c r="K104" s="193" t="s">
        <v>139</v>
      </c>
      <c r="L104" s="41"/>
      <c r="M104" s="198" t="s">
        <v>32</v>
      </c>
      <c r="N104" s="199" t="s">
        <v>51</v>
      </c>
      <c r="O104" s="66"/>
      <c r="P104" s="200">
        <f>O104*H104</f>
        <v>0</v>
      </c>
      <c r="Q104" s="200">
        <v>0</v>
      </c>
      <c r="R104" s="200">
        <f>Q104*H104</f>
        <v>0</v>
      </c>
      <c r="S104" s="200">
        <v>0.255</v>
      </c>
      <c r="T104" s="201">
        <f>S104*H104</f>
        <v>14.611499999999999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2" t="s">
        <v>150</v>
      </c>
      <c r="AT104" s="202" t="s">
        <v>135</v>
      </c>
      <c r="AU104" s="202" t="s">
        <v>141</v>
      </c>
      <c r="AY104" s="18" t="s">
        <v>132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18" t="s">
        <v>141</v>
      </c>
      <c r="BK104" s="203">
        <f>ROUND(I104*H104,2)</f>
        <v>0</v>
      </c>
      <c r="BL104" s="18" t="s">
        <v>150</v>
      </c>
      <c r="BM104" s="202" t="s">
        <v>1266</v>
      </c>
    </row>
    <row r="105" spans="1:65" s="13" customFormat="1" ht="11.25">
      <c r="B105" s="209"/>
      <c r="C105" s="210"/>
      <c r="D105" s="211" t="s">
        <v>197</v>
      </c>
      <c r="E105" s="212" t="s">
        <v>32</v>
      </c>
      <c r="F105" s="213" t="s">
        <v>1126</v>
      </c>
      <c r="G105" s="210"/>
      <c r="H105" s="214">
        <v>57.3</v>
      </c>
      <c r="I105" s="215"/>
      <c r="J105" s="210"/>
      <c r="K105" s="210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197</v>
      </c>
      <c r="AU105" s="220" t="s">
        <v>141</v>
      </c>
      <c r="AV105" s="13" t="s">
        <v>141</v>
      </c>
      <c r="AW105" s="13" t="s">
        <v>41</v>
      </c>
      <c r="AX105" s="13" t="s">
        <v>79</v>
      </c>
      <c r="AY105" s="220" t="s">
        <v>132</v>
      </c>
    </row>
    <row r="106" spans="1:65" s="14" customFormat="1" ht="11.25">
      <c r="B106" s="221"/>
      <c r="C106" s="222"/>
      <c r="D106" s="211" t="s">
        <v>197</v>
      </c>
      <c r="E106" s="223" t="s">
        <v>32</v>
      </c>
      <c r="F106" s="224" t="s">
        <v>199</v>
      </c>
      <c r="G106" s="222"/>
      <c r="H106" s="225">
        <v>57.3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197</v>
      </c>
      <c r="AU106" s="231" t="s">
        <v>141</v>
      </c>
      <c r="AV106" s="14" t="s">
        <v>150</v>
      </c>
      <c r="AW106" s="14" t="s">
        <v>41</v>
      </c>
      <c r="AX106" s="14" t="s">
        <v>21</v>
      </c>
      <c r="AY106" s="231" t="s">
        <v>132</v>
      </c>
    </row>
    <row r="107" spans="1:65" s="2" customFormat="1" ht="21.75" customHeight="1">
      <c r="A107" s="36"/>
      <c r="B107" s="37"/>
      <c r="C107" s="191" t="s">
        <v>141</v>
      </c>
      <c r="D107" s="191" t="s">
        <v>135</v>
      </c>
      <c r="E107" s="192" t="s">
        <v>200</v>
      </c>
      <c r="F107" s="193" t="s">
        <v>201</v>
      </c>
      <c r="G107" s="194" t="s">
        <v>202</v>
      </c>
      <c r="H107" s="195">
        <v>75.206000000000003</v>
      </c>
      <c r="I107" s="196"/>
      <c r="J107" s="197">
        <f>ROUND(I107*H107,2)</f>
        <v>0</v>
      </c>
      <c r="K107" s="193" t="s">
        <v>139</v>
      </c>
      <c r="L107" s="41"/>
      <c r="M107" s="198" t="s">
        <v>32</v>
      </c>
      <c r="N107" s="199" t="s">
        <v>51</v>
      </c>
      <c r="O107" s="66"/>
      <c r="P107" s="200">
        <f>O107*H107</f>
        <v>0</v>
      </c>
      <c r="Q107" s="200">
        <v>0</v>
      </c>
      <c r="R107" s="200">
        <f>Q107*H107</f>
        <v>0</v>
      </c>
      <c r="S107" s="200">
        <v>0</v>
      </c>
      <c r="T107" s="20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2" t="s">
        <v>150</v>
      </c>
      <c r="AT107" s="202" t="s">
        <v>135</v>
      </c>
      <c r="AU107" s="202" t="s">
        <v>141</v>
      </c>
      <c r="AY107" s="18" t="s">
        <v>132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8" t="s">
        <v>141</v>
      </c>
      <c r="BK107" s="203">
        <f>ROUND(I107*H107,2)</f>
        <v>0</v>
      </c>
      <c r="BL107" s="18" t="s">
        <v>150</v>
      </c>
      <c r="BM107" s="202" t="s">
        <v>1267</v>
      </c>
    </row>
    <row r="108" spans="1:65" s="13" customFormat="1" ht="11.25">
      <c r="B108" s="209"/>
      <c r="C108" s="210"/>
      <c r="D108" s="211" t="s">
        <v>197</v>
      </c>
      <c r="E108" s="212" t="s">
        <v>32</v>
      </c>
      <c r="F108" s="213" t="s">
        <v>1128</v>
      </c>
      <c r="G108" s="210"/>
      <c r="H108" s="214">
        <v>75.206000000000003</v>
      </c>
      <c r="I108" s="215"/>
      <c r="J108" s="210"/>
      <c r="K108" s="210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197</v>
      </c>
      <c r="AU108" s="220" t="s">
        <v>141</v>
      </c>
      <c r="AV108" s="13" t="s">
        <v>141</v>
      </c>
      <c r="AW108" s="13" t="s">
        <v>41</v>
      </c>
      <c r="AX108" s="13" t="s">
        <v>79</v>
      </c>
      <c r="AY108" s="220" t="s">
        <v>132</v>
      </c>
    </row>
    <row r="109" spans="1:65" s="14" customFormat="1" ht="11.25">
      <c r="B109" s="221"/>
      <c r="C109" s="222"/>
      <c r="D109" s="211" t="s">
        <v>197</v>
      </c>
      <c r="E109" s="223" t="s">
        <v>32</v>
      </c>
      <c r="F109" s="224" t="s">
        <v>199</v>
      </c>
      <c r="G109" s="222"/>
      <c r="H109" s="225">
        <v>75.206000000000003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197</v>
      </c>
      <c r="AU109" s="231" t="s">
        <v>141</v>
      </c>
      <c r="AV109" s="14" t="s">
        <v>150</v>
      </c>
      <c r="AW109" s="14" t="s">
        <v>41</v>
      </c>
      <c r="AX109" s="14" t="s">
        <v>21</v>
      </c>
      <c r="AY109" s="231" t="s">
        <v>132</v>
      </c>
    </row>
    <row r="110" spans="1:65" s="2" customFormat="1" ht="21.75" customHeight="1">
      <c r="A110" s="36"/>
      <c r="B110" s="37"/>
      <c r="C110" s="191" t="s">
        <v>146</v>
      </c>
      <c r="D110" s="191" t="s">
        <v>135</v>
      </c>
      <c r="E110" s="192" t="s">
        <v>205</v>
      </c>
      <c r="F110" s="193" t="s">
        <v>206</v>
      </c>
      <c r="G110" s="194" t="s">
        <v>202</v>
      </c>
      <c r="H110" s="195">
        <v>75.206000000000003</v>
      </c>
      <c r="I110" s="196"/>
      <c r="J110" s="197">
        <f>ROUND(I110*H110,2)</f>
        <v>0</v>
      </c>
      <c r="K110" s="193" t="s">
        <v>139</v>
      </c>
      <c r="L110" s="41"/>
      <c r="M110" s="198" t="s">
        <v>32</v>
      </c>
      <c r="N110" s="199" t="s">
        <v>51</v>
      </c>
      <c r="O110" s="66"/>
      <c r="P110" s="200">
        <f>O110*H110</f>
        <v>0</v>
      </c>
      <c r="Q110" s="200">
        <v>0</v>
      </c>
      <c r="R110" s="200">
        <f>Q110*H110</f>
        <v>0</v>
      </c>
      <c r="S110" s="200">
        <v>0</v>
      </c>
      <c r="T110" s="20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2" t="s">
        <v>150</v>
      </c>
      <c r="AT110" s="202" t="s">
        <v>135</v>
      </c>
      <c r="AU110" s="202" t="s">
        <v>141</v>
      </c>
      <c r="AY110" s="18" t="s">
        <v>132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18" t="s">
        <v>141</v>
      </c>
      <c r="BK110" s="203">
        <f>ROUND(I110*H110,2)</f>
        <v>0</v>
      </c>
      <c r="BL110" s="18" t="s">
        <v>150</v>
      </c>
      <c r="BM110" s="202" t="s">
        <v>1268</v>
      </c>
    </row>
    <row r="111" spans="1:65" s="2" customFormat="1" ht="21.75" customHeight="1">
      <c r="A111" s="36"/>
      <c r="B111" s="37"/>
      <c r="C111" s="191" t="s">
        <v>150</v>
      </c>
      <c r="D111" s="191" t="s">
        <v>135</v>
      </c>
      <c r="E111" s="192" t="s">
        <v>208</v>
      </c>
      <c r="F111" s="193" t="s">
        <v>209</v>
      </c>
      <c r="G111" s="194" t="s">
        <v>202</v>
      </c>
      <c r="H111" s="195">
        <v>75.206000000000003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1269</v>
      </c>
    </row>
    <row r="112" spans="1:65" s="2" customFormat="1" ht="21.75" customHeight="1">
      <c r="A112" s="36"/>
      <c r="B112" s="37"/>
      <c r="C112" s="191" t="s">
        <v>131</v>
      </c>
      <c r="D112" s="191" t="s">
        <v>135</v>
      </c>
      <c r="E112" s="192" t="s">
        <v>211</v>
      </c>
      <c r="F112" s="193" t="s">
        <v>212</v>
      </c>
      <c r="G112" s="194" t="s">
        <v>202</v>
      </c>
      <c r="H112" s="195">
        <v>75.206000000000003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1270</v>
      </c>
    </row>
    <row r="113" spans="1:65" s="2" customFormat="1" ht="21.75" customHeight="1">
      <c r="A113" s="36"/>
      <c r="B113" s="37"/>
      <c r="C113" s="191" t="s">
        <v>157</v>
      </c>
      <c r="D113" s="191" t="s">
        <v>135</v>
      </c>
      <c r="E113" s="192" t="s">
        <v>214</v>
      </c>
      <c r="F113" s="193" t="s">
        <v>215</v>
      </c>
      <c r="G113" s="194" t="s">
        <v>202</v>
      </c>
      <c r="H113" s="195">
        <v>75.206000000000003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1271</v>
      </c>
    </row>
    <row r="114" spans="1:65" s="2" customFormat="1" ht="21.75" customHeight="1">
      <c r="A114" s="36"/>
      <c r="B114" s="37"/>
      <c r="C114" s="191" t="s">
        <v>161</v>
      </c>
      <c r="D114" s="191" t="s">
        <v>135</v>
      </c>
      <c r="E114" s="192" t="s">
        <v>217</v>
      </c>
      <c r="F114" s="193" t="s">
        <v>218</v>
      </c>
      <c r="G114" s="194" t="s">
        <v>202</v>
      </c>
      <c r="H114" s="195">
        <v>75.206000000000003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1272</v>
      </c>
    </row>
    <row r="115" spans="1:65" s="12" customFormat="1" ht="25.9" customHeight="1">
      <c r="B115" s="175"/>
      <c r="C115" s="176"/>
      <c r="D115" s="177" t="s">
        <v>78</v>
      </c>
      <c r="E115" s="178" t="s">
        <v>416</v>
      </c>
      <c r="F115" s="178" t="s">
        <v>417</v>
      </c>
      <c r="G115" s="176"/>
      <c r="H115" s="176"/>
      <c r="I115" s="179"/>
      <c r="J115" s="180">
        <f>BK115</f>
        <v>0</v>
      </c>
      <c r="K115" s="176"/>
      <c r="L115" s="181"/>
      <c r="M115" s="182"/>
      <c r="N115" s="183"/>
      <c r="O115" s="183"/>
      <c r="P115" s="184">
        <f>P116+SUM(P117:P139)+P141+P143+P150+P196+P209+P216</f>
        <v>0</v>
      </c>
      <c r="Q115" s="183"/>
      <c r="R115" s="184">
        <f>R116+SUM(R117:R139)+R141+R143+R150+R196+R209+R216</f>
        <v>34.578463899999996</v>
      </c>
      <c r="S115" s="183"/>
      <c r="T115" s="185">
        <f>T116+SUM(T117:T139)+T141+T143+T150+T196+T209+T216</f>
        <v>13.962003000000001</v>
      </c>
      <c r="AR115" s="186" t="s">
        <v>141</v>
      </c>
      <c r="AT115" s="187" t="s">
        <v>78</v>
      </c>
      <c r="AU115" s="187" t="s">
        <v>79</v>
      </c>
      <c r="AY115" s="186" t="s">
        <v>132</v>
      </c>
      <c r="BK115" s="188">
        <f>BK116+SUM(BK117:BK139)+BK141+BK143+BK150+BK196+BK209+BK216</f>
        <v>0</v>
      </c>
    </row>
    <row r="116" spans="1:65" s="2" customFormat="1" ht="16.5" customHeight="1">
      <c r="A116" s="36"/>
      <c r="B116" s="37"/>
      <c r="C116" s="191" t="s">
        <v>221</v>
      </c>
      <c r="D116" s="191" t="s">
        <v>135</v>
      </c>
      <c r="E116" s="192" t="s">
        <v>790</v>
      </c>
      <c r="F116" s="193" t="s">
        <v>791</v>
      </c>
      <c r="G116" s="194" t="s">
        <v>195</v>
      </c>
      <c r="H116" s="195">
        <v>314.64</v>
      </c>
      <c r="I116" s="196"/>
      <c r="J116" s="197">
        <f>ROUND(I116*H116,2)</f>
        <v>0</v>
      </c>
      <c r="K116" s="193" t="s">
        <v>139</v>
      </c>
      <c r="L116" s="41"/>
      <c r="M116" s="198" t="s">
        <v>32</v>
      </c>
      <c r="N116" s="199" t="s">
        <v>51</v>
      </c>
      <c r="O116" s="66"/>
      <c r="P116" s="200">
        <f>O116*H116</f>
        <v>0</v>
      </c>
      <c r="Q116" s="200">
        <v>0</v>
      </c>
      <c r="R116" s="200">
        <f>Q116*H116</f>
        <v>0</v>
      </c>
      <c r="S116" s="200">
        <v>0</v>
      </c>
      <c r="T116" s="20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2" t="s">
        <v>261</v>
      </c>
      <c r="AT116" s="202" t="s">
        <v>135</v>
      </c>
      <c r="AU116" s="202" t="s">
        <v>21</v>
      </c>
      <c r="AY116" s="18" t="s">
        <v>132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8" t="s">
        <v>141</v>
      </c>
      <c r="BK116" s="203">
        <f>ROUND(I116*H116,2)</f>
        <v>0</v>
      </c>
      <c r="BL116" s="18" t="s">
        <v>261</v>
      </c>
      <c r="BM116" s="202" t="s">
        <v>1273</v>
      </c>
    </row>
    <row r="117" spans="1:65" s="13" customFormat="1" ht="11.25">
      <c r="B117" s="209"/>
      <c r="C117" s="210"/>
      <c r="D117" s="211" t="s">
        <v>197</v>
      </c>
      <c r="E117" s="212" t="s">
        <v>32</v>
      </c>
      <c r="F117" s="213" t="s">
        <v>1189</v>
      </c>
      <c r="G117" s="210"/>
      <c r="H117" s="214">
        <v>314.64</v>
      </c>
      <c r="I117" s="215"/>
      <c r="J117" s="210"/>
      <c r="K117" s="210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197</v>
      </c>
      <c r="AU117" s="220" t="s">
        <v>21</v>
      </c>
      <c r="AV117" s="13" t="s">
        <v>141</v>
      </c>
      <c r="AW117" s="13" t="s">
        <v>41</v>
      </c>
      <c r="AX117" s="13" t="s">
        <v>79</v>
      </c>
      <c r="AY117" s="220" t="s">
        <v>132</v>
      </c>
    </row>
    <row r="118" spans="1:65" s="14" customFormat="1" ht="11.25">
      <c r="B118" s="221"/>
      <c r="C118" s="222"/>
      <c r="D118" s="211" t="s">
        <v>197</v>
      </c>
      <c r="E118" s="223" t="s">
        <v>32</v>
      </c>
      <c r="F118" s="224" t="s">
        <v>199</v>
      </c>
      <c r="G118" s="222"/>
      <c r="H118" s="225">
        <v>314.64</v>
      </c>
      <c r="I118" s="226"/>
      <c r="J118" s="222"/>
      <c r="K118" s="222"/>
      <c r="L118" s="227"/>
      <c r="M118" s="228"/>
      <c r="N118" s="229"/>
      <c r="O118" s="229"/>
      <c r="P118" s="229"/>
      <c r="Q118" s="229"/>
      <c r="R118" s="229"/>
      <c r="S118" s="229"/>
      <c r="T118" s="230"/>
      <c r="AT118" s="231" t="s">
        <v>197</v>
      </c>
      <c r="AU118" s="231" t="s">
        <v>21</v>
      </c>
      <c r="AV118" s="14" t="s">
        <v>150</v>
      </c>
      <c r="AW118" s="14" t="s">
        <v>41</v>
      </c>
      <c r="AX118" s="14" t="s">
        <v>21</v>
      </c>
      <c r="AY118" s="231" t="s">
        <v>132</v>
      </c>
    </row>
    <row r="119" spans="1:65" s="2" customFormat="1" ht="16.5" customHeight="1">
      <c r="A119" s="36"/>
      <c r="B119" s="37"/>
      <c r="C119" s="191" t="s">
        <v>228</v>
      </c>
      <c r="D119" s="191" t="s">
        <v>135</v>
      </c>
      <c r="E119" s="192" t="s">
        <v>423</v>
      </c>
      <c r="F119" s="193" t="s">
        <v>424</v>
      </c>
      <c r="G119" s="194" t="s">
        <v>224</v>
      </c>
      <c r="H119" s="195">
        <v>19</v>
      </c>
      <c r="I119" s="196"/>
      <c r="J119" s="197">
        <f>ROUND(I119*H119,2)</f>
        <v>0</v>
      </c>
      <c r="K119" s="193" t="s">
        <v>139</v>
      </c>
      <c r="L119" s="41"/>
      <c r="M119" s="198" t="s">
        <v>32</v>
      </c>
      <c r="N119" s="199" t="s">
        <v>51</v>
      </c>
      <c r="O119" s="66"/>
      <c r="P119" s="200">
        <f>O119*H119</f>
        <v>0</v>
      </c>
      <c r="Q119" s="200">
        <v>0</v>
      </c>
      <c r="R119" s="200">
        <f>Q119*H119</f>
        <v>0</v>
      </c>
      <c r="S119" s="200">
        <v>3.3800000000000002E-3</v>
      </c>
      <c r="T119" s="201">
        <f>S119*H119</f>
        <v>6.4219999999999999E-2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2" t="s">
        <v>261</v>
      </c>
      <c r="AT119" s="202" t="s">
        <v>135</v>
      </c>
      <c r="AU119" s="202" t="s">
        <v>21</v>
      </c>
      <c r="AY119" s="18" t="s">
        <v>132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8" t="s">
        <v>141</v>
      </c>
      <c r="BK119" s="203">
        <f>ROUND(I119*H119,2)</f>
        <v>0</v>
      </c>
      <c r="BL119" s="18" t="s">
        <v>261</v>
      </c>
      <c r="BM119" s="202" t="s">
        <v>1274</v>
      </c>
    </row>
    <row r="120" spans="1:65" s="2" customFormat="1" ht="16.5" customHeight="1">
      <c r="A120" s="36"/>
      <c r="B120" s="37"/>
      <c r="C120" s="191" t="s">
        <v>233</v>
      </c>
      <c r="D120" s="191" t="s">
        <v>135</v>
      </c>
      <c r="E120" s="192" t="s">
        <v>427</v>
      </c>
      <c r="F120" s="193" t="s">
        <v>428</v>
      </c>
      <c r="G120" s="194" t="s">
        <v>224</v>
      </c>
      <c r="H120" s="195">
        <v>38</v>
      </c>
      <c r="I120" s="196"/>
      <c r="J120" s="197">
        <f>ROUND(I120*H120,2)</f>
        <v>0</v>
      </c>
      <c r="K120" s="193" t="s">
        <v>139</v>
      </c>
      <c r="L120" s="41"/>
      <c r="M120" s="198" t="s">
        <v>32</v>
      </c>
      <c r="N120" s="199" t="s">
        <v>51</v>
      </c>
      <c r="O120" s="66"/>
      <c r="P120" s="200">
        <f>O120*H120</f>
        <v>0</v>
      </c>
      <c r="Q120" s="200">
        <v>0</v>
      </c>
      <c r="R120" s="200">
        <f>Q120*H120</f>
        <v>0</v>
      </c>
      <c r="S120" s="200">
        <v>1.91E-3</v>
      </c>
      <c r="T120" s="201">
        <f>S120*H120</f>
        <v>7.2580000000000006E-2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2" t="s">
        <v>261</v>
      </c>
      <c r="AT120" s="202" t="s">
        <v>135</v>
      </c>
      <c r="AU120" s="202" t="s">
        <v>21</v>
      </c>
      <c r="AY120" s="18" t="s">
        <v>132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8" t="s">
        <v>141</v>
      </c>
      <c r="BK120" s="203">
        <f>ROUND(I120*H120,2)</f>
        <v>0</v>
      </c>
      <c r="BL120" s="18" t="s">
        <v>261</v>
      </c>
      <c r="BM120" s="202" t="s">
        <v>1275</v>
      </c>
    </row>
    <row r="121" spans="1:65" s="2" customFormat="1" ht="16.5" customHeight="1">
      <c r="A121" s="36"/>
      <c r="B121" s="37"/>
      <c r="C121" s="191" t="s">
        <v>238</v>
      </c>
      <c r="D121" s="191" t="s">
        <v>135</v>
      </c>
      <c r="E121" s="192" t="s">
        <v>431</v>
      </c>
      <c r="F121" s="193" t="s">
        <v>432</v>
      </c>
      <c r="G121" s="194" t="s">
        <v>224</v>
      </c>
      <c r="H121" s="195">
        <v>38</v>
      </c>
      <c r="I121" s="196"/>
      <c r="J121" s="197">
        <f>ROUND(I121*H121,2)</f>
        <v>0</v>
      </c>
      <c r="K121" s="193" t="s">
        <v>139</v>
      </c>
      <c r="L121" s="41"/>
      <c r="M121" s="198" t="s">
        <v>32</v>
      </c>
      <c r="N121" s="199" t="s">
        <v>51</v>
      </c>
      <c r="O121" s="66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261</v>
      </c>
      <c r="AT121" s="202" t="s">
        <v>135</v>
      </c>
      <c r="AU121" s="202" t="s">
        <v>21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261</v>
      </c>
      <c r="BM121" s="202" t="s">
        <v>1276</v>
      </c>
    </row>
    <row r="122" spans="1:65" s="2" customFormat="1" ht="16.5" customHeight="1">
      <c r="A122" s="36"/>
      <c r="B122" s="37"/>
      <c r="C122" s="191" t="s">
        <v>242</v>
      </c>
      <c r="D122" s="191" t="s">
        <v>135</v>
      </c>
      <c r="E122" s="192" t="s">
        <v>435</v>
      </c>
      <c r="F122" s="193" t="s">
        <v>436</v>
      </c>
      <c r="G122" s="194" t="s">
        <v>224</v>
      </c>
      <c r="H122" s="195">
        <v>30.4</v>
      </c>
      <c r="I122" s="196"/>
      <c r="J122" s="197">
        <f>ROUND(I122*H122,2)</f>
        <v>0</v>
      </c>
      <c r="K122" s="193" t="s">
        <v>139</v>
      </c>
      <c r="L122" s="41"/>
      <c r="M122" s="198" t="s">
        <v>32</v>
      </c>
      <c r="N122" s="199" t="s">
        <v>51</v>
      </c>
      <c r="O122" s="66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2" t="s">
        <v>261</v>
      </c>
      <c r="AT122" s="202" t="s">
        <v>135</v>
      </c>
      <c r="AU122" s="202" t="s">
        <v>21</v>
      </c>
      <c r="AY122" s="18" t="s">
        <v>132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8" t="s">
        <v>141</v>
      </c>
      <c r="BK122" s="203">
        <f>ROUND(I122*H122,2)</f>
        <v>0</v>
      </c>
      <c r="BL122" s="18" t="s">
        <v>261</v>
      </c>
      <c r="BM122" s="202" t="s">
        <v>1277</v>
      </c>
    </row>
    <row r="123" spans="1:65" s="13" customFormat="1" ht="11.25">
      <c r="B123" s="209"/>
      <c r="C123" s="210"/>
      <c r="D123" s="211" t="s">
        <v>197</v>
      </c>
      <c r="E123" s="212" t="s">
        <v>32</v>
      </c>
      <c r="F123" s="213" t="s">
        <v>438</v>
      </c>
      <c r="G123" s="210"/>
      <c r="H123" s="214">
        <v>30.4</v>
      </c>
      <c r="I123" s="215"/>
      <c r="J123" s="210"/>
      <c r="K123" s="210"/>
      <c r="L123" s="216"/>
      <c r="M123" s="217"/>
      <c r="N123" s="218"/>
      <c r="O123" s="218"/>
      <c r="P123" s="218"/>
      <c r="Q123" s="218"/>
      <c r="R123" s="218"/>
      <c r="S123" s="218"/>
      <c r="T123" s="219"/>
      <c r="AT123" s="220" t="s">
        <v>197</v>
      </c>
      <c r="AU123" s="220" t="s">
        <v>21</v>
      </c>
      <c r="AV123" s="13" t="s">
        <v>141</v>
      </c>
      <c r="AW123" s="13" t="s">
        <v>41</v>
      </c>
      <c r="AX123" s="13" t="s">
        <v>79</v>
      </c>
      <c r="AY123" s="220" t="s">
        <v>132</v>
      </c>
    </row>
    <row r="124" spans="1:65" s="14" customFormat="1" ht="11.25">
      <c r="B124" s="221"/>
      <c r="C124" s="222"/>
      <c r="D124" s="211" t="s">
        <v>197</v>
      </c>
      <c r="E124" s="223" t="s">
        <v>32</v>
      </c>
      <c r="F124" s="224" t="s">
        <v>199</v>
      </c>
      <c r="G124" s="222"/>
      <c r="H124" s="225">
        <v>30.4</v>
      </c>
      <c r="I124" s="226"/>
      <c r="J124" s="222"/>
      <c r="K124" s="222"/>
      <c r="L124" s="227"/>
      <c r="M124" s="228"/>
      <c r="N124" s="229"/>
      <c r="O124" s="229"/>
      <c r="P124" s="229"/>
      <c r="Q124" s="229"/>
      <c r="R124" s="229"/>
      <c r="S124" s="229"/>
      <c r="T124" s="230"/>
      <c r="AT124" s="231" t="s">
        <v>197</v>
      </c>
      <c r="AU124" s="231" t="s">
        <v>21</v>
      </c>
      <c r="AV124" s="14" t="s">
        <v>150</v>
      </c>
      <c r="AW124" s="14" t="s">
        <v>41</v>
      </c>
      <c r="AX124" s="14" t="s">
        <v>21</v>
      </c>
      <c r="AY124" s="231" t="s">
        <v>132</v>
      </c>
    </row>
    <row r="125" spans="1:65" s="2" customFormat="1" ht="16.5" customHeight="1">
      <c r="A125" s="36"/>
      <c r="B125" s="37"/>
      <c r="C125" s="191" t="s">
        <v>248</v>
      </c>
      <c r="D125" s="191" t="s">
        <v>135</v>
      </c>
      <c r="E125" s="192" t="s">
        <v>440</v>
      </c>
      <c r="F125" s="193" t="s">
        <v>441</v>
      </c>
      <c r="G125" s="194" t="s">
        <v>224</v>
      </c>
      <c r="H125" s="195">
        <v>38</v>
      </c>
      <c r="I125" s="196"/>
      <c r="J125" s="197">
        <f t="shared" ref="J125:J130" si="0">ROUND(I125*H125,2)</f>
        <v>0</v>
      </c>
      <c r="K125" s="193" t="s">
        <v>139</v>
      </c>
      <c r="L125" s="41"/>
      <c r="M125" s="198" t="s">
        <v>32</v>
      </c>
      <c r="N125" s="199" t="s">
        <v>51</v>
      </c>
      <c r="O125" s="66"/>
      <c r="P125" s="200">
        <f t="shared" ref="P125:P130" si="1">O125*H125</f>
        <v>0</v>
      </c>
      <c r="Q125" s="200">
        <v>0</v>
      </c>
      <c r="R125" s="200">
        <f t="shared" ref="R125:R130" si="2">Q125*H125</f>
        <v>0</v>
      </c>
      <c r="S125" s="200">
        <v>0</v>
      </c>
      <c r="T125" s="201">
        <f t="shared" ref="T125:T130" si="3"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2" t="s">
        <v>261</v>
      </c>
      <c r="AT125" s="202" t="s">
        <v>135</v>
      </c>
      <c r="AU125" s="202" t="s">
        <v>21</v>
      </c>
      <c r="AY125" s="18" t="s">
        <v>132</v>
      </c>
      <c r="BE125" s="203">
        <f t="shared" ref="BE125:BE130" si="4">IF(N125="základní",J125,0)</f>
        <v>0</v>
      </c>
      <c r="BF125" s="203">
        <f t="shared" ref="BF125:BF130" si="5">IF(N125="snížená",J125,0)</f>
        <v>0</v>
      </c>
      <c r="BG125" s="203">
        <f t="shared" ref="BG125:BG130" si="6">IF(N125="zákl. přenesená",J125,0)</f>
        <v>0</v>
      </c>
      <c r="BH125" s="203">
        <f t="shared" ref="BH125:BH130" si="7">IF(N125="sníž. přenesená",J125,0)</f>
        <v>0</v>
      </c>
      <c r="BI125" s="203">
        <f t="shared" ref="BI125:BI130" si="8">IF(N125="nulová",J125,0)</f>
        <v>0</v>
      </c>
      <c r="BJ125" s="18" t="s">
        <v>141</v>
      </c>
      <c r="BK125" s="203">
        <f t="shared" ref="BK125:BK130" si="9">ROUND(I125*H125,2)</f>
        <v>0</v>
      </c>
      <c r="BL125" s="18" t="s">
        <v>261</v>
      </c>
      <c r="BM125" s="202" t="s">
        <v>1278</v>
      </c>
    </row>
    <row r="126" spans="1:65" s="2" customFormat="1" ht="21.75" customHeight="1">
      <c r="A126" s="36"/>
      <c r="B126" s="37"/>
      <c r="C126" s="191" t="s">
        <v>254</v>
      </c>
      <c r="D126" s="191" t="s">
        <v>135</v>
      </c>
      <c r="E126" s="192" t="s">
        <v>444</v>
      </c>
      <c r="F126" s="193" t="s">
        <v>445</v>
      </c>
      <c r="G126" s="194" t="s">
        <v>195</v>
      </c>
      <c r="H126" s="195">
        <v>314.64</v>
      </c>
      <c r="I126" s="196"/>
      <c r="J126" s="197">
        <f t="shared" si="0"/>
        <v>0</v>
      </c>
      <c r="K126" s="193" t="s">
        <v>139</v>
      </c>
      <c r="L126" s="41"/>
      <c r="M126" s="198" t="s">
        <v>32</v>
      </c>
      <c r="N126" s="199" t="s">
        <v>51</v>
      </c>
      <c r="O126" s="66"/>
      <c r="P126" s="200">
        <f t="shared" si="1"/>
        <v>0</v>
      </c>
      <c r="Q126" s="200">
        <v>7.5599999999999999E-3</v>
      </c>
      <c r="R126" s="200">
        <f t="shared" si="2"/>
        <v>2.3786783999999996</v>
      </c>
      <c r="S126" s="200">
        <v>0</v>
      </c>
      <c r="T126" s="201">
        <f t="shared" si="3"/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261</v>
      </c>
      <c r="AT126" s="202" t="s">
        <v>135</v>
      </c>
      <c r="AU126" s="202" t="s">
        <v>21</v>
      </c>
      <c r="AY126" s="18" t="s">
        <v>132</v>
      </c>
      <c r="BE126" s="203">
        <f t="shared" si="4"/>
        <v>0</v>
      </c>
      <c r="BF126" s="203">
        <f t="shared" si="5"/>
        <v>0</v>
      </c>
      <c r="BG126" s="203">
        <f t="shared" si="6"/>
        <v>0</v>
      </c>
      <c r="BH126" s="203">
        <f t="shared" si="7"/>
        <v>0</v>
      </c>
      <c r="BI126" s="203">
        <f t="shared" si="8"/>
        <v>0</v>
      </c>
      <c r="BJ126" s="18" t="s">
        <v>141</v>
      </c>
      <c r="BK126" s="203">
        <f t="shared" si="9"/>
        <v>0</v>
      </c>
      <c r="BL126" s="18" t="s">
        <v>261</v>
      </c>
      <c r="BM126" s="202" t="s">
        <v>1279</v>
      </c>
    </row>
    <row r="127" spans="1:65" s="2" customFormat="1" ht="16.5" customHeight="1">
      <c r="A127" s="36"/>
      <c r="B127" s="37"/>
      <c r="C127" s="191" t="s">
        <v>8</v>
      </c>
      <c r="D127" s="191" t="s">
        <v>135</v>
      </c>
      <c r="E127" s="192" t="s">
        <v>448</v>
      </c>
      <c r="F127" s="193" t="s">
        <v>449</v>
      </c>
      <c r="G127" s="194" t="s">
        <v>224</v>
      </c>
      <c r="H127" s="195">
        <v>19</v>
      </c>
      <c r="I127" s="196"/>
      <c r="J127" s="197">
        <f t="shared" si="0"/>
        <v>0</v>
      </c>
      <c r="K127" s="193" t="s">
        <v>139</v>
      </c>
      <c r="L127" s="41"/>
      <c r="M127" s="198" t="s">
        <v>32</v>
      </c>
      <c r="N127" s="199" t="s">
        <v>51</v>
      </c>
      <c r="O127" s="66"/>
      <c r="P127" s="200">
        <f t="shared" si="1"/>
        <v>0</v>
      </c>
      <c r="Q127" s="200">
        <v>0</v>
      </c>
      <c r="R127" s="200">
        <f t="shared" si="2"/>
        <v>0</v>
      </c>
      <c r="S127" s="200">
        <v>0</v>
      </c>
      <c r="T127" s="201">
        <f t="shared" si="3"/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2" t="s">
        <v>261</v>
      </c>
      <c r="AT127" s="202" t="s">
        <v>135</v>
      </c>
      <c r="AU127" s="202" t="s">
        <v>21</v>
      </c>
      <c r="AY127" s="18" t="s">
        <v>132</v>
      </c>
      <c r="BE127" s="203">
        <f t="shared" si="4"/>
        <v>0</v>
      </c>
      <c r="BF127" s="203">
        <f t="shared" si="5"/>
        <v>0</v>
      </c>
      <c r="BG127" s="203">
        <f t="shared" si="6"/>
        <v>0</v>
      </c>
      <c r="BH127" s="203">
        <f t="shared" si="7"/>
        <v>0</v>
      </c>
      <c r="BI127" s="203">
        <f t="shared" si="8"/>
        <v>0</v>
      </c>
      <c r="BJ127" s="18" t="s">
        <v>141</v>
      </c>
      <c r="BK127" s="203">
        <f t="shared" si="9"/>
        <v>0</v>
      </c>
      <c r="BL127" s="18" t="s">
        <v>261</v>
      </c>
      <c r="BM127" s="202" t="s">
        <v>1280</v>
      </c>
    </row>
    <row r="128" spans="1:65" s="2" customFormat="1" ht="21.75" customHeight="1">
      <c r="A128" s="36"/>
      <c r="B128" s="37"/>
      <c r="C128" s="191" t="s">
        <v>261</v>
      </c>
      <c r="D128" s="191" t="s">
        <v>135</v>
      </c>
      <c r="E128" s="192" t="s">
        <v>452</v>
      </c>
      <c r="F128" s="193" t="s">
        <v>453</v>
      </c>
      <c r="G128" s="194" t="s">
        <v>224</v>
      </c>
      <c r="H128" s="195">
        <v>19</v>
      </c>
      <c r="I128" s="196"/>
      <c r="J128" s="197">
        <f t="shared" si="0"/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 t="shared" si="1"/>
        <v>0</v>
      </c>
      <c r="Q128" s="200">
        <v>3.62E-3</v>
      </c>
      <c r="R128" s="200">
        <f t="shared" si="2"/>
        <v>6.8779999999999994E-2</v>
      </c>
      <c r="S128" s="200">
        <v>0</v>
      </c>
      <c r="T128" s="201">
        <f t="shared" si="3"/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261</v>
      </c>
      <c r="AT128" s="202" t="s">
        <v>135</v>
      </c>
      <c r="AU128" s="202" t="s">
        <v>21</v>
      </c>
      <c r="AY128" s="18" t="s">
        <v>132</v>
      </c>
      <c r="BE128" s="203">
        <f t="shared" si="4"/>
        <v>0</v>
      </c>
      <c r="BF128" s="203">
        <f t="shared" si="5"/>
        <v>0</v>
      </c>
      <c r="BG128" s="203">
        <f t="shared" si="6"/>
        <v>0</v>
      </c>
      <c r="BH128" s="203">
        <f t="shared" si="7"/>
        <v>0</v>
      </c>
      <c r="BI128" s="203">
        <f t="shared" si="8"/>
        <v>0</v>
      </c>
      <c r="BJ128" s="18" t="s">
        <v>141</v>
      </c>
      <c r="BK128" s="203">
        <f t="shared" si="9"/>
        <v>0</v>
      </c>
      <c r="BL128" s="18" t="s">
        <v>261</v>
      </c>
      <c r="BM128" s="202" t="s">
        <v>1281</v>
      </c>
    </row>
    <row r="129" spans="1:65" s="2" customFormat="1" ht="21.75" customHeight="1">
      <c r="A129" s="36"/>
      <c r="B129" s="37"/>
      <c r="C129" s="191" t="s">
        <v>267</v>
      </c>
      <c r="D129" s="191" t="s">
        <v>135</v>
      </c>
      <c r="E129" s="192" t="s">
        <v>456</v>
      </c>
      <c r="F129" s="193" t="s">
        <v>457</v>
      </c>
      <c r="G129" s="194" t="s">
        <v>224</v>
      </c>
      <c r="H129" s="195">
        <v>38</v>
      </c>
      <c r="I129" s="196"/>
      <c r="J129" s="197">
        <f t="shared" si="0"/>
        <v>0</v>
      </c>
      <c r="K129" s="193" t="s">
        <v>139</v>
      </c>
      <c r="L129" s="41"/>
      <c r="M129" s="198" t="s">
        <v>32</v>
      </c>
      <c r="N129" s="199" t="s">
        <v>51</v>
      </c>
      <c r="O129" s="66"/>
      <c r="P129" s="200">
        <f t="shared" si="1"/>
        <v>0</v>
      </c>
      <c r="Q129" s="200">
        <v>5.6499999999999996E-3</v>
      </c>
      <c r="R129" s="200">
        <f t="shared" si="2"/>
        <v>0.21469999999999997</v>
      </c>
      <c r="S129" s="200">
        <v>0</v>
      </c>
      <c r="T129" s="201">
        <f t="shared" si="3"/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2" t="s">
        <v>261</v>
      </c>
      <c r="AT129" s="202" t="s">
        <v>135</v>
      </c>
      <c r="AU129" s="202" t="s">
        <v>21</v>
      </c>
      <c r="AY129" s="18" t="s">
        <v>132</v>
      </c>
      <c r="BE129" s="203">
        <f t="shared" si="4"/>
        <v>0</v>
      </c>
      <c r="BF129" s="203">
        <f t="shared" si="5"/>
        <v>0</v>
      </c>
      <c r="BG129" s="203">
        <f t="shared" si="6"/>
        <v>0</v>
      </c>
      <c r="BH129" s="203">
        <f t="shared" si="7"/>
        <v>0</v>
      </c>
      <c r="BI129" s="203">
        <f t="shared" si="8"/>
        <v>0</v>
      </c>
      <c r="BJ129" s="18" t="s">
        <v>141</v>
      </c>
      <c r="BK129" s="203">
        <f t="shared" si="9"/>
        <v>0</v>
      </c>
      <c r="BL129" s="18" t="s">
        <v>261</v>
      </c>
      <c r="BM129" s="202" t="s">
        <v>1282</v>
      </c>
    </row>
    <row r="130" spans="1:65" s="2" customFormat="1" ht="21.75" customHeight="1">
      <c r="A130" s="36"/>
      <c r="B130" s="37"/>
      <c r="C130" s="191" t="s">
        <v>272</v>
      </c>
      <c r="D130" s="191" t="s">
        <v>135</v>
      </c>
      <c r="E130" s="192" t="s">
        <v>460</v>
      </c>
      <c r="F130" s="193" t="s">
        <v>461</v>
      </c>
      <c r="G130" s="194" t="s">
        <v>224</v>
      </c>
      <c r="H130" s="195">
        <v>26</v>
      </c>
      <c r="I130" s="196"/>
      <c r="J130" s="197">
        <f t="shared" si="0"/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 t="shared" si="1"/>
        <v>0</v>
      </c>
      <c r="Q130" s="200">
        <v>4.2900000000000004E-3</v>
      </c>
      <c r="R130" s="200">
        <f t="shared" si="2"/>
        <v>0.11154000000000001</v>
      </c>
      <c r="S130" s="200">
        <v>0</v>
      </c>
      <c r="T130" s="201">
        <f t="shared" si="3"/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261</v>
      </c>
      <c r="AT130" s="202" t="s">
        <v>135</v>
      </c>
      <c r="AU130" s="202" t="s">
        <v>21</v>
      </c>
      <c r="AY130" s="18" t="s">
        <v>132</v>
      </c>
      <c r="BE130" s="203">
        <f t="shared" si="4"/>
        <v>0</v>
      </c>
      <c r="BF130" s="203">
        <f t="shared" si="5"/>
        <v>0</v>
      </c>
      <c r="BG130" s="203">
        <f t="shared" si="6"/>
        <v>0</v>
      </c>
      <c r="BH130" s="203">
        <f t="shared" si="7"/>
        <v>0</v>
      </c>
      <c r="BI130" s="203">
        <f t="shared" si="8"/>
        <v>0</v>
      </c>
      <c r="BJ130" s="18" t="s">
        <v>141</v>
      </c>
      <c r="BK130" s="203">
        <f t="shared" si="9"/>
        <v>0</v>
      </c>
      <c r="BL130" s="18" t="s">
        <v>261</v>
      </c>
      <c r="BM130" s="202" t="s">
        <v>1283</v>
      </c>
    </row>
    <row r="131" spans="1:65" s="13" customFormat="1" ht="11.25">
      <c r="B131" s="209"/>
      <c r="C131" s="210"/>
      <c r="D131" s="211" t="s">
        <v>197</v>
      </c>
      <c r="E131" s="212" t="s">
        <v>32</v>
      </c>
      <c r="F131" s="213" t="s">
        <v>807</v>
      </c>
      <c r="G131" s="210"/>
      <c r="H131" s="214">
        <v>26</v>
      </c>
      <c r="I131" s="215"/>
      <c r="J131" s="210"/>
      <c r="K131" s="210"/>
      <c r="L131" s="216"/>
      <c r="M131" s="217"/>
      <c r="N131" s="218"/>
      <c r="O131" s="218"/>
      <c r="P131" s="218"/>
      <c r="Q131" s="218"/>
      <c r="R131" s="218"/>
      <c r="S131" s="218"/>
      <c r="T131" s="219"/>
      <c r="AT131" s="220" t="s">
        <v>197</v>
      </c>
      <c r="AU131" s="220" t="s">
        <v>21</v>
      </c>
      <c r="AV131" s="13" t="s">
        <v>141</v>
      </c>
      <c r="AW131" s="13" t="s">
        <v>41</v>
      </c>
      <c r="AX131" s="13" t="s">
        <v>79</v>
      </c>
      <c r="AY131" s="220" t="s">
        <v>132</v>
      </c>
    </row>
    <row r="132" spans="1:65" s="14" customFormat="1" ht="11.25">
      <c r="B132" s="221"/>
      <c r="C132" s="222"/>
      <c r="D132" s="211" t="s">
        <v>197</v>
      </c>
      <c r="E132" s="223" t="s">
        <v>32</v>
      </c>
      <c r="F132" s="224" t="s">
        <v>199</v>
      </c>
      <c r="G132" s="222"/>
      <c r="H132" s="225">
        <v>26</v>
      </c>
      <c r="I132" s="226"/>
      <c r="J132" s="222"/>
      <c r="K132" s="222"/>
      <c r="L132" s="227"/>
      <c r="M132" s="228"/>
      <c r="N132" s="229"/>
      <c r="O132" s="229"/>
      <c r="P132" s="229"/>
      <c r="Q132" s="229"/>
      <c r="R132" s="229"/>
      <c r="S132" s="229"/>
      <c r="T132" s="230"/>
      <c r="AT132" s="231" t="s">
        <v>197</v>
      </c>
      <c r="AU132" s="231" t="s">
        <v>21</v>
      </c>
      <c r="AV132" s="14" t="s">
        <v>150</v>
      </c>
      <c r="AW132" s="14" t="s">
        <v>41</v>
      </c>
      <c r="AX132" s="14" t="s">
        <v>21</v>
      </c>
      <c r="AY132" s="231" t="s">
        <v>132</v>
      </c>
    </row>
    <row r="133" spans="1:65" s="2" customFormat="1" ht="21.75" customHeight="1">
      <c r="A133" s="36"/>
      <c r="B133" s="37"/>
      <c r="C133" s="191" t="s">
        <v>276</v>
      </c>
      <c r="D133" s="191" t="s">
        <v>135</v>
      </c>
      <c r="E133" s="192" t="s">
        <v>464</v>
      </c>
      <c r="F133" s="193" t="s">
        <v>465</v>
      </c>
      <c r="G133" s="194" t="s">
        <v>195</v>
      </c>
      <c r="H133" s="195">
        <v>6</v>
      </c>
      <c r="I133" s="196"/>
      <c r="J133" s="197">
        <f t="shared" ref="J133:J138" si="10">ROUND(I133*H133,2)</f>
        <v>0</v>
      </c>
      <c r="K133" s="193" t="s">
        <v>139</v>
      </c>
      <c r="L133" s="41"/>
      <c r="M133" s="198" t="s">
        <v>32</v>
      </c>
      <c r="N133" s="199" t="s">
        <v>51</v>
      </c>
      <c r="O133" s="66"/>
      <c r="P133" s="200">
        <f t="shared" ref="P133:P138" si="11">O133*H133</f>
        <v>0</v>
      </c>
      <c r="Q133" s="200">
        <v>1.082E-2</v>
      </c>
      <c r="R133" s="200">
        <f t="shared" ref="R133:R138" si="12">Q133*H133</f>
        <v>6.4920000000000005E-2</v>
      </c>
      <c r="S133" s="200">
        <v>0</v>
      </c>
      <c r="T133" s="201">
        <f t="shared" ref="T133:T138" si="13"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2" t="s">
        <v>261</v>
      </c>
      <c r="AT133" s="202" t="s">
        <v>135</v>
      </c>
      <c r="AU133" s="202" t="s">
        <v>21</v>
      </c>
      <c r="AY133" s="18" t="s">
        <v>132</v>
      </c>
      <c r="BE133" s="203">
        <f t="shared" ref="BE133:BE138" si="14">IF(N133="základní",J133,0)</f>
        <v>0</v>
      </c>
      <c r="BF133" s="203">
        <f t="shared" ref="BF133:BF138" si="15">IF(N133="snížená",J133,0)</f>
        <v>0</v>
      </c>
      <c r="BG133" s="203">
        <f t="shared" ref="BG133:BG138" si="16">IF(N133="zákl. přenesená",J133,0)</f>
        <v>0</v>
      </c>
      <c r="BH133" s="203">
        <f t="shared" ref="BH133:BH138" si="17">IF(N133="sníž. přenesená",J133,0)</f>
        <v>0</v>
      </c>
      <c r="BI133" s="203">
        <f t="shared" ref="BI133:BI138" si="18">IF(N133="nulová",J133,0)</f>
        <v>0</v>
      </c>
      <c r="BJ133" s="18" t="s">
        <v>141</v>
      </c>
      <c r="BK133" s="203">
        <f t="shared" ref="BK133:BK138" si="19">ROUND(I133*H133,2)</f>
        <v>0</v>
      </c>
      <c r="BL133" s="18" t="s">
        <v>261</v>
      </c>
      <c r="BM133" s="202" t="s">
        <v>1284</v>
      </c>
    </row>
    <row r="134" spans="1:65" s="2" customFormat="1" ht="16.5" customHeight="1">
      <c r="A134" s="36"/>
      <c r="B134" s="37"/>
      <c r="C134" s="191" t="s">
        <v>281</v>
      </c>
      <c r="D134" s="191" t="s">
        <v>135</v>
      </c>
      <c r="E134" s="192" t="s">
        <v>468</v>
      </c>
      <c r="F134" s="193" t="s">
        <v>469</v>
      </c>
      <c r="G134" s="194" t="s">
        <v>224</v>
      </c>
      <c r="H134" s="195">
        <v>39.200000000000003</v>
      </c>
      <c r="I134" s="196"/>
      <c r="J134" s="197">
        <f t="shared" si="10"/>
        <v>0</v>
      </c>
      <c r="K134" s="193" t="s">
        <v>139</v>
      </c>
      <c r="L134" s="41"/>
      <c r="M134" s="198" t="s">
        <v>32</v>
      </c>
      <c r="N134" s="199" t="s">
        <v>51</v>
      </c>
      <c r="O134" s="66"/>
      <c r="P134" s="200">
        <f t="shared" si="11"/>
        <v>0</v>
      </c>
      <c r="Q134" s="200">
        <v>0</v>
      </c>
      <c r="R134" s="200">
        <f t="shared" si="12"/>
        <v>0</v>
      </c>
      <c r="S134" s="200">
        <v>0</v>
      </c>
      <c r="T134" s="201">
        <f t="shared" si="13"/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2" t="s">
        <v>261</v>
      </c>
      <c r="AT134" s="202" t="s">
        <v>135</v>
      </c>
      <c r="AU134" s="202" t="s">
        <v>21</v>
      </c>
      <c r="AY134" s="18" t="s">
        <v>132</v>
      </c>
      <c r="BE134" s="203">
        <f t="shared" si="14"/>
        <v>0</v>
      </c>
      <c r="BF134" s="203">
        <f t="shared" si="15"/>
        <v>0</v>
      </c>
      <c r="BG134" s="203">
        <f t="shared" si="16"/>
        <v>0</v>
      </c>
      <c r="BH134" s="203">
        <f t="shared" si="17"/>
        <v>0</v>
      </c>
      <c r="BI134" s="203">
        <f t="shared" si="18"/>
        <v>0</v>
      </c>
      <c r="BJ134" s="18" t="s">
        <v>141</v>
      </c>
      <c r="BK134" s="203">
        <f t="shared" si="19"/>
        <v>0</v>
      </c>
      <c r="BL134" s="18" t="s">
        <v>261</v>
      </c>
      <c r="BM134" s="202" t="s">
        <v>1285</v>
      </c>
    </row>
    <row r="135" spans="1:65" s="2" customFormat="1" ht="16.5" customHeight="1">
      <c r="A135" s="36"/>
      <c r="B135" s="37"/>
      <c r="C135" s="191" t="s">
        <v>7</v>
      </c>
      <c r="D135" s="191" t="s">
        <v>135</v>
      </c>
      <c r="E135" s="192" t="s">
        <v>472</v>
      </c>
      <c r="F135" s="193" t="s">
        <v>473</v>
      </c>
      <c r="G135" s="194" t="s">
        <v>338</v>
      </c>
      <c r="H135" s="195">
        <v>4</v>
      </c>
      <c r="I135" s="196"/>
      <c r="J135" s="197">
        <f t="shared" si="10"/>
        <v>0</v>
      </c>
      <c r="K135" s="193" t="s">
        <v>139</v>
      </c>
      <c r="L135" s="41"/>
      <c r="M135" s="198" t="s">
        <v>32</v>
      </c>
      <c r="N135" s="199" t="s">
        <v>51</v>
      </c>
      <c r="O135" s="66"/>
      <c r="P135" s="200">
        <f t="shared" si="11"/>
        <v>0</v>
      </c>
      <c r="Q135" s="200">
        <v>0</v>
      </c>
      <c r="R135" s="200">
        <f t="shared" si="12"/>
        <v>0</v>
      </c>
      <c r="S135" s="200">
        <v>0</v>
      </c>
      <c r="T135" s="201">
        <f t="shared" si="13"/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2" t="s">
        <v>261</v>
      </c>
      <c r="AT135" s="202" t="s">
        <v>135</v>
      </c>
      <c r="AU135" s="202" t="s">
        <v>21</v>
      </c>
      <c r="AY135" s="18" t="s">
        <v>132</v>
      </c>
      <c r="BE135" s="203">
        <f t="shared" si="14"/>
        <v>0</v>
      </c>
      <c r="BF135" s="203">
        <f t="shared" si="15"/>
        <v>0</v>
      </c>
      <c r="BG135" s="203">
        <f t="shared" si="16"/>
        <v>0</v>
      </c>
      <c r="BH135" s="203">
        <f t="shared" si="17"/>
        <v>0</v>
      </c>
      <c r="BI135" s="203">
        <f t="shared" si="18"/>
        <v>0</v>
      </c>
      <c r="BJ135" s="18" t="s">
        <v>141</v>
      </c>
      <c r="BK135" s="203">
        <f t="shared" si="19"/>
        <v>0</v>
      </c>
      <c r="BL135" s="18" t="s">
        <v>261</v>
      </c>
      <c r="BM135" s="202" t="s">
        <v>1286</v>
      </c>
    </row>
    <row r="136" spans="1:65" s="2" customFormat="1" ht="21.75" customHeight="1">
      <c r="A136" s="36"/>
      <c r="B136" s="37"/>
      <c r="C136" s="191" t="s">
        <v>290</v>
      </c>
      <c r="D136" s="191" t="s">
        <v>135</v>
      </c>
      <c r="E136" s="192" t="s">
        <v>476</v>
      </c>
      <c r="F136" s="193" t="s">
        <v>477</v>
      </c>
      <c r="G136" s="194" t="s">
        <v>224</v>
      </c>
      <c r="H136" s="195">
        <v>30.4</v>
      </c>
      <c r="I136" s="196"/>
      <c r="J136" s="197">
        <f t="shared" si="10"/>
        <v>0</v>
      </c>
      <c r="K136" s="193" t="s">
        <v>139</v>
      </c>
      <c r="L136" s="41"/>
      <c r="M136" s="198" t="s">
        <v>32</v>
      </c>
      <c r="N136" s="199" t="s">
        <v>51</v>
      </c>
      <c r="O136" s="66"/>
      <c r="P136" s="200">
        <f t="shared" si="11"/>
        <v>0</v>
      </c>
      <c r="Q136" s="200">
        <v>2.1700000000000001E-3</v>
      </c>
      <c r="R136" s="200">
        <f t="shared" si="12"/>
        <v>6.5967999999999999E-2</v>
      </c>
      <c r="S136" s="200">
        <v>0</v>
      </c>
      <c r="T136" s="201">
        <f t="shared" si="13"/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2" t="s">
        <v>261</v>
      </c>
      <c r="AT136" s="202" t="s">
        <v>135</v>
      </c>
      <c r="AU136" s="202" t="s">
        <v>21</v>
      </c>
      <c r="AY136" s="18" t="s">
        <v>132</v>
      </c>
      <c r="BE136" s="203">
        <f t="shared" si="14"/>
        <v>0</v>
      </c>
      <c r="BF136" s="203">
        <f t="shared" si="15"/>
        <v>0</v>
      </c>
      <c r="BG136" s="203">
        <f t="shared" si="16"/>
        <v>0</v>
      </c>
      <c r="BH136" s="203">
        <f t="shared" si="17"/>
        <v>0</v>
      </c>
      <c r="BI136" s="203">
        <f t="shared" si="18"/>
        <v>0</v>
      </c>
      <c r="BJ136" s="18" t="s">
        <v>141</v>
      </c>
      <c r="BK136" s="203">
        <f t="shared" si="19"/>
        <v>0</v>
      </c>
      <c r="BL136" s="18" t="s">
        <v>261</v>
      </c>
      <c r="BM136" s="202" t="s">
        <v>1287</v>
      </c>
    </row>
    <row r="137" spans="1:65" s="2" customFormat="1" ht="16.5" customHeight="1">
      <c r="A137" s="36"/>
      <c r="B137" s="37"/>
      <c r="C137" s="191" t="s">
        <v>294</v>
      </c>
      <c r="D137" s="191" t="s">
        <v>135</v>
      </c>
      <c r="E137" s="192" t="s">
        <v>480</v>
      </c>
      <c r="F137" s="193" t="s">
        <v>481</v>
      </c>
      <c r="G137" s="194" t="s">
        <v>251</v>
      </c>
      <c r="H137" s="195">
        <v>2.29</v>
      </c>
      <c r="I137" s="196"/>
      <c r="J137" s="197">
        <f t="shared" si="10"/>
        <v>0</v>
      </c>
      <c r="K137" s="193" t="s">
        <v>139</v>
      </c>
      <c r="L137" s="41"/>
      <c r="M137" s="198" t="s">
        <v>32</v>
      </c>
      <c r="N137" s="199" t="s">
        <v>51</v>
      </c>
      <c r="O137" s="66"/>
      <c r="P137" s="200">
        <f t="shared" si="11"/>
        <v>0</v>
      </c>
      <c r="Q137" s="200">
        <v>0</v>
      </c>
      <c r="R137" s="200">
        <f t="shared" si="12"/>
        <v>0</v>
      </c>
      <c r="S137" s="200">
        <v>0</v>
      </c>
      <c r="T137" s="201">
        <f t="shared" si="13"/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2" t="s">
        <v>261</v>
      </c>
      <c r="AT137" s="202" t="s">
        <v>135</v>
      </c>
      <c r="AU137" s="202" t="s">
        <v>21</v>
      </c>
      <c r="AY137" s="18" t="s">
        <v>132</v>
      </c>
      <c r="BE137" s="203">
        <f t="shared" si="14"/>
        <v>0</v>
      </c>
      <c r="BF137" s="203">
        <f t="shared" si="15"/>
        <v>0</v>
      </c>
      <c r="BG137" s="203">
        <f t="shared" si="16"/>
        <v>0</v>
      </c>
      <c r="BH137" s="203">
        <f t="shared" si="17"/>
        <v>0</v>
      </c>
      <c r="BI137" s="203">
        <f t="shared" si="18"/>
        <v>0</v>
      </c>
      <c r="BJ137" s="18" t="s">
        <v>141</v>
      </c>
      <c r="BK137" s="203">
        <f t="shared" si="19"/>
        <v>0</v>
      </c>
      <c r="BL137" s="18" t="s">
        <v>261</v>
      </c>
      <c r="BM137" s="202" t="s">
        <v>1288</v>
      </c>
    </row>
    <row r="138" spans="1:65" s="2" customFormat="1" ht="21.75" customHeight="1">
      <c r="A138" s="36"/>
      <c r="B138" s="37"/>
      <c r="C138" s="191" t="s">
        <v>300</v>
      </c>
      <c r="D138" s="191" t="s">
        <v>135</v>
      </c>
      <c r="E138" s="192" t="s">
        <v>484</v>
      </c>
      <c r="F138" s="193" t="s">
        <v>485</v>
      </c>
      <c r="G138" s="194" t="s">
        <v>251</v>
      </c>
      <c r="H138" s="195">
        <v>0.16600000000000001</v>
      </c>
      <c r="I138" s="196"/>
      <c r="J138" s="197">
        <f t="shared" si="10"/>
        <v>0</v>
      </c>
      <c r="K138" s="193" t="s">
        <v>139</v>
      </c>
      <c r="L138" s="41"/>
      <c r="M138" s="198" t="s">
        <v>32</v>
      </c>
      <c r="N138" s="199" t="s">
        <v>51</v>
      </c>
      <c r="O138" s="66"/>
      <c r="P138" s="200">
        <f t="shared" si="11"/>
        <v>0</v>
      </c>
      <c r="Q138" s="200">
        <v>0</v>
      </c>
      <c r="R138" s="200">
        <f t="shared" si="12"/>
        <v>0</v>
      </c>
      <c r="S138" s="200">
        <v>0</v>
      </c>
      <c r="T138" s="201">
        <f t="shared" si="13"/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2" t="s">
        <v>261</v>
      </c>
      <c r="AT138" s="202" t="s">
        <v>135</v>
      </c>
      <c r="AU138" s="202" t="s">
        <v>21</v>
      </c>
      <c r="AY138" s="18" t="s">
        <v>132</v>
      </c>
      <c r="BE138" s="203">
        <f t="shared" si="14"/>
        <v>0</v>
      </c>
      <c r="BF138" s="203">
        <f t="shared" si="15"/>
        <v>0</v>
      </c>
      <c r="BG138" s="203">
        <f t="shared" si="16"/>
        <v>0</v>
      </c>
      <c r="BH138" s="203">
        <f t="shared" si="17"/>
        <v>0</v>
      </c>
      <c r="BI138" s="203">
        <f t="shared" si="18"/>
        <v>0</v>
      </c>
      <c r="BJ138" s="18" t="s">
        <v>141</v>
      </c>
      <c r="BK138" s="203">
        <f t="shared" si="19"/>
        <v>0</v>
      </c>
      <c r="BL138" s="18" t="s">
        <v>261</v>
      </c>
      <c r="BM138" s="202" t="s">
        <v>1289</v>
      </c>
    </row>
    <row r="139" spans="1:65" s="12" customFormat="1" ht="22.9" customHeight="1">
      <c r="B139" s="175"/>
      <c r="C139" s="176"/>
      <c r="D139" s="177" t="s">
        <v>78</v>
      </c>
      <c r="E139" s="189" t="s">
        <v>141</v>
      </c>
      <c r="F139" s="189" t="s">
        <v>220</v>
      </c>
      <c r="G139" s="176"/>
      <c r="H139" s="176"/>
      <c r="I139" s="179"/>
      <c r="J139" s="190">
        <f>BK139</f>
        <v>0</v>
      </c>
      <c r="K139" s="176"/>
      <c r="L139" s="181"/>
      <c r="M139" s="182"/>
      <c r="N139" s="183"/>
      <c r="O139" s="183"/>
      <c r="P139" s="184">
        <f>P140</f>
        <v>0</v>
      </c>
      <c r="Q139" s="183"/>
      <c r="R139" s="184">
        <f>R140</f>
        <v>12.68792</v>
      </c>
      <c r="S139" s="183"/>
      <c r="T139" s="185">
        <f>T140</f>
        <v>0</v>
      </c>
      <c r="AR139" s="186" t="s">
        <v>21</v>
      </c>
      <c r="AT139" s="187" t="s">
        <v>78</v>
      </c>
      <c r="AU139" s="187" t="s">
        <v>21</v>
      </c>
      <c r="AY139" s="186" t="s">
        <v>132</v>
      </c>
      <c r="BK139" s="188">
        <f>BK140</f>
        <v>0</v>
      </c>
    </row>
    <row r="140" spans="1:65" s="2" customFormat="1" ht="21.75" customHeight="1">
      <c r="A140" s="36"/>
      <c r="B140" s="37"/>
      <c r="C140" s="191" t="s">
        <v>304</v>
      </c>
      <c r="D140" s="191" t="s">
        <v>135</v>
      </c>
      <c r="E140" s="192" t="s">
        <v>222</v>
      </c>
      <c r="F140" s="193" t="s">
        <v>223</v>
      </c>
      <c r="G140" s="194" t="s">
        <v>224</v>
      </c>
      <c r="H140" s="195">
        <v>56</v>
      </c>
      <c r="I140" s="196"/>
      <c r="J140" s="197">
        <f>ROUND(I140*H140,2)</f>
        <v>0</v>
      </c>
      <c r="K140" s="193" t="s">
        <v>139</v>
      </c>
      <c r="L140" s="41"/>
      <c r="M140" s="198" t="s">
        <v>32</v>
      </c>
      <c r="N140" s="199" t="s">
        <v>51</v>
      </c>
      <c r="O140" s="66"/>
      <c r="P140" s="200">
        <f>O140*H140</f>
        <v>0</v>
      </c>
      <c r="Q140" s="200">
        <v>0.22656999999999999</v>
      </c>
      <c r="R140" s="200">
        <f>Q140*H140</f>
        <v>12.68792</v>
      </c>
      <c r="S140" s="200">
        <v>0</v>
      </c>
      <c r="T140" s="20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2" t="s">
        <v>150</v>
      </c>
      <c r="AT140" s="202" t="s">
        <v>135</v>
      </c>
      <c r="AU140" s="202" t="s">
        <v>141</v>
      </c>
      <c r="AY140" s="18" t="s">
        <v>132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8" t="s">
        <v>141</v>
      </c>
      <c r="BK140" s="203">
        <f>ROUND(I140*H140,2)</f>
        <v>0</v>
      </c>
      <c r="BL140" s="18" t="s">
        <v>150</v>
      </c>
      <c r="BM140" s="202" t="s">
        <v>1290</v>
      </c>
    </row>
    <row r="141" spans="1:65" s="12" customFormat="1" ht="22.9" customHeight="1">
      <c r="B141" s="175"/>
      <c r="C141" s="176"/>
      <c r="D141" s="177" t="s">
        <v>78</v>
      </c>
      <c r="E141" s="189" t="s">
        <v>150</v>
      </c>
      <c r="F141" s="189" t="s">
        <v>232</v>
      </c>
      <c r="G141" s="176"/>
      <c r="H141" s="176"/>
      <c r="I141" s="179"/>
      <c r="J141" s="190">
        <f>BK141</f>
        <v>0</v>
      </c>
      <c r="K141" s="176"/>
      <c r="L141" s="181"/>
      <c r="M141" s="182"/>
      <c r="N141" s="183"/>
      <c r="O141" s="183"/>
      <c r="P141" s="184">
        <f>P142</f>
        <v>0</v>
      </c>
      <c r="Q141" s="183"/>
      <c r="R141" s="184">
        <f>R142</f>
        <v>0</v>
      </c>
      <c r="S141" s="183"/>
      <c r="T141" s="185">
        <f>T142</f>
        <v>0</v>
      </c>
      <c r="AR141" s="186" t="s">
        <v>21</v>
      </c>
      <c r="AT141" s="187" t="s">
        <v>78</v>
      </c>
      <c r="AU141" s="187" t="s">
        <v>21</v>
      </c>
      <c r="AY141" s="186" t="s">
        <v>132</v>
      </c>
      <c r="BK141" s="188">
        <f>BK142</f>
        <v>0</v>
      </c>
    </row>
    <row r="142" spans="1:65" s="2" customFormat="1" ht="21.75" customHeight="1">
      <c r="A142" s="36"/>
      <c r="B142" s="37"/>
      <c r="C142" s="191" t="s">
        <v>309</v>
      </c>
      <c r="D142" s="191" t="s">
        <v>135</v>
      </c>
      <c r="E142" s="192" t="s">
        <v>234</v>
      </c>
      <c r="F142" s="193" t="s">
        <v>235</v>
      </c>
      <c r="G142" s="194" t="s">
        <v>195</v>
      </c>
      <c r="H142" s="195">
        <v>57.3</v>
      </c>
      <c r="I142" s="196"/>
      <c r="J142" s="197">
        <f>ROUND(I142*H142,2)</f>
        <v>0</v>
      </c>
      <c r="K142" s="193" t="s">
        <v>139</v>
      </c>
      <c r="L142" s="41"/>
      <c r="M142" s="198" t="s">
        <v>32</v>
      </c>
      <c r="N142" s="199" t="s">
        <v>51</v>
      </c>
      <c r="O142" s="66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2" t="s">
        <v>150</v>
      </c>
      <c r="AT142" s="202" t="s">
        <v>135</v>
      </c>
      <c r="AU142" s="202" t="s">
        <v>141</v>
      </c>
      <c r="AY142" s="18" t="s">
        <v>132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8" t="s">
        <v>141</v>
      </c>
      <c r="BK142" s="203">
        <f>ROUND(I142*H142,2)</f>
        <v>0</v>
      </c>
      <c r="BL142" s="18" t="s">
        <v>150</v>
      </c>
      <c r="BM142" s="202" t="s">
        <v>1291</v>
      </c>
    </row>
    <row r="143" spans="1:65" s="12" customFormat="1" ht="22.9" customHeight="1">
      <c r="B143" s="175"/>
      <c r="C143" s="176"/>
      <c r="D143" s="177" t="s">
        <v>78</v>
      </c>
      <c r="E143" s="189" t="s">
        <v>131</v>
      </c>
      <c r="F143" s="189" t="s">
        <v>237</v>
      </c>
      <c r="G143" s="176"/>
      <c r="H143" s="176"/>
      <c r="I143" s="179"/>
      <c r="J143" s="190">
        <f>BK143</f>
        <v>0</v>
      </c>
      <c r="K143" s="176"/>
      <c r="L143" s="181"/>
      <c r="M143" s="182"/>
      <c r="N143" s="183"/>
      <c r="O143" s="183"/>
      <c r="P143" s="184">
        <f>SUM(P144:P149)</f>
        <v>0</v>
      </c>
      <c r="Q143" s="183"/>
      <c r="R143" s="184">
        <f>SUM(R144:R149)</f>
        <v>10.045079999999999</v>
      </c>
      <c r="S143" s="183"/>
      <c r="T143" s="185">
        <f>SUM(T144:T149)</f>
        <v>0</v>
      </c>
      <c r="AR143" s="186" t="s">
        <v>21</v>
      </c>
      <c r="AT143" s="187" t="s">
        <v>78</v>
      </c>
      <c r="AU143" s="187" t="s">
        <v>21</v>
      </c>
      <c r="AY143" s="186" t="s">
        <v>132</v>
      </c>
      <c r="BK143" s="188">
        <f>SUM(BK144:BK149)</f>
        <v>0</v>
      </c>
    </row>
    <row r="144" spans="1:65" s="2" customFormat="1" ht="33" customHeight="1">
      <c r="A144" s="36"/>
      <c r="B144" s="37"/>
      <c r="C144" s="191" t="s">
        <v>313</v>
      </c>
      <c r="D144" s="191" t="s">
        <v>135</v>
      </c>
      <c r="E144" s="192" t="s">
        <v>239</v>
      </c>
      <c r="F144" s="193" t="s">
        <v>240</v>
      </c>
      <c r="G144" s="194" t="s">
        <v>195</v>
      </c>
      <c r="H144" s="195">
        <v>57.3</v>
      </c>
      <c r="I144" s="196"/>
      <c r="J144" s="197">
        <f>ROUND(I144*H144,2)</f>
        <v>0</v>
      </c>
      <c r="K144" s="193" t="s">
        <v>139</v>
      </c>
      <c r="L144" s="41"/>
      <c r="M144" s="198" t="s">
        <v>32</v>
      </c>
      <c r="N144" s="199" t="s">
        <v>51</v>
      </c>
      <c r="O144" s="66"/>
      <c r="P144" s="200">
        <f>O144*H144</f>
        <v>0</v>
      </c>
      <c r="Q144" s="200">
        <v>8.8800000000000004E-2</v>
      </c>
      <c r="R144" s="200">
        <f>Q144*H144</f>
        <v>5.0882399999999999</v>
      </c>
      <c r="S144" s="200">
        <v>0</v>
      </c>
      <c r="T144" s="20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2" t="s">
        <v>150</v>
      </c>
      <c r="AT144" s="202" t="s">
        <v>135</v>
      </c>
      <c r="AU144" s="202" t="s">
        <v>141</v>
      </c>
      <c r="AY144" s="18" t="s">
        <v>132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8" t="s">
        <v>141</v>
      </c>
      <c r="BK144" s="203">
        <f>ROUND(I144*H144,2)</f>
        <v>0</v>
      </c>
      <c r="BL144" s="18" t="s">
        <v>150</v>
      </c>
      <c r="BM144" s="202" t="s">
        <v>1292</v>
      </c>
    </row>
    <row r="145" spans="1:65" s="13" customFormat="1" ht="11.25">
      <c r="B145" s="209"/>
      <c r="C145" s="210"/>
      <c r="D145" s="211" t="s">
        <v>197</v>
      </c>
      <c r="E145" s="212" t="s">
        <v>32</v>
      </c>
      <c r="F145" s="213" t="s">
        <v>1126</v>
      </c>
      <c r="G145" s="210"/>
      <c r="H145" s="214">
        <v>57.3</v>
      </c>
      <c r="I145" s="215"/>
      <c r="J145" s="210"/>
      <c r="K145" s="210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197</v>
      </c>
      <c r="AU145" s="220" t="s">
        <v>141</v>
      </c>
      <c r="AV145" s="13" t="s">
        <v>141</v>
      </c>
      <c r="AW145" s="13" t="s">
        <v>41</v>
      </c>
      <c r="AX145" s="13" t="s">
        <v>79</v>
      </c>
      <c r="AY145" s="220" t="s">
        <v>132</v>
      </c>
    </row>
    <row r="146" spans="1:65" s="14" customFormat="1" ht="11.25">
      <c r="B146" s="221"/>
      <c r="C146" s="222"/>
      <c r="D146" s="211" t="s">
        <v>197</v>
      </c>
      <c r="E146" s="223" t="s">
        <v>32</v>
      </c>
      <c r="F146" s="224" t="s">
        <v>199</v>
      </c>
      <c r="G146" s="222"/>
      <c r="H146" s="225">
        <v>57.3</v>
      </c>
      <c r="I146" s="226"/>
      <c r="J146" s="222"/>
      <c r="K146" s="222"/>
      <c r="L146" s="227"/>
      <c r="M146" s="228"/>
      <c r="N146" s="229"/>
      <c r="O146" s="229"/>
      <c r="P146" s="229"/>
      <c r="Q146" s="229"/>
      <c r="R146" s="229"/>
      <c r="S146" s="229"/>
      <c r="T146" s="230"/>
      <c r="AT146" s="231" t="s">
        <v>197</v>
      </c>
      <c r="AU146" s="231" t="s">
        <v>141</v>
      </c>
      <c r="AV146" s="14" t="s">
        <v>150</v>
      </c>
      <c r="AW146" s="14" t="s">
        <v>41</v>
      </c>
      <c r="AX146" s="14" t="s">
        <v>21</v>
      </c>
      <c r="AY146" s="231" t="s">
        <v>132</v>
      </c>
    </row>
    <row r="147" spans="1:65" s="2" customFormat="1" ht="16.5" customHeight="1">
      <c r="A147" s="36"/>
      <c r="B147" s="37"/>
      <c r="C147" s="232" t="s">
        <v>317</v>
      </c>
      <c r="D147" s="232" t="s">
        <v>243</v>
      </c>
      <c r="E147" s="233" t="s">
        <v>244</v>
      </c>
      <c r="F147" s="234" t="s">
        <v>245</v>
      </c>
      <c r="G147" s="235" t="s">
        <v>195</v>
      </c>
      <c r="H147" s="236">
        <v>23.603999999999999</v>
      </c>
      <c r="I147" s="237"/>
      <c r="J147" s="238">
        <f>ROUND(I147*H147,2)</f>
        <v>0</v>
      </c>
      <c r="K147" s="234" t="s">
        <v>139</v>
      </c>
      <c r="L147" s="239"/>
      <c r="M147" s="240" t="s">
        <v>32</v>
      </c>
      <c r="N147" s="241" t="s">
        <v>51</v>
      </c>
      <c r="O147" s="66"/>
      <c r="P147" s="200">
        <f>O147*H147</f>
        <v>0</v>
      </c>
      <c r="Q147" s="200">
        <v>0.21</v>
      </c>
      <c r="R147" s="200">
        <f>Q147*H147</f>
        <v>4.9568399999999997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221</v>
      </c>
      <c r="AT147" s="202" t="s">
        <v>243</v>
      </c>
      <c r="AU147" s="202" t="s">
        <v>141</v>
      </c>
      <c r="AY147" s="18" t="s">
        <v>132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8" t="s">
        <v>141</v>
      </c>
      <c r="BK147" s="203">
        <f>ROUND(I147*H147,2)</f>
        <v>0</v>
      </c>
      <c r="BL147" s="18" t="s">
        <v>150</v>
      </c>
      <c r="BM147" s="202" t="s">
        <v>1293</v>
      </c>
    </row>
    <row r="148" spans="1:65" s="13" customFormat="1" ht="11.25">
      <c r="B148" s="209"/>
      <c r="C148" s="210"/>
      <c r="D148" s="211" t="s">
        <v>197</v>
      </c>
      <c r="E148" s="210"/>
      <c r="F148" s="213" t="s">
        <v>1138</v>
      </c>
      <c r="G148" s="210"/>
      <c r="H148" s="214">
        <v>23.603999999999999</v>
      </c>
      <c r="I148" s="215"/>
      <c r="J148" s="210"/>
      <c r="K148" s="210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197</v>
      </c>
      <c r="AU148" s="220" t="s">
        <v>141</v>
      </c>
      <c r="AV148" s="13" t="s">
        <v>141</v>
      </c>
      <c r="AW148" s="13" t="s">
        <v>4</v>
      </c>
      <c r="AX148" s="13" t="s">
        <v>21</v>
      </c>
      <c r="AY148" s="220" t="s">
        <v>132</v>
      </c>
    </row>
    <row r="149" spans="1:65" s="2" customFormat="1" ht="21.75" customHeight="1">
      <c r="A149" s="36"/>
      <c r="B149" s="37"/>
      <c r="C149" s="191" t="s">
        <v>321</v>
      </c>
      <c r="D149" s="191" t="s">
        <v>135</v>
      </c>
      <c r="E149" s="192" t="s">
        <v>249</v>
      </c>
      <c r="F149" s="193" t="s">
        <v>250</v>
      </c>
      <c r="G149" s="194" t="s">
        <v>251</v>
      </c>
      <c r="H149" s="195">
        <v>10.423999999999999</v>
      </c>
      <c r="I149" s="196"/>
      <c r="J149" s="197">
        <f>ROUND(I149*H149,2)</f>
        <v>0</v>
      </c>
      <c r="K149" s="193" t="s">
        <v>139</v>
      </c>
      <c r="L149" s="41"/>
      <c r="M149" s="198" t="s">
        <v>32</v>
      </c>
      <c r="N149" s="199" t="s">
        <v>51</v>
      </c>
      <c r="O149" s="66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2" t="s">
        <v>150</v>
      </c>
      <c r="AT149" s="202" t="s">
        <v>135</v>
      </c>
      <c r="AU149" s="202" t="s">
        <v>141</v>
      </c>
      <c r="AY149" s="18" t="s">
        <v>132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8" t="s">
        <v>141</v>
      </c>
      <c r="BK149" s="203">
        <f>ROUND(I149*H149,2)</f>
        <v>0</v>
      </c>
      <c r="BL149" s="18" t="s">
        <v>150</v>
      </c>
      <c r="BM149" s="202" t="s">
        <v>1294</v>
      </c>
    </row>
    <row r="150" spans="1:65" s="12" customFormat="1" ht="22.9" customHeight="1">
      <c r="B150" s="175"/>
      <c r="C150" s="176"/>
      <c r="D150" s="177" t="s">
        <v>78</v>
      </c>
      <c r="E150" s="189" t="s">
        <v>157</v>
      </c>
      <c r="F150" s="189" t="s">
        <v>253</v>
      </c>
      <c r="G150" s="176"/>
      <c r="H150" s="176"/>
      <c r="I150" s="179"/>
      <c r="J150" s="190">
        <f>BK150</f>
        <v>0</v>
      </c>
      <c r="K150" s="176"/>
      <c r="L150" s="181"/>
      <c r="M150" s="182"/>
      <c r="N150" s="183"/>
      <c r="O150" s="183"/>
      <c r="P150" s="184">
        <f>SUM(P151:P195)</f>
        <v>0</v>
      </c>
      <c r="Q150" s="183"/>
      <c r="R150" s="184">
        <f>SUM(R151:R195)</f>
        <v>8.9360894999999996</v>
      </c>
      <c r="S150" s="183"/>
      <c r="T150" s="185">
        <f>SUM(T151:T195)</f>
        <v>0</v>
      </c>
      <c r="AR150" s="186" t="s">
        <v>21</v>
      </c>
      <c r="AT150" s="187" t="s">
        <v>78</v>
      </c>
      <c r="AU150" s="187" t="s">
        <v>21</v>
      </c>
      <c r="AY150" s="186" t="s">
        <v>132</v>
      </c>
      <c r="BK150" s="188">
        <f>SUM(BK151:BK195)</f>
        <v>0</v>
      </c>
    </row>
    <row r="151" spans="1:65" s="2" customFormat="1" ht="16.5" customHeight="1">
      <c r="A151" s="36"/>
      <c r="B151" s="37"/>
      <c r="C151" s="191" t="s">
        <v>326</v>
      </c>
      <c r="D151" s="191" t="s">
        <v>135</v>
      </c>
      <c r="E151" s="192" t="s">
        <v>735</v>
      </c>
      <c r="F151" s="193" t="s">
        <v>736</v>
      </c>
      <c r="G151" s="194" t="s">
        <v>138</v>
      </c>
      <c r="H151" s="195">
        <v>1</v>
      </c>
      <c r="I151" s="196"/>
      <c r="J151" s="197">
        <f>ROUND(I151*H151,2)</f>
        <v>0</v>
      </c>
      <c r="K151" s="193" t="s">
        <v>139</v>
      </c>
      <c r="L151" s="41"/>
      <c r="M151" s="198" t="s">
        <v>32</v>
      </c>
      <c r="N151" s="199" t="s">
        <v>51</v>
      </c>
      <c r="O151" s="66"/>
      <c r="P151" s="200">
        <f>O151*H151</f>
        <v>0</v>
      </c>
      <c r="Q151" s="200">
        <v>1.16E-3</v>
      </c>
      <c r="R151" s="200">
        <f>Q151*H151</f>
        <v>1.16E-3</v>
      </c>
      <c r="S151" s="200">
        <v>0</v>
      </c>
      <c r="T151" s="20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2" t="s">
        <v>150</v>
      </c>
      <c r="AT151" s="202" t="s">
        <v>135</v>
      </c>
      <c r="AU151" s="202" t="s">
        <v>141</v>
      </c>
      <c r="AY151" s="18" t="s">
        <v>132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8" t="s">
        <v>141</v>
      </c>
      <c r="BK151" s="203">
        <f>ROUND(I151*H151,2)</f>
        <v>0</v>
      </c>
      <c r="BL151" s="18" t="s">
        <v>150</v>
      </c>
      <c r="BM151" s="202" t="s">
        <v>1295</v>
      </c>
    </row>
    <row r="152" spans="1:65" s="2" customFormat="1" ht="16.5" customHeight="1">
      <c r="A152" s="36"/>
      <c r="B152" s="37"/>
      <c r="C152" s="191" t="s">
        <v>331</v>
      </c>
      <c r="D152" s="191" t="s">
        <v>135</v>
      </c>
      <c r="E152" s="192" t="s">
        <v>255</v>
      </c>
      <c r="F152" s="193" t="s">
        <v>256</v>
      </c>
      <c r="G152" s="194" t="s">
        <v>195</v>
      </c>
      <c r="H152" s="195">
        <v>287.84500000000003</v>
      </c>
      <c r="I152" s="196"/>
      <c r="J152" s="197">
        <f>ROUND(I152*H152,2)</f>
        <v>0</v>
      </c>
      <c r="K152" s="193" t="s">
        <v>139</v>
      </c>
      <c r="L152" s="41"/>
      <c r="M152" s="198" t="s">
        <v>32</v>
      </c>
      <c r="N152" s="199" t="s">
        <v>51</v>
      </c>
      <c r="O152" s="66"/>
      <c r="P152" s="200">
        <f>O152*H152</f>
        <v>0</v>
      </c>
      <c r="Q152" s="200">
        <v>2.5999999999999998E-4</v>
      </c>
      <c r="R152" s="200">
        <f>Q152*H152</f>
        <v>7.4839699999999995E-2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150</v>
      </c>
      <c r="AT152" s="202" t="s">
        <v>135</v>
      </c>
      <c r="AU152" s="202" t="s">
        <v>141</v>
      </c>
      <c r="AY152" s="18" t="s">
        <v>132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8" t="s">
        <v>141</v>
      </c>
      <c r="BK152" s="203">
        <f>ROUND(I152*H152,2)</f>
        <v>0</v>
      </c>
      <c r="BL152" s="18" t="s">
        <v>150</v>
      </c>
      <c r="BM152" s="202" t="s">
        <v>1296</v>
      </c>
    </row>
    <row r="153" spans="1:65" s="2" customFormat="1" ht="16.5" customHeight="1">
      <c r="A153" s="36"/>
      <c r="B153" s="37"/>
      <c r="C153" s="191" t="s">
        <v>335</v>
      </c>
      <c r="D153" s="191" t="s">
        <v>135</v>
      </c>
      <c r="E153" s="192" t="s">
        <v>258</v>
      </c>
      <c r="F153" s="193" t="s">
        <v>259</v>
      </c>
      <c r="G153" s="194" t="s">
        <v>195</v>
      </c>
      <c r="H153" s="195">
        <v>287.84500000000003</v>
      </c>
      <c r="I153" s="196"/>
      <c r="J153" s="197">
        <f>ROUND(I153*H153,2)</f>
        <v>0</v>
      </c>
      <c r="K153" s="193" t="s">
        <v>139</v>
      </c>
      <c r="L153" s="41"/>
      <c r="M153" s="198" t="s">
        <v>32</v>
      </c>
      <c r="N153" s="199" t="s">
        <v>51</v>
      </c>
      <c r="O153" s="66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150</v>
      </c>
      <c r="AT153" s="202" t="s">
        <v>135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1297</v>
      </c>
    </row>
    <row r="154" spans="1:65" s="2" customFormat="1" ht="21.75" customHeight="1">
      <c r="A154" s="36"/>
      <c r="B154" s="37"/>
      <c r="C154" s="191" t="s">
        <v>340</v>
      </c>
      <c r="D154" s="191" t="s">
        <v>135</v>
      </c>
      <c r="E154" s="192" t="s">
        <v>262</v>
      </c>
      <c r="F154" s="193" t="s">
        <v>263</v>
      </c>
      <c r="G154" s="194" t="s">
        <v>195</v>
      </c>
      <c r="H154" s="195">
        <v>66.849999999999994</v>
      </c>
      <c r="I154" s="196"/>
      <c r="J154" s="197">
        <f>ROUND(I154*H154,2)</f>
        <v>0</v>
      </c>
      <c r="K154" s="193" t="s">
        <v>139</v>
      </c>
      <c r="L154" s="41"/>
      <c r="M154" s="198" t="s">
        <v>32</v>
      </c>
      <c r="N154" s="199" t="s">
        <v>51</v>
      </c>
      <c r="O154" s="66"/>
      <c r="P154" s="200">
        <f>O154*H154</f>
        <v>0</v>
      </c>
      <c r="Q154" s="200">
        <v>8.5199999999999998E-3</v>
      </c>
      <c r="R154" s="200">
        <f>Q154*H154</f>
        <v>0.5695619999999999</v>
      </c>
      <c r="S154" s="200">
        <v>0</v>
      </c>
      <c r="T154" s="20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2" t="s">
        <v>150</v>
      </c>
      <c r="AT154" s="202" t="s">
        <v>135</v>
      </c>
      <c r="AU154" s="202" t="s">
        <v>141</v>
      </c>
      <c r="AY154" s="18" t="s">
        <v>132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8" t="s">
        <v>141</v>
      </c>
      <c r="BK154" s="203">
        <f>ROUND(I154*H154,2)</f>
        <v>0</v>
      </c>
      <c r="BL154" s="18" t="s">
        <v>150</v>
      </c>
      <c r="BM154" s="202" t="s">
        <v>1298</v>
      </c>
    </row>
    <row r="155" spans="1:65" s="15" customFormat="1" ht="11.25">
      <c r="B155" s="242"/>
      <c r="C155" s="243"/>
      <c r="D155" s="211" t="s">
        <v>197</v>
      </c>
      <c r="E155" s="244" t="s">
        <v>32</v>
      </c>
      <c r="F155" s="245" t="s">
        <v>265</v>
      </c>
      <c r="G155" s="243"/>
      <c r="H155" s="244" t="s">
        <v>32</v>
      </c>
      <c r="I155" s="246"/>
      <c r="J155" s="243"/>
      <c r="K155" s="243"/>
      <c r="L155" s="247"/>
      <c r="M155" s="248"/>
      <c r="N155" s="249"/>
      <c r="O155" s="249"/>
      <c r="P155" s="249"/>
      <c r="Q155" s="249"/>
      <c r="R155" s="249"/>
      <c r="S155" s="249"/>
      <c r="T155" s="250"/>
      <c r="AT155" s="251" t="s">
        <v>197</v>
      </c>
      <c r="AU155" s="251" t="s">
        <v>141</v>
      </c>
      <c r="AV155" s="15" t="s">
        <v>21</v>
      </c>
      <c r="AW155" s="15" t="s">
        <v>41</v>
      </c>
      <c r="AX155" s="15" t="s">
        <v>79</v>
      </c>
      <c r="AY155" s="251" t="s">
        <v>132</v>
      </c>
    </row>
    <row r="156" spans="1:65" s="13" customFormat="1" ht="11.25">
      <c r="B156" s="209"/>
      <c r="C156" s="210"/>
      <c r="D156" s="211" t="s">
        <v>197</v>
      </c>
      <c r="E156" s="212" t="s">
        <v>32</v>
      </c>
      <c r="F156" s="213" t="s">
        <v>1144</v>
      </c>
      <c r="G156" s="210"/>
      <c r="H156" s="214">
        <v>66.849999999999994</v>
      </c>
      <c r="I156" s="215"/>
      <c r="J156" s="210"/>
      <c r="K156" s="210"/>
      <c r="L156" s="216"/>
      <c r="M156" s="217"/>
      <c r="N156" s="218"/>
      <c r="O156" s="218"/>
      <c r="P156" s="218"/>
      <c r="Q156" s="218"/>
      <c r="R156" s="218"/>
      <c r="S156" s="218"/>
      <c r="T156" s="219"/>
      <c r="AT156" s="220" t="s">
        <v>197</v>
      </c>
      <c r="AU156" s="220" t="s">
        <v>141</v>
      </c>
      <c r="AV156" s="13" t="s">
        <v>141</v>
      </c>
      <c r="AW156" s="13" t="s">
        <v>41</v>
      </c>
      <c r="AX156" s="13" t="s">
        <v>79</v>
      </c>
      <c r="AY156" s="220" t="s">
        <v>132</v>
      </c>
    </row>
    <row r="157" spans="1:65" s="14" customFormat="1" ht="11.25">
      <c r="B157" s="221"/>
      <c r="C157" s="222"/>
      <c r="D157" s="211" t="s">
        <v>197</v>
      </c>
      <c r="E157" s="223" t="s">
        <v>32</v>
      </c>
      <c r="F157" s="224" t="s">
        <v>199</v>
      </c>
      <c r="G157" s="222"/>
      <c r="H157" s="225">
        <v>66.849999999999994</v>
      </c>
      <c r="I157" s="226"/>
      <c r="J157" s="222"/>
      <c r="K157" s="222"/>
      <c r="L157" s="227"/>
      <c r="M157" s="228"/>
      <c r="N157" s="229"/>
      <c r="O157" s="229"/>
      <c r="P157" s="229"/>
      <c r="Q157" s="229"/>
      <c r="R157" s="229"/>
      <c r="S157" s="229"/>
      <c r="T157" s="230"/>
      <c r="AT157" s="231" t="s">
        <v>197</v>
      </c>
      <c r="AU157" s="231" t="s">
        <v>141</v>
      </c>
      <c r="AV157" s="14" t="s">
        <v>150</v>
      </c>
      <c r="AW157" s="14" t="s">
        <v>41</v>
      </c>
      <c r="AX157" s="14" t="s">
        <v>21</v>
      </c>
      <c r="AY157" s="231" t="s">
        <v>132</v>
      </c>
    </row>
    <row r="158" spans="1:65" s="2" customFormat="1" ht="16.5" customHeight="1">
      <c r="A158" s="36"/>
      <c r="B158" s="37"/>
      <c r="C158" s="232" t="s">
        <v>345</v>
      </c>
      <c r="D158" s="232" t="s">
        <v>243</v>
      </c>
      <c r="E158" s="233" t="s">
        <v>268</v>
      </c>
      <c r="F158" s="234" t="s">
        <v>269</v>
      </c>
      <c r="G158" s="235" t="s">
        <v>195</v>
      </c>
      <c r="H158" s="236">
        <v>68.186999999999998</v>
      </c>
      <c r="I158" s="237"/>
      <c r="J158" s="238">
        <f>ROUND(I158*H158,2)</f>
        <v>0</v>
      </c>
      <c r="K158" s="234" t="s">
        <v>139</v>
      </c>
      <c r="L158" s="239"/>
      <c r="M158" s="240" t="s">
        <v>32</v>
      </c>
      <c r="N158" s="241" t="s">
        <v>51</v>
      </c>
      <c r="O158" s="66"/>
      <c r="P158" s="200">
        <f>O158*H158</f>
        <v>0</v>
      </c>
      <c r="Q158" s="200">
        <v>3.5999999999999999E-3</v>
      </c>
      <c r="R158" s="200">
        <f>Q158*H158</f>
        <v>0.24547319999999997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221</v>
      </c>
      <c r="AT158" s="202" t="s">
        <v>243</v>
      </c>
      <c r="AU158" s="202" t="s">
        <v>141</v>
      </c>
      <c r="AY158" s="18" t="s">
        <v>132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8" t="s">
        <v>141</v>
      </c>
      <c r="BK158" s="203">
        <f>ROUND(I158*H158,2)</f>
        <v>0</v>
      </c>
      <c r="BL158" s="18" t="s">
        <v>150</v>
      </c>
      <c r="BM158" s="202" t="s">
        <v>1299</v>
      </c>
    </row>
    <row r="159" spans="1:65" s="13" customFormat="1" ht="11.25">
      <c r="B159" s="209"/>
      <c r="C159" s="210"/>
      <c r="D159" s="211" t="s">
        <v>197</v>
      </c>
      <c r="E159" s="210"/>
      <c r="F159" s="213" t="s">
        <v>1146</v>
      </c>
      <c r="G159" s="210"/>
      <c r="H159" s="214">
        <v>68.186999999999998</v>
      </c>
      <c r="I159" s="215"/>
      <c r="J159" s="210"/>
      <c r="K159" s="210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197</v>
      </c>
      <c r="AU159" s="220" t="s">
        <v>141</v>
      </c>
      <c r="AV159" s="13" t="s">
        <v>141</v>
      </c>
      <c r="AW159" s="13" t="s">
        <v>4</v>
      </c>
      <c r="AX159" s="13" t="s">
        <v>21</v>
      </c>
      <c r="AY159" s="220" t="s">
        <v>132</v>
      </c>
    </row>
    <row r="160" spans="1:65" s="2" customFormat="1" ht="21.75" customHeight="1">
      <c r="A160" s="36"/>
      <c r="B160" s="37"/>
      <c r="C160" s="191" t="s">
        <v>349</v>
      </c>
      <c r="D160" s="191" t="s">
        <v>135</v>
      </c>
      <c r="E160" s="192" t="s">
        <v>273</v>
      </c>
      <c r="F160" s="193" t="s">
        <v>274</v>
      </c>
      <c r="G160" s="194" t="s">
        <v>195</v>
      </c>
      <c r="H160" s="195">
        <v>287.84500000000003</v>
      </c>
      <c r="I160" s="196"/>
      <c r="J160" s="197">
        <f>ROUND(I160*H160,2)</f>
        <v>0</v>
      </c>
      <c r="K160" s="193" t="s">
        <v>139</v>
      </c>
      <c r="L160" s="41"/>
      <c r="M160" s="198" t="s">
        <v>32</v>
      </c>
      <c r="N160" s="199" t="s">
        <v>51</v>
      </c>
      <c r="O160" s="66"/>
      <c r="P160" s="200">
        <f>O160*H160</f>
        <v>0</v>
      </c>
      <c r="Q160" s="200">
        <v>8.6E-3</v>
      </c>
      <c r="R160" s="200">
        <f>Q160*H160</f>
        <v>2.4754670000000001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150</v>
      </c>
      <c r="AT160" s="202" t="s">
        <v>135</v>
      </c>
      <c r="AU160" s="202" t="s">
        <v>141</v>
      </c>
      <c r="AY160" s="18" t="s">
        <v>132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8" t="s">
        <v>141</v>
      </c>
      <c r="BK160" s="203">
        <f>ROUND(I160*H160,2)</f>
        <v>0</v>
      </c>
      <c r="BL160" s="18" t="s">
        <v>150</v>
      </c>
      <c r="BM160" s="202" t="s">
        <v>1300</v>
      </c>
    </row>
    <row r="161" spans="1:65" s="13" customFormat="1" ht="11.25">
      <c r="B161" s="209"/>
      <c r="C161" s="210"/>
      <c r="D161" s="211" t="s">
        <v>197</v>
      </c>
      <c r="E161" s="212" t="s">
        <v>32</v>
      </c>
      <c r="F161" s="213" t="s">
        <v>1148</v>
      </c>
      <c r="G161" s="210"/>
      <c r="H161" s="214">
        <v>329.47500000000002</v>
      </c>
      <c r="I161" s="215"/>
      <c r="J161" s="210"/>
      <c r="K161" s="210"/>
      <c r="L161" s="216"/>
      <c r="M161" s="217"/>
      <c r="N161" s="218"/>
      <c r="O161" s="218"/>
      <c r="P161" s="218"/>
      <c r="Q161" s="218"/>
      <c r="R161" s="218"/>
      <c r="S161" s="218"/>
      <c r="T161" s="219"/>
      <c r="AT161" s="220" t="s">
        <v>197</v>
      </c>
      <c r="AU161" s="220" t="s">
        <v>141</v>
      </c>
      <c r="AV161" s="13" t="s">
        <v>141</v>
      </c>
      <c r="AW161" s="13" t="s">
        <v>41</v>
      </c>
      <c r="AX161" s="13" t="s">
        <v>79</v>
      </c>
      <c r="AY161" s="220" t="s">
        <v>132</v>
      </c>
    </row>
    <row r="162" spans="1:65" s="13" customFormat="1" ht="11.25">
      <c r="B162" s="209"/>
      <c r="C162" s="210"/>
      <c r="D162" s="211" t="s">
        <v>197</v>
      </c>
      <c r="E162" s="212" t="s">
        <v>32</v>
      </c>
      <c r="F162" s="213" t="s">
        <v>746</v>
      </c>
      <c r="G162" s="210"/>
      <c r="H162" s="214">
        <v>-18</v>
      </c>
      <c r="I162" s="215"/>
      <c r="J162" s="210"/>
      <c r="K162" s="210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197</v>
      </c>
      <c r="AU162" s="220" t="s">
        <v>141</v>
      </c>
      <c r="AV162" s="13" t="s">
        <v>141</v>
      </c>
      <c r="AW162" s="13" t="s">
        <v>41</v>
      </c>
      <c r="AX162" s="13" t="s">
        <v>79</v>
      </c>
      <c r="AY162" s="220" t="s">
        <v>132</v>
      </c>
    </row>
    <row r="163" spans="1:65" s="13" customFormat="1" ht="11.25">
      <c r="B163" s="209"/>
      <c r="C163" s="210"/>
      <c r="D163" s="211" t="s">
        <v>197</v>
      </c>
      <c r="E163" s="212" t="s">
        <v>32</v>
      </c>
      <c r="F163" s="213" t="s">
        <v>747</v>
      </c>
      <c r="G163" s="210"/>
      <c r="H163" s="214">
        <v>-13.5</v>
      </c>
      <c r="I163" s="215"/>
      <c r="J163" s="210"/>
      <c r="K163" s="210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197</v>
      </c>
      <c r="AU163" s="220" t="s">
        <v>141</v>
      </c>
      <c r="AV163" s="13" t="s">
        <v>141</v>
      </c>
      <c r="AW163" s="13" t="s">
        <v>41</v>
      </c>
      <c r="AX163" s="13" t="s">
        <v>79</v>
      </c>
      <c r="AY163" s="220" t="s">
        <v>132</v>
      </c>
    </row>
    <row r="164" spans="1:65" s="13" customFormat="1" ht="11.25">
      <c r="B164" s="209"/>
      <c r="C164" s="210"/>
      <c r="D164" s="211" t="s">
        <v>197</v>
      </c>
      <c r="E164" s="212" t="s">
        <v>32</v>
      </c>
      <c r="F164" s="213" t="s">
        <v>748</v>
      </c>
      <c r="G164" s="210"/>
      <c r="H164" s="214">
        <v>-3.08</v>
      </c>
      <c r="I164" s="215"/>
      <c r="J164" s="210"/>
      <c r="K164" s="210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197</v>
      </c>
      <c r="AU164" s="220" t="s">
        <v>141</v>
      </c>
      <c r="AV164" s="13" t="s">
        <v>141</v>
      </c>
      <c r="AW164" s="13" t="s">
        <v>41</v>
      </c>
      <c r="AX164" s="13" t="s">
        <v>79</v>
      </c>
      <c r="AY164" s="220" t="s">
        <v>132</v>
      </c>
    </row>
    <row r="165" spans="1:65" s="13" customFormat="1" ht="11.25">
      <c r="B165" s="209"/>
      <c r="C165" s="210"/>
      <c r="D165" s="211" t="s">
        <v>197</v>
      </c>
      <c r="E165" s="212" t="s">
        <v>32</v>
      </c>
      <c r="F165" s="213" t="s">
        <v>749</v>
      </c>
      <c r="G165" s="210"/>
      <c r="H165" s="214">
        <v>-2.1</v>
      </c>
      <c r="I165" s="215"/>
      <c r="J165" s="210"/>
      <c r="K165" s="210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197</v>
      </c>
      <c r="AU165" s="220" t="s">
        <v>141</v>
      </c>
      <c r="AV165" s="13" t="s">
        <v>141</v>
      </c>
      <c r="AW165" s="13" t="s">
        <v>41</v>
      </c>
      <c r="AX165" s="13" t="s">
        <v>79</v>
      </c>
      <c r="AY165" s="220" t="s">
        <v>132</v>
      </c>
    </row>
    <row r="166" spans="1:65" s="13" customFormat="1" ht="11.25">
      <c r="B166" s="209"/>
      <c r="C166" s="210"/>
      <c r="D166" s="211" t="s">
        <v>197</v>
      </c>
      <c r="E166" s="212" t="s">
        <v>32</v>
      </c>
      <c r="F166" s="213" t="s">
        <v>750</v>
      </c>
      <c r="G166" s="210"/>
      <c r="H166" s="214">
        <v>-2.25</v>
      </c>
      <c r="I166" s="215"/>
      <c r="J166" s="210"/>
      <c r="K166" s="210"/>
      <c r="L166" s="216"/>
      <c r="M166" s="217"/>
      <c r="N166" s="218"/>
      <c r="O166" s="218"/>
      <c r="P166" s="218"/>
      <c r="Q166" s="218"/>
      <c r="R166" s="218"/>
      <c r="S166" s="218"/>
      <c r="T166" s="219"/>
      <c r="AT166" s="220" t="s">
        <v>197</v>
      </c>
      <c r="AU166" s="220" t="s">
        <v>141</v>
      </c>
      <c r="AV166" s="13" t="s">
        <v>141</v>
      </c>
      <c r="AW166" s="13" t="s">
        <v>41</v>
      </c>
      <c r="AX166" s="13" t="s">
        <v>79</v>
      </c>
      <c r="AY166" s="220" t="s">
        <v>132</v>
      </c>
    </row>
    <row r="167" spans="1:65" s="13" customFormat="1" ht="11.25">
      <c r="B167" s="209"/>
      <c r="C167" s="210"/>
      <c r="D167" s="211" t="s">
        <v>197</v>
      </c>
      <c r="E167" s="212" t="s">
        <v>32</v>
      </c>
      <c r="F167" s="213" t="s">
        <v>751</v>
      </c>
      <c r="G167" s="210"/>
      <c r="H167" s="214">
        <v>-2.7</v>
      </c>
      <c r="I167" s="215"/>
      <c r="J167" s="210"/>
      <c r="K167" s="210"/>
      <c r="L167" s="216"/>
      <c r="M167" s="217"/>
      <c r="N167" s="218"/>
      <c r="O167" s="218"/>
      <c r="P167" s="218"/>
      <c r="Q167" s="218"/>
      <c r="R167" s="218"/>
      <c r="S167" s="218"/>
      <c r="T167" s="219"/>
      <c r="AT167" s="220" t="s">
        <v>197</v>
      </c>
      <c r="AU167" s="220" t="s">
        <v>141</v>
      </c>
      <c r="AV167" s="13" t="s">
        <v>141</v>
      </c>
      <c r="AW167" s="13" t="s">
        <v>41</v>
      </c>
      <c r="AX167" s="13" t="s">
        <v>79</v>
      </c>
      <c r="AY167" s="220" t="s">
        <v>132</v>
      </c>
    </row>
    <row r="168" spans="1:65" s="14" customFormat="1" ht="11.25">
      <c r="B168" s="221"/>
      <c r="C168" s="222"/>
      <c r="D168" s="211" t="s">
        <v>197</v>
      </c>
      <c r="E168" s="223" t="s">
        <v>32</v>
      </c>
      <c r="F168" s="224" t="s">
        <v>199</v>
      </c>
      <c r="G168" s="222"/>
      <c r="H168" s="225">
        <v>287.84500000000003</v>
      </c>
      <c r="I168" s="226"/>
      <c r="J168" s="222"/>
      <c r="K168" s="222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197</v>
      </c>
      <c r="AU168" s="231" t="s">
        <v>141</v>
      </c>
      <c r="AV168" s="14" t="s">
        <v>150</v>
      </c>
      <c r="AW168" s="14" t="s">
        <v>41</v>
      </c>
      <c r="AX168" s="14" t="s">
        <v>21</v>
      </c>
      <c r="AY168" s="231" t="s">
        <v>132</v>
      </c>
    </row>
    <row r="169" spans="1:65" s="2" customFormat="1" ht="16.5" customHeight="1">
      <c r="A169" s="36"/>
      <c r="B169" s="37"/>
      <c r="C169" s="232" t="s">
        <v>353</v>
      </c>
      <c r="D169" s="232" t="s">
        <v>243</v>
      </c>
      <c r="E169" s="233" t="s">
        <v>277</v>
      </c>
      <c r="F169" s="234" t="s">
        <v>278</v>
      </c>
      <c r="G169" s="235" t="s">
        <v>195</v>
      </c>
      <c r="H169" s="236">
        <v>293.60199999999998</v>
      </c>
      <c r="I169" s="237"/>
      <c r="J169" s="238">
        <f>ROUND(I169*H169,2)</f>
        <v>0</v>
      </c>
      <c r="K169" s="234" t="s">
        <v>139</v>
      </c>
      <c r="L169" s="239"/>
      <c r="M169" s="240" t="s">
        <v>32</v>
      </c>
      <c r="N169" s="241" t="s">
        <v>51</v>
      </c>
      <c r="O169" s="66"/>
      <c r="P169" s="200">
        <f>O169*H169</f>
        <v>0</v>
      </c>
      <c r="Q169" s="200">
        <v>2.3999999999999998E-3</v>
      </c>
      <c r="R169" s="200">
        <f>Q169*H169</f>
        <v>0.70464479999999985</v>
      </c>
      <c r="S169" s="200">
        <v>0</v>
      </c>
      <c r="T169" s="20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2" t="s">
        <v>221</v>
      </c>
      <c r="AT169" s="202" t="s">
        <v>243</v>
      </c>
      <c r="AU169" s="202" t="s">
        <v>141</v>
      </c>
      <c r="AY169" s="18" t="s">
        <v>132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8" t="s">
        <v>141</v>
      </c>
      <c r="BK169" s="203">
        <f>ROUND(I169*H169,2)</f>
        <v>0</v>
      </c>
      <c r="BL169" s="18" t="s">
        <v>150</v>
      </c>
      <c r="BM169" s="202" t="s">
        <v>1301</v>
      </c>
    </row>
    <row r="170" spans="1:65" s="13" customFormat="1" ht="11.25">
      <c r="B170" s="209"/>
      <c r="C170" s="210"/>
      <c r="D170" s="211" t="s">
        <v>197</v>
      </c>
      <c r="E170" s="210"/>
      <c r="F170" s="213" t="s">
        <v>1150</v>
      </c>
      <c r="G170" s="210"/>
      <c r="H170" s="214">
        <v>293.60199999999998</v>
      </c>
      <c r="I170" s="215"/>
      <c r="J170" s="210"/>
      <c r="K170" s="210"/>
      <c r="L170" s="216"/>
      <c r="M170" s="217"/>
      <c r="N170" s="218"/>
      <c r="O170" s="218"/>
      <c r="P170" s="218"/>
      <c r="Q170" s="218"/>
      <c r="R170" s="218"/>
      <c r="S170" s="218"/>
      <c r="T170" s="219"/>
      <c r="AT170" s="220" t="s">
        <v>197</v>
      </c>
      <c r="AU170" s="220" t="s">
        <v>141</v>
      </c>
      <c r="AV170" s="13" t="s">
        <v>141</v>
      </c>
      <c r="AW170" s="13" t="s">
        <v>4</v>
      </c>
      <c r="AX170" s="13" t="s">
        <v>21</v>
      </c>
      <c r="AY170" s="220" t="s">
        <v>132</v>
      </c>
    </row>
    <row r="171" spans="1:65" s="2" customFormat="1" ht="21.75" customHeight="1">
      <c r="A171" s="36"/>
      <c r="B171" s="37"/>
      <c r="C171" s="191" t="s">
        <v>357</v>
      </c>
      <c r="D171" s="191" t="s">
        <v>135</v>
      </c>
      <c r="E171" s="192" t="s">
        <v>282</v>
      </c>
      <c r="F171" s="193" t="s">
        <v>283</v>
      </c>
      <c r="G171" s="194" t="s">
        <v>224</v>
      </c>
      <c r="H171" s="195">
        <v>114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3.3899999999999998E-3</v>
      </c>
      <c r="R171" s="200">
        <f>Q171*H171</f>
        <v>0.38645999999999997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1302</v>
      </c>
    </row>
    <row r="172" spans="1:65" s="13" customFormat="1" ht="11.25">
      <c r="B172" s="209"/>
      <c r="C172" s="210"/>
      <c r="D172" s="211" t="s">
        <v>197</v>
      </c>
      <c r="E172" s="212" t="s">
        <v>32</v>
      </c>
      <c r="F172" s="213" t="s">
        <v>755</v>
      </c>
      <c r="G172" s="210"/>
      <c r="H172" s="214">
        <v>114</v>
      </c>
      <c r="I172" s="215"/>
      <c r="J172" s="210"/>
      <c r="K172" s="210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197</v>
      </c>
      <c r="AU172" s="220" t="s">
        <v>141</v>
      </c>
      <c r="AV172" s="13" t="s">
        <v>141</v>
      </c>
      <c r="AW172" s="13" t="s">
        <v>41</v>
      </c>
      <c r="AX172" s="13" t="s">
        <v>79</v>
      </c>
      <c r="AY172" s="220" t="s">
        <v>132</v>
      </c>
    </row>
    <row r="173" spans="1:65" s="14" customFormat="1" ht="11.25">
      <c r="B173" s="221"/>
      <c r="C173" s="222"/>
      <c r="D173" s="211" t="s">
        <v>197</v>
      </c>
      <c r="E173" s="223" t="s">
        <v>32</v>
      </c>
      <c r="F173" s="224" t="s">
        <v>199</v>
      </c>
      <c r="G173" s="222"/>
      <c r="H173" s="225">
        <v>114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197</v>
      </c>
      <c r="AU173" s="231" t="s">
        <v>141</v>
      </c>
      <c r="AV173" s="14" t="s">
        <v>150</v>
      </c>
      <c r="AW173" s="14" t="s">
        <v>41</v>
      </c>
      <c r="AX173" s="14" t="s">
        <v>21</v>
      </c>
      <c r="AY173" s="231" t="s">
        <v>132</v>
      </c>
    </row>
    <row r="174" spans="1:65" s="2" customFormat="1" ht="16.5" customHeight="1">
      <c r="A174" s="36"/>
      <c r="B174" s="37"/>
      <c r="C174" s="232" t="s">
        <v>362</v>
      </c>
      <c r="D174" s="232" t="s">
        <v>243</v>
      </c>
      <c r="E174" s="233" t="s">
        <v>286</v>
      </c>
      <c r="F174" s="234" t="s">
        <v>287</v>
      </c>
      <c r="G174" s="235" t="s">
        <v>195</v>
      </c>
      <c r="H174" s="236">
        <v>125.4</v>
      </c>
      <c r="I174" s="237"/>
      <c r="J174" s="238">
        <f>ROUND(I174*H174,2)</f>
        <v>0</v>
      </c>
      <c r="K174" s="234" t="s">
        <v>139</v>
      </c>
      <c r="L174" s="239"/>
      <c r="M174" s="240" t="s">
        <v>32</v>
      </c>
      <c r="N174" s="241" t="s">
        <v>51</v>
      </c>
      <c r="O174" s="66"/>
      <c r="P174" s="200">
        <f>O174*H174</f>
        <v>0</v>
      </c>
      <c r="Q174" s="200">
        <v>5.1000000000000004E-4</v>
      </c>
      <c r="R174" s="200">
        <f>Q174*H174</f>
        <v>6.3954000000000011E-2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221</v>
      </c>
      <c r="AT174" s="202" t="s">
        <v>243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1303</v>
      </c>
    </row>
    <row r="175" spans="1:65" s="13" customFormat="1" ht="11.25">
      <c r="B175" s="209"/>
      <c r="C175" s="210"/>
      <c r="D175" s="211" t="s">
        <v>197</v>
      </c>
      <c r="E175" s="210"/>
      <c r="F175" s="213" t="s">
        <v>757</v>
      </c>
      <c r="G175" s="210"/>
      <c r="H175" s="214">
        <v>125.4</v>
      </c>
      <c r="I175" s="215"/>
      <c r="J175" s="210"/>
      <c r="K175" s="210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197</v>
      </c>
      <c r="AU175" s="220" t="s">
        <v>141</v>
      </c>
      <c r="AV175" s="13" t="s">
        <v>141</v>
      </c>
      <c r="AW175" s="13" t="s">
        <v>4</v>
      </c>
      <c r="AX175" s="13" t="s">
        <v>21</v>
      </c>
      <c r="AY175" s="220" t="s">
        <v>132</v>
      </c>
    </row>
    <row r="176" spans="1:65" s="2" customFormat="1" ht="16.5" customHeight="1">
      <c r="A176" s="36"/>
      <c r="B176" s="37"/>
      <c r="C176" s="191" t="s">
        <v>367</v>
      </c>
      <c r="D176" s="191" t="s">
        <v>135</v>
      </c>
      <c r="E176" s="192" t="s">
        <v>291</v>
      </c>
      <c r="F176" s="193" t="s">
        <v>292</v>
      </c>
      <c r="G176" s="194" t="s">
        <v>224</v>
      </c>
      <c r="H176" s="195">
        <v>47.75</v>
      </c>
      <c r="I176" s="196"/>
      <c r="J176" s="197">
        <f>ROUND(I176*H176,2)</f>
        <v>0</v>
      </c>
      <c r="K176" s="193" t="s">
        <v>139</v>
      </c>
      <c r="L176" s="41"/>
      <c r="M176" s="198" t="s">
        <v>32</v>
      </c>
      <c r="N176" s="199" t="s">
        <v>51</v>
      </c>
      <c r="O176" s="66"/>
      <c r="P176" s="200">
        <f>O176*H176</f>
        <v>0</v>
      </c>
      <c r="Q176" s="200">
        <v>6.0000000000000002E-5</v>
      </c>
      <c r="R176" s="200">
        <f>Q176*H176</f>
        <v>2.8649999999999999E-3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150</v>
      </c>
      <c r="AT176" s="202" t="s">
        <v>135</v>
      </c>
      <c r="AU176" s="202" t="s">
        <v>141</v>
      </c>
      <c r="AY176" s="18" t="s">
        <v>132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8" t="s">
        <v>141</v>
      </c>
      <c r="BK176" s="203">
        <f>ROUND(I176*H176,2)</f>
        <v>0</v>
      </c>
      <c r="BL176" s="18" t="s">
        <v>150</v>
      </c>
      <c r="BM176" s="202" t="s">
        <v>1304</v>
      </c>
    </row>
    <row r="177" spans="1:65" s="2" customFormat="1" ht="16.5" customHeight="1">
      <c r="A177" s="36"/>
      <c r="B177" s="37"/>
      <c r="C177" s="232" t="s">
        <v>372</v>
      </c>
      <c r="D177" s="232" t="s">
        <v>243</v>
      </c>
      <c r="E177" s="233" t="s">
        <v>295</v>
      </c>
      <c r="F177" s="234" t="s">
        <v>296</v>
      </c>
      <c r="G177" s="235" t="s">
        <v>224</v>
      </c>
      <c r="H177" s="236">
        <v>52.645000000000003</v>
      </c>
      <c r="I177" s="237"/>
      <c r="J177" s="238">
        <f>ROUND(I177*H177,2)</f>
        <v>0</v>
      </c>
      <c r="K177" s="234" t="s">
        <v>139</v>
      </c>
      <c r="L177" s="239"/>
      <c r="M177" s="240" t="s">
        <v>32</v>
      </c>
      <c r="N177" s="241" t="s">
        <v>51</v>
      </c>
      <c r="O177" s="66"/>
      <c r="P177" s="200">
        <f>O177*H177</f>
        <v>0</v>
      </c>
      <c r="Q177" s="200">
        <v>5.9999999999999995E-4</v>
      </c>
      <c r="R177" s="200">
        <f>Q177*H177</f>
        <v>3.1586999999999997E-2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221</v>
      </c>
      <c r="AT177" s="202" t="s">
        <v>243</v>
      </c>
      <c r="AU177" s="202" t="s">
        <v>141</v>
      </c>
      <c r="AY177" s="18" t="s">
        <v>132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8" t="s">
        <v>141</v>
      </c>
      <c r="BK177" s="203">
        <f>ROUND(I177*H177,2)</f>
        <v>0</v>
      </c>
      <c r="BL177" s="18" t="s">
        <v>150</v>
      </c>
      <c r="BM177" s="202" t="s">
        <v>1305</v>
      </c>
    </row>
    <row r="178" spans="1:65" s="13" customFormat="1" ht="11.25">
      <c r="B178" s="209"/>
      <c r="C178" s="210"/>
      <c r="D178" s="211" t="s">
        <v>197</v>
      </c>
      <c r="E178" s="210"/>
      <c r="F178" s="213" t="s">
        <v>1155</v>
      </c>
      <c r="G178" s="210"/>
      <c r="H178" s="214">
        <v>52.645000000000003</v>
      </c>
      <c r="I178" s="215"/>
      <c r="J178" s="210"/>
      <c r="K178" s="210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197</v>
      </c>
      <c r="AU178" s="220" t="s">
        <v>141</v>
      </c>
      <c r="AV178" s="13" t="s">
        <v>141</v>
      </c>
      <c r="AW178" s="13" t="s">
        <v>4</v>
      </c>
      <c r="AX178" s="13" t="s">
        <v>21</v>
      </c>
      <c r="AY178" s="220" t="s">
        <v>132</v>
      </c>
    </row>
    <row r="179" spans="1:65" s="2" customFormat="1" ht="16.5" customHeight="1">
      <c r="A179" s="36"/>
      <c r="B179" s="37"/>
      <c r="C179" s="191" t="s">
        <v>29</v>
      </c>
      <c r="D179" s="191" t="s">
        <v>135</v>
      </c>
      <c r="E179" s="192" t="s">
        <v>301</v>
      </c>
      <c r="F179" s="193" t="s">
        <v>302</v>
      </c>
      <c r="G179" s="194" t="s">
        <v>224</v>
      </c>
      <c r="H179" s="195">
        <v>38</v>
      </c>
      <c r="I179" s="196"/>
      <c r="J179" s="197">
        <f>ROUND(I179*H179,2)</f>
        <v>0</v>
      </c>
      <c r="K179" s="193" t="s">
        <v>139</v>
      </c>
      <c r="L179" s="41"/>
      <c r="M179" s="198" t="s">
        <v>32</v>
      </c>
      <c r="N179" s="199" t="s">
        <v>51</v>
      </c>
      <c r="O179" s="66"/>
      <c r="P179" s="200">
        <f>O179*H179</f>
        <v>0</v>
      </c>
      <c r="Q179" s="200">
        <v>2.5000000000000001E-4</v>
      </c>
      <c r="R179" s="200">
        <f>Q179*H179</f>
        <v>9.4999999999999998E-3</v>
      </c>
      <c r="S179" s="200">
        <v>0</v>
      </c>
      <c r="T179" s="20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2" t="s">
        <v>150</v>
      </c>
      <c r="AT179" s="202" t="s">
        <v>135</v>
      </c>
      <c r="AU179" s="202" t="s">
        <v>141</v>
      </c>
      <c r="AY179" s="18" t="s">
        <v>132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8" t="s">
        <v>141</v>
      </c>
      <c r="BK179" s="203">
        <f>ROUND(I179*H179,2)</f>
        <v>0</v>
      </c>
      <c r="BL179" s="18" t="s">
        <v>150</v>
      </c>
      <c r="BM179" s="202" t="s">
        <v>1306</v>
      </c>
    </row>
    <row r="180" spans="1:65" s="2" customFormat="1" ht="16.5" customHeight="1">
      <c r="A180" s="36"/>
      <c r="B180" s="37"/>
      <c r="C180" s="232" t="s">
        <v>383</v>
      </c>
      <c r="D180" s="232" t="s">
        <v>243</v>
      </c>
      <c r="E180" s="233" t="s">
        <v>305</v>
      </c>
      <c r="F180" s="234" t="s">
        <v>306</v>
      </c>
      <c r="G180" s="235" t="s">
        <v>224</v>
      </c>
      <c r="H180" s="236">
        <v>39.9</v>
      </c>
      <c r="I180" s="237"/>
      <c r="J180" s="238">
        <f>ROUND(I180*H180,2)</f>
        <v>0</v>
      </c>
      <c r="K180" s="234" t="s">
        <v>139</v>
      </c>
      <c r="L180" s="239"/>
      <c r="M180" s="240" t="s">
        <v>32</v>
      </c>
      <c r="N180" s="241" t="s">
        <v>51</v>
      </c>
      <c r="O180" s="66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221</v>
      </c>
      <c r="AT180" s="202" t="s">
        <v>243</v>
      </c>
      <c r="AU180" s="202" t="s">
        <v>141</v>
      </c>
      <c r="AY180" s="18" t="s">
        <v>132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8" t="s">
        <v>141</v>
      </c>
      <c r="BK180" s="203">
        <f>ROUND(I180*H180,2)</f>
        <v>0</v>
      </c>
      <c r="BL180" s="18" t="s">
        <v>150</v>
      </c>
      <c r="BM180" s="202" t="s">
        <v>1307</v>
      </c>
    </row>
    <row r="181" spans="1:65" s="13" customFormat="1" ht="11.25">
      <c r="B181" s="209"/>
      <c r="C181" s="210"/>
      <c r="D181" s="211" t="s">
        <v>197</v>
      </c>
      <c r="E181" s="212" t="s">
        <v>32</v>
      </c>
      <c r="F181" s="213" t="s">
        <v>1158</v>
      </c>
      <c r="G181" s="210"/>
      <c r="H181" s="214">
        <v>39.9</v>
      </c>
      <c r="I181" s="215"/>
      <c r="J181" s="210"/>
      <c r="K181" s="210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197</v>
      </c>
      <c r="AU181" s="220" t="s">
        <v>141</v>
      </c>
      <c r="AV181" s="13" t="s">
        <v>141</v>
      </c>
      <c r="AW181" s="13" t="s">
        <v>41</v>
      </c>
      <c r="AX181" s="13" t="s">
        <v>79</v>
      </c>
      <c r="AY181" s="220" t="s">
        <v>132</v>
      </c>
    </row>
    <row r="182" spans="1:65" s="14" customFormat="1" ht="11.25">
      <c r="B182" s="221"/>
      <c r="C182" s="222"/>
      <c r="D182" s="211" t="s">
        <v>197</v>
      </c>
      <c r="E182" s="223" t="s">
        <v>32</v>
      </c>
      <c r="F182" s="224" t="s">
        <v>199</v>
      </c>
      <c r="G182" s="222"/>
      <c r="H182" s="225">
        <v>39.9</v>
      </c>
      <c r="I182" s="226"/>
      <c r="J182" s="222"/>
      <c r="K182" s="222"/>
      <c r="L182" s="227"/>
      <c r="M182" s="228"/>
      <c r="N182" s="229"/>
      <c r="O182" s="229"/>
      <c r="P182" s="229"/>
      <c r="Q182" s="229"/>
      <c r="R182" s="229"/>
      <c r="S182" s="229"/>
      <c r="T182" s="230"/>
      <c r="AT182" s="231" t="s">
        <v>197</v>
      </c>
      <c r="AU182" s="231" t="s">
        <v>141</v>
      </c>
      <c r="AV182" s="14" t="s">
        <v>150</v>
      </c>
      <c r="AW182" s="14" t="s">
        <v>41</v>
      </c>
      <c r="AX182" s="14" t="s">
        <v>21</v>
      </c>
      <c r="AY182" s="231" t="s">
        <v>132</v>
      </c>
    </row>
    <row r="183" spans="1:65" s="2" customFormat="1" ht="21.75" customHeight="1">
      <c r="A183" s="36"/>
      <c r="B183" s="37"/>
      <c r="C183" s="191" t="s">
        <v>387</v>
      </c>
      <c r="D183" s="191" t="s">
        <v>135</v>
      </c>
      <c r="E183" s="192" t="s">
        <v>310</v>
      </c>
      <c r="F183" s="193" t="s">
        <v>311</v>
      </c>
      <c r="G183" s="194" t="s">
        <v>195</v>
      </c>
      <c r="H183" s="195">
        <v>72</v>
      </c>
      <c r="I183" s="196"/>
      <c r="J183" s="197">
        <f>ROUND(I183*H183,2)</f>
        <v>0</v>
      </c>
      <c r="K183" s="193" t="s">
        <v>139</v>
      </c>
      <c r="L183" s="41"/>
      <c r="M183" s="198" t="s">
        <v>32</v>
      </c>
      <c r="N183" s="199" t="s">
        <v>51</v>
      </c>
      <c r="O183" s="66"/>
      <c r="P183" s="200">
        <f>O183*H183</f>
        <v>0</v>
      </c>
      <c r="Q183" s="200">
        <v>1.188E-2</v>
      </c>
      <c r="R183" s="200">
        <f>Q183*H183</f>
        <v>0.85536000000000001</v>
      </c>
      <c r="S183" s="200">
        <v>0</v>
      </c>
      <c r="T183" s="201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2" t="s">
        <v>150</v>
      </c>
      <c r="AT183" s="202" t="s">
        <v>135</v>
      </c>
      <c r="AU183" s="202" t="s">
        <v>141</v>
      </c>
      <c r="AY183" s="18" t="s">
        <v>132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8" t="s">
        <v>141</v>
      </c>
      <c r="BK183" s="203">
        <f>ROUND(I183*H183,2)</f>
        <v>0</v>
      </c>
      <c r="BL183" s="18" t="s">
        <v>150</v>
      </c>
      <c r="BM183" s="202" t="s">
        <v>1308</v>
      </c>
    </row>
    <row r="184" spans="1:65" s="2" customFormat="1" ht="21.75" customHeight="1">
      <c r="A184" s="36"/>
      <c r="B184" s="37"/>
      <c r="C184" s="191" t="s">
        <v>393</v>
      </c>
      <c r="D184" s="191" t="s">
        <v>135</v>
      </c>
      <c r="E184" s="192" t="s">
        <v>314</v>
      </c>
      <c r="F184" s="193" t="s">
        <v>315</v>
      </c>
      <c r="G184" s="194" t="s">
        <v>195</v>
      </c>
      <c r="H184" s="195">
        <v>287.84500000000003</v>
      </c>
      <c r="I184" s="196"/>
      <c r="J184" s="197">
        <f>ROUND(I184*H184,2)</f>
        <v>0</v>
      </c>
      <c r="K184" s="193" t="s">
        <v>139</v>
      </c>
      <c r="L184" s="41"/>
      <c r="M184" s="198" t="s">
        <v>32</v>
      </c>
      <c r="N184" s="199" t="s">
        <v>51</v>
      </c>
      <c r="O184" s="66"/>
      <c r="P184" s="200">
        <f>O184*H184</f>
        <v>0</v>
      </c>
      <c r="Q184" s="200">
        <v>3.48E-3</v>
      </c>
      <c r="R184" s="200">
        <f>Q184*H184</f>
        <v>1.0017006000000002</v>
      </c>
      <c r="S184" s="200">
        <v>0</v>
      </c>
      <c r="T184" s="20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2" t="s">
        <v>150</v>
      </c>
      <c r="AT184" s="202" t="s">
        <v>135</v>
      </c>
      <c r="AU184" s="202" t="s">
        <v>141</v>
      </c>
      <c r="AY184" s="18" t="s">
        <v>132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8" t="s">
        <v>141</v>
      </c>
      <c r="BK184" s="203">
        <f>ROUND(I184*H184,2)</f>
        <v>0</v>
      </c>
      <c r="BL184" s="18" t="s">
        <v>150</v>
      </c>
      <c r="BM184" s="202" t="s">
        <v>1309</v>
      </c>
    </row>
    <row r="185" spans="1:65" s="2" customFormat="1" ht="16.5" customHeight="1">
      <c r="A185" s="36"/>
      <c r="B185" s="37"/>
      <c r="C185" s="191" t="s">
        <v>397</v>
      </c>
      <c r="D185" s="191" t="s">
        <v>135</v>
      </c>
      <c r="E185" s="192" t="s">
        <v>318</v>
      </c>
      <c r="F185" s="193" t="s">
        <v>319</v>
      </c>
      <c r="G185" s="194" t="s">
        <v>195</v>
      </c>
      <c r="H185" s="195">
        <v>287.84500000000003</v>
      </c>
      <c r="I185" s="196"/>
      <c r="J185" s="197">
        <f>ROUND(I185*H185,2)</f>
        <v>0</v>
      </c>
      <c r="K185" s="193" t="s">
        <v>139</v>
      </c>
      <c r="L185" s="41"/>
      <c r="M185" s="198" t="s">
        <v>32</v>
      </c>
      <c r="N185" s="199" t="s">
        <v>51</v>
      </c>
      <c r="O185" s="66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2" t="s">
        <v>150</v>
      </c>
      <c r="AT185" s="202" t="s">
        <v>135</v>
      </c>
      <c r="AU185" s="202" t="s">
        <v>141</v>
      </c>
      <c r="AY185" s="18" t="s">
        <v>132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8" t="s">
        <v>141</v>
      </c>
      <c r="BK185" s="203">
        <f>ROUND(I185*H185,2)</f>
        <v>0</v>
      </c>
      <c r="BL185" s="18" t="s">
        <v>150</v>
      </c>
      <c r="BM185" s="202" t="s">
        <v>1310</v>
      </c>
    </row>
    <row r="186" spans="1:65" s="2" customFormat="1" ht="16.5" customHeight="1">
      <c r="A186" s="36"/>
      <c r="B186" s="37"/>
      <c r="C186" s="191" t="s">
        <v>402</v>
      </c>
      <c r="D186" s="191" t="s">
        <v>135</v>
      </c>
      <c r="E186" s="192" t="s">
        <v>767</v>
      </c>
      <c r="F186" s="193" t="s">
        <v>768</v>
      </c>
      <c r="G186" s="194" t="s">
        <v>195</v>
      </c>
      <c r="H186" s="195">
        <v>66.849999999999994</v>
      </c>
      <c r="I186" s="196"/>
      <c r="J186" s="197">
        <f>ROUND(I186*H186,2)</f>
        <v>0</v>
      </c>
      <c r="K186" s="193" t="s">
        <v>139</v>
      </c>
      <c r="L186" s="41"/>
      <c r="M186" s="198" t="s">
        <v>32</v>
      </c>
      <c r="N186" s="199" t="s">
        <v>51</v>
      </c>
      <c r="O186" s="66"/>
      <c r="P186" s="200">
        <f>O186*H186</f>
        <v>0</v>
      </c>
      <c r="Q186" s="200">
        <v>4.7800000000000004E-3</v>
      </c>
      <c r="R186" s="200">
        <f>Q186*H186</f>
        <v>0.31954300000000002</v>
      </c>
      <c r="S186" s="200">
        <v>0</v>
      </c>
      <c r="T186" s="201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2" t="s">
        <v>150</v>
      </c>
      <c r="AT186" s="202" t="s">
        <v>135</v>
      </c>
      <c r="AU186" s="202" t="s">
        <v>141</v>
      </c>
      <c r="AY186" s="18" t="s">
        <v>132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8" t="s">
        <v>141</v>
      </c>
      <c r="BK186" s="203">
        <f>ROUND(I186*H186,2)</f>
        <v>0</v>
      </c>
      <c r="BL186" s="18" t="s">
        <v>150</v>
      </c>
      <c r="BM186" s="202" t="s">
        <v>1311</v>
      </c>
    </row>
    <row r="187" spans="1:65" s="2" customFormat="1" ht="21.75" customHeight="1">
      <c r="A187" s="36"/>
      <c r="B187" s="37"/>
      <c r="C187" s="191" t="s">
        <v>406</v>
      </c>
      <c r="D187" s="191" t="s">
        <v>135</v>
      </c>
      <c r="E187" s="192" t="s">
        <v>322</v>
      </c>
      <c r="F187" s="193" t="s">
        <v>323</v>
      </c>
      <c r="G187" s="194" t="s">
        <v>195</v>
      </c>
      <c r="H187" s="195">
        <v>55.625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3.7999999999999999E-2</v>
      </c>
      <c r="R187" s="200">
        <f>Q187*H187</f>
        <v>2.11375</v>
      </c>
      <c r="S187" s="200">
        <v>0</v>
      </c>
      <c r="T187" s="20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1312</v>
      </c>
    </row>
    <row r="188" spans="1:65" s="13" customFormat="1" ht="11.25">
      <c r="B188" s="209"/>
      <c r="C188" s="210"/>
      <c r="D188" s="211" t="s">
        <v>197</v>
      </c>
      <c r="E188" s="212" t="s">
        <v>32</v>
      </c>
      <c r="F188" s="213" t="s">
        <v>1164</v>
      </c>
      <c r="G188" s="210"/>
      <c r="H188" s="214">
        <v>55.625</v>
      </c>
      <c r="I188" s="215"/>
      <c r="J188" s="210"/>
      <c r="K188" s="210"/>
      <c r="L188" s="216"/>
      <c r="M188" s="217"/>
      <c r="N188" s="218"/>
      <c r="O188" s="218"/>
      <c r="P188" s="218"/>
      <c r="Q188" s="218"/>
      <c r="R188" s="218"/>
      <c r="S188" s="218"/>
      <c r="T188" s="219"/>
      <c r="AT188" s="220" t="s">
        <v>197</v>
      </c>
      <c r="AU188" s="220" t="s">
        <v>141</v>
      </c>
      <c r="AV188" s="13" t="s">
        <v>141</v>
      </c>
      <c r="AW188" s="13" t="s">
        <v>41</v>
      </c>
      <c r="AX188" s="13" t="s">
        <v>79</v>
      </c>
      <c r="AY188" s="220" t="s">
        <v>132</v>
      </c>
    </row>
    <row r="189" spans="1:65" s="14" customFormat="1" ht="11.25">
      <c r="B189" s="221"/>
      <c r="C189" s="222"/>
      <c r="D189" s="211" t="s">
        <v>197</v>
      </c>
      <c r="E189" s="223" t="s">
        <v>32</v>
      </c>
      <c r="F189" s="224" t="s">
        <v>199</v>
      </c>
      <c r="G189" s="222"/>
      <c r="H189" s="225">
        <v>55.625</v>
      </c>
      <c r="I189" s="226"/>
      <c r="J189" s="222"/>
      <c r="K189" s="222"/>
      <c r="L189" s="227"/>
      <c r="M189" s="228"/>
      <c r="N189" s="229"/>
      <c r="O189" s="229"/>
      <c r="P189" s="229"/>
      <c r="Q189" s="229"/>
      <c r="R189" s="229"/>
      <c r="S189" s="229"/>
      <c r="T189" s="230"/>
      <c r="AT189" s="231" t="s">
        <v>197</v>
      </c>
      <c r="AU189" s="231" t="s">
        <v>141</v>
      </c>
      <c r="AV189" s="14" t="s">
        <v>150</v>
      </c>
      <c r="AW189" s="14" t="s">
        <v>41</v>
      </c>
      <c r="AX189" s="14" t="s">
        <v>21</v>
      </c>
      <c r="AY189" s="231" t="s">
        <v>132</v>
      </c>
    </row>
    <row r="190" spans="1:65" s="2" customFormat="1" ht="21.75" customHeight="1">
      <c r="A190" s="36"/>
      <c r="B190" s="37"/>
      <c r="C190" s="191" t="s">
        <v>412</v>
      </c>
      <c r="D190" s="191" t="s">
        <v>135</v>
      </c>
      <c r="E190" s="192" t="s">
        <v>327</v>
      </c>
      <c r="F190" s="193" t="s">
        <v>328</v>
      </c>
      <c r="G190" s="194" t="s">
        <v>195</v>
      </c>
      <c r="H190" s="195">
        <v>40.36</v>
      </c>
      <c r="I190" s="196"/>
      <c r="J190" s="197">
        <f>ROUND(I190*H190,2)</f>
        <v>0</v>
      </c>
      <c r="K190" s="193" t="s">
        <v>139</v>
      </c>
      <c r="L190" s="41"/>
      <c r="M190" s="198" t="s">
        <v>32</v>
      </c>
      <c r="N190" s="199" t="s">
        <v>51</v>
      </c>
      <c r="O190" s="66"/>
      <c r="P190" s="200">
        <f>O190*H190</f>
        <v>0</v>
      </c>
      <c r="Q190" s="200">
        <v>1.2E-4</v>
      </c>
      <c r="R190" s="200">
        <f>Q190*H190</f>
        <v>4.8431999999999998E-3</v>
      </c>
      <c r="S190" s="200">
        <v>0</v>
      </c>
      <c r="T190" s="20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2" t="s">
        <v>150</v>
      </c>
      <c r="AT190" s="202" t="s">
        <v>135</v>
      </c>
      <c r="AU190" s="202" t="s">
        <v>141</v>
      </c>
      <c r="AY190" s="18" t="s">
        <v>132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8" t="s">
        <v>141</v>
      </c>
      <c r="BK190" s="203">
        <f>ROUND(I190*H190,2)</f>
        <v>0</v>
      </c>
      <c r="BL190" s="18" t="s">
        <v>150</v>
      </c>
      <c r="BM190" s="202" t="s">
        <v>1313</v>
      </c>
    </row>
    <row r="191" spans="1:65" s="13" customFormat="1" ht="11.25">
      <c r="B191" s="209"/>
      <c r="C191" s="210"/>
      <c r="D191" s="211" t="s">
        <v>197</v>
      </c>
      <c r="E191" s="212" t="s">
        <v>32</v>
      </c>
      <c r="F191" s="213" t="s">
        <v>773</v>
      </c>
      <c r="G191" s="210"/>
      <c r="H191" s="214">
        <v>40.36</v>
      </c>
      <c r="I191" s="215"/>
      <c r="J191" s="210"/>
      <c r="K191" s="210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197</v>
      </c>
      <c r="AU191" s="220" t="s">
        <v>141</v>
      </c>
      <c r="AV191" s="13" t="s">
        <v>141</v>
      </c>
      <c r="AW191" s="13" t="s">
        <v>41</v>
      </c>
      <c r="AX191" s="13" t="s">
        <v>79</v>
      </c>
      <c r="AY191" s="220" t="s">
        <v>132</v>
      </c>
    </row>
    <row r="192" spans="1:65" s="14" customFormat="1" ht="11.25">
      <c r="B192" s="221"/>
      <c r="C192" s="222"/>
      <c r="D192" s="211" t="s">
        <v>197</v>
      </c>
      <c r="E192" s="223" t="s">
        <v>32</v>
      </c>
      <c r="F192" s="224" t="s">
        <v>199</v>
      </c>
      <c r="G192" s="222"/>
      <c r="H192" s="225">
        <v>40.36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197</v>
      </c>
      <c r="AU192" s="231" t="s">
        <v>141</v>
      </c>
      <c r="AV192" s="14" t="s">
        <v>150</v>
      </c>
      <c r="AW192" s="14" t="s">
        <v>41</v>
      </c>
      <c r="AX192" s="14" t="s">
        <v>21</v>
      </c>
      <c r="AY192" s="231" t="s">
        <v>132</v>
      </c>
    </row>
    <row r="193" spans="1:65" s="2" customFormat="1" ht="16.5" customHeight="1">
      <c r="A193" s="36"/>
      <c r="B193" s="37"/>
      <c r="C193" s="191" t="s">
        <v>794</v>
      </c>
      <c r="D193" s="191" t="s">
        <v>135</v>
      </c>
      <c r="E193" s="192" t="s">
        <v>332</v>
      </c>
      <c r="F193" s="193" t="s">
        <v>333</v>
      </c>
      <c r="G193" s="194" t="s">
        <v>195</v>
      </c>
      <c r="H193" s="195">
        <v>287.84500000000003</v>
      </c>
      <c r="I193" s="196"/>
      <c r="J193" s="197">
        <f>ROUND(I193*H193,2)</f>
        <v>0</v>
      </c>
      <c r="K193" s="193" t="s">
        <v>139</v>
      </c>
      <c r="L193" s="41"/>
      <c r="M193" s="198" t="s">
        <v>32</v>
      </c>
      <c r="N193" s="199" t="s">
        <v>51</v>
      </c>
      <c r="O193" s="66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2" t="s">
        <v>150</v>
      </c>
      <c r="AT193" s="202" t="s">
        <v>135</v>
      </c>
      <c r="AU193" s="202" t="s">
        <v>141</v>
      </c>
      <c r="AY193" s="18" t="s">
        <v>132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8" t="s">
        <v>141</v>
      </c>
      <c r="BK193" s="203">
        <f>ROUND(I193*H193,2)</f>
        <v>0</v>
      </c>
      <c r="BL193" s="18" t="s">
        <v>150</v>
      </c>
      <c r="BM193" s="202" t="s">
        <v>1314</v>
      </c>
    </row>
    <row r="194" spans="1:65" s="2" customFormat="1" ht="21.75" customHeight="1">
      <c r="A194" s="36"/>
      <c r="B194" s="37"/>
      <c r="C194" s="191" t="s">
        <v>796</v>
      </c>
      <c r="D194" s="191" t="s">
        <v>135</v>
      </c>
      <c r="E194" s="192" t="s">
        <v>336</v>
      </c>
      <c r="F194" s="193" t="s">
        <v>337</v>
      </c>
      <c r="G194" s="194" t="s">
        <v>338</v>
      </c>
      <c r="H194" s="195">
        <v>2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1.7770000000000001E-2</v>
      </c>
      <c r="R194" s="200">
        <f>Q194*H194</f>
        <v>3.5540000000000002E-2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1315</v>
      </c>
    </row>
    <row r="195" spans="1:65" s="2" customFormat="1" ht="16.5" customHeight="1">
      <c r="A195" s="36"/>
      <c r="B195" s="37"/>
      <c r="C195" s="232" t="s">
        <v>426</v>
      </c>
      <c r="D195" s="232" t="s">
        <v>243</v>
      </c>
      <c r="E195" s="233" t="s">
        <v>341</v>
      </c>
      <c r="F195" s="234" t="s">
        <v>342</v>
      </c>
      <c r="G195" s="235" t="s">
        <v>338</v>
      </c>
      <c r="H195" s="236">
        <v>2</v>
      </c>
      <c r="I195" s="237"/>
      <c r="J195" s="238">
        <f>ROUND(I195*H195,2)</f>
        <v>0</v>
      </c>
      <c r="K195" s="234" t="s">
        <v>139</v>
      </c>
      <c r="L195" s="239"/>
      <c r="M195" s="240" t="s">
        <v>32</v>
      </c>
      <c r="N195" s="241" t="s">
        <v>51</v>
      </c>
      <c r="O195" s="66"/>
      <c r="P195" s="200">
        <f>O195*H195</f>
        <v>0</v>
      </c>
      <c r="Q195" s="200">
        <v>1.992E-2</v>
      </c>
      <c r="R195" s="200">
        <f>Q195*H195</f>
        <v>3.984E-2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221</v>
      </c>
      <c r="AT195" s="202" t="s">
        <v>243</v>
      </c>
      <c r="AU195" s="202" t="s">
        <v>141</v>
      </c>
      <c r="AY195" s="18" t="s">
        <v>132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8" t="s">
        <v>141</v>
      </c>
      <c r="BK195" s="203">
        <f>ROUND(I195*H195,2)</f>
        <v>0</v>
      </c>
      <c r="BL195" s="18" t="s">
        <v>150</v>
      </c>
      <c r="BM195" s="202" t="s">
        <v>1316</v>
      </c>
    </row>
    <row r="196" spans="1:65" s="12" customFormat="1" ht="22.9" customHeight="1">
      <c r="B196" s="175"/>
      <c r="C196" s="176"/>
      <c r="D196" s="177" t="s">
        <v>78</v>
      </c>
      <c r="E196" s="189" t="s">
        <v>228</v>
      </c>
      <c r="F196" s="189" t="s">
        <v>361</v>
      </c>
      <c r="G196" s="176"/>
      <c r="H196" s="176"/>
      <c r="I196" s="179"/>
      <c r="J196" s="190">
        <f>BK196</f>
        <v>0</v>
      </c>
      <c r="K196" s="176"/>
      <c r="L196" s="181"/>
      <c r="M196" s="182"/>
      <c r="N196" s="183"/>
      <c r="O196" s="183"/>
      <c r="P196" s="184">
        <f>SUM(P197:P208)</f>
        <v>0</v>
      </c>
      <c r="Q196" s="183"/>
      <c r="R196" s="184">
        <f>SUM(R197:R208)</f>
        <v>4.7880000000000006E-3</v>
      </c>
      <c r="S196" s="183"/>
      <c r="T196" s="185">
        <f>SUM(T197:T208)</f>
        <v>13.825203000000002</v>
      </c>
      <c r="AR196" s="186" t="s">
        <v>21</v>
      </c>
      <c r="AT196" s="187" t="s">
        <v>78</v>
      </c>
      <c r="AU196" s="187" t="s">
        <v>21</v>
      </c>
      <c r="AY196" s="186" t="s">
        <v>132</v>
      </c>
      <c r="BK196" s="188">
        <f>SUM(BK197:BK208)</f>
        <v>0</v>
      </c>
    </row>
    <row r="197" spans="1:65" s="2" customFormat="1" ht="21.75" customHeight="1">
      <c r="A197" s="36"/>
      <c r="B197" s="37"/>
      <c r="C197" s="191" t="s">
        <v>430</v>
      </c>
      <c r="D197" s="191" t="s">
        <v>135</v>
      </c>
      <c r="E197" s="192" t="s">
        <v>363</v>
      </c>
      <c r="F197" s="193" t="s">
        <v>364</v>
      </c>
      <c r="G197" s="194" t="s">
        <v>195</v>
      </c>
      <c r="H197" s="195">
        <v>144</v>
      </c>
      <c r="I197" s="196"/>
      <c r="J197" s="197">
        <f>ROUND(I197*H197,2)</f>
        <v>0</v>
      </c>
      <c r="K197" s="193" t="s">
        <v>139</v>
      </c>
      <c r="L197" s="41"/>
      <c r="M197" s="198" t="s">
        <v>32</v>
      </c>
      <c r="N197" s="199" t="s">
        <v>51</v>
      </c>
      <c r="O197" s="66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2" t="s">
        <v>150</v>
      </c>
      <c r="AT197" s="202" t="s">
        <v>135</v>
      </c>
      <c r="AU197" s="202" t="s">
        <v>141</v>
      </c>
      <c r="AY197" s="18" t="s">
        <v>132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8" t="s">
        <v>141</v>
      </c>
      <c r="BK197" s="203">
        <f>ROUND(I197*H197,2)</f>
        <v>0</v>
      </c>
      <c r="BL197" s="18" t="s">
        <v>150</v>
      </c>
      <c r="BM197" s="202" t="s">
        <v>1317</v>
      </c>
    </row>
    <row r="198" spans="1:65" s="13" customFormat="1" ht="11.25">
      <c r="B198" s="209"/>
      <c r="C198" s="210"/>
      <c r="D198" s="211" t="s">
        <v>197</v>
      </c>
      <c r="E198" s="212" t="s">
        <v>32</v>
      </c>
      <c r="F198" s="213" t="s">
        <v>1174</v>
      </c>
      <c r="G198" s="210"/>
      <c r="H198" s="214">
        <v>144</v>
      </c>
      <c r="I198" s="215"/>
      <c r="J198" s="210"/>
      <c r="K198" s="210"/>
      <c r="L198" s="216"/>
      <c r="M198" s="217"/>
      <c r="N198" s="218"/>
      <c r="O198" s="218"/>
      <c r="P198" s="218"/>
      <c r="Q198" s="218"/>
      <c r="R198" s="218"/>
      <c r="S198" s="218"/>
      <c r="T198" s="219"/>
      <c r="AT198" s="220" t="s">
        <v>197</v>
      </c>
      <c r="AU198" s="220" t="s">
        <v>141</v>
      </c>
      <c r="AV198" s="13" t="s">
        <v>141</v>
      </c>
      <c r="AW198" s="13" t="s">
        <v>41</v>
      </c>
      <c r="AX198" s="13" t="s">
        <v>79</v>
      </c>
      <c r="AY198" s="220" t="s">
        <v>132</v>
      </c>
    </row>
    <row r="199" spans="1:65" s="14" customFormat="1" ht="11.25">
      <c r="B199" s="221"/>
      <c r="C199" s="222"/>
      <c r="D199" s="211" t="s">
        <v>197</v>
      </c>
      <c r="E199" s="223" t="s">
        <v>32</v>
      </c>
      <c r="F199" s="224" t="s">
        <v>199</v>
      </c>
      <c r="G199" s="222"/>
      <c r="H199" s="225">
        <v>144</v>
      </c>
      <c r="I199" s="226"/>
      <c r="J199" s="222"/>
      <c r="K199" s="222"/>
      <c r="L199" s="227"/>
      <c r="M199" s="228"/>
      <c r="N199" s="229"/>
      <c r="O199" s="229"/>
      <c r="P199" s="229"/>
      <c r="Q199" s="229"/>
      <c r="R199" s="229"/>
      <c r="S199" s="229"/>
      <c r="T199" s="230"/>
      <c r="AT199" s="231" t="s">
        <v>197</v>
      </c>
      <c r="AU199" s="231" t="s">
        <v>141</v>
      </c>
      <c r="AV199" s="14" t="s">
        <v>150</v>
      </c>
      <c r="AW199" s="14" t="s">
        <v>41</v>
      </c>
      <c r="AX199" s="14" t="s">
        <v>21</v>
      </c>
      <c r="AY199" s="231" t="s">
        <v>132</v>
      </c>
    </row>
    <row r="200" spans="1:65" s="2" customFormat="1" ht="21.75" customHeight="1">
      <c r="A200" s="36"/>
      <c r="B200" s="37"/>
      <c r="C200" s="191" t="s">
        <v>434</v>
      </c>
      <c r="D200" s="191" t="s">
        <v>135</v>
      </c>
      <c r="E200" s="192" t="s">
        <v>368</v>
      </c>
      <c r="F200" s="193" t="s">
        <v>369</v>
      </c>
      <c r="G200" s="194" t="s">
        <v>195</v>
      </c>
      <c r="H200" s="195">
        <v>4320</v>
      </c>
      <c r="I200" s="196"/>
      <c r="J200" s="197">
        <f>ROUND(I200*H200,2)</f>
        <v>0</v>
      </c>
      <c r="K200" s="193" t="s">
        <v>139</v>
      </c>
      <c r="L200" s="41"/>
      <c r="M200" s="198" t="s">
        <v>32</v>
      </c>
      <c r="N200" s="199" t="s">
        <v>51</v>
      </c>
      <c r="O200" s="66"/>
      <c r="P200" s="200">
        <f>O200*H200</f>
        <v>0</v>
      </c>
      <c r="Q200" s="200">
        <v>0</v>
      </c>
      <c r="R200" s="200">
        <f>Q200*H200</f>
        <v>0</v>
      </c>
      <c r="S200" s="200">
        <v>0</v>
      </c>
      <c r="T200" s="201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2" t="s">
        <v>150</v>
      </c>
      <c r="AT200" s="202" t="s">
        <v>135</v>
      </c>
      <c r="AU200" s="202" t="s">
        <v>141</v>
      </c>
      <c r="AY200" s="18" t="s">
        <v>132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8" t="s">
        <v>141</v>
      </c>
      <c r="BK200" s="203">
        <f>ROUND(I200*H200,2)</f>
        <v>0</v>
      </c>
      <c r="BL200" s="18" t="s">
        <v>150</v>
      </c>
      <c r="BM200" s="202" t="s">
        <v>1318</v>
      </c>
    </row>
    <row r="201" spans="1:65" s="13" customFormat="1" ht="11.25">
      <c r="B201" s="209"/>
      <c r="C201" s="210"/>
      <c r="D201" s="211" t="s">
        <v>197</v>
      </c>
      <c r="E201" s="212" t="s">
        <v>32</v>
      </c>
      <c r="F201" s="213" t="s">
        <v>1176</v>
      </c>
      <c r="G201" s="210"/>
      <c r="H201" s="214">
        <v>4320</v>
      </c>
      <c r="I201" s="215"/>
      <c r="J201" s="210"/>
      <c r="K201" s="210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197</v>
      </c>
      <c r="AU201" s="220" t="s">
        <v>141</v>
      </c>
      <c r="AV201" s="13" t="s">
        <v>141</v>
      </c>
      <c r="AW201" s="13" t="s">
        <v>41</v>
      </c>
      <c r="AX201" s="13" t="s">
        <v>79</v>
      </c>
      <c r="AY201" s="220" t="s">
        <v>132</v>
      </c>
    </row>
    <row r="202" spans="1:65" s="14" customFormat="1" ht="11.25">
      <c r="B202" s="221"/>
      <c r="C202" s="222"/>
      <c r="D202" s="211" t="s">
        <v>197</v>
      </c>
      <c r="E202" s="223" t="s">
        <v>32</v>
      </c>
      <c r="F202" s="224" t="s">
        <v>199</v>
      </c>
      <c r="G202" s="222"/>
      <c r="H202" s="225">
        <v>4320</v>
      </c>
      <c r="I202" s="226"/>
      <c r="J202" s="222"/>
      <c r="K202" s="222"/>
      <c r="L202" s="227"/>
      <c r="M202" s="228"/>
      <c r="N202" s="229"/>
      <c r="O202" s="229"/>
      <c r="P202" s="229"/>
      <c r="Q202" s="229"/>
      <c r="R202" s="229"/>
      <c r="S202" s="229"/>
      <c r="T202" s="230"/>
      <c r="AT202" s="231" t="s">
        <v>197</v>
      </c>
      <c r="AU202" s="231" t="s">
        <v>141</v>
      </c>
      <c r="AV202" s="14" t="s">
        <v>150</v>
      </c>
      <c r="AW202" s="14" t="s">
        <v>41</v>
      </c>
      <c r="AX202" s="14" t="s">
        <v>21</v>
      </c>
      <c r="AY202" s="231" t="s">
        <v>132</v>
      </c>
    </row>
    <row r="203" spans="1:65" s="2" customFormat="1" ht="21.75" customHeight="1">
      <c r="A203" s="36"/>
      <c r="B203" s="37"/>
      <c r="C203" s="191" t="s">
        <v>439</v>
      </c>
      <c r="D203" s="191" t="s">
        <v>135</v>
      </c>
      <c r="E203" s="192" t="s">
        <v>373</v>
      </c>
      <c r="F203" s="193" t="s">
        <v>374</v>
      </c>
      <c r="G203" s="194" t="s">
        <v>195</v>
      </c>
      <c r="H203" s="195">
        <v>144</v>
      </c>
      <c r="I203" s="196"/>
      <c r="J203" s="197">
        <f>ROUND(I203*H203,2)</f>
        <v>0</v>
      </c>
      <c r="K203" s="193" t="s">
        <v>139</v>
      </c>
      <c r="L203" s="41"/>
      <c r="M203" s="198" t="s">
        <v>32</v>
      </c>
      <c r="N203" s="199" t="s">
        <v>51</v>
      </c>
      <c r="O203" s="66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150</v>
      </c>
      <c r="AT203" s="202" t="s">
        <v>135</v>
      </c>
      <c r="AU203" s="202" t="s">
        <v>141</v>
      </c>
      <c r="AY203" s="18" t="s">
        <v>132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8" t="s">
        <v>141</v>
      </c>
      <c r="BK203" s="203">
        <f>ROUND(I203*H203,2)</f>
        <v>0</v>
      </c>
      <c r="BL203" s="18" t="s">
        <v>150</v>
      </c>
      <c r="BM203" s="202" t="s">
        <v>1319</v>
      </c>
    </row>
    <row r="204" spans="1:65" s="2" customFormat="1" ht="21.75" customHeight="1">
      <c r="A204" s="36"/>
      <c r="B204" s="37"/>
      <c r="C204" s="191" t="s">
        <v>443</v>
      </c>
      <c r="D204" s="191" t="s">
        <v>135</v>
      </c>
      <c r="E204" s="192" t="s">
        <v>376</v>
      </c>
      <c r="F204" s="193" t="s">
        <v>377</v>
      </c>
      <c r="G204" s="194" t="s">
        <v>195</v>
      </c>
      <c r="H204" s="195">
        <v>22.8</v>
      </c>
      <c r="I204" s="196"/>
      <c r="J204" s="197">
        <f>ROUND(I204*H204,2)</f>
        <v>0</v>
      </c>
      <c r="K204" s="193" t="s">
        <v>139</v>
      </c>
      <c r="L204" s="41"/>
      <c r="M204" s="198" t="s">
        <v>32</v>
      </c>
      <c r="N204" s="199" t="s">
        <v>51</v>
      </c>
      <c r="O204" s="66"/>
      <c r="P204" s="200">
        <f>O204*H204</f>
        <v>0</v>
      </c>
      <c r="Q204" s="200">
        <v>2.1000000000000001E-4</v>
      </c>
      <c r="R204" s="200">
        <f>Q204*H204</f>
        <v>4.7880000000000006E-3</v>
      </c>
      <c r="S204" s="200">
        <v>0</v>
      </c>
      <c r="T204" s="20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2" t="s">
        <v>150</v>
      </c>
      <c r="AT204" s="202" t="s">
        <v>135</v>
      </c>
      <c r="AU204" s="202" t="s">
        <v>141</v>
      </c>
      <c r="AY204" s="18" t="s">
        <v>132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8" t="s">
        <v>141</v>
      </c>
      <c r="BK204" s="203">
        <f>ROUND(I204*H204,2)</f>
        <v>0</v>
      </c>
      <c r="BL204" s="18" t="s">
        <v>150</v>
      </c>
      <c r="BM204" s="202" t="s">
        <v>1320</v>
      </c>
    </row>
    <row r="205" spans="1:65" s="2" customFormat="1" ht="21.75" customHeight="1">
      <c r="A205" s="36"/>
      <c r="B205" s="37"/>
      <c r="C205" s="191" t="s">
        <v>447</v>
      </c>
      <c r="D205" s="191" t="s">
        <v>135</v>
      </c>
      <c r="E205" s="192" t="s">
        <v>384</v>
      </c>
      <c r="F205" s="193" t="s">
        <v>385</v>
      </c>
      <c r="G205" s="194" t="s">
        <v>195</v>
      </c>
      <c r="H205" s="195">
        <v>83.563000000000002</v>
      </c>
      <c r="I205" s="196"/>
      <c r="J205" s="197">
        <f>ROUND(I205*H205,2)</f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>O205*H205</f>
        <v>0</v>
      </c>
      <c r="Q205" s="200">
        <v>0</v>
      </c>
      <c r="R205" s="200">
        <f>Q205*H205</f>
        <v>0</v>
      </c>
      <c r="S205" s="200">
        <v>0.13100000000000001</v>
      </c>
      <c r="T205" s="201">
        <f>S205*H205</f>
        <v>10.946753000000001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150</v>
      </c>
      <c r="AT205" s="202" t="s">
        <v>135</v>
      </c>
      <c r="AU205" s="202" t="s">
        <v>141</v>
      </c>
      <c r="AY205" s="18" t="s">
        <v>132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8" t="s">
        <v>141</v>
      </c>
      <c r="BK205" s="203">
        <f>ROUND(I205*H205,2)</f>
        <v>0</v>
      </c>
      <c r="BL205" s="18" t="s">
        <v>150</v>
      </c>
      <c r="BM205" s="202" t="s">
        <v>1321</v>
      </c>
    </row>
    <row r="206" spans="1:65" s="13" customFormat="1" ht="11.25">
      <c r="B206" s="209"/>
      <c r="C206" s="210"/>
      <c r="D206" s="211" t="s">
        <v>197</v>
      </c>
      <c r="E206" s="212" t="s">
        <v>32</v>
      </c>
      <c r="F206" s="213" t="s">
        <v>1322</v>
      </c>
      <c r="G206" s="210"/>
      <c r="H206" s="214">
        <v>83.563000000000002</v>
      </c>
      <c r="I206" s="215"/>
      <c r="J206" s="210"/>
      <c r="K206" s="210"/>
      <c r="L206" s="216"/>
      <c r="M206" s="217"/>
      <c r="N206" s="218"/>
      <c r="O206" s="218"/>
      <c r="P206" s="218"/>
      <c r="Q206" s="218"/>
      <c r="R206" s="218"/>
      <c r="S206" s="218"/>
      <c r="T206" s="219"/>
      <c r="AT206" s="220" t="s">
        <v>197</v>
      </c>
      <c r="AU206" s="220" t="s">
        <v>141</v>
      </c>
      <c r="AV206" s="13" t="s">
        <v>141</v>
      </c>
      <c r="AW206" s="13" t="s">
        <v>41</v>
      </c>
      <c r="AX206" s="13" t="s">
        <v>79</v>
      </c>
      <c r="AY206" s="220" t="s">
        <v>132</v>
      </c>
    </row>
    <row r="207" spans="1:65" s="14" customFormat="1" ht="11.25">
      <c r="B207" s="221"/>
      <c r="C207" s="222"/>
      <c r="D207" s="211" t="s">
        <v>197</v>
      </c>
      <c r="E207" s="223" t="s">
        <v>32</v>
      </c>
      <c r="F207" s="224" t="s">
        <v>199</v>
      </c>
      <c r="G207" s="222"/>
      <c r="H207" s="225">
        <v>83.563000000000002</v>
      </c>
      <c r="I207" s="226"/>
      <c r="J207" s="222"/>
      <c r="K207" s="222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197</v>
      </c>
      <c r="AU207" s="231" t="s">
        <v>141</v>
      </c>
      <c r="AV207" s="14" t="s">
        <v>150</v>
      </c>
      <c r="AW207" s="14" t="s">
        <v>41</v>
      </c>
      <c r="AX207" s="14" t="s">
        <v>21</v>
      </c>
      <c r="AY207" s="231" t="s">
        <v>132</v>
      </c>
    </row>
    <row r="208" spans="1:65" s="2" customFormat="1" ht="21.75" customHeight="1">
      <c r="A208" s="36"/>
      <c r="B208" s="37"/>
      <c r="C208" s="191" t="s">
        <v>451</v>
      </c>
      <c r="D208" s="191" t="s">
        <v>135</v>
      </c>
      <c r="E208" s="192" t="s">
        <v>388</v>
      </c>
      <c r="F208" s="193" t="s">
        <v>389</v>
      </c>
      <c r="G208" s="194" t="s">
        <v>195</v>
      </c>
      <c r="H208" s="195">
        <v>287.84500000000003</v>
      </c>
      <c r="I208" s="196"/>
      <c r="J208" s="197">
        <f>ROUND(I208*H208,2)</f>
        <v>0</v>
      </c>
      <c r="K208" s="193" t="s">
        <v>139</v>
      </c>
      <c r="L208" s="41"/>
      <c r="M208" s="198" t="s">
        <v>32</v>
      </c>
      <c r="N208" s="199" t="s">
        <v>51</v>
      </c>
      <c r="O208" s="66"/>
      <c r="P208" s="200">
        <f>O208*H208</f>
        <v>0</v>
      </c>
      <c r="Q208" s="200">
        <v>0</v>
      </c>
      <c r="R208" s="200">
        <f>Q208*H208</f>
        <v>0</v>
      </c>
      <c r="S208" s="200">
        <v>0.01</v>
      </c>
      <c r="T208" s="201">
        <f>S208*H208</f>
        <v>2.8784500000000004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2" t="s">
        <v>150</v>
      </c>
      <c r="AT208" s="202" t="s">
        <v>135</v>
      </c>
      <c r="AU208" s="202" t="s">
        <v>141</v>
      </c>
      <c r="AY208" s="18" t="s">
        <v>132</v>
      </c>
      <c r="BE208" s="203">
        <f>IF(N208="základní",J208,0)</f>
        <v>0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18" t="s">
        <v>141</v>
      </c>
      <c r="BK208" s="203">
        <f>ROUND(I208*H208,2)</f>
        <v>0</v>
      </c>
      <c r="BL208" s="18" t="s">
        <v>150</v>
      </c>
      <c r="BM208" s="202" t="s">
        <v>1323</v>
      </c>
    </row>
    <row r="209" spans="1:65" s="12" customFormat="1" ht="22.9" customHeight="1">
      <c r="B209" s="175"/>
      <c r="C209" s="176"/>
      <c r="D209" s="177" t="s">
        <v>78</v>
      </c>
      <c r="E209" s="189" t="s">
        <v>391</v>
      </c>
      <c r="F209" s="189" t="s">
        <v>392</v>
      </c>
      <c r="G209" s="176"/>
      <c r="H209" s="176"/>
      <c r="I209" s="179"/>
      <c r="J209" s="190">
        <f>BK209</f>
        <v>0</v>
      </c>
      <c r="K209" s="176"/>
      <c r="L209" s="181"/>
      <c r="M209" s="182"/>
      <c r="N209" s="183"/>
      <c r="O209" s="183"/>
      <c r="P209" s="184">
        <f>SUM(P210:P215)</f>
        <v>0</v>
      </c>
      <c r="Q209" s="183"/>
      <c r="R209" s="184">
        <f>SUM(R210:R215)</f>
        <v>0</v>
      </c>
      <c r="S209" s="183"/>
      <c r="T209" s="185">
        <f>SUM(T210:T215)</f>
        <v>0</v>
      </c>
      <c r="AR209" s="186" t="s">
        <v>21</v>
      </c>
      <c r="AT209" s="187" t="s">
        <v>78</v>
      </c>
      <c r="AU209" s="187" t="s">
        <v>21</v>
      </c>
      <c r="AY209" s="186" t="s">
        <v>132</v>
      </c>
      <c r="BK209" s="188">
        <f>SUM(BK210:BK215)</f>
        <v>0</v>
      </c>
    </row>
    <row r="210" spans="1:65" s="2" customFormat="1" ht="21.75" customHeight="1">
      <c r="A210" s="36"/>
      <c r="B210" s="37"/>
      <c r="C210" s="191" t="s">
        <v>455</v>
      </c>
      <c r="D210" s="191" t="s">
        <v>135</v>
      </c>
      <c r="E210" s="192" t="s">
        <v>394</v>
      </c>
      <c r="F210" s="193" t="s">
        <v>395</v>
      </c>
      <c r="G210" s="194" t="s">
        <v>251</v>
      </c>
      <c r="H210" s="195">
        <v>13.824999999999999</v>
      </c>
      <c r="I210" s="196"/>
      <c r="J210" s="197">
        <f>ROUND(I210*H210,2)</f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>O210*H210</f>
        <v>0</v>
      </c>
      <c r="Q210" s="200">
        <v>0</v>
      </c>
      <c r="R210" s="200">
        <f>Q210*H210</f>
        <v>0</v>
      </c>
      <c r="S210" s="200">
        <v>0</v>
      </c>
      <c r="T210" s="20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150</v>
      </c>
      <c r="AT210" s="202" t="s">
        <v>135</v>
      </c>
      <c r="AU210" s="202" t="s">
        <v>141</v>
      </c>
      <c r="AY210" s="18" t="s">
        <v>132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18" t="s">
        <v>141</v>
      </c>
      <c r="BK210" s="203">
        <f>ROUND(I210*H210,2)</f>
        <v>0</v>
      </c>
      <c r="BL210" s="18" t="s">
        <v>150</v>
      </c>
      <c r="BM210" s="202" t="s">
        <v>1324</v>
      </c>
    </row>
    <row r="211" spans="1:65" s="2" customFormat="1" ht="21.75" customHeight="1">
      <c r="A211" s="36"/>
      <c r="B211" s="37"/>
      <c r="C211" s="191" t="s">
        <v>459</v>
      </c>
      <c r="D211" s="191" t="s">
        <v>135</v>
      </c>
      <c r="E211" s="192" t="s">
        <v>398</v>
      </c>
      <c r="F211" s="193" t="s">
        <v>399</v>
      </c>
      <c r="G211" s="194" t="s">
        <v>251</v>
      </c>
      <c r="H211" s="195">
        <v>193.55</v>
      </c>
      <c r="I211" s="196"/>
      <c r="J211" s="197">
        <f>ROUND(I211*H211,2)</f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150</v>
      </c>
      <c r="AT211" s="202" t="s">
        <v>135</v>
      </c>
      <c r="AU211" s="202" t="s">
        <v>141</v>
      </c>
      <c r="AY211" s="18" t="s">
        <v>132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8" t="s">
        <v>141</v>
      </c>
      <c r="BK211" s="203">
        <f>ROUND(I211*H211,2)</f>
        <v>0</v>
      </c>
      <c r="BL211" s="18" t="s">
        <v>150</v>
      </c>
      <c r="BM211" s="202" t="s">
        <v>1325</v>
      </c>
    </row>
    <row r="212" spans="1:65" s="13" customFormat="1" ht="11.25">
      <c r="B212" s="209"/>
      <c r="C212" s="210"/>
      <c r="D212" s="211" t="s">
        <v>197</v>
      </c>
      <c r="E212" s="212" t="s">
        <v>32</v>
      </c>
      <c r="F212" s="213" t="s">
        <v>1183</v>
      </c>
      <c r="G212" s="210"/>
      <c r="H212" s="214">
        <v>193.55</v>
      </c>
      <c r="I212" s="215"/>
      <c r="J212" s="210"/>
      <c r="K212" s="210"/>
      <c r="L212" s="216"/>
      <c r="M212" s="217"/>
      <c r="N212" s="218"/>
      <c r="O212" s="218"/>
      <c r="P212" s="218"/>
      <c r="Q212" s="218"/>
      <c r="R212" s="218"/>
      <c r="S212" s="218"/>
      <c r="T212" s="219"/>
      <c r="AT212" s="220" t="s">
        <v>197</v>
      </c>
      <c r="AU212" s="220" t="s">
        <v>141</v>
      </c>
      <c r="AV212" s="13" t="s">
        <v>141</v>
      </c>
      <c r="AW212" s="13" t="s">
        <v>41</v>
      </c>
      <c r="AX212" s="13" t="s">
        <v>79</v>
      </c>
      <c r="AY212" s="220" t="s">
        <v>132</v>
      </c>
    </row>
    <row r="213" spans="1:65" s="14" customFormat="1" ht="11.25">
      <c r="B213" s="221"/>
      <c r="C213" s="222"/>
      <c r="D213" s="211" t="s">
        <v>197</v>
      </c>
      <c r="E213" s="223" t="s">
        <v>32</v>
      </c>
      <c r="F213" s="224" t="s">
        <v>199</v>
      </c>
      <c r="G213" s="222"/>
      <c r="H213" s="225">
        <v>193.55</v>
      </c>
      <c r="I213" s="226"/>
      <c r="J213" s="222"/>
      <c r="K213" s="222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197</v>
      </c>
      <c r="AU213" s="231" t="s">
        <v>141</v>
      </c>
      <c r="AV213" s="14" t="s">
        <v>150</v>
      </c>
      <c r="AW213" s="14" t="s">
        <v>41</v>
      </c>
      <c r="AX213" s="14" t="s">
        <v>21</v>
      </c>
      <c r="AY213" s="231" t="s">
        <v>132</v>
      </c>
    </row>
    <row r="214" spans="1:65" s="2" customFormat="1" ht="16.5" customHeight="1">
      <c r="A214" s="36"/>
      <c r="B214" s="37"/>
      <c r="C214" s="191" t="s">
        <v>463</v>
      </c>
      <c r="D214" s="191" t="s">
        <v>135</v>
      </c>
      <c r="E214" s="192" t="s">
        <v>403</v>
      </c>
      <c r="F214" s="193" t="s">
        <v>404</v>
      </c>
      <c r="G214" s="194" t="s">
        <v>251</v>
      </c>
      <c r="H214" s="195">
        <v>13.824999999999999</v>
      </c>
      <c r="I214" s="196"/>
      <c r="J214" s="197">
        <f>ROUND(I214*H214,2)</f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>O214*H214</f>
        <v>0</v>
      </c>
      <c r="Q214" s="200">
        <v>0</v>
      </c>
      <c r="R214" s="200">
        <f>Q214*H214</f>
        <v>0</v>
      </c>
      <c r="S214" s="200">
        <v>0</v>
      </c>
      <c r="T214" s="201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150</v>
      </c>
      <c r="AT214" s="202" t="s">
        <v>135</v>
      </c>
      <c r="AU214" s="202" t="s">
        <v>141</v>
      </c>
      <c r="AY214" s="18" t="s">
        <v>132</v>
      </c>
      <c r="BE214" s="203">
        <f>IF(N214="základní",J214,0)</f>
        <v>0</v>
      </c>
      <c r="BF214" s="203">
        <f>IF(N214="snížená",J214,0)</f>
        <v>0</v>
      </c>
      <c r="BG214" s="203">
        <f>IF(N214="zákl. přenesená",J214,0)</f>
        <v>0</v>
      </c>
      <c r="BH214" s="203">
        <f>IF(N214="sníž. přenesená",J214,0)</f>
        <v>0</v>
      </c>
      <c r="BI214" s="203">
        <f>IF(N214="nulová",J214,0)</f>
        <v>0</v>
      </c>
      <c r="BJ214" s="18" t="s">
        <v>141</v>
      </c>
      <c r="BK214" s="203">
        <f>ROUND(I214*H214,2)</f>
        <v>0</v>
      </c>
      <c r="BL214" s="18" t="s">
        <v>150</v>
      </c>
      <c r="BM214" s="202" t="s">
        <v>1326</v>
      </c>
    </row>
    <row r="215" spans="1:65" s="2" customFormat="1" ht="21.75" customHeight="1">
      <c r="A215" s="36"/>
      <c r="B215" s="37"/>
      <c r="C215" s="191" t="s">
        <v>467</v>
      </c>
      <c r="D215" s="191" t="s">
        <v>135</v>
      </c>
      <c r="E215" s="192" t="s">
        <v>407</v>
      </c>
      <c r="F215" s="193" t="s">
        <v>408</v>
      </c>
      <c r="G215" s="194" t="s">
        <v>251</v>
      </c>
      <c r="H215" s="195">
        <v>13.824999999999999</v>
      </c>
      <c r="I215" s="196"/>
      <c r="J215" s="197">
        <f>ROUND(I215*H215,2)</f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>O215*H215</f>
        <v>0</v>
      </c>
      <c r="Q215" s="200">
        <v>0</v>
      </c>
      <c r="R215" s="200">
        <f>Q215*H215</f>
        <v>0</v>
      </c>
      <c r="S215" s="200">
        <v>0</v>
      </c>
      <c r="T215" s="201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150</v>
      </c>
      <c r="AT215" s="202" t="s">
        <v>135</v>
      </c>
      <c r="AU215" s="202" t="s">
        <v>141</v>
      </c>
      <c r="AY215" s="18" t="s">
        <v>132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18" t="s">
        <v>141</v>
      </c>
      <c r="BK215" s="203">
        <f>ROUND(I215*H215,2)</f>
        <v>0</v>
      </c>
      <c r="BL215" s="18" t="s">
        <v>150</v>
      </c>
      <c r="BM215" s="202" t="s">
        <v>1327</v>
      </c>
    </row>
    <row r="216" spans="1:65" s="12" customFormat="1" ht="22.9" customHeight="1">
      <c r="B216" s="175"/>
      <c r="C216" s="176"/>
      <c r="D216" s="177" t="s">
        <v>78</v>
      </c>
      <c r="E216" s="189" t="s">
        <v>410</v>
      </c>
      <c r="F216" s="189" t="s">
        <v>411</v>
      </c>
      <c r="G216" s="176"/>
      <c r="H216" s="176"/>
      <c r="I216" s="179"/>
      <c r="J216" s="190">
        <f>BK216</f>
        <v>0</v>
      </c>
      <c r="K216" s="176"/>
      <c r="L216" s="181"/>
      <c r="M216" s="182"/>
      <c r="N216" s="183"/>
      <c r="O216" s="183"/>
      <c r="P216" s="184">
        <f>P217</f>
        <v>0</v>
      </c>
      <c r="Q216" s="183"/>
      <c r="R216" s="184">
        <f>R217</f>
        <v>0</v>
      </c>
      <c r="S216" s="183"/>
      <c r="T216" s="185">
        <f>T217</f>
        <v>0</v>
      </c>
      <c r="AR216" s="186" t="s">
        <v>21</v>
      </c>
      <c r="AT216" s="187" t="s">
        <v>78</v>
      </c>
      <c r="AU216" s="187" t="s">
        <v>21</v>
      </c>
      <c r="AY216" s="186" t="s">
        <v>132</v>
      </c>
      <c r="BK216" s="188">
        <f>BK217</f>
        <v>0</v>
      </c>
    </row>
    <row r="217" spans="1:65" s="2" customFormat="1" ht="21.75" customHeight="1">
      <c r="A217" s="36"/>
      <c r="B217" s="37"/>
      <c r="C217" s="191" t="s">
        <v>471</v>
      </c>
      <c r="D217" s="191" t="s">
        <v>135</v>
      </c>
      <c r="E217" s="192" t="s">
        <v>413</v>
      </c>
      <c r="F217" s="193" t="s">
        <v>414</v>
      </c>
      <c r="G217" s="194" t="s">
        <v>251</v>
      </c>
      <c r="H217" s="195">
        <v>31.713000000000001</v>
      </c>
      <c r="I217" s="196"/>
      <c r="J217" s="197">
        <f>ROUND(I217*H217,2)</f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>O217*H217</f>
        <v>0</v>
      </c>
      <c r="Q217" s="200">
        <v>0</v>
      </c>
      <c r="R217" s="200">
        <f>Q217*H217</f>
        <v>0</v>
      </c>
      <c r="S217" s="200">
        <v>0</v>
      </c>
      <c r="T217" s="20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150</v>
      </c>
      <c r="AT217" s="202" t="s">
        <v>135</v>
      </c>
      <c r="AU217" s="202" t="s">
        <v>141</v>
      </c>
      <c r="AY217" s="18" t="s">
        <v>132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18" t="s">
        <v>141</v>
      </c>
      <c r="BK217" s="203">
        <f>ROUND(I217*H217,2)</f>
        <v>0</v>
      </c>
      <c r="BL217" s="18" t="s">
        <v>150</v>
      </c>
      <c r="BM217" s="202" t="s">
        <v>1328</v>
      </c>
    </row>
    <row r="218" spans="1:65" s="12" customFormat="1" ht="25.9" customHeight="1">
      <c r="B218" s="175"/>
      <c r="C218" s="176"/>
      <c r="D218" s="177" t="s">
        <v>78</v>
      </c>
      <c r="E218" s="178" t="s">
        <v>487</v>
      </c>
      <c r="F218" s="178" t="s">
        <v>488</v>
      </c>
      <c r="G218" s="176"/>
      <c r="H218" s="176"/>
      <c r="I218" s="179"/>
      <c r="J218" s="180">
        <f>BK218</f>
        <v>0</v>
      </c>
      <c r="K218" s="176"/>
      <c r="L218" s="181"/>
      <c r="M218" s="182"/>
      <c r="N218" s="183"/>
      <c r="O218" s="183"/>
      <c r="P218" s="184">
        <f>P219+P231+P257+P260+P262+P264+P276+P279+P286+P292+P297</f>
        <v>0</v>
      </c>
      <c r="Q218" s="183"/>
      <c r="R218" s="184">
        <f>R219+R231+R257+R260+R262+R264+R276+R279+R286+R292+R297</f>
        <v>8.5417595999999989</v>
      </c>
      <c r="S218" s="183"/>
      <c r="T218" s="185">
        <f>T219+T231+T257+T260+T262+T264+T276+T279+T286+T292+T297</f>
        <v>0.70272000000000001</v>
      </c>
      <c r="AR218" s="186" t="s">
        <v>141</v>
      </c>
      <c r="AT218" s="187" t="s">
        <v>78</v>
      </c>
      <c r="AU218" s="187" t="s">
        <v>79</v>
      </c>
      <c r="AY218" s="186" t="s">
        <v>132</v>
      </c>
      <c r="BK218" s="188">
        <f>BK219+BK231+BK257+BK260+BK262+BK264+BK276+BK279+BK286+BK292+BK297</f>
        <v>0</v>
      </c>
    </row>
    <row r="219" spans="1:65" s="12" customFormat="1" ht="22.9" customHeight="1">
      <c r="B219" s="175"/>
      <c r="C219" s="176"/>
      <c r="D219" s="177" t="s">
        <v>78</v>
      </c>
      <c r="E219" s="189" t="s">
        <v>489</v>
      </c>
      <c r="F219" s="189" t="s">
        <v>490</v>
      </c>
      <c r="G219" s="176"/>
      <c r="H219" s="176"/>
      <c r="I219" s="179"/>
      <c r="J219" s="190">
        <f>BK219</f>
        <v>0</v>
      </c>
      <c r="K219" s="176"/>
      <c r="L219" s="181"/>
      <c r="M219" s="182"/>
      <c r="N219" s="183"/>
      <c r="O219" s="183"/>
      <c r="P219" s="184">
        <f>SUM(P220:P230)</f>
        <v>0</v>
      </c>
      <c r="Q219" s="183"/>
      <c r="R219" s="184">
        <f>SUM(R220:R230)</f>
        <v>0.56749760000000005</v>
      </c>
      <c r="S219" s="183"/>
      <c r="T219" s="185">
        <f>SUM(T220:T230)</f>
        <v>0</v>
      </c>
      <c r="AR219" s="186" t="s">
        <v>141</v>
      </c>
      <c r="AT219" s="187" t="s">
        <v>78</v>
      </c>
      <c r="AU219" s="187" t="s">
        <v>21</v>
      </c>
      <c r="AY219" s="186" t="s">
        <v>132</v>
      </c>
      <c r="BK219" s="188">
        <f>SUM(BK220:BK230)</f>
        <v>0</v>
      </c>
    </row>
    <row r="220" spans="1:65" s="2" customFormat="1" ht="21.75" customHeight="1">
      <c r="A220" s="36"/>
      <c r="B220" s="37"/>
      <c r="C220" s="191" t="s">
        <v>475</v>
      </c>
      <c r="D220" s="191" t="s">
        <v>135</v>
      </c>
      <c r="E220" s="192" t="s">
        <v>492</v>
      </c>
      <c r="F220" s="193" t="s">
        <v>493</v>
      </c>
      <c r="G220" s="194" t="s">
        <v>195</v>
      </c>
      <c r="H220" s="195">
        <v>83.563000000000002</v>
      </c>
      <c r="I220" s="196"/>
      <c r="J220" s="197">
        <f>ROUND(I220*H220,2)</f>
        <v>0</v>
      </c>
      <c r="K220" s="193" t="s">
        <v>139</v>
      </c>
      <c r="L220" s="41"/>
      <c r="M220" s="198" t="s">
        <v>32</v>
      </c>
      <c r="N220" s="199" t="s">
        <v>51</v>
      </c>
      <c r="O220" s="66"/>
      <c r="P220" s="200">
        <f>O220*H220</f>
        <v>0</v>
      </c>
      <c r="Q220" s="200">
        <v>0</v>
      </c>
      <c r="R220" s="200">
        <f>Q220*H220</f>
        <v>0</v>
      </c>
      <c r="S220" s="200">
        <v>0</v>
      </c>
      <c r="T220" s="201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2" t="s">
        <v>261</v>
      </c>
      <c r="AT220" s="202" t="s">
        <v>135</v>
      </c>
      <c r="AU220" s="202" t="s">
        <v>141</v>
      </c>
      <c r="AY220" s="18" t="s">
        <v>132</v>
      </c>
      <c r="BE220" s="203">
        <f>IF(N220="základní",J220,0)</f>
        <v>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18" t="s">
        <v>141</v>
      </c>
      <c r="BK220" s="203">
        <f>ROUND(I220*H220,2)</f>
        <v>0</v>
      </c>
      <c r="BL220" s="18" t="s">
        <v>261</v>
      </c>
      <c r="BM220" s="202" t="s">
        <v>1329</v>
      </c>
    </row>
    <row r="221" spans="1:65" s="13" customFormat="1" ht="11.25">
      <c r="B221" s="209"/>
      <c r="C221" s="210"/>
      <c r="D221" s="211" t="s">
        <v>197</v>
      </c>
      <c r="E221" s="212" t="s">
        <v>32</v>
      </c>
      <c r="F221" s="213" t="s">
        <v>1209</v>
      </c>
      <c r="G221" s="210"/>
      <c r="H221" s="214">
        <v>83.563000000000002</v>
      </c>
      <c r="I221" s="215"/>
      <c r="J221" s="210"/>
      <c r="K221" s="210"/>
      <c r="L221" s="216"/>
      <c r="M221" s="217"/>
      <c r="N221" s="218"/>
      <c r="O221" s="218"/>
      <c r="P221" s="218"/>
      <c r="Q221" s="218"/>
      <c r="R221" s="218"/>
      <c r="S221" s="218"/>
      <c r="T221" s="219"/>
      <c r="AT221" s="220" t="s">
        <v>197</v>
      </c>
      <c r="AU221" s="220" t="s">
        <v>141</v>
      </c>
      <c r="AV221" s="13" t="s">
        <v>141</v>
      </c>
      <c r="AW221" s="13" t="s">
        <v>41</v>
      </c>
      <c r="AX221" s="13" t="s">
        <v>79</v>
      </c>
      <c r="AY221" s="220" t="s">
        <v>132</v>
      </c>
    </row>
    <row r="222" spans="1:65" s="14" customFormat="1" ht="11.25">
      <c r="B222" s="221"/>
      <c r="C222" s="222"/>
      <c r="D222" s="211" t="s">
        <v>197</v>
      </c>
      <c r="E222" s="223" t="s">
        <v>32</v>
      </c>
      <c r="F222" s="224" t="s">
        <v>199</v>
      </c>
      <c r="G222" s="222"/>
      <c r="H222" s="225">
        <v>83.563000000000002</v>
      </c>
      <c r="I222" s="226"/>
      <c r="J222" s="222"/>
      <c r="K222" s="222"/>
      <c r="L222" s="227"/>
      <c r="M222" s="228"/>
      <c r="N222" s="229"/>
      <c r="O222" s="229"/>
      <c r="P222" s="229"/>
      <c r="Q222" s="229"/>
      <c r="R222" s="229"/>
      <c r="S222" s="229"/>
      <c r="T222" s="230"/>
      <c r="AT222" s="231" t="s">
        <v>197</v>
      </c>
      <c r="AU222" s="231" t="s">
        <v>141</v>
      </c>
      <c r="AV222" s="14" t="s">
        <v>150</v>
      </c>
      <c r="AW222" s="14" t="s">
        <v>41</v>
      </c>
      <c r="AX222" s="14" t="s">
        <v>21</v>
      </c>
      <c r="AY222" s="231" t="s">
        <v>132</v>
      </c>
    </row>
    <row r="223" spans="1:65" s="2" customFormat="1" ht="16.5" customHeight="1">
      <c r="A223" s="36"/>
      <c r="B223" s="37"/>
      <c r="C223" s="232" t="s">
        <v>479</v>
      </c>
      <c r="D223" s="232" t="s">
        <v>243</v>
      </c>
      <c r="E223" s="233" t="s">
        <v>816</v>
      </c>
      <c r="F223" s="234" t="s">
        <v>817</v>
      </c>
      <c r="G223" s="235" t="s">
        <v>818</v>
      </c>
      <c r="H223" s="236">
        <v>91.521000000000001</v>
      </c>
      <c r="I223" s="237"/>
      <c r="J223" s="238">
        <f>ROUND(I223*H223,2)</f>
        <v>0</v>
      </c>
      <c r="K223" s="234" t="s">
        <v>139</v>
      </c>
      <c r="L223" s="239"/>
      <c r="M223" s="240" t="s">
        <v>32</v>
      </c>
      <c r="N223" s="241" t="s">
        <v>51</v>
      </c>
      <c r="O223" s="66"/>
      <c r="P223" s="200">
        <f>O223*H223</f>
        <v>0</v>
      </c>
      <c r="Q223" s="200">
        <v>1E-3</v>
      </c>
      <c r="R223" s="200">
        <f>Q223*H223</f>
        <v>9.1521000000000005E-2</v>
      </c>
      <c r="S223" s="200">
        <v>0</v>
      </c>
      <c r="T223" s="201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2" t="s">
        <v>335</v>
      </c>
      <c r="AT223" s="202" t="s">
        <v>243</v>
      </c>
      <c r="AU223" s="202" t="s">
        <v>141</v>
      </c>
      <c r="AY223" s="18" t="s">
        <v>132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18" t="s">
        <v>141</v>
      </c>
      <c r="BK223" s="203">
        <f>ROUND(I223*H223,2)</f>
        <v>0</v>
      </c>
      <c r="BL223" s="18" t="s">
        <v>261</v>
      </c>
      <c r="BM223" s="202" t="s">
        <v>1330</v>
      </c>
    </row>
    <row r="224" spans="1:65" s="2" customFormat="1" ht="16.5" customHeight="1">
      <c r="A224" s="36"/>
      <c r="B224" s="37"/>
      <c r="C224" s="191" t="s">
        <v>483</v>
      </c>
      <c r="D224" s="191" t="s">
        <v>135</v>
      </c>
      <c r="E224" s="192" t="s">
        <v>502</v>
      </c>
      <c r="F224" s="193" t="s">
        <v>503</v>
      </c>
      <c r="G224" s="194" t="s">
        <v>195</v>
      </c>
      <c r="H224" s="195">
        <v>83.563000000000002</v>
      </c>
      <c r="I224" s="196"/>
      <c r="J224" s="197">
        <f>ROUND(I224*H224,2)</f>
        <v>0</v>
      </c>
      <c r="K224" s="193" t="s">
        <v>139</v>
      </c>
      <c r="L224" s="41"/>
      <c r="M224" s="198" t="s">
        <v>32</v>
      </c>
      <c r="N224" s="199" t="s">
        <v>51</v>
      </c>
      <c r="O224" s="66"/>
      <c r="P224" s="200">
        <f>O224*H224</f>
        <v>0</v>
      </c>
      <c r="Q224" s="200">
        <v>4.0000000000000002E-4</v>
      </c>
      <c r="R224" s="200">
        <f>Q224*H224</f>
        <v>3.3425200000000002E-2</v>
      </c>
      <c r="S224" s="200">
        <v>0</v>
      </c>
      <c r="T224" s="20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261</v>
      </c>
      <c r="AT224" s="202" t="s">
        <v>135</v>
      </c>
      <c r="AU224" s="202" t="s">
        <v>141</v>
      </c>
      <c r="AY224" s="18" t="s">
        <v>132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8" t="s">
        <v>141</v>
      </c>
      <c r="BK224" s="203">
        <f>ROUND(I224*H224,2)</f>
        <v>0</v>
      </c>
      <c r="BL224" s="18" t="s">
        <v>261</v>
      </c>
      <c r="BM224" s="202" t="s">
        <v>1331</v>
      </c>
    </row>
    <row r="225" spans="1:65" s="2" customFormat="1" ht="16.5" customHeight="1">
      <c r="A225" s="36"/>
      <c r="B225" s="37"/>
      <c r="C225" s="232" t="s">
        <v>491</v>
      </c>
      <c r="D225" s="232" t="s">
        <v>243</v>
      </c>
      <c r="E225" s="233" t="s">
        <v>506</v>
      </c>
      <c r="F225" s="234" t="s">
        <v>821</v>
      </c>
      <c r="G225" s="235" t="s">
        <v>195</v>
      </c>
      <c r="H225" s="236">
        <v>100.276</v>
      </c>
      <c r="I225" s="237"/>
      <c r="J225" s="238">
        <f>ROUND(I225*H225,2)</f>
        <v>0</v>
      </c>
      <c r="K225" s="234" t="s">
        <v>139</v>
      </c>
      <c r="L225" s="239"/>
      <c r="M225" s="240" t="s">
        <v>32</v>
      </c>
      <c r="N225" s="241" t="s">
        <v>51</v>
      </c>
      <c r="O225" s="66"/>
      <c r="P225" s="200">
        <f>O225*H225</f>
        <v>0</v>
      </c>
      <c r="Q225" s="200">
        <v>3.8800000000000002E-3</v>
      </c>
      <c r="R225" s="200">
        <f>Q225*H225</f>
        <v>0.38907088000000001</v>
      </c>
      <c r="S225" s="200">
        <v>0</v>
      </c>
      <c r="T225" s="20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2" t="s">
        <v>335</v>
      </c>
      <c r="AT225" s="202" t="s">
        <v>243</v>
      </c>
      <c r="AU225" s="202" t="s">
        <v>141</v>
      </c>
      <c r="AY225" s="18" t="s">
        <v>132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8" t="s">
        <v>141</v>
      </c>
      <c r="BK225" s="203">
        <f>ROUND(I225*H225,2)</f>
        <v>0</v>
      </c>
      <c r="BL225" s="18" t="s">
        <v>261</v>
      </c>
      <c r="BM225" s="202" t="s">
        <v>1332</v>
      </c>
    </row>
    <row r="226" spans="1:65" s="13" customFormat="1" ht="11.25">
      <c r="B226" s="209"/>
      <c r="C226" s="210"/>
      <c r="D226" s="211" t="s">
        <v>197</v>
      </c>
      <c r="E226" s="210"/>
      <c r="F226" s="213" t="s">
        <v>1213</v>
      </c>
      <c r="G226" s="210"/>
      <c r="H226" s="214">
        <v>100.276</v>
      </c>
      <c r="I226" s="215"/>
      <c r="J226" s="210"/>
      <c r="K226" s="210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197</v>
      </c>
      <c r="AU226" s="220" t="s">
        <v>141</v>
      </c>
      <c r="AV226" s="13" t="s">
        <v>141</v>
      </c>
      <c r="AW226" s="13" t="s">
        <v>4</v>
      </c>
      <c r="AX226" s="13" t="s">
        <v>21</v>
      </c>
      <c r="AY226" s="220" t="s">
        <v>132</v>
      </c>
    </row>
    <row r="227" spans="1:65" s="2" customFormat="1" ht="21.75" customHeight="1">
      <c r="A227" s="36"/>
      <c r="B227" s="37"/>
      <c r="C227" s="191" t="s">
        <v>496</v>
      </c>
      <c r="D227" s="191" t="s">
        <v>135</v>
      </c>
      <c r="E227" s="192" t="s">
        <v>511</v>
      </c>
      <c r="F227" s="193" t="s">
        <v>512</v>
      </c>
      <c r="G227" s="194" t="s">
        <v>195</v>
      </c>
      <c r="H227" s="195">
        <v>83.563000000000002</v>
      </c>
      <c r="I227" s="196"/>
      <c r="J227" s="197">
        <f>ROUND(I227*H227,2)</f>
        <v>0</v>
      </c>
      <c r="K227" s="193" t="s">
        <v>139</v>
      </c>
      <c r="L227" s="41"/>
      <c r="M227" s="198" t="s">
        <v>32</v>
      </c>
      <c r="N227" s="199" t="s">
        <v>51</v>
      </c>
      <c r="O227" s="66"/>
      <c r="P227" s="200">
        <f>O227*H227</f>
        <v>0</v>
      </c>
      <c r="Q227" s="200">
        <v>4.0000000000000003E-5</v>
      </c>
      <c r="R227" s="200">
        <f>Q227*H227</f>
        <v>3.3425200000000003E-3</v>
      </c>
      <c r="S227" s="200">
        <v>0</v>
      </c>
      <c r="T227" s="20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261</v>
      </c>
      <c r="AT227" s="202" t="s">
        <v>135</v>
      </c>
      <c r="AU227" s="202" t="s">
        <v>141</v>
      </c>
      <c r="AY227" s="18" t="s">
        <v>132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8" t="s">
        <v>141</v>
      </c>
      <c r="BK227" s="203">
        <f>ROUND(I227*H227,2)</f>
        <v>0</v>
      </c>
      <c r="BL227" s="18" t="s">
        <v>261</v>
      </c>
      <c r="BM227" s="202" t="s">
        <v>1333</v>
      </c>
    </row>
    <row r="228" spans="1:65" s="2" customFormat="1" ht="16.5" customHeight="1">
      <c r="A228" s="36"/>
      <c r="B228" s="37"/>
      <c r="C228" s="232" t="s">
        <v>501</v>
      </c>
      <c r="D228" s="232" t="s">
        <v>243</v>
      </c>
      <c r="E228" s="233" t="s">
        <v>515</v>
      </c>
      <c r="F228" s="234" t="s">
        <v>516</v>
      </c>
      <c r="G228" s="235" t="s">
        <v>195</v>
      </c>
      <c r="H228" s="236">
        <v>100.276</v>
      </c>
      <c r="I228" s="237"/>
      <c r="J228" s="238">
        <f>ROUND(I228*H228,2)</f>
        <v>0</v>
      </c>
      <c r="K228" s="234" t="s">
        <v>139</v>
      </c>
      <c r="L228" s="239"/>
      <c r="M228" s="240" t="s">
        <v>32</v>
      </c>
      <c r="N228" s="241" t="s">
        <v>51</v>
      </c>
      <c r="O228" s="66"/>
      <c r="P228" s="200">
        <f>O228*H228</f>
        <v>0</v>
      </c>
      <c r="Q228" s="200">
        <v>5.0000000000000001E-4</v>
      </c>
      <c r="R228" s="200">
        <f>Q228*H228</f>
        <v>5.0138000000000002E-2</v>
      </c>
      <c r="S228" s="200">
        <v>0</v>
      </c>
      <c r="T228" s="201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2" t="s">
        <v>335</v>
      </c>
      <c r="AT228" s="202" t="s">
        <v>243</v>
      </c>
      <c r="AU228" s="202" t="s">
        <v>141</v>
      </c>
      <c r="AY228" s="18" t="s">
        <v>132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8" t="s">
        <v>141</v>
      </c>
      <c r="BK228" s="203">
        <f>ROUND(I228*H228,2)</f>
        <v>0</v>
      </c>
      <c r="BL228" s="18" t="s">
        <v>261</v>
      </c>
      <c r="BM228" s="202" t="s">
        <v>1334</v>
      </c>
    </row>
    <row r="229" spans="1:65" s="13" customFormat="1" ht="11.25">
      <c r="B229" s="209"/>
      <c r="C229" s="210"/>
      <c r="D229" s="211" t="s">
        <v>197</v>
      </c>
      <c r="E229" s="210"/>
      <c r="F229" s="213" t="s">
        <v>1213</v>
      </c>
      <c r="G229" s="210"/>
      <c r="H229" s="214">
        <v>100.276</v>
      </c>
      <c r="I229" s="215"/>
      <c r="J229" s="210"/>
      <c r="K229" s="210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197</v>
      </c>
      <c r="AU229" s="220" t="s">
        <v>141</v>
      </c>
      <c r="AV229" s="13" t="s">
        <v>141</v>
      </c>
      <c r="AW229" s="13" t="s">
        <v>4</v>
      </c>
      <c r="AX229" s="13" t="s">
        <v>21</v>
      </c>
      <c r="AY229" s="220" t="s">
        <v>132</v>
      </c>
    </row>
    <row r="230" spans="1:65" s="2" customFormat="1" ht="21.75" customHeight="1">
      <c r="A230" s="36"/>
      <c r="B230" s="37"/>
      <c r="C230" s="191" t="s">
        <v>505</v>
      </c>
      <c r="D230" s="191" t="s">
        <v>135</v>
      </c>
      <c r="E230" s="192" t="s">
        <v>519</v>
      </c>
      <c r="F230" s="193" t="s">
        <v>520</v>
      </c>
      <c r="G230" s="194" t="s">
        <v>251</v>
      </c>
      <c r="H230" s="195">
        <v>0.56699999999999995</v>
      </c>
      <c r="I230" s="196"/>
      <c r="J230" s="197">
        <f>ROUND(I230*H230,2)</f>
        <v>0</v>
      </c>
      <c r="K230" s="193" t="s">
        <v>139</v>
      </c>
      <c r="L230" s="41"/>
      <c r="M230" s="198" t="s">
        <v>32</v>
      </c>
      <c r="N230" s="199" t="s">
        <v>51</v>
      </c>
      <c r="O230" s="66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261</v>
      </c>
      <c r="AT230" s="202" t="s">
        <v>135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1335</v>
      </c>
    </row>
    <row r="231" spans="1:65" s="12" customFormat="1" ht="22.9" customHeight="1">
      <c r="B231" s="175"/>
      <c r="C231" s="176"/>
      <c r="D231" s="177" t="s">
        <v>78</v>
      </c>
      <c r="E231" s="189" t="s">
        <v>522</v>
      </c>
      <c r="F231" s="189" t="s">
        <v>523</v>
      </c>
      <c r="G231" s="176"/>
      <c r="H231" s="176"/>
      <c r="I231" s="179"/>
      <c r="J231" s="190">
        <f>BK231</f>
        <v>0</v>
      </c>
      <c r="K231" s="176"/>
      <c r="L231" s="181"/>
      <c r="M231" s="182"/>
      <c r="N231" s="183"/>
      <c r="O231" s="183"/>
      <c r="P231" s="184">
        <f>SUM(P232:P256)</f>
        <v>0</v>
      </c>
      <c r="Q231" s="183"/>
      <c r="R231" s="184">
        <f>SUM(R232:R256)</f>
        <v>2.9866145999999993</v>
      </c>
      <c r="S231" s="183"/>
      <c r="T231" s="185">
        <f>SUM(T232:T256)</f>
        <v>0</v>
      </c>
      <c r="AR231" s="186" t="s">
        <v>141</v>
      </c>
      <c r="AT231" s="187" t="s">
        <v>78</v>
      </c>
      <c r="AU231" s="187" t="s">
        <v>21</v>
      </c>
      <c r="AY231" s="186" t="s">
        <v>132</v>
      </c>
      <c r="BK231" s="188">
        <f>SUM(BK232:BK256)</f>
        <v>0</v>
      </c>
    </row>
    <row r="232" spans="1:65" s="2" customFormat="1" ht="16.5" customHeight="1">
      <c r="A232" s="36"/>
      <c r="B232" s="37"/>
      <c r="C232" s="191" t="s">
        <v>510</v>
      </c>
      <c r="D232" s="191" t="s">
        <v>135</v>
      </c>
      <c r="E232" s="192" t="s">
        <v>525</v>
      </c>
      <c r="F232" s="193" t="s">
        <v>526</v>
      </c>
      <c r="G232" s="194" t="s">
        <v>195</v>
      </c>
      <c r="H232" s="195">
        <v>122.72</v>
      </c>
      <c r="I232" s="196"/>
      <c r="J232" s="197">
        <f>ROUND(I232*H232,2)</f>
        <v>0</v>
      </c>
      <c r="K232" s="193" t="s">
        <v>139</v>
      </c>
      <c r="L232" s="41"/>
      <c r="M232" s="198" t="s">
        <v>32</v>
      </c>
      <c r="N232" s="199" t="s">
        <v>51</v>
      </c>
      <c r="O232" s="66"/>
      <c r="P232" s="200">
        <f>O232*H232</f>
        <v>0</v>
      </c>
      <c r="Q232" s="200">
        <v>6.0299999999999998E-3</v>
      </c>
      <c r="R232" s="200">
        <f>Q232*H232</f>
        <v>0.74000159999999993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261</v>
      </c>
      <c r="AT232" s="202" t="s">
        <v>135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1336</v>
      </c>
    </row>
    <row r="233" spans="1:65" s="2" customFormat="1" ht="16.5" customHeight="1">
      <c r="A233" s="36"/>
      <c r="B233" s="37"/>
      <c r="C233" s="232" t="s">
        <v>514</v>
      </c>
      <c r="D233" s="232" t="s">
        <v>243</v>
      </c>
      <c r="E233" s="233" t="s">
        <v>529</v>
      </c>
      <c r="F233" s="234" t="s">
        <v>530</v>
      </c>
      <c r="G233" s="235" t="s">
        <v>202</v>
      </c>
      <c r="H233" s="236">
        <v>15.462</v>
      </c>
      <c r="I233" s="237"/>
      <c r="J233" s="238">
        <f>ROUND(I233*H233,2)</f>
        <v>0</v>
      </c>
      <c r="K233" s="234" t="s">
        <v>139</v>
      </c>
      <c r="L233" s="239"/>
      <c r="M233" s="240" t="s">
        <v>32</v>
      </c>
      <c r="N233" s="241" t="s">
        <v>51</v>
      </c>
      <c r="O233" s="66"/>
      <c r="P233" s="200">
        <f>O233*H233</f>
        <v>0</v>
      </c>
      <c r="Q233" s="200">
        <v>0.04</v>
      </c>
      <c r="R233" s="200">
        <f>Q233*H233</f>
        <v>0.61848000000000003</v>
      </c>
      <c r="S233" s="200">
        <v>0</v>
      </c>
      <c r="T233" s="20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2" t="s">
        <v>335</v>
      </c>
      <c r="AT233" s="202" t="s">
        <v>243</v>
      </c>
      <c r="AU233" s="202" t="s">
        <v>141</v>
      </c>
      <c r="AY233" s="18" t="s">
        <v>132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8" t="s">
        <v>141</v>
      </c>
      <c r="BK233" s="203">
        <f>ROUND(I233*H233,2)</f>
        <v>0</v>
      </c>
      <c r="BL233" s="18" t="s">
        <v>261</v>
      </c>
      <c r="BM233" s="202" t="s">
        <v>1337</v>
      </c>
    </row>
    <row r="234" spans="1:65" s="13" customFormat="1" ht="11.25">
      <c r="B234" s="209"/>
      <c r="C234" s="210"/>
      <c r="D234" s="211" t="s">
        <v>197</v>
      </c>
      <c r="E234" s="212" t="s">
        <v>32</v>
      </c>
      <c r="F234" s="213" t="s">
        <v>532</v>
      </c>
      <c r="G234" s="210"/>
      <c r="H234" s="214">
        <v>14.726000000000001</v>
      </c>
      <c r="I234" s="215"/>
      <c r="J234" s="210"/>
      <c r="K234" s="210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197</v>
      </c>
      <c r="AU234" s="220" t="s">
        <v>141</v>
      </c>
      <c r="AV234" s="13" t="s">
        <v>141</v>
      </c>
      <c r="AW234" s="13" t="s">
        <v>41</v>
      </c>
      <c r="AX234" s="13" t="s">
        <v>21</v>
      </c>
      <c r="AY234" s="220" t="s">
        <v>132</v>
      </c>
    </row>
    <row r="235" spans="1:65" s="13" customFormat="1" ht="11.25">
      <c r="B235" s="209"/>
      <c r="C235" s="210"/>
      <c r="D235" s="211" t="s">
        <v>197</v>
      </c>
      <c r="E235" s="210"/>
      <c r="F235" s="213" t="s">
        <v>533</v>
      </c>
      <c r="G235" s="210"/>
      <c r="H235" s="214">
        <v>15.462</v>
      </c>
      <c r="I235" s="215"/>
      <c r="J235" s="210"/>
      <c r="K235" s="210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197</v>
      </c>
      <c r="AU235" s="220" t="s">
        <v>141</v>
      </c>
      <c r="AV235" s="13" t="s">
        <v>141</v>
      </c>
      <c r="AW235" s="13" t="s">
        <v>4</v>
      </c>
      <c r="AX235" s="13" t="s">
        <v>21</v>
      </c>
      <c r="AY235" s="220" t="s">
        <v>132</v>
      </c>
    </row>
    <row r="236" spans="1:65" s="2" customFormat="1" ht="21.75" customHeight="1">
      <c r="A236" s="36"/>
      <c r="B236" s="37"/>
      <c r="C236" s="191" t="s">
        <v>518</v>
      </c>
      <c r="D236" s="191" t="s">
        <v>135</v>
      </c>
      <c r="E236" s="192" t="s">
        <v>535</v>
      </c>
      <c r="F236" s="193" t="s">
        <v>536</v>
      </c>
      <c r="G236" s="194" t="s">
        <v>195</v>
      </c>
      <c r="H236" s="195">
        <v>152.32</v>
      </c>
      <c r="I236" s="196"/>
      <c r="J236" s="197">
        <f>ROUND(I236*H236,2)</f>
        <v>0</v>
      </c>
      <c r="K236" s="193" t="s">
        <v>139</v>
      </c>
      <c r="L236" s="41"/>
      <c r="M236" s="198" t="s">
        <v>32</v>
      </c>
      <c r="N236" s="199" t="s">
        <v>51</v>
      </c>
      <c r="O236" s="66"/>
      <c r="P236" s="200">
        <f>O236*H236</f>
        <v>0</v>
      </c>
      <c r="Q236" s="200">
        <v>0</v>
      </c>
      <c r="R236" s="200">
        <f>Q236*H236</f>
        <v>0</v>
      </c>
      <c r="S236" s="200">
        <v>0</v>
      </c>
      <c r="T236" s="20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2" t="s">
        <v>261</v>
      </c>
      <c r="AT236" s="202" t="s">
        <v>135</v>
      </c>
      <c r="AU236" s="202" t="s">
        <v>141</v>
      </c>
      <c r="AY236" s="18" t="s">
        <v>132</v>
      </c>
      <c r="BE236" s="203">
        <f>IF(N236="základní",J236,0)</f>
        <v>0</v>
      </c>
      <c r="BF236" s="203">
        <f>IF(N236="snížená",J236,0)</f>
        <v>0</v>
      </c>
      <c r="BG236" s="203">
        <f>IF(N236="zákl. přenesená",J236,0)</f>
        <v>0</v>
      </c>
      <c r="BH236" s="203">
        <f>IF(N236="sníž. přenesená",J236,0)</f>
        <v>0</v>
      </c>
      <c r="BI236" s="203">
        <f>IF(N236="nulová",J236,0)</f>
        <v>0</v>
      </c>
      <c r="BJ236" s="18" t="s">
        <v>141</v>
      </c>
      <c r="BK236" s="203">
        <f>ROUND(I236*H236,2)</f>
        <v>0</v>
      </c>
      <c r="BL236" s="18" t="s">
        <v>261</v>
      </c>
      <c r="BM236" s="202" t="s">
        <v>1338</v>
      </c>
    </row>
    <row r="237" spans="1:65" s="2" customFormat="1" ht="16.5" customHeight="1">
      <c r="A237" s="36"/>
      <c r="B237" s="37"/>
      <c r="C237" s="232" t="s">
        <v>524</v>
      </c>
      <c r="D237" s="232" t="s">
        <v>243</v>
      </c>
      <c r="E237" s="233" t="s">
        <v>539</v>
      </c>
      <c r="F237" s="234" t="s">
        <v>540</v>
      </c>
      <c r="G237" s="235" t="s">
        <v>195</v>
      </c>
      <c r="H237" s="236">
        <v>307.68599999999998</v>
      </c>
      <c r="I237" s="237"/>
      <c r="J237" s="238">
        <f>ROUND(I237*H237,2)</f>
        <v>0</v>
      </c>
      <c r="K237" s="234" t="s">
        <v>139</v>
      </c>
      <c r="L237" s="239"/>
      <c r="M237" s="240" t="s">
        <v>32</v>
      </c>
      <c r="N237" s="241" t="s">
        <v>51</v>
      </c>
      <c r="O237" s="66"/>
      <c r="P237" s="200">
        <f>O237*H237</f>
        <v>0</v>
      </c>
      <c r="Q237" s="200">
        <v>3.9199999999999999E-3</v>
      </c>
      <c r="R237" s="200">
        <f>Q237*H237</f>
        <v>1.2061291199999999</v>
      </c>
      <c r="S237" s="200">
        <v>0</v>
      </c>
      <c r="T237" s="20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2" t="s">
        <v>335</v>
      </c>
      <c r="AT237" s="202" t="s">
        <v>243</v>
      </c>
      <c r="AU237" s="202" t="s">
        <v>141</v>
      </c>
      <c r="AY237" s="18" t="s">
        <v>132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8" t="s">
        <v>141</v>
      </c>
      <c r="BK237" s="203">
        <f>ROUND(I237*H237,2)</f>
        <v>0</v>
      </c>
      <c r="BL237" s="18" t="s">
        <v>261</v>
      </c>
      <c r="BM237" s="202" t="s">
        <v>1339</v>
      </c>
    </row>
    <row r="238" spans="1:65" s="13" customFormat="1" ht="11.25">
      <c r="B238" s="209"/>
      <c r="C238" s="210"/>
      <c r="D238" s="211" t="s">
        <v>197</v>
      </c>
      <c r="E238" s="210"/>
      <c r="F238" s="213" t="s">
        <v>830</v>
      </c>
      <c r="G238" s="210"/>
      <c r="H238" s="214">
        <v>307.68599999999998</v>
      </c>
      <c r="I238" s="215"/>
      <c r="J238" s="210"/>
      <c r="K238" s="210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197</v>
      </c>
      <c r="AU238" s="220" t="s">
        <v>141</v>
      </c>
      <c r="AV238" s="13" t="s">
        <v>141</v>
      </c>
      <c r="AW238" s="13" t="s">
        <v>4</v>
      </c>
      <c r="AX238" s="13" t="s">
        <v>21</v>
      </c>
      <c r="AY238" s="220" t="s">
        <v>132</v>
      </c>
    </row>
    <row r="239" spans="1:65" s="2" customFormat="1" ht="16.5" customHeight="1">
      <c r="A239" s="36"/>
      <c r="B239" s="37"/>
      <c r="C239" s="191" t="s">
        <v>528</v>
      </c>
      <c r="D239" s="191" t="s">
        <v>135</v>
      </c>
      <c r="E239" s="192" t="s">
        <v>544</v>
      </c>
      <c r="F239" s="193" t="s">
        <v>545</v>
      </c>
      <c r="G239" s="194" t="s">
        <v>195</v>
      </c>
      <c r="H239" s="195">
        <v>152.32</v>
      </c>
      <c r="I239" s="196"/>
      <c r="J239" s="197">
        <f>ROUND(I239*H239,2)</f>
        <v>0</v>
      </c>
      <c r="K239" s="193" t="s">
        <v>139</v>
      </c>
      <c r="L239" s="41"/>
      <c r="M239" s="198" t="s">
        <v>32</v>
      </c>
      <c r="N239" s="199" t="s">
        <v>51</v>
      </c>
      <c r="O239" s="66"/>
      <c r="P239" s="200">
        <f>O239*H239</f>
        <v>0</v>
      </c>
      <c r="Q239" s="200">
        <v>3.0000000000000001E-5</v>
      </c>
      <c r="R239" s="200">
        <f>Q239*H239</f>
        <v>4.5696000000000001E-3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261</v>
      </c>
      <c r="AT239" s="202" t="s">
        <v>135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1340</v>
      </c>
    </row>
    <row r="240" spans="1:65" s="2" customFormat="1" ht="16.5" customHeight="1">
      <c r="A240" s="36"/>
      <c r="B240" s="37"/>
      <c r="C240" s="232" t="s">
        <v>534</v>
      </c>
      <c r="D240" s="232" t="s">
        <v>243</v>
      </c>
      <c r="E240" s="233" t="s">
        <v>548</v>
      </c>
      <c r="F240" s="234" t="s">
        <v>549</v>
      </c>
      <c r="G240" s="235" t="s">
        <v>195</v>
      </c>
      <c r="H240" s="236">
        <v>159.93600000000001</v>
      </c>
      <c r="I240" s="237"/>
      <c r="J240" s="238">
        <f>ROUND(I240*H240,2)</f>
        <v>0</v>
      </c>
      <c r="K240" s="234" t="s">
        <v>139</v>
      </c>
      <c r="L240" s="239"/>
      <c r="M240" s="240" t="s">
        <v>32</v>
      </c>
      <c r="N240" s="241" t="s">
        <v>51</v>
      </c>
      <c r="O240" s="66"/>
      <c r="P240" s="200">
        <f>O240*H240</f>
        <v>0</v>
      </c>
      <c r="Q240" s="200">
        <v>1.8000000000000001E-4</v>
      </c>
      <c r="R240" s="200">
        <f>Q240*H240</f>
        <v>2.8788480000000002E-2</v>
      </c>
      <c r="S240" s="200">
        <v>0</v>
      </c>
      <c r="T240" s="20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2" t="s">
        <v>335</v>
      </c>
      <c r="AT240" s="202" t="s">
        <v>243</v>
      </c>
      <c r="AU240" s="202" t="s">
        <v>141</v>
      </c>
      <c r="AY240" s="18" t="s">
        <v>132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8" t="s">
        <v>141</v>
      </c>
      <c r="BK240" s="203">
        <f>ROUND(I240*H240,2)</f>
        <v>0</v>
      </c>
      <c r="BL240" s="18" t="s">
        <v>261</v>
      </c>
      <c r="BM240" s="202" t="s">
        <v>1341</v>
      </c>
    </row>
    <row r="241" spans="1:65" s="13" customFormat="1" ht="11.25">
      <c r="B241" s="209"/>
      <c r="C241" s="210"/>
      <c r="D241" s="211" t="s">
        <v>197</v>
      </c>
      <c r="E241" s="210"/>
      <c r="F241" s="213" t="s">
        <v>833</v>
      </c>
      <c r="G241" s="210"/>
      <c r="H241" s="214">
        <v>159.93600000000001</v>
      </c>
      <c r="I241" s="215"/>
      <c r="J241" s="210"/>
      <c r="K241" s="210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197</v>
      </c>
      <c r="AU241" s="220" t="s">
        <v>141</v>
      </c>
      <c r="AV241" s="13" t="s">
        <v>141</v>
      </c>
      <c r="AW241" s="13" t="s">
        <v>4</v>
      </c>
      <c r="AX241" s="13" t="s">
        <v>21</v>
      </c>
      <c r="AY241" s="220" t="s">
        <v>132</v>
      </c>
    </row>
    <row r="242" spans="1:65" s="2" customFormat="1" ht="21.75" customHeight="1">
      <c r="A242" s="36"/>
      <c r="B242" s="37"/>
      <c r="C242" s="191" t="s">
        <v>538</v>
      </c>
      <c r="D242" s="191" t="s">
        <v>135</v>
      </c>
      <c r="E242" s="192" t="s">
        <v>553</v>
      </c>
      <c r="F242" s="193" t="s">
        <v>554</v>
      </c>
      <c r="G242" s="194" t="s">
        <v>195</v>
      </c>
      <c r="H242" s="195">
        <v>24.63</v>
      </c>
      <c r="I242" s="196"/>
      <c r="J242" s="197">
        <f>ROUND(I242*H242,2)</f>
        <v>0</v>
      </c>
      <c r="K242" s="193" t="s">
        <v>139</v>
      </c>
      <c r="L242" s="41"/>
      <c r="M242" s="198" t="s">
        <v>32</v>
      </c>
      <c r="N242" s="199" t="s">
        <v>51</v>
      </c>
      <c r="O242" s="66"/>
      <c r="P242" s="200">
        <f>O242*H242</f>
        <v>0</v>
      </c>
      <c r="Q242" s="200">
        <v>6.0600000000000003E-3</v>
      </c>
      <c r="R242" s="200">
        <f>Q242*H242</f>
        <v>0.1492578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261</v>
      </c>
      <c r="AT242" s="202" t="s">
        <v>135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1342</v>
      </c>
    </row>
    <row r="243" spans="1:65" s="13" customFormat="1" ht="11.25">
      <c r="B243" s="209"/>
      <c r="C243" s="210"/>
      <c r="D243" s="211" t="s">
        <v>197</v>
      </c>
      <c r="E243" s="212" t="s">
        <v>32</v>
      </c>
      <c r="F243" s="213" t="s">
        <v>835</v>
      </c>
      <c r="G243" s="210"/>
      <c r="H243" s="214">
        <v>27.83</v>
      </c>
      <c r="I243" s="215"/>
      <c r="J243" s="210"/>
      <c r="K243" s="210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197</v>
      </c>
      <c r="AU243" s="220" t="s">
        <v>141</v>
      </c>
      <c r="AV243" s="13" t="s">
        <v>141</v>
      </c>
      <c r="AW243" s="13" t="s">
        <v>41</v>
      </c>
      <c r="AX243" s="13" t="s">
        <v>79</v>
      </c>
      <c r="AY243" s="220" t="s">
        <v>132</v>
      </c>
    </row>
    <row r="244" spans="1:65" s="13" customFormat="1" ht="11.25">
      <c r="B244" s="209"/>
      <c r="C244" s="210"/>
      <c r="D244" s="211" t="s">
        <v>197</v>
      </c>
      <c r="E244" s="212" t="s">
        <v>32</v>
      </c>
      <c r="F244" s="213" t="s">
        <v>836</v>
      </c>
      <c r="G244" s="210"/>
      <c r="H244" s="214">
        <v>-3.2</v>
      </c>
      <c r="I244" s="215"/>
      <c r="J244" s="210"/>
      <c r="K244" s="210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197</v>
      </c>
      <c r="AU244" s="220" t="s">
        <v>141</v>
      </c>
      <c r="AV244" s="13" t="s">
        <v>141</v>
      </c>
      <c r="AW244" s="13" t="s">
        <v>41</v>
      </c>
      <c r="AX244" s="13" t="s">
        <v>79</v>
      </c>
      <c r="AY244" s="220" t="s">
        <v>132</v>
      </c>
    </row>
    <row r="245" spans="1:65" s="14" customFormat="1" ht="11.25">
      <c r="B245" s="221"/>
      <c r="C245" s="222"/>
      <c r="D245" s="211" t="s">
        <v>197</v>
      </c>
      <c r="E245" s="223" t="s">
        <v>32</v>
      </c>
      <c r="F245" s="224" t="s">
        <v>199</v>
      </c>
      <c r="G245" s="222"/>
      <c r="H245" s="225">
        <v>24.63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197</v>
      </c>
      <c r="AU245" s="231" t="s">
        <v>141</v>
      </c>
      <c r="AV245" s="14" t="s">
        <v>150</v>
      </c>
      <c r="AW245" s="14" t="s">
        <v>41</v>
      </c>
      <c r="AX245" s="14" t="s">
        <v>21</v>
      </c>
      <c r="AY245" s="231" t="s">
        <v>132</v>
      </c>
    </row>
    <row r="246" spans="1:65" s="2" customFormat="1" ht="16.5" customHeight="1">
      <c r="A246" s="36"/>
      <c r="B246" s="37"/>
      <c r="C246" s="232" t="s">
        <v>543</v>
      </c>
      <c r="D246" s="232" t="s">
        <v>243</v>
      </c>
      <c r="E246" s="233" t="s">
        <v>559</v>
      </c>
      <c r="F246" s="234" t="s">
        <v>560</v>
      </c>
      <c r="G246" s="235" t="s">
        <v>195</v>
      </c>
      <c r="H246" s="236">
        <v>24.645</v>
      </c>
      <c r="I246" s="237"/>
      <c r="J246" s="238">
        <f>ROUND(I246*H246,2)</f>
        <v>0</v>
      </c>
      <c r="K246" s="234" t="s">
        <v>139</v>
      </c>
      <c r="L246" s="239"/>
      <c r="M246" s="240" t="s">
        <v>32</v>
      </c>
      <c r="N246" s="241" t="s">
        <v>51</v>
      </c>
      <c r="O246" s="66"/>
      <c r="P246" s="200">
        <f>O246*H246</f>
        <v>0</v>
      </c>
      <c r="Q246" s="200">
        <v>8.0000000000000002E-3</v>
      </c>
      <c r="R246" s="200">
        <f>Q246*H246</f>
        <v>0.19716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335</v>
      </c>
      <c r="AT246" s="202" t="s">
        <v>243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1343</v>
      </c>
    </row>
    <row r="247" spans="1:65" s="13" customFormat="1" ht="11.25">
      <c r="B247" s="209"/>
      <c r="C247" s="210"/>
      <c r="D247" s="211" t="s">
        <v>197</v>
      </c>
      <c r="E247" s="210"/>
      <c r="F247" s="213" t="s">
        <v>838</v>
      </c>
      <c r="G247" s="210"/>
      <c r="H247" s="214">
        <v>24.645</v>
      </c>
      <c r="I247" s="215"/>
      <c r="J247" s="210"/>
      <c r="K247" s="210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197</v>
      </c>
      <c r="AU247" s="220" t="s">
        <v>141</v>
      </c>
      <c r="AV247" s="13" t="s">
        <v>141</v>
      </c>
      <c r="AW247" s="13" t="s">
        <v>4</v>
      </c>
      <c r="AX247" s="13" t="s">
        <v>21</v>
      </c>
      <c r="AY247" s="220" t="s">
        <v>132</v>
      </c>
    </row>
    <row r="248" spans="1:65" s="2" customFormat="1" ht="21.75" customHeight="1">
      <c r="A248" s="36"/>
      <c r="B248" s="37"/>
      <c r="C248" s="191" t="s">
        <v>547</v>
      </c>
      <c r="D248" s="191" t="s">
        <v>135</v>
      </c>
      <c r="E248" s="192" t="s">
        <v>564</v>
      </c>
      <c r="F248" s="193" t="s">
        <v>565</v>
      </c>
      <c r="G248" s="194" t="s">
        <v>195</v>
      </c>
      <c r="H248" s="195">
        <v>6.9</v>
      </c>
      <c r="I248" s="196"/>
      <c r="J248" s="197">
        <f>ROUND(I248*H248,2)</f>
        <v>0</v>
      </c>
      <c r="K248" s="193" t="s">
        <v>139</v>
      </c>
      <c r="L248" s="41"/>
      <c r="M248" s="198" t="s">
        <v>32</v>
      </c>
      <c r="N248" s="199" t="s">
        <v>51</v>
      </c>
      <c r="O248" s="66"/>
      <c r="P248" s="200">
        <f>O248*H248</f>
        <v>0</v>
      </c>
      <c r="Q248" s="200">
        <v>0</v>
      </c>
      <c r="R248" s="200">
        <f>Q248*H248</f>
        <v>0</v>
      </c>
      <c r="S248" s="200">
        <v>0</v>
      </c>
      <c r="T248" s="20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2" t="s">
        <v>261</v>
      </c>
      <c r="AT248" s="202" t="s">
        <v>135</v>
      </c>
      <c r="AU248" s="202" t="s">
        <v>141</v>
      </c>
      <c r="AY248" s="18" t="s">
        <v>132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8" t="s">
        <v>141</v>
      </c>
      <c r="BK248" s="203">
        <f>ROUND(I248*H248,2)</f>
        <v>0</v>
      </c>
      <c r="BL248" s="18" t="s">
        <v>261</v>
      </c>
      <c r="BM248" s="202" t="s">
        <v>1344</v>
      </c>
    </row>
    <row r="249" spans="1:65" s="13" customFormat="1" ht="11.25">
      <c r="B249" s="209"/>
      <c r="C249" s="210"/>
      <c r="D249" s="211" t="s">
        <v>197</v>
      </c>
      <c r="E249" s="212" t="s">
        <v>32</v>
      </c>
      <c r="F249" s="213" t="s">
        <v>840</v>
      </c>
      <c r="G249" s="210"/>
      <c r="H249" s="214">
        <v>6.9</v>
      </c>
      <c r="I249" s="215"/>
      <c r="J249" s="210"/>
      <c r="K249" s="210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197</v>
      </c>
      <c r="AU249" s="220" t="s">
        <v>141</v>
      </c>
      <c r="AV249" s="13" t="s">
        <v>141</v>
      </c>
      <c r="AW249" s="13" t="s">
        <v>41</v>
      </c>
      <c r="AX249" s="13" t="s">
        <v>79</v>
      </c>
      <c r="AY249" s="220" t="s">
        <v>132</v>
      </c>
    </row>
    <row r="250" spans="1:65" s="14" customFormat="1" ht="11.25">
      <c r="B250" s="221"/>
      <c r="C250" s="222"/>
      <c r="D250" s="211" t="s">
        <v>197</v>
      </c>
      <c r="E250" s="223" t="s">
        <v>32</v>
      </c>
      <c r="F250" s="224" t="s">
        <v>199</v>
      </c>
      <c r="G250" s="222"/>
      <c r="H250" s="225">
        <v>6.9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197</v>
      </c>
      <c r="AU250" s="231" t="s">
        <v>141</v>
      </c>
      <c r="AV250" s="14" t="s">
        <v>150</v>
      </c>
      <c r="AW250" s="14" t="s">
        <v>41</v>
      </c>
      <c r="AX250" s="14" t="s">
        <v>21</v>
      </c>
      <c r="AY250" s="231" t="s">
        <v>132</v>
      </c>
    </row>
    <row r="251" spans="1:65" s="2" customFormat="1" ht="16.5" customHeight="1">
      <c r="A251" s="36"/>
      <c r="B251" s="37"/>
      <c r="C251" s="232" t="s">
        <v>552</v>
      </c>
      <c r="D251" s="232" t="s">
        <v>243</v>
      </c>
      <c r="E251" s="233" t="s">
        <v>569</v>
      </c>
      <c r="F251" s="234" t="s">
        <v>570</v>
      </c>
      <c r="G251" s="235" t="s">
        <v>195</v>
      </c>
      <c r="H251" s="236">
        <v>7.0380000000000003</v>
      </c>
      <c r="I251" s="237"/>
      <c r="J251" s="238">
        <f>ROUND(I251*H251,2)</f>
        <v>0</v>
      </c>
      <c r="K251" s="234" t="s">
        <v>139</v>
      </c>
      <c r="L251" s="239"/>
      <c r="M251" s="240" t="s">
        <v>32</v>
      </c>
      <c r="N251" s="241" t="s">
        <v>51</v>
      </c>
      <c r="O251" s="66"/>
      <c r="P251" s="200">
        <f>O251*H251</f>
        <v>0</v>
      </c>
      <c r="Q251" s="200">
        <v>2.3999999999999998E-3</v>
      </c>
      <c r="R251" s="200">
        <f>Q251*H251</f>
        <v>1.6891199999999999E-2</v>
      </c>
      <c r="S251" s="200">
        <v>0</v>
      </c>
      <c r="T251" s="20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2" t="s">
        <v>335</v>
      </c>
      <c r="AT251" s="202" t="s">
        <v>243</v>
      </c>
      <c r="AU251" s="202" t="s">
        <v>141</v>
      </c>
      <c r="AY251" s="18" t="s">
        <v>132</v>
      </c>
      <c r="BE251" s="203">
        <f>IF(N251="základní",J251,0)</f>
        <v>0</v>
      </c>
      <c r="BF251" s="203">
        <f>IF(N251="snížená",J251,0)</f>
        <v>0</v>
      </c>
      <c r="BG251" s="203">
        <f>IF(N251="zákl. přenesená",J251,0)</f>
        <v>0</v>
      </c>
      <c r="BH251" s="203">
        <f>IF(N251="sníž. přenesená",J251,0)</f>
        <v>0</v>
      </c>
      <c r="BI251" s="203">
        <f>IF(N251="nulová",J251,0)</f>
        <v>0</v>
      </c>
      <c r="BJ251" s="18" t="s">
        <v>141</v>
      </c>
      <c r="BK251" s="203">
        <f>ROUND(I251*H251,2)</f>
        <v>0</v>
      </c>
      <c r="BL251" s="18" t="s">
        <v>261</v>
      </c>
      <c r="BM251" s="202" t="s">
        <v>1345</v>
      </c>
    </row>
    <row r="252" spans="1:65" s="13" customFormat="1" ht="11.25">
      <c r="B252" s="209"/>
      <c r="C252" s="210"/>
      <c r="D252" s="211" t="s">
        <v>197</v>
      </c>
      <c r="E252" s="210"/>
      <c r="F252" s="213" t="s">
        <v>842</v>
      </c>
      <c r="G252" s="210"/>
      <c r="H252" s="214">
        <v>7.0380000000000003</v>
      </c>
      <c r="I252" s="215"/>
      <c r="J252" s="210"/>
      <c r="K252" s="210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197</v>
      </c>
      <c r="AU252" s="220" t="s">
        <v>141</v>
      </c>
      <c r="AV252" s="13" t="s">
        <v>141</v>
      </c>
      <c r="AW252" s="13" t="s">
        <v>4</v>
      </c>
      <c r="AX252" s="13" t="s">
        <v>21</v>
      </c>
      <c r="AY252" s="220" t="s">
        <v>132</v>
      </c>
    </row>
    <row r="253" spans="1:65" s="2" customFormat="1" ht="21.75" customHeight="1">
      <c r="A253" s="36"/>
      <c r="B253" s="37"/>
      <c r="C253" s="191" t="s">
        <v>558</v>
      </c>
      <c r="D253" s="191" t="s">
        <v>135</v>
      </c>
      <c r="E253" s="192" t="s">
        <v>574</v>
      </c>
      <c r="F253" s="193" t="s">
        <v>575</v>
      </c>
      <c r="G253" s="194" t="s">
        <v>195</v>
      </c>
      <c r="H253" s="195">
        <v>6.9</v>
      </c>
      <c r="I253" s="196"/>
      <c r="J253" s="197">
        <f>ROUND(I253*H253,2)</f>
        <v>0</v>
      </c>
      <c r="K253" s="193" t="s">
        <v>139</v>
      </c>
      <c r="L253" s="41"/>
      <c r="M253" s="198" t="s">
        <v>32</v>
      </c>
      <c r="N253" s="199" t="s">
        <v>51</v>
      </c>
      <c r="O253" s="66"/>
      <c r="P253" s="200">
        <f>O253*H253</f>
        <v>0</v>
      </c>
      <c r="Q253" s="200">
        <v>0</v>
      </c>
      <c r="R253" s="200">
        <f>Q253*H253</f>
        <v>0</v>
      </c>
      <c r="S253" s="200">
        <v>0</v>
      </c>
      <c r="T253" s="20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2" t="s">
        <v>261</v>
      </c>
      <c r="AT253" s="202" t="s">
        <v>135</v>
      </c>
      <c r="AU253" s="202" t="s">
        <v>141</v>
      </c>
      <c r="AY253" s="18" t="s">
        <v>132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8" t="s">
        <v>141</v>
      </c>
      <c r="BK253" s="203">
        <f>ROUND(I253*H253,2)</f>
        <v>0</v>
      </c>
      <c r="BL253" s="18" t="s">
        <v>261</v>
      </c>
      <c r="BM253" s="202" t="s">
        <v>1346</v>
      </c>
    </row>
    <row r="254" spans="1:65" s="2" customFormat="1" ht="16.5" customHeight="1">
      <c r="A254" s="36"/>
      <c r="B254" s="37"/>
      <c r="C254" s="232" t="s">
        <v>563</v>
      </c>
      <c r="D254" s="232" t="s">
        <v>243</v>
      </c>
      <c r="E254" s="233" t="s">
        <v>578</v>
      </c>
      <c r="F254" s="234" t="s">
        <v>579</v>
      </c>
      <c r="G254" s="235" t="s">
        <v>195</v>
      </c>
      <c r="H254" s="236">
        <v>7.0380000000000003</v>
      </c>
      <c r="I254" s="237"/>
      <c r="J254" s="238">
        <f>ROUND(I254*H254,2)</f>
        <v>0</v>
      </c>
      <c r="K254" s="234" t="s">
        <v>139</v>
      </c>
      <c r="L254" s="239"/>
      <c r="M254" s="240" t="s">
        <v>32</v>
      </c>
      <c r="N254" s="241" t="s">
        <v>51</v>
      </c>
      <c r="O254" s="66"/>
      <c r="P254" s="200">
        <f>O254*H254</f>
        <v>0</v>
      </c>
      <c r="Q254" s="200">
        <v>3.5999999999999999E-3</v>
      </c>
      <c r="R254" s="200">
        <f>Q254*H254</f>
        <v>2.53368E-2</v>
      </c>
      <c r="S254" s="200">
        <v>0</v>
      </c>
      <c r="T254" s="20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2" t="s">
        <v>335</v>
      </c>
      <c r="AT254" s="202" t="s">
        <v>243</v>
      </c>
      <c r="AU254" s="202" t="s">
        <v>141</v>
      </c>
      <c r="AY254" s="18" t="s">
        <v>132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8" t="s">
        <v>141</v>
      </c>
      <c r="BK254" s="203">
        <f>ROUND(I254*H254,2)</f>
        <v>0</v>
      </c>
      <c r="BL254" s="18" t="s">
        <v>261</v>
      </c>
      <c r="BM254" s="202" t="s">
        <v>1347</v>
      </c>
    </row>
    <row r="255" spans="1:65" s="13" customFormat="1" ht="11.25">
      <c r="B255" s="209"/>
      <c r="C255" s="210"/>
      <c r="D255" s="211" t="s">
        <v>197</v>
      </c>
      <c r="E255" s="210"/>
      <c r="F255" s="213" t="s">
        <v>842</v>
      </c>
      <c r="G255" s="210"/>
      <c r="H255" s="214">
        <v>7.0380000000000003</v>
      </c>
      <c r="I255" s="215"/>
      <c r="J255" s="210"/>
      <c r="K255" s="210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197</v>
      </c>
      <c r="AU255" s="220" t="s">
        <v>141</v>
      </c>
      <c r="AV255" s="13" t="s">
        <v>141</v>
      </c>
      <c r="AW255" s="13" t="s">
        <v>4</v>
      </c>
      <c r="AX255" s="13" t="s">
        <v>21</v>
      </c>
      <c r="AY255" s="220" t="s">
        <v>132</v>
      </c>
    </row>
    <row r="256" spans="1:65" s="2" customFormat="1" ht="21.75" customHeight="1">
      <c r="A256" s="36"/>
      <c r="B256" s="37"/>
      <c r="C256" s="191" t="s">
        <v>568</v>
      </c>
      <c r="D256" s="191" t="s">
        <v>135</v>
      </c>
      <c r="E256" s="192" t="s">
        <v>582</v>
      </c>
      <c r="F256" s="193" t="s">
        <v>583</v>
      </c>
      <c r="G256" s="194" t="s">
        <v>251</v>
      </c>
      <c r="H256" s="195">
        <v>2.9870000000000001</v>
      </c>
      <c r="I256" s="196"/>
      <c r="J256" s="197">
        <f>ROUND(I256*H256,2)</f>
        <v>0</v>
      </c>
      <c r="K256" s="193" t="s">
        <v>139</v>
      </c>
      <c r="L256" s="41"/>
      <c r="M256" s="198" t="s">
        <v>32</v>
      </c>
      <c r="N256" s="199" t="s">
        <v>51</v>
      </c>
      <c r="O256" s="66"/>
      <c r="P256" s="200">
        <f>O256*H256</f>
        <v>0</v>
      </c>
      <c r="Q256" s="200">
        <v>0</v>
      </c>
      <c r="R256" s="200">
        <f>Q256*H256</f>
        <v>0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261</v>
      </c>
      <c r="AT256" s="202" t="s">
        <v>135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1348</v>
      </c>
    </row>
    <row r="257" spans="1:65" s="12" customFormat="1" ht="22.9" customHeight="1">
      <c r="B257" s="175"/>
      <c r="C257" s="176"/>
      <c r="D257" s="177" t="s">
        <v>78</v>
      </c>
      <c r="E257" s="189" t="s">
        <v>585</v>
      </c>
      <c r="F257" s="189" t="s">
        <v>586</v>
      </c>
      <c r="G257" s="176"/>
      <c r="H257" s="176"/>
      <c r="I257" s="179"/>
      <c r="J257" s="190">
        <f>BK257</f>
        <v>0</v>
      </c>
      <c r="K257" s="176"/>
      <c r="L257" s="181"/>
      <c r="M257" s="182"/>
      <c r="N257" s="183"/>
      <c r="O257" s="183"/>
      <c r="P257" s="184">
        <f>SUM(P258:P259)</f>
        <v>0</v>
      </c>
      <c r="Q257" s="183"/>
      <c r="R257" s="184">
        <f>SUM(R258:R259)</f>
        <v>6.0000000000000001E-3</v>
      </c>
      <c r="S257" s="183"/>
      <c r="T257" s="185">
        <f>SUM(T258:T259)</f>
        <v>8.4519999999999998E-2</v>
      </c>
      <c r="AR257" s="186" t="s">
        <v>141</v>
      </c>
      <c r="AT257" s="187" t="s">
        <v>78</v>
      </c>
      <c r="AU257" s="187" t="s">
        <v>21</v>
      </c>
      <c r="AY257" s="186" t="s">
        <v>132</v>
      </c>
      <c r="BK257" s="188">
        <f>SUM(BK258:BK259)</f>
        <v>0</v>
      </c>
    </row>
    <row r="258" spans="1:65" s="2" customFormat="1" ht="16.5" customHeight="1">
      <c r="A258" s="36"/>
      <c r="B258" s="37"/>
      <c r="C258" s="191" t="s">
        <v>573</v>
      </c>
      <c r="D258" s="191" t="s">
        <v>135</v>
      </c>
      <c r="E258" s="192" t="s">
        <v>592</v>
      </c>
      <c r="F258" s="193" t="s">
        <v>593</v>
      </c>
      <c r="G258" s="194" t="s">
        <v>338</v>
      </c>
      <c r="H258" s="195">
        <v>4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1.5E-3</v>
      </c>
      <c r="R258" s="200">
        <f>Q258*H258</f>
        <v>6.0000000000000001E-3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1349</v>
      </c>
    </row>
    <row r="259" spans="1:65" s="2" customFormat="1" ht="16.5" customHeight="1">
      <c r="A259" s="36"/>
      <c r="B259" s="37"/>
      <c r="C259" s="191" t="s">
        <v>577</v>
      </c>
      <c r="D259" s="191" t="s">
        <v>135</v>
      </c>
      <c r="E259" s="192" t="s">
        <v>596</v>
      </c>
      <c r="F259" s="193" t="s">
        <v>597</v>
      </c>
      <c r="G259" s="194" t="s">
        <v>338</v>
      </c>
      <c r="H259" s="195">
        <v>4</v>
      </c>
      <c r="I259" s="196"/>
      <c r="J259" s="197">
        <f>ROUND(I259*H259,2)</f>
        <v>0</v>
      </c>
      <c r="K259" s="193" t="s">
        <v>139</v>
      </c>
      <c r="L259" s="41"/>
      <c r="M259" s="198" t="s">
        <v>32</v>
      </c>
      <c r="N259" s="199" t="s">
        <v>51</v>
      </c>
      <c r="O259" s="66"/>
      <c r="P259" s="200">
        <f>O259*H259</f>
        <v>0</v>
      </c>
      <c r="Q259" s="200">
        <v>0</v>
      </c>
      <c r="R259" s="200">
        <f>Q259*H259</f>
        <v>0</v>
      </c>
      <c r="S259" s="200">
        <v>2.1129999999999999E-2</v>
      </c>
      <c r="T259" s="201">
        <f>S259*H259</f>
        <v>8.4519999999999998E-2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02" t="s">
        <v>261</v>
      </c>
      <c r="AT259" s="202" t="s">
        <v>135</v>
      </c>
      <c r="AU259" s="202" t="s">
        <v>141</v>
      </c>
      <c r="AY259" s="18" t="s">
        <v>132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8" t="s">
        <v>141</v>
      </c>
      <c r="BK259" s="203">
        <f>ROUND(I259*H259,2)</f>
        <v>0</v>
      </c>
      <c r="BL259" s="18" t="s">
        <v>261</v>
      </c>
      <c r="BM259" s="202" t="s">
        <v>1350</v>
      </c>
    </row>
    <row r="260" spans="1:65" s="12" customFormat="1" ht="22.9" customHeight="1">
      <c r="B260" s="175"/>
      <c r="C260" s="176"/>
      <c r="D260" s="177" t="s">
        <v>78</v>
      </c>
      <c r="E260" s="189" t="s">
        <v>599</v>
      </c>
      <c r="F260" s="189" t="s">
        <v>600</v>
      </c>
      <c r="G260" s="176"/>
      <c r="H260" s="176"/>
      <c r="I260" s="179"/>
      <c r="J260" s="190">
        <f>BK260</f>
        <v>0</v>
      </c>
      <c r="K260" s="176"/>
      <c r="L260" s="181"/>
      <c r="M260" s="182"/>
      <c r="N260" s="183"/>
      <c r="O260" s="183"/>
      <c r="P260" s="184">
        <f>P261</f>
        <v>0</v>
      </c>
      <c r="Q260" s="183"/>
      <c r="R260" s="184">
        <f>R261</f>
        <v>2.3400000000000001E-3</v>
      </c>
      <c r="S260" s="183"/>
      <c r="T260" s="185">
        <f>T261</f>
        <v>0</v>
      </c>
      <c r="AR260" s="186" t="s">
        <v>141</v>
      </c>
      <c r="AT260" s="187" t="s">
        <v>78</v>
      </c>
      <c r="AU260" s="187" t="s">
        <v>21</v>
      </c>
      <c r="AY260" s="186" t="s">
        <v>132</v>
      </c>
      <c r="BK260" s="188">
        <f>BK261</f>
        <v>0</v>
      </c>
    </row>
    <row r="261" spans="1:65" s="2" customFormat="1" ht="16.5" customHeight="1">
      <c r="A261" s="36"/>
      <c r="B261" s="37"/>
      <c r="C261" s="191" t="s">
        <v>601</v>
      </c>
      <c r="D261" s="191" t="s">
        <v>135</v>
      </c>
      <c r="E261" s="192" t="s">
        <v>602</v>
      </c>
      <c r="F261" s="193" t="s">
        <v>603</v>
      </c>
      <c r="G261" s="194" t="s">
        <v>604</v>
      </c>
      <c r="H261" s="195">
        <v>3</v>
      </c>
      <c r="I261" s="196"/>
      <c r="J261" s="197">
        <f>ROUND(I261*H261,2)</f>
        <v>0</v>
      </c>
      <c r="K261" s="193" t="s">
        <v>32</v>
      </c>
      <c r="L261" s="41"/>
      <c r="M261" s="198" t="s">
        <v>32</v>
      </c>
      <c r="N261" s="199" t="s">
        <v>51</v>
      </c>
      <c r="O261" s="66"/>
      <c r="P261" s="200">
        <f>O261*H261</f>
        <v>0</v>
      </c>
      <c r="Q261" s="200">
        <v>7.7999999999999999E-4</v>
      </c>
      <c r="R261" s="200">
        <f>Q261*H261</f>
        <v>2.3400000000000001E-3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261</v>
      </c>
      <c r="AT261" s="202" t="s">
        <v>135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1351</v>
      </c>
    </row>
    <row r="262" spans="1:65" s="12" customFormat="1" ht="22.9" customHeight="1">
      <c r="B262" s="175"/>
      <c r="C262" s="176"/>
      <c r="D262" s="177" t="s">
        <v>78</v>
      </c>
      <c r="E262" s="189" t="s">
        <v>606</v>
      </c>
      <c r="F262" s="189" t="s">
        <v>607</v>
      </c>
      <c r="G262" s="176"/>
      <c r="H262" s="176"/>
      <c r="I262" s="179"/>
      <c r="J262" s="190">
        <f>BK262</f>
        <v>0</v>
      </c>
      <c r="K262" s="176"/>
      <c r="L262" s="181"/>
      <c r="M262" s="182"/>
      <c r="N262" s="183"/>
      <c r="O262" s="183"/>
      <c r="P262" s="184">
        <f>P263</f>
        <v>0</v>
      </c>
      <c r="Q262" s="183"/>
      <c r="R262" s="184">
        <f>R263</f>
        <v>0</v>
      </c>
      <c r="S262" s="183"/>
      <c r="T262" s="185">
        <f>T263</f>
        <v>0</v>
      </c>
      <c r="AR262" s="186" t="s">
        <v>141</v>
      </c>
      <c r="AT262" s="187" t="s">
        <v>78</v>
      </c>
      <c r="AU262" s="187" t="s">
        <v>21</v>
      </c>
      <c r="AY262" s="186" t="s">
        <v>132</v>
      </c>
      <c r="BK262" s="188">
        <f>BK263</f>
        <v>0</v>
      </c>
    </row>
    <row r="263" spans="1:65" s="2" customFormat="1" ht="16.5" customHeight="1">
      <c r="A263" s="36"/>
      <c r="B263" s="37"/>
      <c r="C263" s="191" t="s">
        <v>581</v>
      </c>
      <c r="D263" s="191" t="s">
        <v>135</v>
      </c>
      <c r="E263" s="192" t="s">
        <v>609</v>
      </c>
      <c r="F263" s="193" t="s">
        <v>610</v>
      </c>
      <c r="G263" s="194" t="s">
        <v>138</v>
      </c>
      <c r="H263" s="195">
        <v>1</v>
      </c>
      <c r="I263" s="196"/>
      <c r="J263" s="197">
        <f>ROUND(I263*H263,2)</f>
        <v>0</v>
      </c>
      <c r="K263" s="193" t="s">
        <v>139</v>
      </c>
      <c r="L263" s="41"/>
      <c r="M263" s="198" t="s">
        <v>32</v>
      </c>
      <c r="N263" s="199" t="s">
        <v>51</v>
      </c>
      <c r="O263" s="66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2" t="s">
        <v>261</v>
      </c>
      <c r="AT263" s="202" t="s">
        <v>135</v>
      </c>
      <c r="AU263" s="202" t="s">
        <v>141</v>
      </c>
      <c r="AY263" s="18" t="s">
        <v>132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8" t="s">
        <v>141</v>
      </c>
      <c r="BK263" s="203">
        <f>ROUND(I263*H263,2)</f>
        <v>0</v>
      </c>
      <c r="BL263" s="18" t="s">
        <v>261</v>
      </c>
      <c r="BM263" s="202" t="s">
        <v>1352</v>
      </c>
    </row>
    <row r="264" spans="1:65" s="12" customFormat="1" ht="22.9" customHeight="1">
      <c r="B264" s="175"/>
      <c r="C264" s="176"/>
      <c r="D264" s="177" t="s">
        <v>78</v>
      </c>
      <c r="E264" s="189" t="s">
        <v>612</v>
      </c>
      <c r="F264" s="189" t="s">
        <v>613</v>
      </c>
      <c r="G264" s="176"/>
      <c r="H264" s="176"/>
      <c r="I264" s="179"/>
      <c r="J264" s="190">
        <f>BK264</f>
        <v>0</v>
      </c>
      <c r="K264" s="176"/>
      <c r="L264" s="181"/>
      <c r="M264" s="182"/>
      <c r="N264" s="183"/>
      <c r="O264" s="183"/>
      <c r="P264" s="184">
        <f>SUM(P265:P275)</f>
        <v>0</v>
      </c>
      <c r="Q264" s="183"/>
      <c r="R264" s="184">
        <f>SUM(R265:R275)</f>
        <v>4.584607000000001</v>
      </c>
      <c r="S264" s="183"/>
      <c r="T264" s="185">
        <f>SUM(T265:T275)</f>
        <v>0</v>
      </c>
      <c r="AR264" s="186" t="s">
        <v>141</v>
      </c>
      <c r="AT264" s="187" t="s">
        <v>78</v>
      </c>
      <c r="AU264" s="187" t="s">
        <v>21</v>
      </c>
      <c r="AY264" s="186" t="s">
        <v>132</v>
      </c>
      <c r="BK264" s="188">
        <f>SUM(BK265:BK275)</f>
        <v>0</v>
      </c>
    </row>
    <row r="265" spans="1:65" s="2" customFormat="1" ht="21.75" customHeight="1">
      <c r="A265" s="36"/>
      <c r="B265" s="37"/>
      <c r="C265" s="191" t="s">
        <v>587</v>
      </c>
      <c r="D265" s="191" t="s">
        <v>135</v>
      </c>
      <c r="E265" s="192" t="s">
        <v>615</v>
      </c>
      <c r="F265" s="193" t="s">
        <v>851</v>
      </c>
      <c r="G265" s="194" t="s">
        <v>195</v>
      </c>
      <c r="H265" s="195">
        <v>79</v>
      </c>
      <c r="I265" s="196"/>
      <c r="J265" s="197">
        <f>ROUND(I265*H265,2)</f>
        <v>0</v>
      </c>
      <c r="K265" s="193" t="s">
        <v>139</v>
      </c>
      <c r="L265" s="41"/>
      <c r="M265" s="198" t="s">
        <v>32</v>
      </c>
      <c r="N265" s="199" t="s">
        <v>51</v>
      </c>
      <c r="O265" s="66"/>
      <c r="P265" s="200">
        <f>O265*H265</f>
        <v>0</v>
      </c>
      <c r="Q265" s="200">
        <v>0</v>
      </c>
      <c r="R265" s="200">
        <f>Q265*H265</f>
        <v>0</v>
      </c>
      <c r="S265" s="200">
        <v>0</v>
      </c>
      <c r="T265" s="201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2" t="s">
        <v>261</v>
      </c>
      <c r="AT265" s="202" t="s">
        <v>135</v>
      </c>
      <c r="AU265" s="202" t="s">
        <v>141</v>
      </c>
      <c r="AY265" s="18" t="s">
        <v>132</v>
      </c>
      <c r="BE265" s="203">
        <f>IF(N265="základní",J265,0)</f>
        <v>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8" t="s">
        <v>141</v>
      </c>
      <c r="BK265" s="203">
        <f>ROUND(I265*H265,2)</f>
        <v>0</v>
      </c>
      <c r="BL265" s="18" t="s">
        <v>261</v>
      </c>
      <c r="BM265" s="202" t="s">
        <v>1353</v>
      </c>
    </row>
    <row r="266" spans="1:65" s="2" customFormat="1" ht="16.5" customHeight="1">
      <c r="A266" s="36"/>
      <c r="B266" s="37"/>
      <c r="C266" s="232" t="s">
        <v>591</v>
      </c>
      <c r="D266" s="232" t="s">
        <v>243</v>
      </c>
      <c r="E266" s="233" t="s">
        <v>619</v>
      </c>
      <c r="F266" s="234" t="s">
        <v>620</v>
      </c>
      <c r="G266" s="235" t="s">
        <v>202</v>
      </c>
      <c r="H266" s="236">
        <v>1.9339999999999999</v>
      </c>
      <c r="I266" s="237"/>
      <c r="J266" s="238">
        <f>ROUND(I266*H266,2)</f>
        <v>0</v>
      </c>
      <c r="K266" s="234" t="s">
        <v>139</v>
      </c>
      <c r="L266" s="239"/>
      <c r="M266" s="240" t="s">
        <v>32</v>
      </c>
      <c r="N266" s="241" t="s">
        <v>51</v>
      </c>
      <c r="O266" s="66"/>
      <c r="P266" s="200">
        <f>O266*H266</f>
        <v>0</v>
      </c>
      <c r="Q266" s="200">
        <v>0.55000000000000004</v>
      </c>
      <c r="R266" s="200">
        <f>Q266*H266</f>
        <v>1.0637000000000001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335</v>
      </c>
      <c r="AT266" s="202" t="s">
        <v>243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1354</v>
      </c>
    </row>
    <row r="267" spans="1:65" s="13" customFormat="1" ht="11.25">
      <c r="B267" s="209"/>
      <c r="C267" s="210"/>
      <c r="D267" s="211" t="s">
        <v>197</v>
      </c>
      <c r="E267" s="212" t="s">
        <v>32</v>
      </c>
      <c r="F267" s="213" t="s">
        <v>1237</v>
      </c>
      <c r="G267" s="210"/>
      <c r="H267" s="214">
        <v>1.8959999999999999</v>
      </c>
      <c r="I267" s="215"/>
      <c r="J267" s="210"/>
      <c r="K267" s="210"/>
      <c r="L267" s="216"/>
      <c r="M267" s="217"/>
      <c r="N267" s="218"/>
      <c r="O267" s="218"/>
      <c r="P267" s="218"/>
      <c r="Q267" s="218"/>
      <c r="R267" s="218"/>
      <c r="S267" s="218"/>
      <c r="T267" s="219"/>
      <c r="AT267" s="220" t="s">
        <v>197</v>
      </c>
      <c r="AU267" s="220" t="s">
        <v>141</v>
      </c>
      <c r="AV267" s="13" t="s">
        <v>141</v>
      </c>
      <c r="AW267" s="13" t="s">
        <v>41</v>
      </c>
      <c r="AX267" s="13" t="s">
        <v>79</v>
      </c>
      <c r="AY267" s="220" t="s">
        <v>132</v>
      </c>
    </row>
    <row r="268" spans="1:65" s="14" customFormat="1" ht="11.25">
      <c r="B268" s="221"/>
      <c r="C268" s="222"/>
      <c r="D268" s="211" t="s">
        <v>197</v>
      </c>
      <c r="E268" s="223" t="s">
        <v>32</v>
      </c>
      <c r="F268" s="224" t="s">
        <v>199</v>
      </c>
      <c r="G268" s="222"/>
      <c r="H268" s="225">
        <v>1.8959999999999999</v>
      </c>
      <c r="I268" s="226"/>
      <c r="J268" s="222"/>
      <c r="K268" s="222"/>
      <c r="L268" s="227"/>
      <c r="M268" s="228"/>
      <c r="N268" s="229"/>
      <c r="O268" s="229"/>
      <c r="P268" s="229"/>
      <c r="Q268" s="229"/>
      <c r="R268" s="229"/>
      <c r="S268" s="229"/>
      <c r="T268" s="230"/>
      <c r="AT268" s="231" t="s">
        <v>197</v>
      </c>
      <c r="AU268" s="231" t="s">
        <v>141</v>
      </c>
      <c r="AV268" s="14" t="s">
        <v>150</v>
      </c>
      <c r="AW268" s="14" t="s">
        <v>41</v>
      </c>
      <c r="AX268" s="14" t="s">
        <v>21</v>
      </c>
      <c r="AY268" s="231" t="s">
        <v>132</v>
      </c>
    </row>
    <row r="269" spans="1:65" s="13" customFormat="1" ht="11.25">
      <c r="B269" s="209"/>
      <c r="C269" s="210"/>
      <c r="D269" s="211" t="s">
        <v>197</v>
      </c>
      <c r="E269" s="210"/>
      <c r="F269" s="213" t="s">
        <v>1238</v>
      </c>
      <c r="G269" s="210"/>
      <c r="H269" s="214">
        <v>1.9339999999999999</v>
      </c>
      <c r="I269" s="215"/>
      <c r="J269" s="210"/>
      <c r="K269" s="210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197</v>
      </c>
      <c r="AU269" s="220" t="s">
        <v>141</v>
      </c>
      <c r="AV269" s="13" t="s">
        <v>141</v>
      </c>
      <c r="AW269" s="13" t="s">
        <v>4</v>
      </c>
      <c r="AX269" s="13" t="s">
        <v>21</v>
      </c>
      <c r="AY269" s="220" t="s">
        <v>132</v>
      </c>
    </row>
    <row r="270" spans="1:65" s="2" customFormat="1" ht="21.75" customHeight="1">
      <c r="A270" s="36"/>
      <c r="B270" s="37"/>
      <c r="C270" s="191" t="s">
        <v>595</v>
      </c>
      <c r="D270" s="191" t="s">
        <v>135</v>
      </c>
      <c r="E270" s="192" t="s">
        <v>625</v>
      </c>
      <c r="F270" s="193" t="s">
        <v>626</v>
      </c>
      <c r="G270" s="194" t="s">
        <v>195</v>
      </c>
      <c r="H270" s="195">
        <v>152.32</v>
      </c>
      <c r="I270" s="196"/>
      <c r="J270" s="197">
        <f>ROUND(I270*H270,2)</f>
        <v>0</v>
      </c>
      <c r="K270" s="193" t="s">
        <v>139</v>
      </c>
      <c r="L270" s="41"/>
      <c r="M270" s="198" t="s">
        <v>32</v>
      </c>
      <c r="N270" s="199" t="s">
        <v>51</v>
      </c>
      <c r="O270" s="66"/>
      <c r="P270" s="200">
        <f>O270*H270</f>
        <v>0</v>
      </c>
      <c r="Q270" s="200">
        <v>0</v>
      </c>
      <c r="R270" s="200">
        <f>Q270*H270</f>
        <v>0</v>
      </c>
      <c r="S270" s="200">
        <v>0</v>
      </c>
      <c r="T270" s="20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2" t="s">
        <v>261</v>
      </c>
      <c r="AT270" s="202" t="s">
        <v>135</v>
      </c>
      <c r="AU270" s="202" t="s">
        <v>141</v>
      </c>
      <c r="AY270" s="18" t="s">
        <v>132</v>
      </c>
      <c r="BE270" s="203">
        <f>IF(N270="základní",J270,0)</f>
        <v>0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8" t="s">
        <v>141</v>
      </c>
      <c r="BK270" s="203">
        <f>ROUND(I270*H270,2)</f>
        <v>0</v>
      </c>
      <c r="BL270" s="18" t="s">
        <v>261</v>
      </c>
      <c r="BM270" s="202" t="s">
        <v>1355</v>
      </c>
    </row>
    <row r="271" spans="1:65" s="2" customFormat="1" ht="16.5" customHeight="1">
      <c r="A271" s="36"/>
      <c r="B271" s="37"/>
      <c r="C271" s="232" t="s">
        <v>608</v>
      </c>
      <c r="D271" s="232" t="s">
        <v>243</v>
      </c>
      <c r="E271" s="233" t="s">
        <v>629</v>
      </c>
      <c r="F271" s="234" t="s">
        <v>630</v>
      </c>
      <c r="G271" s="235" t="s">
        <v>195</v>
      </c>
      <c r="H271" s="236">
        <v>164.506</v>
      </c>
      <c r="I271" s="237"/>
      <c r="J271" s="238">
        <f>ROUND(I271*H271,2)</f>
        <v>0</v>
      </c>
      <c r="K271" s="234" t="s">
        <v>139</v>
      </c>
      <c r="L271" s="239"/>
      <c r="M271" s="240" t="s">
        <v>32</v>
      </c>
      <c r="N271" s="241" t="s">
        <v>51</v>
      </c>
      <c r="O271" s="66"/>
      <c r="P271" s="200">
        <f>O271*H271</f>
        <v>0</v>
      </c>
      <c r="Q271" s="200">
        <v>1.4500000000000001E-2</v>
      </c>
      <c r="R271" s="200">
        <f>Q271*H271</f>
        <v>2.3853370000000003</v>
      </c>
      <c r="S271" s="200">
        <v>0</v>
      </c>
      <c r="T271" s="20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2" t="s">
        <v>335</v>
      </c>
      <c r="AT271" s="202" t="s">
        <v>243</v>
      </c>
      <c r="AU271" s="202" t="s">
        <v>141</v>
      </c>
      <c r="AY271" s="18" t="s">
        <v>132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8" t="s">
        <v>141</v>
      </c>
      <c r="BK271" s="203">
        <f>ROUND(I271*H271,2)</f>
        <v>0</v>
      </c>
      <c r="BL271" s="18" t="s">
        <v>261</v>
      </c>
      <c r="BM271" s="202" t="s">
        <v>1356</v>
      </c>
    </row>
    <row r="272" spans="1:65" s="13" customFormat="1" ht="11.25">
      <c r="B272" s="209"/>
      <c r="C272" s="210"/>
      <c r="D272" s="211" t="s">
        <v>197</v>
      </c>
      <c r="E272" s="210"/>
      <c r="F272" s="213" t="s">
        <v>864</v>
      </c>
      <c r="G272" s="210"/>
      <c r="H272" s="214">
        <v>164.506</v>
      </c>
      <c r="I272" s="215"/>
      <c r="J272" s="210"/>
      <c r="K272" s="210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197</v>
      </c>
      <c r="AU272" s="220" t="s">
        <v>141</v>
      </c>
      <c r="AV272" s="13" t="s">
        <v>141</v>
      </c>
      <c r="AW272" s="13" t="s">
        <v>4</v>
      </c>
      <c r="AX272" s="13" t="s">
        <v>21</v>
      </c>
      <c r="AY272" s="220" t="s">
        <v>132</v>
      </c>
    </row>
    <row r="273" spans="1:65" s="2" customFormat="1" ht="16.5" customHeight="1">
      <c r="A273" s="36"/>
      <c r="B273" s="37"/>
      <c r="C273" s="191" t="s">
        <v>614</v>
      </c>
      <c r="D273" s="191" t="s">
        <v>135</v>
      </c>
      <c r="E273" s="192" t="s">
        <v>634</v>
      </c>
      <c r="F273" s="193" t="s">
        <v>635</v>
      </c>
      <c r="G273" s="194" t="s">
        <v>224</v>
      </c>
      <c r="H273" s="195">
        <v>257</v>
      </c>
      <c r="I273" s="196"/>
      <c r="J273" s="197">
        <f>ROUND(I273*H273,2)</f>
        <v>0</v>
      </c>
      <c r="K273" s="193" t="s">
        <v>139</v>
      </c>
      <c r="L273" s="41"/>
      <c r="M273" s="198" t="s">
        <v>32</v>
      </c>
      <c r="N273" s="199" t="s">
        <v>51</v>
      </c>
      <c r="O273" s="66"/>
      <c r="P273" s="200">
        <f>O273*H273</f>
        <v>0</v>
      </c>
      <c r="Q273" s="200">
        <v>1.0000000000000001E-5</v>
      </c>
      <c r="R273" s="200">
        <f>Q273*H273</f>
        <v>2.5700000000000002E-3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261</v>
      </c>
      <c r="AT273" s="202" t="s">
        <v>135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1357</v>
      </c>
    </row>
    <row r="274" spans="1:65" s="2" customFormat="1" ht="16.5" customHeight="1">
      <c r="A274" s="36"/>
      <c r="B274" s="37"/>
      <c r="C274" s="232" t="s">
        <v>618</v>
      </c>
      <c r="D274" s="232" t="s">
        <v>243</v>
      </c>
      <c r="E274" s="233" t="s">
        <v>638</v>
      </c>
      <c r="F274" s="234" t="s">
        <v>639</v>
      </c>
      <c r="G274" s="235" t="s">
        <v>202</v>
      </c>
      <c r="H274" s="236">
        <v>2.06</v>
      </c>
      <c r="I274" s="237"/>
      <c r="J274" s="238">
        <f>ROUND(I274*H274,2)</f>
        <v>0</v>
      </c>
      <c r="K274" s="234" t="s">
        <v>139</v>
      </c>
      <c r="L274" s="239"/>
      <c r="M274" s="240" t="s">
        <v>32</v>
      </c>
      <c r="N274" s="241" t="s">
        <v>51</v>
      </c>
      <c r="O274" s="66"/>
      <c r="P274" s="200">
        <f>O274*H274</f>
        <v>0</v>
      </c>
      <c r="Q274" s="200">
        <v>0.55000000000000004</v>
      </c>
      <c r="R274" s="200">
        <f>Q274*H274</f>
        <v>1.1330000000000002</v>
      </c>
      <c r="S274" s="200">
        <v>0</v>
      </c>
      <c r="T274" s="20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2" t="s">
        <v>335</v>
      </c>
      <c r="AT274" s="202" t="s">
        <v>243</v>
      </c>
      <c r="AU274" s="202" t="s">
        <v>141</v>
      </c>
      <c r="AY274" s="18" t="s">
        <v>132</v>
      </c>
      <c r="BE274" s="203">
        <f>IF(N274="základní",J274,0)</f>
        <v>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8" t="s">
        <v>141</v>
      </c>
      <c r="BK274" s="203">
        <f>ROUND(I274*H274,2)</f>
        <v>0</v>
      </c>
      <c r="BL274" s="18" t="s">
        <v>261</v>
      </c>
      <c r="BM274" s="202" t="s">
        <v>1358</v>
      </c>
    </row>
    <row r="275" spans="1:65" s="2" customFormat="1" ht="21.75" customHeight="1">
      <c r="A275" s="36"/>
      <c r="B275" s="37"/>
      <c r="C275" s="191" t="s">
        <v>624</v>
      </c>
      <c r="D275" s="191" t="s">
        <v>135</v>
      </c>
      <c r="E275" s="192" t="s">
        <v>642</v>
      </c>
      <c r="F275" s="193" t="s">
        <v>643</v>
      </c>
      <c r="G275" s="194" t="s">
        <v>251</v>
      </c>
      <c r="H275" s="195">
        <v>4.585</v>
      </c>
      <c r="I275" s="196"/>
      <c r="J275" s="197">
        <f>ROUND(I275*H275,2)</f>
        <v>0</v>
      </c>
      <c r="K275" s="193" t="s">
        <v>139</v>
      </c>
      <c r="L275" s="41"/>
      <c r="M275" s="198" t="s">
        <v>32</v>
      </c>
      <c r="N275" s="199" t="s">
        <v>51</v>
      </c>
      <c r="O275" s="66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2" t="s">
        <v>261</v>
      </c>
      <c r="AT275" s="202" t="s">
        <v>135</v>
      </c>
      <c r="AU275" s="202" t="s">
        <v>141</v>
      </c>
      <c r="AY275" s="18" t="s">
        <v>132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8" t="s">
        <v>141</v>
      </c>
      <c r="BK275" s="203">
        <f>ROUND(I275*H275,2)</f>
        <v>0</v>
      </c>
      <c r="BL275" s="18" t="s">
        <v>261</v>
      </c>
      <c r="BM275" s="202" t="s">
        <v>1359</v>
      </c>
    </row>
    <row r="276" spans="1:65" s="12" customFormat="1" ht="22.9" customHeight="1">
      <c r="B276" s="175"/>
      <c r="C276" s="176"/>
      <c r="D276" s="177" t="s">
        <v>78</v>
      </c>
      <c r="E276" s="189" t="s">
        <v>868</v>
      </c>
      <c r="F276" s="189" t="s">
        <v>869</v>
      </c>
      <c r="G276" s="176"/>
      <c r="H276" s="176"/>
      <c r="I276" s="179"/>
      <c r="J276" s="190">
        <f>BK276</f>
        <v>0</v>
      </c>
      <c r="K276" s="176"/>
      <c r="L276" s="181"/>
      <c r="M276" s="182"/>
      <c r="N276" s="183"/>
      <c r="O276" s="183"/>
      <c r="P276" s="184">
        <f>SUM(P277:P278)</f>
        <v>0</v>
      </c>
      <c r="Q276" s="183"/>
      <c r="R276" s="184">
        <f>SUM(R277:R278)</f>
        <v>8.4180000000000005E-2</v>
      </c>
      <c r="S276" s="183"/>
      <c r="T276" s="185">
        <f>SUM(T277:T278)</f>
        <v>0</v>
      </c>
      <c r="AR276" s="186" t="s">
        <v>141</v>
      </c>
      <c r="AT276" s="187" t="s">
        <v>78</v>
      </c>
      <c r="AU276" s="187" t="s">
        <v>21</v>
      </c>
      <c r="AY276" s="186" t="s">
        <v>132</v>
      </c>
      <c r="BK276" s="188">
        <f>SUM(BK277:BK278)</f>
        <v>0</v>
      </c>
    </row>
    <row r="277" spans="1:65" s="2" customFormat="1" ht="21.75" customHeight="1">
      <c r="A277" s="36"/>
      <c r="B277" s="37"/>
      <c r="C277" s="191" t="s">
        <v>628</v>
      </c>
      <c r="D277" s="191" t="s">
        <v>135</v>
      </c>
      <c r="E277" s="192" t="s">
        <v>870</v>
      </c>
      <c r="F277" s="193" t="s">
        <v>871</v>
      </c>
      <c r="G277" s="194" t="s">
        <v>195</v>
      </c>
      <c r="H277" s="195">
        <v>6.9</v>
      </c>
      <c r="I277" s="196"/>
      <c r="J277" s="197">
        <f>ROUND(I277*H277,2)</f>
        <v>0</v>
      </c>
      <c r="K277" s="193" t="s">
        <v>139</v>
      </c>
      <c r="L277" s="41"/>
      <c r="M277" s="198" t="s">
        <v>32</v>
      </c>
      <c r="N277" s="199" t="s">
        <v>51</v>
      </c>
      <c r="O277" s="66"/>
      <c r="P277" s="200">
        <f>O277*H277</f>
        <v>0</v>
      </c>
      <c r="Q277" s="200">
        <v>1.2200000000000001E-2</v>
      </c>
      <c r="R277" s="200">
        <f>Q277*H277</f>
        <v>8.4180000000000005E-2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261</v>
      </c>
      <c r="AT277" s="202" t="s">
        <v>135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261</v>
      </c>
      <c r="BM277" s="202" t="s">
        <v>1360</v>
      </c>
    </row>
    <row r="278" spans="1:65" s="2" customFormat="1" ht="21.75" customHeight="1">
      <c r="A278" s="36"/>
      <c r="B278" s="37"/>
      <c r="C278" s="191" t="s">
        <v>633</v>
      </c>
      <c r="D278" s="191" t="s">
        <v>135</v>
      </c>
      <c r="E278" s="192" t="s">
        <v>873</v>
      </c>
      <c r="F278" s="193" t="s">
        <v>874</v>
      </c>
      <c r="G278" s="194" t="s">
        <v>251</v>
      </c>
      <c r="H278" s="195">
        <v>8.4000000000000005E-2</v>
      </c>
      <c r="I278" s="196"/>
      <c r="J278" s="197">
        <f>ROUND(I278*H278,2)</f>
        <v>0</v>
      </c>
      <c r="K278" s="193" t="s">
        <v>139</v>
      </c>
      <c r="L278" s="41"/>
      <c r="M278" s="198" t="s">
        <v>32</v>
      </c>
      <c r="N278" s="199" t="s">
        <v>51</v>
      </c>
      <c r="O278" s="66"/>
      <c r="P278" s="200">
        <f>O278*H278</f>
        <v>0</v>
      </c>
      <c r="Q278" s="200">
        <v>0</v>
      </c>
      <c r="R278" s="200">
        <f>Q278*H278</f>
        <v>0</v>
      </c>
      <c r="S278" s="200">
        <v>0</v>
      </c>
      <c r="T278" s="20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2" t="s">
        <v>261</v>
      </c>
      <c r="AT278" s="202" t="s">
        <v>135</v>
      </c>
      <c r="AU278" s="202" t="s">
        <v>141</v>
      </c>
      <c r="AY278" s="18" t="s">
        <v>132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8" t="s">
        <v>141</v>
      </c>
      <c r="BK278" s="203">
        <f>ROUND(I278*H278,2)</f>
        <v>0</v>
      </c>
      <c r="BL278" s="18" t="s">
        <v>261</v>
      </c>
      <c r="BM278" s="202" t="s">
        <v>1361</v>
      </c>
    </row>
    <row r="279" spans="1:65" s="12" customFormat="1" ht="22.9" customHeight="1">
      <c r="B279" s="175"/>
      <c r="C279" s="176"/>
      <c r="D279" s="177" t="s">
        <v>78</v>
      </c>
      <c r="E279" s="189" t="s">
        <v>645</v>
      </c>
      <c r="F279" s="189" t="s">
        <v>646</v>
      </c>
      <c r="G279" s="176"/>
      <c r="H279" s="176"/>
      <c r="I279" s="179"/>
      <c r="J279" s="190">
        <f>BK279</f>
        <v>0</v>
      </c>
      <c r="K279" s="176"/>
      <c r="L279" s="181"/>
      <c r="M279" s="182"/>
      <c r="N279" s="183"/>
      <c r="O279" s="183"/>
      <c r="P279" s="184">
        <f>SUM(P280:P285)</f>
        <v>0</v>
      </c>
      <c r="Q279" s="183"/>
      <c r="R279" s="184">
        <f>SUM(R280:R285)</f>
        <v>0.14861999999999997</v>
      </c>
      <c r="S279" s="183"/>
      <c r="T279" s="185">
        <f>SUM(T280:T285)</f>
        <v>0.25019999999999998</v>
      </c>
      <c r="AR279" s="186" t="s">
        <v>141</v>
      </c>
      <c r="AT279" s="187" t="s">
        <v>78</v>
      </c>
      <c r="AU279" s="187" t="s">
        <v>21</v>
      </c>
      <c r="AY279" s="186" t="s">
        <v>132</v>
      </c>
      <c r="BK279" s="188">
        <f>SUM(BK280:BK285)</f>
        <v>0</v>
      </c>
    </row>
    <row r="280" spans="1:65" s="2" customFormat="1" ht="21.75" customHeight="1">
      <c r="A280" s="36"/>
      <c r="B280" s="37"/>
      <c r="C280" s="191" t="s">
        <v>637</v>
      </c>
      <c r="D280" s="191" t="s">
        <v>135</v>
      </c>
      <c r="E280" s="192" t="s">
        <v>648</v>
      </c>
      <c r="F280" s="193" t="s">
        <v>649</v>
      </c>
      <c r="G280" s="194" t="s">
        <v>338</v>
      </c>
      <c r="H280" s="195">
        <v>2</v>
      </c>
      <c r="I280" s="196"/>
      <c r="J280" s="197">
        <f t="shared" ref="J280:J285" si="20">ROUND(I280*H280,2)</f>
        <v>0</v>
      </c>
      <c r="K280" s="193" t="s">
        <v>139</v>
      </c>
      <c r="L280" s="41"/>
      <c r="M280" s="198" t="s">
        <v>32</v>
      </c>
      <c r="N280" s="199" t="s">
        <v>51</v>
      </c>
      <c r="O280" s="66"/>
      <c r="P280" s="200">
        <f t="shared" ref="P280:P285" si="21">O280*H280</f>
        <v>0</v>
      </c>
      <c r="Q280" s="200">
        <v>0</v>
      </c>
      <c r="R280" s="200">
        <f t="shared" ref="R280:R285" si="22">Q280*H280</f>
        <v>0</v>
      </c>
      <c r="S280" s="200">
        <v>0</v>
      </c>
      <c r="T280" s="201">
        <f t="shared" ref="T280:T285" si="23"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2" t="s">
        <v>150</v>
      </c>
      <c r="AT280" s="202" t="s">
        <v>135</v>
      </c>
      <c r="AU280" s="202" t="s">
        <v>141</v>
      </c>
      <c r="AY280" s="18" t="s">
        <v>132</v>
      </c>
      <c r="BE280" s="203">
        <f t="shared" ref="BE280:BE285" si="24">IF(N280="základní",J280,0)</f>
        <v>0</v>
      </c>
      <c r="BF280" s="203">
        <f t="shared" ref="BF280:BF285" si="25">IF(N280="snížená",J280,0)</f>
        <v>0</v>
      </c>
      <c r="BG280" s="203">
        <f t="shared" ref="BG280:BG285" si="26">IF(N280="zákl. přenesená",J280,0)</f>
        <v>0</v>
      </c>
      <c r="BH280" s="203">
        <f t="shared" ref="BH280:BH285" si="27">IF(N280="sníž. přenesená",J280,0)</f>
        <v>0</v>
      </c>
      <c r="BI280" s="203">
        <f t="shared" ref="BI280:BI285" si="28">IF(N280="nulová",J280,0)</f>
        <v>0</v>
      </c>
      <c r="BJ280" s="18" t="s">
        <v>141</v>
      </c>
      <c r="BK280" s="203">
        <f t="shared" ref="BK280:BK285" si="29">ROUND(I280*H280,2)</f>
        <v>0</v>
      </c>
      <c r="BL280" s="18" t="s">
        <v>150</v>
      </c>
      <c r="BM280" s="202" t="s">
        <v>1362</v>
      </c>
    </row>
    <row r="281" spans="1:65" s="2" customFormat="1" ht="21.75" customHeight="1">
      <c r="A281" s="36"/>
      <c r="B281" s="37"/>
      <c r="C281" s="232" t="s">
        <v>641</v>
      </c>
      <c r="D281" s="232" t="s">
        <v>243</v>
      </c>
      <c r="E281" s="233" t="s">
        <v>652</v>
      </c>
      <c r="F281" s="234" t="s">
        <v>653</v>
      </c>
      <c r="G281" s="235" t="s">
        <v>338</v>
      </c>
      <c r="H281" s="236">
        <v>2</v>
      </c>
      <c r="I281" s="237"/>
      <c r="J281" s="238">
        <f t="shared" si="20"/>
        <v>0</v>
      </c>
      <c r="K281" s="234" t="s">
        <v>139</v>
      </c>
      <c r="L281" s="239"/>
      <c r="M281" s="240" t="s">
        <v>32</v>
      </c>
      <c r="N281" s="241" t="s">
        <v>51</v>
      </c>
      <c r="O281" s="66"/>
      <c r="P281" s="200">
        <f t="shared" si="21"/>
        <v>0</v>
      </c>
      <c r="Q281" s="200">
        <v>1.95E-2</v>
      </c>
      <c r="R281" s="200">
        <f t="shared" si="22"/>
        <v>3.9E-2</v>
      </c>
      <c r="S281" s="200">
        <v>0</v>
      </c>
      <c r="T281" s="201">
        <f t="shared" si="23"/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221</v>
      </c>
      <c r="AT281" s="202" t="s">
        <v>243</v>
      </c>
      <c r="AU281" s="202" t="s">
        <v>141</v>
      </c>
      <c r="AY281" s="18" t="s">
        <v>132</v>
      </c>
      <c r="BE281" s="203">
        <f t="shared" si="24"/>
        <v>0</v>
      </c>
      <c r="BF281" s="203">
        <f t="shared" si="25"/>
        <v>0</v>
      </c>
      <c r="BG281" s="203">
        <f t="shared" si="26"/>
        <v>0</v>
      </c>
      <c r="BH281" s="203">
        <f t="shared" si="27"/>
        <v>0</v>
      </c>
      <c r="BI281" s="203">
        <f t="shared" si="28"/>
        <v>0</v>
      </c>
      <c r="BJ281" s="18" t="s">
        <v>141</v>
      </c>
      <c r="BK281" s="203">
        <f t="shared" si="29"/>
        <v>0</v>
      </c>
      <c r="BL281" s="18" t="s">
        <v>150</v>
      </c>
      <c r="BM281" s="202" t="s">
        <v>1363</v>
      </c>
    </row>
    <row r="282" spans="1:65" s="2" customFormat="1" ht="33" customHeight="1">
      <c r="A282" s="36"/>
      <c r="B282" s="37"/>
      <c r="C282" s="191" t="s">
        <v>647</v>
      </c>
      <c r="D282" s="191" t="s">
        <v>135</v>
      </c>
      <c r="E282" s="192" t="s">
        <v>656</v>
      </c>
      <c r="F282" s="193" t="s">
        <v>657</v>
      </c>
      <c r="G282" s="194" t="s">
        <v>338</v>
      </c>
      <c r="H282" s="195">
        <v>6</v>
      </c>
      <c r="I282" s="196"/>
      <c r="J282" s="197">
        <f t="shared" si="20"/>
        <v>0</v>
      </c>
      <c r="K282" s="193" t="s">
        <v>139</v>
      </c>
      <c r="L282" s="41"/>
      <c r="M282" s="198" t="s">
        <v>32</v>
      </c>
      <c r="N282" s="199" t="s">
        <v>51</v>
      </c>
      <c r="O282" s="66"/>
      <c r="P282" s="200">
        <f t="shared" si="21"/>
        <v>0</v>
      </c>
      <c r="Q282" s="200">
        <v>2.7E-4</v>
      </c>
      <c r="R282" s="200">
        <f t="shared" si="22"/>
        <v>1.6199999999999999E-3</v>
      </c>
      <c r="S282" s="200">
        <v>0</v>
      </c>
      <c r="T282" s="201">
        <f t="shared" si="23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261</v>
      </c>
      <c r="AT282" s="202" t="s">
        <v>135</v>
      </c>
      <c r="AU282" s="202" t="s">
        <v>141</v>
      </c>
      <c r="AY282" s="18" t="s">
        <v>132</v>
      </c>
      <c r="BE282" s="203">
        <f t="shared" si="24"/>
        <v>0</v>
      </c>
      <c r="BF282" s="203">
        <f t="shared" si="25"/>
        <v>0</v>
      </c>
      <c r="BG282" s="203">
        <f t="shared" si="26"/>
        <v>0</v>
      </c>
      <c r="BH282" s="203">
        <f t="shared" si="27"/>
        <v>0</v>
      </c>
      <c r="BI282" s="203">
        <f t="shared" si="28"/>
        <v>0</v>
      </c>
      <c r="BJ282" s="18" t="s">
        <v>141</v>
      </c>
      <c r="BK282" s="203">
        <f t="shared" si="29"/>
        <v>0</v>
      </c>
      <c r="BL282" s="18" t="s">
        <v>261</v>
      </c>
      <c r="BM282" s="202" t="s">
        <v>1364</v>
      </c>
    </row>
    <row r="283" spans="1:65" s="2" customFormat="1" ht="16.5" customHeight="1">
      <c r="A283" s="36"/>
      <c r="B283" s="37"/>
      <c r="C283" s="232" t="s">
        <v>651</v>
      </c>
      <c r="D283" s="232" t="s">
        <v>243</v>
      </c>
      <c r="E283" s="233" t="s">
        <v>660</v>
      </c>
      <c r="F283" s="234" t="s">
        <v>661</v>
      </c>
      <c r="G283" s="235" t="s">
        <v>338</v>
      </c>
      <c r="H283" s="236">
        <v>6</v>
      </c>
      <c r="I283" s="237"/>
      <c r="J283" s="238">
        <f t="shared" si="20"/>
        <v>0</v>
      </c>
      <c r="K283" s="234" t="s">
        <v>139</v>
      </c>
      <c r="L283" s="239"/>
      <c r="M283" s="240" t="s">
        <v>32</v>
      </c>
      <c r="N283" s="241" t="s">
        <v>51</v>
      </c>
      <c r="O283" s="66"/>
      <c r="P283" s="200">
        <f t="shared" si="21"/>
        <v>0</v>
      </c>
      <c r="Q283" s="200">
        <v>1.7999999999999999E-2</v>
      </c>
      <c r="R283" s="200">
        <f t="shared" si="22"/>
        <v>0.10799999999999998</v>
      </c>
      <c r="S283" s="200">
        <v>0</v>
      </c>
      <c r="T283" s="201">
        <f t="shared" si="23"/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2" t="s">
        <v>335</v>
      </c>
      <c r="AT283" s="202" t="s">
        <v>243</v>
      </c>
      <c r="AU283" s="202" t="s">
        <v>141</v>
      </c>
      <c r="AY283" s="18" t="s">
        <v>132</v>
      </c>
      <c r="BE283" s="203">
        <f t="shared" si="24"/>
        <v>0</v>
      </c>
      <c r="BF283" s="203">
        <f t="shared" si="25"/>
        <v>0</v>
      </c>
      <c r="BG283" s="203">
        <f t="shared" si="26"/>
        <v>0</v>
      </c>
      <c r="BH283" s="203">
        <f t="shared" si="27"/>
        <v>0</v>
      </c>
      <c r="BI283" s="203">
        <f t="shared" si="28"/>
        <v>0</v>
      </c>
      <c r="BJ283" s="18" t="s">
        <v>141</v>
      </c>
      <c r="BK283" s="203">
        <f t="shared" si="29"/>
        <v>0</v>
      </c>
      <c r="BL283" s="18" t="s">
        <v>261</v>
      </c>
      <c r="BM283" s="202" t="s">
        <v>1365</v>
      </c>
    </row>
    <row r="284" spans="1:65" s="2" customFormat="1" ht="16.5" customHeight="1">
      <c r="A284" s="36"/>
      <c r="B284" s="37"/>
      <c r="C284" s="191" t="s">
        <v>655</v>
      </c>
      <c r="D284" s="191" t="s">
        <v>135</v>
      </c>
      <c r="E284" s="192" t="s">
        <v>664</v>
      </c>
      <c r="F284" s="193" t="s">
        <v>665</v>
      </c>
      <c r="G284" s="194" t="s">
        <v>338</v>
      </c>
      <c r="H284" s="195">
        <v>6</v>
      </c>
      <c r="I284" s="196"/>
      <c r="J284" s="197">
        <f t="shared" si="20"/>
        <v>0</v>
      </c>
      <c r="K284" s="193" t="s">
        <v>139</v>
      </c>
      <c r="L284" s="41"/>
      <c r="M284" s="198" t="s">
        <v>32</v>
      </c>
      <c r="N284" s="199" t="s">
        <v>51</v>
      </c>
      <c r="O284" s="66"/>
      <c r="P284" s="200">
        <f t="shared" si="21"/>
        <v>0</v>
      </c>
      <c r="Q284" s="200">
        <v>0</v>
      </c>
      <c r="R284" s="200">
        <f t="shared" si="22"/>
        <v>0</v>
      </c>
      <c r="S284" s="200">
        <v>4.1700000000000001E-2</v>
      </c>
      <c r="T284" s="201">
        <f t="shared" si="23"/>
        <v>0.25019999999999998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261</v>
      </c>
      <c r="AT284" s="202" t="s">
        <v>135</v>
      </c>
      <c r="AU284" s="202" t="s">
        <v>141</v>
      </c>
      <c r="AY284" s="18" t="s">
        <v>132</v>
      </c>
      <c r="BE284" s="203">
        <f t="shared" si="24"/>
        <v>0</v>
      </c>
      <c r="BF284" s="203">
        <f t="shared" si="25"/>
        <v>0</v>
      </c>
      <c r="BG284" s="203">
        <f t="shared" si="26"/>
        <v>0</v>
      </c>
      <c r="BH284" s="203">
        <f t="shared" si="27"/>
        <v>0</v>
      </c>
      <c r="BI284" s="203">
        <f t="shared" si="28"/>
        <v>0</v>
      </c>
      <c r="BJ284" s="18" t="s">
        <v>141</v>
      </c>
      <c r="BK284" s="203">
        <f t="shared" si="29"/>
        <v>0</v>
      </c>
      <c r="BL284" s="18" t="s">
        <v>261</v>
      </c>
      <c r="BM284" s="202" t="s">
        <v>1366</v>
      </c>
    </row>
    <row r="285" spans="1:65" s="2" customFormat="1" ht="21.75" customHeight="1">
      <c r="A285" s="36"/>
      <c r="B285" s="37"/>
      <c r="C285" s="191" t="s">
        <v>659</v>
      </c>
      <c r="D285" s="191" t="s">
        <v>135</v>
      </c>
      <c r="E285" s="192" t="s">
        <v>668</v>
      </c>
      <c r="F285" s="193" t="s">
        <v>669</v>
      </c>
      <c r="G285" s="194" t="s">
        <v>251</v>
      </c>
      <c r="H285" s="195">
        <v>0.11</v>
      </c>
      <c r="I285" s="196"/>
      <c r="J285" s="197">
        <f t="shared" si="20"/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 t="shared" si="21"/>
        <v>0</v>
      </c>
      <c r="Q285" s="200">
        <v>0</v>
      </c>
      <c r="R285" s="200">
        <f t="shared" si="22"/>
        <v>0</v>
      </c>
      <c r="S285" s="200">
        <v>0</v>
      </c>
      <c r="T285" s="201">
        <f t="shared" si="23"/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 t="shared" si="24"/>
        <v>0</v>
      </c>
      <c r="BF285" s="203">
        <f t="shared" si="25"/>
        <v>0</v>
      </c>
      <c r="BG285" s="203">
        <f t="shared" si="26"/>
        <v>0</v>
      </c>
      <c r="BH285" s="203">
        <f t="shared" si="27"/>
        <v>0</v>
      </c>
      <c r="BI285" s="203">
        <f t="shared" si="28"/>
        <v>0</v>
      </c>
      <c r="BJ285" s="18" t="s">
        <v>141</v>
      </c>
      <c r="BK285" s="203">
        <f t="shared" si="29"/>
        <v>0</v>
      </c>
      <c r="BL285" s="18" t="s">
        <v>261</v>
      </c>
      <c r="BM285" s="202" t="s">
        <v>1367</v>
      </c>
    </row>
    <row r="286" spans="1:65" s="12" customFormat="1" ht="22.9" customHeight="1">
      <c r="B286" s="175"/>
      <c r="C286" s="176"/>
      <c r="D286" s="177" t="s">
        <v>78</v>
      </c>
      <c r="E286" s="189" t="s">
        <v>671</v>
      </c>
      <c r="F286" s="189" t="s">
        <v>672</v>
      </c>
      <c r="G286" s="176"/>
      <c r="H286" s="176"/>
      <c r="I286" s="179"/>
      <c r="J286" s="190">
        <f>BK286</f>
        <v>0</v>
      </c>
      <c r="K286" s="176"/>
      <c r="L286" s="181"/>
      <c r="M286" s="182"/>
      <c r="N286" s="183"/>
      <c r="O286" s="183"/>
      <c r="P286" s="184">
        <f>SUM(P287:P291)</f>
        <v>0</v>
      </c>
      <c r="Q286" s="183"/>
      <c r="R286" s="184">
        <f>SUM(R287:R291)</f>
        <v>4.26E-4</v>
      </c>
      <c r="S286" s="183"/>
      <c r="T286" s="185">
        <f>SUM(T287:T291)</f>
        <v>0.36799999999999999</v>
      </c>
      <c r="AR286" s="186" t="s">
        <v>141</v>
      </c>
      <c r="AT286" s="187" t="s">
        <v>78</v>
      </c>
      <c r="AU286" s="187" t="s">
        <v>21</v>
      </c>
      <c r="AY286" s="186" t="s">
        <v>132</v>
      </c>
      <c r="BK286" s="188">
        <f>SUM(BK287:BK291)</f>
        <v>0</v>
      </c>
    </row>
    <row r="287" spans="1:65" s="2" customFormat="1" ht="21.75" customHeight="1">
      <c r="A287" s="36"/>
      <c r="B287" s="37"/>
      <c r="C287" s="191" t="s">
        <v>663</v>
      </c>
      <c r="D287" s="191" t="s">
        <v>135</v>
      </c>
      <c r="E287" s="192" t="s">
        <v>888</v>
      </c>
      <c r="F287" s="193" t="s">
        <v>889</v>
      </c>
      <c r="G287" s="194" t="s">
        <v>224</v>
      </c>
      <c r="H287" s="195">
        <v>7.1</v>
      </c>
      <c r="I287" s="196"/>
      <c r="J287" s="197">
        <f>ROUND(I287*H287,2)</f>
        <v>0</v>
      </c>
      <c r="K287" s="193" t="s">
        <v>139</v>
      </c>
      <c r="L287" s="41"/>
      <c r="M287" s="198" t="s">
        <v>32</v>
      </c>
      <c r="N287" s="199" t="s">
        <v>51</v>
      </c>
      <c r="O287" s="66"/>
      <c r="P287" s="200">
        <f>O287*H287</f>
        <v>0</v>
      </c>
      <c r="Q287" s="200">
        <v>6.0000000000000002E-5</v>
      </c>
      <c r="R287" s="200">
        <f>Q287*H287</f>
        <v>4.26E-4</v>
      </c>
      <c r="S287" s="200">
        <v>0</v>
      </c>
      <c r="T287" s="20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2" t="s">
        <v>261</v>
      </c>
      <c r="AT287" s="202" t="s">
        <v>135</v>
      </c>
      <c r="AU287" s="202" t="s">
        <v>141</v>
      </c>
      <c r="AY287" s="18" t="s">
        <v>132</v>
      </c>
      <c r="BE287" s="203">
        <f>IF(N287="základní",J287,0)</f>
        <v>0</v>
      </c>
      <c r="BF287" s="203">
        <f>IF(N287="snížená",J287,0)</f>
        <v>0</v>
      </c>
      <c r="BG287" s="203">
        <f>IF(N287="zákl. přenesená",J287,0)</f>
        <v>0</v>
      </c>
      <c r="BH287" s="203">
        <f>IF(N287="sníž. přenesená",J287,0)</f>
        <v>0</v>
      </c>
      <c r="BI287" s="203">
        <f>IF(N287="nulová",J287,0)</f>
        <v>0</v>
      </c>
      <c r="BJ287" s="18" t="s">
        <v>141</v>
      </c>
      <c r="BK287" s="203">
        <f>ROUND(I287*H287,2)</f>
        <v>0</v>
      </c>
      <c r="BL287" s="18" t="s">
        <v>261</v>
      </c>
      <c r="BM287" s="202" t="s">
        <v>1368</v>
      </c>
    </row>
    <row r="288" spans="1:65" s="2" customFormat="1" ht="16.5" customHeight="1">
      <c r="A288" s="36"/>
      <c r="B288" s="37"/>
      <c r="C288" s="191" t="s">
        <v>667</v>
      </c>
      <c r="D288" s="191" t="s">
        <v>135</v>
      </c>
      <c r="E288" s="192" t="s">
        <v>891</v>
      </c>
      <c r="F288" s="193" t="s">
        <v>892</v>
      </c>
      <c r="G288" s="194" t="s">
        <v>224</v>
      </c>
      <c r="H288" s="195">
        <v>7.1</v>
      </c>
      <c r="I288" s="196"/>
      <c r="J288" s="197">
        <f>ROUND(I288*H288,2)</f>
        <v>0</v>
      </c>
      <c r="K288" s="193" t="s">
        <v>139</v>
      </c>
      <c r="L288" s="41"/>
      <c r="M288" s="198" t="s">
        <v>32</v>
      </c>
      <c r="N288" s="199" t="s">
        <v>51</v>
      </c>
      <c r="O288" s="66"/>
      <c r="P288" s="200">
        <f>O288*H288</f>
        <v>0</v>
      </c>
      <c r="Q288" s="200">
        <v>0</v>
      </c>
      <c r="R288" s="200">
        <f>Q288*H288</f>
        <v>0</v>
      </c>
      <c r="S288" s="200">
        <v>2.5000000000000001E-2</v>
      </c>
      <c r="T288" s="201">
        <f>S288*H288</f>
        <v>0.17749999999999999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261</v>
      </c>
      <c r="AT288" s="202" t="s">
        <v>135</v>
      </c>
      <c r="AU288" s="202" t="s">
        <v>141</v>
      </c>
      <c r="AY288" s="18" t="s">
        <v>132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8" t="s">
        <v>141</v>
      </c>
      <c r="BK288" s="203">
        <f>ROUND(I288*H288,2)</f>
        <v>0</v>
      </c>
      <c r="BL288" s="18" t="s">
        <v>261</v>
      </c>
      <c r="BM288" s="202" t="s">
        <v>1369</v>
      </c>
    </row>
    <row r="289" spans="1:65" s="2" customFormat="1" ht="16.5" customHeight="1">
      <c r="A289" s="36"/>
      <c r="B289" s="37"/>
      <c r="C289" s="191" t="s">
        <v>673</v>
      </c>
      <c r="D289" s="191" t="s">
        <v>135</v>
      </c>
      <c r="E289" s="192" t="s">
        <v>674</v>
      </c>
      <c r="F289" s="193" t="s">
        <v>675</v>
      </c>
      <c r="G289" s="194" t="s">
        <v>338</v>
      </c>
      <c r="H289" s="195">
        <v>2</v>
      </c>
      <c r="I289" s="196"/>
      <c r="J289" s="197">
        <f>ROUND(I289*H289,2)</f>
        <v>0</v>
      </c>
      <c r="K289" s="193" t="s">
        <v>139</v>
      </c>
      <c r="L289" s="41"/>
      <c r="M289" s="198" t="s">
        <v>32</v>
      </c>
      <c r="N289" s="199" t="s">
        <v>51</v>
      </c>
      <c r="O289" s="66"/>
      <c r="P289" s="200">
        <f>O289*H289</f>
        <v>0</v>
      </c>
      <c r="Q289" s="200">
        <v>0</v>
      </c>
      <c r="R289" s="200">
        <f>Q289*H289</f>
        <v>0</v>
      </c>
      <c r="S289" s="200">
        <v>1.2999999999999999E-2</v>
      </c>
      <c r="T289" s="201">
        <f>S289*H289</f>
        <v>2.5999999999999999E-2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150</v>
      </c>
      <c r="AT289" s="202" t="s">
        <v>135</v>
      </c>
      <c r="AU289" s="202" t="s">
        <v>141</v>
      </c>
      <c r="AY289" s="18" t="s">
        <v>132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8" t="s">
        <v>141</v>
      </c>
      <c r="BK289" s="203">
        <f>ROUND(I289*H289,2)</f>
        <v>0</v>
      </c>
      <c r="BL289" s="18" t="s">
        <v>150</v>
      </c>
      <c r="BM289" s="202" t="s">
        <v>1370</v>
      </c>
    </row>
    <row r="290" spans="1:65" s="2" customFormat="1" ht="16.5" customHeight="1">
      <c r="A290" s="36"/>
      <c r="B290" s="37"/>
      <c r="C290" s="191" t="s">
        <v>677</v>
      </c>
      <c r="D290" s="191" t="s">
        <v>135</v>
      </c>
      <c r="E290" s="192" t="s">
        <v>1371</v>
      </c>
      <c r="F290" s="193" t="s">
        <v>1372</v>
      </c>
      <c r="G290" s="194" t="s">
        <v>224</v>
      </c>
      <c r="H290" s="195">
        <v>4.7</v>
      </c>
      <c r="I290" s="196"/>
      <c r="J290" s="197">
        <f>ROUND(I290*H290,2)</f>
        <v>0</v>
      </c>
      <c r="K290" s="193" t="s">
        <v>32</v>
      </c>
      <c r="L290" s="41"/>
      <c r="M290" s="198" t="s">
        <v>32</v>
      </c>
      <c r="N290" s="199" t="s">
        <v>51</v>
      </c>
      <c r="O290" s="66"/>
      <c r="P290" s="200">
        <f>O290*H290</f>
        <v>0</v>
      </c>
      <c r="Q290" s="200">
        <v>0</v>
      </c>
      <c r="R290" s="200">
        <f>Q290*H290</f>
        <v>0</v>
      </c>
      <c r="S290" s="200">
        <v>0</v>
      </c>
      <c r="T290" s="201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261</v>
      </c>
      <c r="AT290" s="202" t="s">
        <v>135</v>
      </c>
      <c r="AU290" s="202" t="s">
        <v>141</v>
      </c>
      <c r="AY290" s="18" t="s">
        <v>132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8" t="s">
        <v>141</v>
      </c>
      <c r="BK290" s="203">
        <f>ROUND(I290*H290,2)</f>
        <v>0</v>
      </c>
      <c r="BL290" s="18" t="s">
        <v>261</v>
      </c>
      <c r="BM290" s="202" t="s">
        <v>1373</v>
      </c>
    </row>
    <row r="291" spans="1:65" s="2" customFormat="1" ht="16.5" customHeight="1">
      <c r="A291" s="36"/>
      <c r="B291" s="37"/>
      <c r="C291" s="191" t="s">
        <v>681</v>
      </c>
      <c r="D291" s="191" t="s">
        <v>135</v>
      </c>
      <c r="E291" s="192" t="s">
        <v>682</v>
      </c>
      <c r="F291" s="193" t="s">
        <v>683</v>
      </c>
      <c r="G291" s="194" t="s">
        <v>224</v>
      </c>
      <c r="H291" s="195">
        <v>4.7</v>
      </c>
      <c r="I291" s="196"/>
      <c r="J291" s="197">
        <f>ROUND(I291*H291,2)</f>
        <v>0</v>
      </c>
      <c r="K291" s="193" t="s">
        <v>139</v>
      </c>
      <c r="L291" s="41"/>
      <c r="M291" s="198" t="s">
        <v>32</v>
      </c>
      <c r="N291" s="199" t="s">
        <v>51</v>
      </c>
      <c r="O291" s="66"/>
      <c r="P291" s="200">
        <f>O291*H291</f>
        <v>0</v>
      </c>
      <c r="Q291" s="200">
        <v>0</v>
      </c>
      <c r="R291" s="200">
        <f>Q291*H291</f>
        <v>0</v>
      </c>
      <c r="S291" s="200">
        <v>3.5000000000000003E-2</v>
      </c>
      <c r="T291" s="201">
        <f>S291*H291</f>
        <v>0.16450000000000004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261</v>
      </c>
      <c r="AT291" s="202" t="s">
        <v>135</v>
      </c>
      <c r="AU291" s="202" t="s">
        <v>141</v>
      </c>
      <c r="AY291" s="18" t="s">
        <v>132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8" t="s">
        <v>141</v>
      </c>
      <c r="BK291" s="203">
        <f>ROUND(I291*H291,2)</f>
        <v>0</v>
      </c>
      <c r="BL291" s="18" t="s">
        <v>261</v>
      </c>
      <c r="BM291" s="202" t="s">
        <v>1374</v>
      </c>
    </row>
    <row r="292" spans="1:65" s="12" customFormat="1" ht="22.9" customHeight="1">
      <c r="B292" s="175"/>
      <c r="C292" s="176"/>
      <c r="D292" s="177" t="s">
        <v>78</v>
      </c>
      <c r="E292" s="189" t="s">
        <v>685</v>
      </c>
      <c r="F292" s="189" t="s">
        <v>686</v>
      </c>
      <c r="G292" s="176"/>
      <c r="H292" s="176"/>
      <c r="I292" s="179"/>
      <c r="J292" s="190">
        <f>BK292</f>
        <v>0</v>
      </c>
      <c r="K292" s="176"/>
      <c r="L292" s="181"/>
      <c r="M292" s="182"/>
      <c r="N292" s="183"/>
      <c r="O292" s="183"/>
      <c r="P292" s="184">
        <f>SUM(P293:P296)</f>
        <v>0</v>
      </c>
      <c r="Q292" s="183"/>
      <c r="R292" s="184">
        <f>SUM(R293:R296)</f>
        <v>6.3974400000000001E-2</v>
      </c>
      <c r="S292" s="183"/>
      <c r="T292" s="185">
        <f>SUM(T293:T296)</f>
        <v>0</v>
      </c>
      <c r="AR292" s="186" t="s">
        <v>141</v>
      </c>
      <c r="AT292" s="187" t="s">
        <v>78</v>
      </c>
      <c r="AU292" s="187" t="s">
        <v>21</v>
      </c>
      <c r="AY292" s="186" t="s">
        <v>132</v>
      </c>
      <c r="BK292" s="188">
        <f>SUM(BK293:BK296)</f>
        <v>0</v>
      </c>
    </row>
    <row r="293" spans="1:65" s="2" customFormat="1" ht="16.5" customHeight="1">
      <c r="A293" s="36"/>
      <c r="B293" s="37"/>
      <c r="C293" s="191" t="s">
        <v>687</v>
      </c>
      <c r="D293" s="191" t="s">
        <v>135</v>
      </c>
      <c r="E293" s="192" t="s">
        <v>688</v>
      </c>
      <c r="F293" s="193" t="s">
        <v>689</v>
      </c>
      <c r="G293" s="194" t="s">
        <v>195</v>
      </c>
      <c r="H293" s="195">
        <v>152.32</v>
      </c>
      <c r="I293" s="196"/>
      <c r="J293" s="197">
        <f>ROUND(I293*H293,2)</f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>O293*H293</f>
        <v>0</v>
      </c>
      <c r="Q293" s="200">
        <v>0</v>
      </c>
      <c r="R293" s="200">
        <f>Q293*H293</f>
        <v>0</v>
      </c>
      <c r="S293" s="200">
        <v>0</v>
      </c>
      <c r="T293" s="20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8" t="s">
        <v>141</v>
      </c>
      <c r="BK293" s="203">
        <f>ROUND(I293*H293,2)</f>
        <v>0</v>
      </c>
      <c r="BL293" s="18" t="s">
        <v>261</v>
      </c>
      <c r="BM293" s="202" t="s">
        <v>1375</v>
      </c>
    </row>
    <row r="294" spans="1:65" s="2" customFormat="1" ht="21.75" customHeight="1">
      <c r="A294" s="36"/>
      <c r="B294" s="37"/>
      <c r="C294" s="232" t="s">
        <v>691</v>
      </c>
      <c r="D294" s="232" t="s">
        <v>243</v>
      </c>
      <c r="E294" s="233" t="s">
        <v>692</v>
      </c>
      <c r="F294" s="234" t="s">
        <v>693</v>
      </c>
      <c r="G294" s="235" t="s">
        <v>224</v>
      </c>
      <c r="H294" s="236">
        <v>159.93600000000001</v>
      </c>
      <c r="I294" s="237"/>
      <c r="J294" s="238">
        <f>ROUND(I294*H294,2)</f>
        <v>0</v>
      </c>
      <c r="K294" s="234" t="s">
        <v>139</v>
      </c>
      <c r="L294" s="239"/>
      <c r="M294" s="240" t="s">
        <v>32</v>
      </c>
      <c r="N294" s="241" t="s">
        <v>51</v>
      </c>
      <c r="O294" s="66"/>
      <c r="P294" s="200">
        <f>O294*H294</f>
        <v>0</v>
      </c>
      <c r="Q294" s="200">
        <v>4.0000000000000002E-4</v>
      </c>
      <c r="R294" s="200">
        <f>Q294*H294</f>
        <v>6.3974400000000001E-2</v>
      </c>
      <c r="S294" s="200">
        <v>0</v>
      </c>
      <c r="T294" s="201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2" t="s">
        <v>335</v>
      </c>
      <c r="AT294" s="202" t="s">
        <v>243</v>
      </c>
      <c r="AU294" s="202" t="s">
        <v>141</v>
      </c>
      <c r="AY294" s="18" t="s">
        <v>132</v>
      </c>
      <c r="BE294" s="203">
        <f>IF(N294="základní",J294,0)</f>
        <v>0</v>
      </c>
      <c r="BF294" s="203">
        <f>IF(N294="snížená",J294,0)</f>
        <v>0</v>
      </c>
      <c r="BG294" s="203">
        <f>IF(N294="zákl. přenesená",J294,0)</f>
        <v>0</v>
      </c>
      <c r="BH294" s="203">
        <f>IF(N294="sníž. přenesená",J294,0)</f>
        <v>0</v>
      </c>
      <c r="BI294" s="203">
        <f>IF(N294="nulová",J294,0)</f>
        <v>0</v>
      </c>
      <c r="BJ294" s="18" t="s">
        <v>141</v>
      </c>
      <c r="BK294" s="203">
        <f>ROUND(I294*H294,2)</f>
        <v>0</v>
      </c>
      <c r="BL294" s="18" t="s">
        <v>261</v>
      </c>
      <c r="BM294" s="202" t="s">
        <v>1376</v>
      </c>
    </row>
    <row r="295" spans="1:65" s="13" customFormat="1" ht="11.25">
      <c r="B295" s="209"/>
      <c r="C295" s="210"/>
      <c r="D295" s="211" t="s">
        <v>197</v>
      </c>
      <c r="E295" s="210"/>
      <c r="F295" s="213" t="s">
        <v>833</v>
      </c>
      <c r="G295" s="210"/>
      <c r="H295" s="214">
        <v>159.93600000000001</v>
      </c>
      <c r="I295" s="215"/>
      <c r="J295" s="210"/>
      <c r="K295" s="210"/>
      <c r="L295" s="216"/>
      <c r="M295" s="217"/>
      <c r="N295" s="218"/>
      <c r="O295" s="218"/>
      <c r="P295" s="218"/>
      <c r="Q295" s="218"/>
      <c r="R295" s="218"/>
      <c r="S295" s="218"/>
      <c r="T295" s="219"/>
      <c r="AT295" s="220" t="s">
        <v>197</v>
      </c>
      <c r="AU295" s="220" t="s">
        <v>141</v>
      </c>
      <c r="AV295" s="13" t="s">
        <v>141</v>
      </c>
      <c r="AW295" s="13" t="s">
        <v>4</v>
      </c>
      <c r="AX295" s="13" t="s">
        <v>21</v>
      </c>
      <c r="AY295" s="220" t="s">
        <v>132</v>
      </c>
    </row>
    <row r="296" spans="1:65" s="2" customFormat="1" ht="21.75" customHeight="1">
      <c r="A296" s="36"/>
      <c r="B296" s="37"/>
      <c r="C296" s="191" t="s">
        <v>695</v>
      </c>
      <c r="D296" s="191" t="s">
        <v>135</v>
      </c>
      <c r="E296" s="192" t="s">
        <v>696</v>
      </c>
      <c r="F296" s="193" t="s">
        <v>697</v>
      </c>
      <c r="G296" s="194" t="s">
        <v>251</v>
      </c>
      <c r="H296" s="195">
        <v>6.4000000000000001E-2</v>
      </c>
      <c r="I296" s="196"/>
      <c r="J296" s="197">
        <f>ROUND(I296*H296,2)</f>
        <v>0</v>
      </c>
      <c r="K296" s="193" t="s">
        <v>139</v>
      </c>
      <c r="L296" s="41"/>
      <c r="M296" s="198" t="s">
        <v>32</v>
      </c>
      <c r="N296" s="199" t="s">
        <v>51</v>
      </c>
      <c r="O296" s="66"/>
      <c r="P296" s="200">
        <f>O296*H296</f>
        <v>0</v>
      </c>
      <c r="Q296" s="200">
        <v>0</v>
      </c>
      <c r="R296" s="200">
        <f>Q296*H296</f>
        <v>0</v>
      </c>
      <c r="S296" s="200">
        <v>0</v>
      </c>
      <c r="T296" s="20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261</v>
      </c>
      <c r="AT296" s="202" t="s">
        <v>135</v>
      </c>
      <c r="AU296" s="202" t="s">
        <v>141</v>
      </c>
      <c r="AY296" s="18" t="s">
        <v>132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8" t="s">
        <v>141</v>
      </c>
      <c r="BK296" s="203">
        <f>ROUND(I296*H296,2)</f>
        <v>0</v>
      </c>
      <c r="BL296" s="18" t="s">
        <v>261</v>
      </c>
      <c r="BM296" s="202" t="s">
        <v>1377</v>
      </c>
    </row>
    <row r="297" spans="1:65" s="12" customFormat="1" ht="22.9" customHeight="1">
      <c r="B297" s="175"/>
      <c r="C297" s="176"/>
      <c r="D297" s="177" t="s">
        <v>78</v>
      </c>
      <c r="E297" s="189" t="s">
        <v>699</v>
      </c>
      <c r="F297" s="189" t="s">
        <v>700</v>
      </c>
      <c r="G297" s="176"/>
      <c r="H297" s="176"/>
      <c r="I297" s="179"/>
      <c r="J297" s="190">
        <f>BK297</f>
        <v>0</v>
      </c>
      <c r="K297" s="176"/>
      <c r="L297" s="181"/>
      <c r="M297" s="182"/>
      <c r="N297" s="183"/>
      <c r="O297" s="183"/>
      <c r="P297" s="184">
        <f>SUM(P298:P301)</f>
        <v>0</v>
      </c>
      <c r="Q297" s="183"/>
      <c r="R297" s="184">
        <f>SUM(R298:R301)</f>
        <v>9.7500000000000003E-2</v>
      </c>
      <c r="S297" s="183"/>
      <c r="T297" s="185">
        <f>SUM(T298:T301)</f>
        <v>0</v>
      </c>
      <c r="AR297" s="186" t="s">
        <v>141</v>
      </c>
      <c r="AT297" s="187" t="s">
        <v>78</v>
      </c>
      <c r="AU297" s="187" t="s">
        <v>21</v>
      </c>
      <c r="AY297" s="186" t="s">
        <v>132</v>
      </c>
      <c r="BK297" s="188">
        <f>SUM(BK298:BK301)</f>
        <v>0</v>
      </c>
    </row>
    <row r="298" spans="1:65" s="2" customFormat="1" ht="16.5" customHeight="1">
      <c r="A298" s="36"/>
      <c r="B298" s="37"/>
      <c r="C298" s="191" t="s">
        <v>701</v>
      </c>
      <c r="D298" s="191" t="s">
        <v>135</v>
      </c>
      <c r="E298" s="192" t="s">
        <v>702</v>
      </c>
      <c r="F298" s="193" t="s">
        <v>703</v>
      </c>
      <c r="G298" s="194" t="s">
        <v>195</v>
      </c>
      <c r="H298" s="195">
        <v>370</v>
      </c>
      <c r="I298" s="196"/>
      <c r="J298" s="197">
        <f>ROUND(I298*H298,2)</f>
        <v>0</v>
      </c>
      <c r="K298" s="193" t="s">
        <v>139</v>
      </c>
      <c r="L298" s="41"/>
      <c r="M298" s="198" t="s">
        <v>32</v>
      </c>
      <c r="N298" s="199" t="s">
        <v>51</v>
      </c>
      <c r="O298" s="66"/>
      <c r="P298" s="200">
        <f>O298*H298</f>
        <v>0</v>
      </c>
      <c r="Q298" s="200">
        <v>2.0000000000000002E-5</v>
      </c>
      <c r="R298" s="200">
        <f>Q298*H298</f>
        <v>7.4000000000000003E-3</v>
      </c>
      <c r="S298" s="200">
        <v>0</v>
      </c>
      <c r="T298" s="20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261</v>
      </c>
      <c r="AT298" s="202" t="s">
        <v>135</v>
      </c>
      <c r="AU298" s="202" t="s">
        <v>141</v>
      </c>
      <c r="AY298" s="18" t="s">
        <v>132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8" t="s">
        <v>141</v>
      </c>
      <c r="BK298" s="203">
        <f>ROUND(I298*H298,2)</f>
        <v>0</v>
      </c>
      <c r="BL298" s="18" t="s">
        <v>261</v>
      </c>
      <c r="BM298" s="202" t="s">
        <v>1378</v>
      </c>
    </row>
    <row r="299" spans="1:65" s="2" customFormat="1" ht="16.5" customHeight="1">
      <c r="A299" s="36"/>
      <c r="B299" s="37"/>
      <c r="C299" s="191" t="s">
        <v>705</v>
      </c>
      <c r="D299" s="191" t="s">
        <v>135</v>
      </c>
      <c r="E299" s="192" t="s">
        <v>706</v>
      </c>
      <c r="F299" s="193" t="s">
        <v>707</v>
      </c>
      <c r="G299" s="194" t="s">
        <v>195</v>
      </c>
      <c r="H299" s="195">
        <v>370</v>
      </c>
      <c r="I299" s="196"/>
      <c r="J299" s="197">
        <f>ROUND(I299*H299,2)</f>
        <v>0</v>
      </c>
      <c r="K299" s="193" t="s">
        <v>139</v>
      </c>
      <c r="L299" s="41"/>
      <c r="M299" s="198" t="s">
        <v>32</v>
      </c>
      <c r="N299" s="199" t="s">
        <v>51</v>
      </c>
      <c r="O299" s="66"/>
      <c r="P299" s="200">
        <f>O299*H299</f>
        <v>0</v>
      </c>
      <c r="Q299" s="200">
        <v>0</v>
      </c>
      <c r="R299" s="200">
        <f>Q299*H299</f>
        <v>0</v>
      </c>
      <c r="S299" s="200">
        <v>0</v>
      </c>
      <c r="T299" s="20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2" t="s">
        <v>261</v>
      </c>
      <c r="AT299" s="202" t="s">
        <v>135</v>
      </c>
      <c r="AU299" s="202" t="s">
        <v>141</v>
      </c>
      <c r="AY299" s="18" t="s">
        <v>132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18" t="s">
        <v>141</v>
      </c>
      <c r="BK299" s="203">
        <f>ROUND(I299*H299,2)</f>
        <v>0</v>
      </c>
      <c r="BL299" s="18" t="s">
        <v>261</v>
      </c>
      <c r="BM299" s="202" t="s">
        <v>1379</v>
      </c>
    </row>
    <row r="300" spans="1:65" s="2" customFormat="1" ht="21.75" customHeight="1">
      <c r="A300" s="36"/>
      <c r="B300" s="37"/>
      <c r="C300" s="191" t="s">
        <v>709</v>
      </c>
      <c r="D300" s="191" t="s">
        <v>135</v>
      </c>
      <c r="E300" s="192" t="s">
        <v>710</v>
      </c>
      <c r="F300" s="193" t="s">
        <v>711</v>
      </c>
      <c r="G300" s="194" t="s">
        <v>195</v>
      </c>
      <c r="H300" s="195">
        <v>370</v>
      </c>
      <c r="I300" s="196"/>
      <c r="J300" s="197">
        <f>ROUND(I300*H300,2)</f>
        <v>0</v>
      </c>
      <c r="K300" s="193" t="s">
        <v>139</v>
      </c>
      <c r="L300" s="41"/>
      <c r="M300" s="198" t="s">
        <v>32</v>
      </c>
      <c r="N300" s="199" t="s">
        <v>51</v>
      </c>
      <c r="O300" s="66"/>
      <c r="P300" s="200">
        <f>O300*H300</f>
        <v>0</v>
      </c>
      <c r="Q300" s="200">
        <v>2.2000000000000001E-4</v>
      </c>
      <c r="R300" s="200">
        <f>Q300*H300</f>
        <v>8.14E-2</v>
      </c>
      <c r="S300" s="200">
        <v>0</v>
      </c>
      <c r="T300" s="20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261</v>
      </c>
      <c r="AT300" s="202" t="s">
        <v>135</v>
      </c>
      <c r="AU300" s="202" t="s">
        <v>141</v>
      </c>
      <c r="AY300" s="18" t="s">
        <v>132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8" t="s">
        <v>141</v>
      </c>
      <c r="BK300" s="203">
        <f>ROUND(I300*H300,2)</f>
        <v>0</v>
      </c>
      <c r="BL300" s="18" t="s">
        <v>261</v>
      </c>
      <c r="BM300" s="202" t="s">
        <v>1380</v>
      </c>
    </row>
    <row r="301" spans="1:65" s="2" customFormat="1" ht="21.75" customHeight="1">
      <c r="A301" s="36"/>
      <c r="B301" s="37"/>
      <c r="C301" s="191" t="s">
        <v>713</v>
      </c>
      <c r="D301" s="191" t="s">
        <v>135</v>
      </c>
      <c r="E301" s="192" t="s">
        <v>714</v>
      </c>
      <c r="F301" s="193" t="s">
        <v>715</v>
      </c>
      <c r="G301" s="194" t="s">
        <v>195</v>
      </c>
      <c r="H301" s="195">
        <v>58</v>
      </c>
      <c r="I301" s="196"/>
      <c r="J301" s="197">
        <f>ROUND(I301*H301,2)</f>
        <v>0</v>
      </c>
      <c r="K301" s="193" t="s">
        <v>139</v>
      </c>
      <c r="L301" s="41"/>
      <c r="M301" s="204" t="s">
        <v>32</v>
      </c>
      <c r="N301" s="205" t="s">
        <v>51</v>
      </c>
      <c r="O301" s="206"/>
      <c r="P301" s="207">
        <f>O301*H301</f>
        <v>0</v>
      </c>
      <c r="Q301" s="207">
        <v>1.4999999999999999E-4</v>
      </c>
      <c r="R301" s="207">
        <f>Q301*H301</f>
        <v>8.6999999999999994E-3</v>
      </c>
      <c r="S301" s="207">
        <v>0</v>
      </c>
      <c r="T301" s="208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261</v>
      </c>
      <c r="AT301" s="202" t="s">
        <v>135</v>
      </c>
      <c r="AU301" s="202" t="s">
        <v>141</v>
      </c>
      <c r="AY301" s="18" t="s">
        <v>132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8" t="s">
        <v>141</v>
      </c>
      <c r="BK301" s="203">
        <f>ROUND(I301*H301,2)</f>
        <v>0</v>
      </c>
      <c r="BL301" s="18" t="s">
        <v>261</v>
      </c>
      <c r="BM301" s="202" t="s">
        <v>1381</v>
      </c>
    </row>
    <row r="302" spans="1:65" s="2" customFormat="1" ht="6.95" customHeight="1">
      <c r="A302" s="36"/>
      <c r="B302" s="49"/>
      <c r="C302" s="50"/>
      <c r="D302" s="50"/>
      <c r="E302" s="50"/>
      <c r="F302" s="50"/>
      <c r="G302" s="50"/>
      <c r="H302" s="50"/>
      <c r="I302" s="140"/>
      <c r="J302" s="50"/>
      <c r="K302" s="50"/>
      <c r="L302" s="41"/>
      <c r="M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</row>
  </sheetData>
  <sheetProtection algorithmName="SHA-512" hashValue="7cCLGNbqg99gdGD1YKgT+jSy5eFUP4PiT1qGd6ONIeLg5Msa7JIbISJ/syLtKUcofHTkGixDalN0qDxDi97o+A==" saltValue="xdqEtdTrD6y8EY8r0/9s+gjodS2DIJZxPEPIMMgeGxgDwx4LNPrtX/foedQcF/8BTuaKXnTrJKPemhg34x5cYA==" spinCount="100000" sheet="1" objects="1" scenarios="1" formatColumns="0" formatRows="0" autoFilter="0"/>
  <autoFilter ref="C100:K301" xr:uid="{00000000-0009-0000-0000-000008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30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108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1382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21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4" t="s">
        <v>26</v>
      </c>
      <c r="E13" s="36"/>
      <c r="F13" s="115" t="s">
        <v>27</v>
      </c>
      <c r="G13" s="36"/>
      <c r="H13" s="36"/>
      <c r="I13" s="116" t="s">
        <v>28</v>
      </c>
      <c r="J13" s="115" t="s">
        <v>29</v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ROUND(J101,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ROUND((SUM(BE101:BE303)),  2)</f>
        <v>0</v>
      </c>
      <c r="G33" s="36"/>
      <c r="H33" s="36"/>
      <c r="I33" s="129">
        <v>0.21</v>
      </c>
      <c r="J33" s="128">
        <f>ROUND(((SUM(BE101:BE303))*I33),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ROUND((SUM(BF101:BF303)),  2)</f>
        <v>0</v>
      </c>
      <c r="G34" s="36"/>
      <c r="H34" s="36"/>
      <c r="I34" s="129">
        <v>0.15</v>
      </c>
      <c r="J34" s="128">
        <f>ROUND(((SUM(BF101:BF303))*I34),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ROUND((SUM(BG101:BG303)),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ROUND((SUM(BH101:BH303)),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ROUND((SUM(BI101:BI303)),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 xml:space="preserve">D.1.1/1-22 - Chrustova 22 - Stavební práce vnější -zateplení objektu,zateplení půdy,izolace suterénu, střecha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J101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J102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J103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171</v>
      </c>
      <c r="E62" s="159"/>
      <c r="F62" s="159"/>
      <c r="G62" s="159"/>
      <c r="H62" s="159"/>
      <c r="I62" s="160"/>
      <c r="J62" s="161">
        <f>J115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172</v>
      </c>
      <c r="E63" s="159"/>
      <c r="F63" s="159"/>
      <c r="G63" s="159"/>
      <c r="H63" s="159"/>
      <c r="I63" s="160"/>
      <c r="J63" s="161">
        <f>J117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173</v>
      </c>
      <c r="E64" s="159"/>
      <c r="F64" s="159"/>
      <c r="G64" s="159"/>
      <c r="H64" s="159"/>
      <c r="I64" s="160"/>
      <c r="J64" s="161">
        <f>J124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175</v>
      </c>
      <c r="E65" s="159"/>
      <c r="F65" s="159"/>
      <c r="G65" s="159"/>
      <c r="H65" s="159"/>
      <c r="I65" s="160"/>
      <c r="J65" s="161">
        <f>J170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176</v>
      </c>
      <c r="E66" s="159"/>
      <c r="F66" s="159"/>
      <c r="G66" s="159"/>
      <c r="H66" s="159"/>
      <c r="I66" s="160"/>
      <c r="J66" s="161">
        <f>J186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177</v>
      </c>
      <c r="E67" s="159"/>
      <c r="F67" s="159"/>
      <c r="G67" s="159"/>
      <c r="H67" s="159"/>
      <c r="I67" s="160"/>
      <c r="J67" s="161">
        <f>J193</f>
        <v>0</v>
      </c>
      <c r="K67" s="157"/>
      <c r="L67" s="162"/>
    </row>
    <row r="68" spans="2:12" s="9" customFormat="1" ht="24.95" customHeight="1">
      <c r="B68" s="149"/>
      <c r="C68" s="150"/>
      <c r="D68" s="151" t="s">
        <v>178</v>
      </c>
      <c r="E68" s="152"/>
      <c r="F68" s="152"/>
      <c r="G68" s="152"/>
      <c r="H68" s="152"/>
      <c r="I68" s="153"/>
      <c r="J68" s="154">
        <f>J195</f>
        <v>0</v>
      </c>
      <c r="K68" s="150"/>
      <c r="L68" s="155"/>
    </row>
    <row r="69" spans="2:12" s="10" customFormat="1" ht="19.899999999999999" customHeight="1">
      <c r="B69" s="156"/>
      <c r="C69" s="157"/>
      <c r="D69" s="158" t="s">
        <v>169</v>
      </c>
      <c r="E69" s="159"/>
      <c r="F69" s="159"/>
      <c r="G69" s="159"/>
      <c r="H69" s="159"/>
      <c r="I69" s="160"/>
      <c r="J69" s="161">
        <f>J218</f>
        <v>0</v>
      </c>
      <c r="K69" s="157"/>
      <c r="L69" s="162"/>
    </row>
    <row r="70" spans="2:12" s="9" customFormat="1" ht="24.95" customHeight="1">
      <c r="B70" s="149"/>
      <c r="C70" s="150"/>
      <c r="D70" s="151" t="s">
        <v>179</v>
      </c>
      <c r="E70" s="152"/>
      <c r="F70" s="152"/>
      <c r="G70" s="152"/>
      <c r="H70" s="152"/>
      <c r="I70" s="153"/>
      <c r="J70" s="154">
        <f>J220</f>
        <v>0</v>
      </c>
      <c r="K70" s="150"/>
      <c r="L70" s="155"/>
    </row>
    <row r="71" spans="2:12" s="10" customFormat="1" ht="19.899999999999999" customHeight="1">
      <c r="B71" s="156"/>
      <c r="C71" s="157"/>
      <c r="D71" s="158" t="s">
        <v>180</v>
      </c>
      <c r="E71" s="159"/>
      <c r="F71" s="159"/>
      <c r="G71" s="159"/>
      <c r="H71" s="159"/>
      <c r="I71" s="160"/>
      <c r="J71" s="161">
        <f>J221</f>
        <v>0</v>
      </c>
      <c r="K71" s="157"/>
      <c r="L71" s="162"/>
    </row>
    <row r="72" spans="2:12" s="10" customFormat="1" ht="19.899999999999999" customHeight="1">
      <c r="B72" s="156"/>
      <c r="C72" s="157"/>
      <c r="D72" s="158" t="s">
        <v>181</v>
      </c>
      <c r="E72" s="159"/>
      <c r="F72" s="159"/>
      <c r="G72" s="159"/>
      <c r="H72" s="159"/>
      <c r="I72" s="160"/>
      <c r="J72" s="161">
        <f>J233</f>
        <v>0</v>
      </c>
      <c r="K72" s="157"/>
      <c r="L72" s="162"/>
    </row>
    <row r="73" spans="2:12" s="10" customFormat="1" ht="19.899999999999999" customHeight="1">
      <c r="B73" s="156"/>
      <c r="C73" s="157"/>
      <c r="D73" s="158" t="s">
        <v>182</v>
      </c>
      <c r="E73" s="159"/>
      <c r="F73" s="159"/>
      <c r="G73" s="159"/>
      <c r="H73" s="159"/>
      <c r="I73" s="160"/>
      <c r="J73" s="161">
        <f>J260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183</v>
      </c>
      <c r="E74" s="159"/>
      <c r="F74" s="159"/>
      <c r="G74" s="159"/>
      <c r="H74" s="159"/>
      <c r="I74" s="160"/>
      <c r="J74" s="161">
        <f>J263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184</v>
      </c>
      <c r="E75" s="159"/>
      <c r="F75" s="159"/>
      <c r="G75" s="159"/>
      <c r="H75" s="159"/>
      <c r="I75" s="160"/>
      <c r="J75" s="161">
        <f>J265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185</v>
      </c>
      <c r="E76" s="159"/>
      <c r="F76" s="159"/>
      <c r="G76" s="159"/>
      <c r="H76" s="159"/>
      <c r="I76" s="160"/>
      <c r="J76" s="161">
        <f>J267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718</v>
      </c>
      <c r="E77" s="159"/>
      <c r="F77" s="159"/>
      <c r="G77" s="159"/>
      <c r="H77" s="159"/>
      <c r="I77" s="160"/>
      <c r="J77" s="161">
        <f>J279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186</v>
      </c>
      <c r="E78" s="159"/>
      <c r="F78" s="159"/>
      <c r="G78" s="159"/>
      <c r="H78" s="159"/>
      <c r="I78" s="160"/>
      <c r="J78" s="161">
        <f>J282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187</v>
      </c>
      <c r="E79" s="159"/>
      <c r="F79" s="159"/>
      <c r="G79" s="159"/>
      <c r="H79" s="159"/>
      <c r="I79" s="160"/>
      <c r="J79" s="161">
        <f>J288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188</v>
      </c>
      <c r="E80" s="159"/>
      <c r="F80" s="159"/>
      <c r="G80" s="159"/>
      <c r="H80" s="159"/>
      <c r="I80" s="160"/>
      <c r="J80" s="161">
        <f>J294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189</v>
      </c>
      <c r="E81" s="159"/>
      <c r="F81" s="159"/>
      <c r="G81" s="159"/>
      <c r="H81" s="159"/>
      <c r="I81" s="160"/>
      <c r="J81" s="161">
        <f>J299</f>
        <v>0</v>
      </c>
      <c r="K81" s="157"/>
      <c r="L81" s="162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109"/>
      <c r="J82" s="38"/>
      <c r="K82" s="38"/>
      <c r="L82" s="110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49"/>
      <c r="C83" s="50"/>
      <c r="D83" s="50"/>
      <c r="E83" s="50"/>
      <c r="F83" s="50"/>
      <c r="G83" s="50"/>
      <c r="H83" s="50"/>
      <c r="I83" s="140"/>
      <c r="J83" s="50"/>
      <c r="K83" s="50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5" customHeight="1">
      <c r="A87" s="36"/>
      <c r="B87" s="51"/>
      <c r="C87" s="52"/>
      <c r="D87" s="52"/>
      <c r="E87" s="52"/>
      <c r="F87" s="52"/>
      <c r="G87" s="52"/>
      <c r="H87" s="52"/>
      <c r="I87" s="143"/>
      <c r="J87" s="52"/>
      <c r="K87" s="52"/>
      <c r="L87" s="110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5" customHeight="1">
      <c r="A88" s="36"/>
      <c r="B88" s="37"/>
      <c r="C88" s="24" t="s">
        <v>116</v>
      </c>
      <c r="D88" s="38"/>
      <c r="E88" s="38"/>
      <c r="F88" s="38"/>
      <c r="G88" s="38"/>
      <c r="H88" s="38"/>
      <c r="I88" s="109"/>
      <c r="J88" s="38"/>
      <c r="K88" s="38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0" t="s">
        <v>16</v>
      </c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78" t="str">
        <f>E7</f>
        <v>Regenerace bytového fondu Mírová osada I.etapa -ul.Chrustova - VZ ZATEPLENÍ ,IZOLACE</v>
      </c>
      <c r="F91" s="379"/>
      <c r="G91" s="379"/>
      <c r="H91" s="379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165</v>
      </c>
      <c r="D92" s="38"/>
      <c r="E92" s="38"/>
      <c r="F92" s="38"/>
      <c r="G92" s="38"/>
      <c r="H92" s="38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30" t="str">
        <f>E9</f>
        <v xml:space="preserve">D.1.1/1-22 - Chrustova 22 - Stavební práce vnější -zateplení objektu,zateplení půdy,izolace suterénu, střecha </v>
      </c>
      <c r="F93" s="375"/>
      <c r="G93" s="375"/>
      <c r="H93" s="375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2" customHeight="1">
      <c r="A95" s="36"/>
      <c r="B95" s="37"/>
      <c r="C95" s="30" t="s">
        <v>22</v>
      </c>
      <c r="D95" s="38"/>
      <c r="E95" s="38"/>
      <c r="F95" s="28" t="str">
        <f>F12</f>
        <v xml:space="preserve">Slezská Ostrava </v>
      </c>
      <c r="G95" s="38"/>
      <c r="H95" s="38"/>
      <c r="I95" s="112" t="s">
        <v>24</v>
      </c>
      <c r="J95" s="61" t="str">
        <f>IF(J12="","",J12)</f>
        <v>22. 3. 2020</v>
      </c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109"/>
      <c r="J96" s="38"/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5.2" customHeight="1">
      <c r="A97" s="36"/>
      <c r="B97" s="37"/>
      <c r="C97" s="30" t="s">
        <v>30</v>
      </c>
      <c r="D97" s="38"/>
      <c r="E97" s="38"/>
      <c r="F97" s="28" t="str">
        <f>E15</f>
        <v xml:space="preserve"> </v>
      </c>
      <c r="G97" s="38"/>
      <c r="H97" s="38"/>
      <c r="I97" s="112" t="s">
        <v>37</v>
      </c>
      <c r="J97" s="34" t="str">
        <f>E21</f>
        <v xml:space="preserve">Lenka Jerakasová </v>
      </c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35</v>
      </c>
      <c r="D98" s="38"/>
      <c r="E98" s="38"/>
      <c r="F98" s="28" t="str">
        <f>IF(E18="","",E18)</f>
        <v>Vyplň údaj</v>
      </c>
      <c r="G98" s="38"/>
      <c r="H98" s="38"/>
      <c r="I98" s="112" t="s">
        <v>42</v>
      </c>
      <c r="J98" s="34" t="str">
        <f>E24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0.35" customHeight="1">
      <c r="A99" s="36"/>
      <c r="B99" s="37"/>
      <c r="C99" s="38"/>
      <c r="D99" s="38"/>
      <c r="E99" s="38"/>
      <c r="F99" s="38"/>
      <c r="G99" s="38"/>
      <c r="H99" s="38"/>
      <c r="I99" s="109"/>
      <c r="J99" s="38"/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11" customFormat="1" ht="29.25" customHeight="1">
      <c r="A100" s="163"/>
      <c r="B100" s="164"/>
      <c r="C100" s="165" t="s">
        <v>117</v>
      </c>
      <c r="D100" s="166" t="s">
        <v>64</v>
      </c>
      <c r="E100" s="166" t="s">
        <v>60</v>
      </c>
      <c r="F100" s="166" t="s">
        <v>61</v>
      </c>
      <c r="G100" s="166" t="s">
        <v>118</v>
      </c>
      <c r="H100" s="166" t="s">
        <v>119</v>
      </c>
      <c r="I100" s="167" t="s">
        <v>120</v>
      </c>
      <c r="J100" s="166" t="s">
        <v>112</v>
      </c>
      <c r="K100" s="168" t="s">
        <v>121</v>
      </c>
      <c r="L100" s="169"/>
      <c r="M100" s="70" t="s">
        <v>32</v>
      </c>
      <c r="N100" s="71" t="s">
        <v>49</v>
      </c>
      <c r="O100" s="71" t="s">
        <v>122</v>
      </c>
      <c r="P100" s="71" t="s">
        <v>123</v>
      </c>
      <c r="Q100" s="71" t="s">
        <v>124</v>
      </c>
      <c r="R100" s="71" t="s">
        <v>125</v>
      </c>
      <c r="S100" s="71" t="s">
        <v>126</v>
      </c>
      <c r="T100" s="72" t="s">
        <v>127</v>
      </c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</row>
    <row r="101" spans="1:65" s="2" customFormat="1" ht="22.9" customHeight="1">
      <c r="A101" s="36"/>
      <c r="B101" s="37"/>
      <c r="C101" s="77" t="s">
        <v>128</v>
      </c>
      <c r="D101" s="38"/>
      <c r="E101" s="38"/>
      <c r="F101" s="38"/>
      <c r="G101" s="38"/>
      <c r="H101" s="38"/>
      <c r="I101" s="109"/>
      <c r="J101" s="170">
        <f>BK101</f>
        <v>0</v>
      </c>
      <c r="K101" s="38"/>
      <c r="L101" s="41"/>
      <c r="M101" s="73"/>
      <c r="N101" s="171"/>
      <c r="O101" s="74"/>
      <c r="P101" s="172">
        <f>P102+P195+P220</f>
        <v>0</v>
      </c>
      <c r="Q101" s="74"/>
      <c r="R101" s="172">
        <f>R102+R195+R220</f>
        <v>40.618002099999998</v>
      </c>
      <c r="S101" s="74"/>
      <c r="T101" s="173">
        <f>T102+T195+T220</f>
        <v>27.513301599999998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8" t="s">
        <v>78</v>
      </c>
      <c r="AU101" s="18" t="s">
        <v>113</v>
      </c>
      <c r="BK101" s="174">
        <f>BK102+BK195+BK220</f>
        <v>0</v>
      </c>
    </row>
    <row r="102" spans="1:65" s="12" customFormat="1" ht="25.9" customHeight="1">
      <c r="B102" s="175"/>
      <c r="C102" s="176"/>
      <c r="D102" s="177" t="s">
        <v>78</v>
      </c>
      <c r="E102" s="178" t="s">
        <v>190</v>
      </c>
      <c r="F102" s="178" t="s">
        <v>191</v>
      </c>
      <c r="G102" s="176"/>
      <c r="H102" s="176"/>
      <c r="I102" s="179"/>
      <c r="J102" s="180">
        <f>BK102</f>
        <v>0</v>
      </c>
      <c r="K102" s="176"/>
      <c r="L102" s="181"/>
      <c r="M102" s="182"/>
      <c r="N102" s="183"/>
      <c r="O102" s="183"/>
      <c r="P102" s="184">
        <f>P103+P115+P117+P124+P170+P186+P193</f>
        <v>0</v>
      </c>
      <c r="Q102" s="183"/>
      <c r="R102" s="184">
        <f>R103+R115+R117+R124+R170+R186+R193</f>
        <v>18.992438100000001</v>
      </c>
      <c r="S102" s="183"/>
      <c r="T102" s="185">
        <f>T103+T115+T117+T124+T170+T186+T193</f>
        <v>24.825949999999999</v>
      </c>
      <c r="AR102" s="186" t="s">
        <v>21</v>
      </c>
      <c r="AT102" s="187" t="s">
        <v>78</v>
      </c>
      <c r="AU102" s="187" t="s">
        <v>79</v>
      </c>
      <c r="AY102" s="186" t="s">
        <v>132</v>
      </c>
      <c r="BK102" s="188">
        <f>BK103+BK115+BK117+BK124+BK170+BK186+BK193</f>
        <v>0</v>
      </c>
    </row>
    <row r="103" spans="1:65" s="12" customFormat="1" ht="22.9" customHeight="1">
      <c r="B103" s="175"/>
      <c r="C103" s="176"/>
      <c r="D103" s="177" t="s">
        <v>78</v>
      </c>
      <c r="E103" s="189" t="s">
        <v>21</v>
      </c>
      <c r="F103" s="189" t="s">
        <v>192</v>
      </c>
      <c r="G103" s="176"/>
      <c r="H103" s="176"/>
      <c r="I103" s="179"/>
      <c r="J103" s="190">
        <f>BK103</f>
        <v>0</v>
      </c>
      <c r="K103" s="176"/>
      <c r="L103" s="181"/>
      <c r="M103" s="182"/>
      <c r="N103" s="183"/>
      <c r="O103" s="183"/>
      <c r="P103" s="184">
        <f>SUM(P104:P114)</f>
        <v>0</v>
      </c>
      <c r="Q103" s="183"/>
      <c r="R103" s="184">
        <f>SUM(R104:R114)</f>
        <v>0</v>
      </c>
      <c r="S103" s="183"/>
      <c r="T103" s="185">
        <f>SUM(T104:T114)</f>
        <v>14.611499999999999</v>
      </c>
      <c r="AR103" s="186" t="s">
        <v>21</v>
      </c>
      <c r="AT103" s="187" t="s">
        <v>78</v>
      </c>
      <c r="AU103" s="187" t="s">
        <v>21</v>
      </c>
      <c r="AY103" s="186" t="s">
        <v>132</v>
      </c>
      <c r="BK103" s="188">
        <f>SUM(BK104:BK114)</f>
        <v>0</v>
      </c>
    </row>
    <row r="104" spans="1:65" s="2" customFormat="1" ht="33" customHeight="1">
      <c r="A104" s="36"/>
      <c r="B104" s="37"/>
      <c r="C104" s="191" t="s">
        <v>21</v>
      </c>
      <c r="D104" s="191" t="s">
        <v>135</v>
      </c>
      <c r="E104" s="192" t="s">
        <v>193</v>
      </c>
      <c r="F104" s="193" t="s">
        <v>194</v>
      </c>
      <c r="G104" s="194" t="s">
        <v>195</v>
      </c>
      <c r="H104" s="195">
        <v>57.3</v>
      </c>
      <c r="I104" s="196"/>
      <c r="J104" s="197">
        <f>ROUND(I104*H104,2)</f>
        <v>0</v>
      </c>
      <c r="K104" s="193" t="s">
        <v>139</v>
      </c>
      <c r="L104" s="41"/>
      <c r="M104" s="198" t="s">
        <v>32</v>
      </c>
      <c r="N104" s="199" t="s">
        <v>51</v>
      </c>
      <c r="O104" s="66"/>
      <c r="P104" s="200">
        <f>O104*H104</f>
        <v>0</v>
      </c>
      <c r="Q104" s="200">
        <v>0</v>
      </c>
      <c r="R104" s="200">
        <f>Q104*H104</f>
        <v>0</v>
      </c>
      <c r="S104" s="200">
        <v>0.255</v>
      </c>
      <c r="T104" s="201">
        <f>S104*H104</f>
        <v>14.611499999999999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202" t="s">
        <v>150</v>
      </c>
      <c r="AT104" s="202" t="s">
        <v>135</v>
      </c>
      <c r="AU104" s="202" t="s">
        <v>141</v>
      </c>
      <c r="AY104" s="18" t="s">
        <v>132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18" t="s">
        <v>141</v>
      </c>
      <c r="BK104" s="203">
        <f>ROUND(I104*H104,2)</f>
        <v>0</v>
      </c>
      <c r="BL104" s="18" t="s">
        <v>150</v>
      </c>
      <c r="BM104" s="202" t="s">
        <v>1383</v>
      </c>
    </row>
    <row r="105" spans="1:65" s="13" customFormat="1" ht="11.25">
      <c r="B105" s="209"/>
      <c r="C105" s="210"/>
      <c r="D105" s="211" t="s">
        <v>197</v>
      </c>
      <c r="E105" s="212" t="s">
        <v>32</v>
      </c>
      <c r="F105" s="213" t="s">
        <v>1126</v>
      </c>
      <c r="G105" s="210"/>
      <c r="H105" s="214">
        <v>57.3</v>
      </c>
      <c r="I105" s="215"/>
      <c r="J105" s="210"/>
      <c r="K105" s="210"/>
      <c r="L105" s="216"/>
      <c r="M105" s="217"/>
      <c r="N105" s="218"/>
      <c r="O105" s="218"/>
      <c r="P105" s="218"/>
      <c r="Q105" s="218"/>
      <c r="R105" s="218"/>
      <c r="S105" s="218"/>
      <c r="T105" s="219"/>
      <c r="AT105" s="220" t="s">
        <v>197</v>
      </c>
      <c r="AU105" s="220" t="s">
        <v>141</v>
      </c>
      <c r="AV105" s="13" t="s">
        <v>141</v>
      </c>
      <c r="AW105" s="13" t="s">
        <v>41</v>
      </c>
      <c r="AX105" s="13" t="s">
        <v>79</v>
      </c>
      <c r="AY105" s="220" t="s">
        <v>132</v>
      </c>
    </row>
    <row r="106" spans="1:65" s="14" customFormat="1" ht="11.25">
      <c r="B106" s="221"/>
      <c r="C106" s="222"/>
      <c r="D106" s="211" t="s">
        <v>197</v>
      </c>
      <c r="E106" s="223" t="s">
        <v>32</v>
      </c>
      <c r="F106" s="224" t="s">
        <v>199</v>
      </c>
      <c r="G106" s="222"/>
      <c r="H106" s="225">
        <v>57.3</v>
      </c>
      <c r="I106" s="226"/>
      <c r="J106" s="222"/>
      <c r="K106" s="222"/>
      <c r="L106" s="227"/>
      <c r="M106" s="228"/>
      <c r="N106" s="229"/>
      <c r="O106" s="229"/>
      <c r="P106" s="229"/>
      <c r="Q106" s="229"/>
      <c r="R106" s="229"/>
      <c r="S106" s="229"/>
      <c r="T106" s="230"/>
      <c r="AT106" s="231" t="s">
        <v>197</v>
      </c>
      <c r="AU106" s="231" t="s">
        <v>141</v>
      </c>
      <c r="AV106" s="14" t="s">
        <v>150</v>
      </c>
      <c r="AW106" s="14" t="s">
        <v>41</v>
      </c>
      <c r="AX106" s="14" t="s">
        <v>21</v>
      </c>
      <c r="AY106" s="231" t="s">
        <v>132</v>
      </c>
    </row>
    <row r="107" spans="1:65" s="2" customFormat="1" ht="21.75" customHeight="1">
      <c r="A107" s="36"/>
      <c r="B107" s="37"/>
      <c r="C107" s="191" t="s">
        <v>141</v>
      </c>
      <c r="D107" s="191" t="s">
        <v>135</v>
      </c>
      <c r="E107" s="192" t="s">
        <v>200</v>
      </c>
      <c r="F107" s="193" t="s">
        <v>201</v>
      </c>
      <c r="G107" s="194" t="s">
        <v>202</v>
      </c>
      <c r="H107" s="195">
        <v>75.206000000000003</v>
      </c>
      <c r="I107" s="196"/>
      <c r="J107" s="197">
        <f>ROUND(I107*H107,2)</f>
        <v>0</v>
      </c>
      <c r="K107" s="193" t="s">
        <v>139</v>
      </c>
      <c r="L107" s="41"/>
      <c r="M107" s="198" t="s">
        <v>32</v>
      </c>
      <c r="N107" s="199" t="s">
        <v>51</v>
      </c>
      <c r="O107" s="66"/>
      <c r="P107" s="200">
        <f>O107*H107</f>
        <v>0</v>
      </c>
      <c r="Q107" s="200">
        <v>0</v>
      </c>
      <c r="R107" s="200">
        <f>Q107*H107</f>
        <v>0</v>
      </c>
      <c r="S107" s="200">
        <v>0</v>
      </c>
      <c r="T107" s="201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202" t="s">
        <v>150</v>
      </c>
      <c r="AT107" s="202" t="s">
        <v>135</v>
      </c>
      <c r="AU107" s="202" t="s">
        <v>141</v>
      </c>
      <c r="AY107" s="18" t="s">
        <v>132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8" t="s">
        <v>141</v>
      </c>
      <c r="BK107" s="203">
        <f>ROUND(I107*H107,2)</f>
        <v>0</v>
      </c>
      <c r="BL107" s="18" t="s">
        <v>150</v>
      </c>
      <c r="BM107" s="202" t="s">
        <v>1384</v>
      </c>
    </row>
    <row r="108" spans="1:65" s="13" customFormat="1" ht="11.25">
      <c r="B108" s="209"/>
      <c r="C108" s="210"/>
      <c r="D108" s="211" t="s">
        <v>197</v>
      </c>
      <c r="E108" s="212" t="s">
        <v>32</v>
      </c>
      <c r="F108" s="213" t="s">
        <v>1128</v>
      </c>
      <c r="G108" s="210"/>
      <c r="H108" s="214">
        <v>75.206000000000003</v>
      </c>
      <c r="I108" s="215"/>
      <c r="J108" s="210"/>
      <c r="K108" s="210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197</v>
      </c>
      <c r="AU108" s="220" t="s">
        <v>141</v>
      </c>
      <c r="AV108" s="13" t="s">
        <v>141</v>
      </c>
      <c r="AW108" s="13" t="s">
        <v>41</v>
      </c>
      <c r="AX108" s="13" t="s">
        <v>79</v>
      </c>
      <c r="AY108" s="220" t="s">
        <v>132</v>
      </c>
    </row>
    <row r="109" spans="1:65" s="14" customFormat="1" ht="11.25">
      <c r="B109" s="221"/>
      <c r="C109" s="222"/>
      <c r="D109" s="211" t="s">
        <v>197</v>
      </c>
      <c r="E109" s="223" t="s">
        <v>32</v>
      </c>
      <c r="F109" s="224" t="s">
        <v>199</v>
      </c>
      <c r="G109" s="222"/>
      <c r="H109" s="225">
        <v>75.206000000000003</v>
      </c>
      <c r="I109" s="226"/>
      <c r="J109" s="222"/>
      <c r="K109" s="222"/>
      <c r="L109" s="227"/>
      <c r="M109" s="228"/>
      <c r="N109" s="229"/>
      <c r="O109" s="229"/>
      <c r="P109" s="229"/>
      <c r="Q109" s="229"/>
      <c r="R109" s="229"/>
      <c r="S109" s="229"/>
      <c r="T109" s="230"/>
      <c r="AT109" s="231" t="s">
        <v>197</v>
      </c>
      <c r="AU109" s="231" t="s">
        <v>141</v>
      </c>
      <c r="AV109" s="14" t="s">
        <v>150</v>
      </c>
      <c r="AW109" s="14" t="s">
        <v>41</v>
      </c>
      <c r="AX109" s="14" t="s">
        <v>21</v>
      </c>
      <c r="AY109" s="231" t="s">
        <v>132</v>
      </c>
    </row>
    <row r="110" spans="1:65" s="2" customFormat="1" ht="21.75" customHeight="1">
      <c r="A110" s="36"/>
      <c r="B110" s="37"/>
      <c r="C110" s="191" t="s">
        <v>146</v>
      </c>
      <c r="D110" s="191" t="s">
        <v>135</v>
      </c>
      <c r="E110" s="192" t="s">
        <v>205</v>
      </c>
      <c r="F110" s="193" t="s">
        <v>206</v>
      </c>
      <c r="G110" s="194" t="s">
        <v>202</v>
      </c>
      <c r="H110" s="195">
        <v>75.206000000000003</v>
      </c>
      <c r="I110" s="196"/>
      <c r="J110" s="197">
        <f>ROUND(I110*H110,2)</f>
        <v>0</v>
      </c>
      <c r="K110" s="193" t="s">
        <v>139</v>
      </c>
      <c r="L110" s="41"/>
      <c r="M110" s="198" t="s">
        <v>32</v>
      </c>
      <c r="N110" s="199" t="s">
        <v>51</v>
      </c>
      <c r="O110" s="66"/>
      <c r="P110" s="200">
        <f>O110*H110</f>
        <v>0</v>
      </c>
      <c r="Q110" s="200">
        <v>0</v>
      </c>
      <c r="R110" s="200">
        <f>Q110*H110</f>
        <v>0</v>
      </c>
      <c r="S110" s="200">
        <v>0</v>
      </c>
      <c r="T110" s="201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202" t="s">
        <v>150</v>
      </c>
      <c r="AT110" s="202" t="s">
        <v>135</v>
      </c>
      <c r="AU110" s="202" t="s">
        <v>141</v>
      </c>
      <c r="AY110" s="18" t="s">
        <v>132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18" t="s">
        <v>141</v>
      </c>
      <c r="BK110" s="203">
        <f>ROUND(I110*H110,2)</f>
        <v>0</v>
      </c>
      <c r="BL110" s="18" t="s">
        <v>150</v>
      </c>
      <c r="BM110" s="202" t="s">
        <v>1385</v>
      </c>
    </row>
    <row r="111" spans="1:65" s="2" customFormat="1" ht="21.75" customHeight="1">
      <c r="A111" s="36"/>
      <c r="B111" s="37"/>
      <c r="C111" s="191" t="s">
        <v>150</v>
      </c>
      <c r="D111" s="191" t="s">
        <v>135</v>
      </c>
      <c r="E111" s="192" t="s">
        <v>208</v>
      </c>
      <c r="F111" s="193" t="s">
        <v>209</v>
      </c>
      <c r="G111" s="194" t="s">
        <v>202</v>
      </c>
      <c r="H111" s="195">
        <v>75.206000000000003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1386</v>
      </c>
    </row>
    <row r="112" spans="1:65" s="2" customFormat="1" ht="21.75" customHeight="1">
      <c r="A112" s="36"/>
      <c r="B112" s="37"/>
      <c r="C112" s="191" t="s">
        <v>131</v>
      </c>
      <c r="D112" s="191" t="s">
        <v>135</v>
      </c>
      <c r="E112" s="192" t="s">
        <v>211</v>
      </c>
      <c r="F112" s="193" t="s">
        <v>212</v>
      </c>
      <c r="G112" s="194" t="s">
        <v>202</v>
      </c>
      <c r="H112" s="195">
        <v>75.206000000000003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1387</v>
      </c>
    </row>
    <row r="113" spans="1:65" s="2" customFormat="1" ht="21.75" customHeight="1">
      <c r="A113" s="36"/>
      <c r="B113" s="37"/>
      <c r="C113" s="191" t="s">
        <v>157</v>
      </c>
      <c r="D113" s="191" t="s">
        <v>135</v>
      </c>
      <c r="E113" s="192" t="s">
        <v>214</v>
      </c>
      <c r="F113" s="193" t="s">
        <v>215</v>
      </c>
      <c r="G113" s="194" t="s">
        <v>202</v>
      </c>
      <c r="H113" s="195">
        <v>75.206000000000003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1388</v>
      </c>
    </row>
    <row r="114" spans="1:65" s="2" customFormat="1" ht="21.75" customHeight="1">
      <c r="A114" s="36"/>
      <c r="B114" s="37"/>
      <c r="C114" s="191" t="s">
        <v>161</v>
      </c>
      <c r="D114" s="191" t="s">
        <v>135</v>
      </c>
      <c r="E114" s="192" t="s">
        <v>217</v>
      </c>
      <c r="F114" s="193" t="s">
        <v>218</v>
      </c>
      <c r="G114" s="194" t="s">
        <v>202</v>
      </c>
      <c r="H114" s="195">
        <v>75.206000000000003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1389</v>
      </c>
    </row>
    <row r="115" spans="1:65" s="12" customFormat="1" ht="22.9" customHeight="1">
      <c r="B115" s="175"/>
      <c r="C115" s="176"/>
      <c r="D115" s="177" t="s">
        <v>78</v>
      </c>
      <c r="E115" s="189" t="s">
        <v>150</v>
      </c>
      <c r="F115" s="189" t="s">
        <v>232</v>
      </c>
      <c r="G115" s="176"/>
      <c r="H115" s="176"/>
      <c r="I115" s="179"/>
      <c r="J115" s="190">
        <f>BK115</f>
        <v>0</v>
      </c>
      <c r="K115" s="176"/>
      <c r="L115" s="181"/>
      <c r="M115" s="182"/>
      <c r="N115" s="183"/>
      <c r="O115" s="183"/>
      <c r="P115" s="184">
        <f>P116</f>
        <v>0</v>
      </c>
      <c r="Q115" s="183"/>
      <c r="R115" s="184">
        <f>R116</f>
        <v>0</v>
      </c>
      <c r="S115" s="183"/>
      <c r="T115" s="185">
        <f>T116</f>
        <v>0</v>
      </c>
      <c r="AR115" s="186" t="s">
        <v>21</v>
      </c>
      <c r="AT115" s="187" t="s">
        <v>78</v>
      </c>
      <c r="AU115" s="187" t="s">
        <v>21</v>
      </c>
      <c r="AY115" s="186" t="s">
        <v>132</v>
      </c>
      <c r="BK115" s="188">
        <f>BK116</f>
        <v>0</v>
      </c>
    </row>
    <row r="116" spans="1:65" s="2" customFormat="1" ht="21.75" customHeight="1">
      <c r="A116" s="36"/>
      <c r="B116" s="37"/>
      <c r="C116" s="191" t="s">
        <v>221</v>
      </c>
      <c r="D116" s="191" t="s">
        <v>135</v>
      </c>
      <c r="E116" s="192" t="s">
        <v>234</v>
      </c>
      <c r="F116" s="193" t="s">
        <v>235</v>
      </c>
      <c r="G116" s="194" t="s">
        <v>195</v>
      </c>
      <c r="H116" s="195">
        <v>57.3</v>
      </c>
      <c r="I116" s="196"/>
      <c r="J116" s="197">
        <f>ROUND(I116*H116,2)</f>
        <v>0</v>
      </c>
      <c r="K116" s="193" t="s">
        <v>139</v>
      </c>
      <c r="L116" s="41"/>
      <c r="M116" s="198" t="s">
        <v>32</v>
      </c>
      <c r="N116" s="199" t="s">
        <v>51</v>
      </c>
      <c r="O116" s="66"/>
      <c r="P116" s="200">
        <f>O116*H116</f>
        <v>0</v>
      </c>
      <c r="Q116" s="200">
        <v>0</v>
      </c>
      <c r="R116" s="200">
        <f>Q116*H116</f>
        <v>0</v>
      </c>
      <c r="S116" s="200">
        <v>0</v>
      </c>
      <c r="T116" s="20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2" t="s">
        <v>150</v>
      </c>
      <c r="AT116" s="202" t="s">
        <v>135</v>
      </c>
      <c r="AU116" s="202" t="s">
        <v>141</v>
      </c>
      <c r="AY116" s="18" t="s">
        <v>132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8" t="s">
        <v>141</v>
      </c>
      <c r="BK116" s="203">
        <f>ROUND(I116*H116,2)</f>
        <v>0</v>
      </c>
      <c r="BL116" s="18" t="s">
        <v>150</v>
      </c>
      <c r="BM116" s="202" t="s">
        <v>1390</v>
      </c>
    </row>
    <row r="117" spans="1:65" s="12" customFormat="1" ht="22.9" customHeight="1">
      <c r="B117" s="175"/>
      <c r="C117" s="176"/>
      <c r="D117" s="177" t="s">
        <v>78</v>
      </c>
      <c r="E117" s="189" t="s">
        <v>131</v>
      </c>
      <c r="F117" s="189" t="s">
        <v>237</v>
      </c>
      <c r="G117" s="176"/>
      <c r="H117" s="176"/>
      <c r="I117" s="179"/>
      <c r="J117" s="190">
        <f>BK117</f>
        <v>0</v>
      </c>
      <c r="K117" s="176"/>
      <c r="L117" s="181"/>
      <c r="M117" s="182"/>
      <c r="N117" s="183"/>
      <c r="O117" s="183"/>
      <c r="P117" s="184">
        <f>SUM(P118:P123)</f>
        <v>0</v>
      </c>
      <c r="Q117" s="183"/>
      <c r="R117" s="184">
        <f>SUM(R118:R123)</f>
        <v>10.045079999999999</v>
      </c>
      <c r="S117" s="183"/>
      <c r="T117" s="185">
        <f>SUM(T118:T123)</f>
        <v>0</v>
      </c>
      <c r="AR117" s="186" t="s">
        <v>21</v>
      </c>
      <c r="AT117" s="187" t="s">
        <v>78</v>
      </c>
      <c r="AU117" s="187" t="s">
        <v>21</v>
      </c>
      <c r="AY117" s="186" t="s">
        <v>132</v>
      </c>
      <c r="BK117" s="188">
        <f>SUM(BK118:BK123)</f>
        <v>0</v>
      </c>
    </row>
    <row r="118" spans="1:65" s="2" customFormat="1" ht="33" customHeight="1">
      <c r="A118" s="36"/>
      <c r="B118" s="37"/>
      <c r="C118" s="191" t="s">
        <v>228</v>
      </c>
      <c r="D118" s="191" t="s">
        <v>135</v>
      </c>
      <c r="E118" s="192" t="s">
        <v>239</v>
      </c>
      <c r="F118" s="193" t="s">
        <v>240</v>
      </c>
      <c r="G118" s="194" t="s">
        <v>195</v>
      </c>
      <c r="H118" s="195">
        <v>57.3</v>
      </c>
      <c r="I118" s="196"/>
      <c r="J118" s="197">
        <f>ROUND(I118*H118,2)</f>
        <v>0</v>
      </c>
      <c r="K118" s="193" t="s">
        <v>139</v>
      </c>
      <c r="L118" s="41"/>
      <c r="M118" s="198" t="s">
        <v>32</v>
      </c>
      <c r="N118" s="199" t="s">
        <v>51</v>
      </c>
      <c r="O118" s="66"/>
      <c r="P118" s="200">
        <f>O118*H118</f>
        <v>0</v>
      </c>
      <c r="Q118" s="200">
        <v>8.8800000000000004E-2</v>
      </c>
      <c r="R118" s="200">
        <f>Q118*H118</f>
        <v>5.0882399999999999</v>
      </c>
      <c r="S118" s="200">
        <v>0</v>
      </c>
      <c r="T118" s="20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2" t="s">
        <v>150</v>
      </c>
      <c r="AT118" s="202" t="s">
        <v>135</v>
      </c>
      <c r="AU118" s="202" t="s">
        <v>141</v>
      </c>
      <c r="AY118" s="18" t="s">
        <v>132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18" t="s">
        <v>141</v>
      </c>
      <c r="BK118" s="203">
        <f>ROUND(I118*H118,2)</f>
        <v>0</v>
      </c>
      <c r="BL118" s="18" t="s">
        <v>150</v>
      </c>
      <c r="BM118" s="202" t="s">
        <v>1391</v>
      </c>
    </row>
    <row r="119" spans="1:65" s="13" customFormat="1" ht="11.25">
      <c r="B119" s="209"/>
      <c r="C119" s="210"/>
      <c r="D119" s="211" t="s">
        <v>197</v>
      </c>
      <c r="E119" s="212" t="s">
        <v>32</v>
      </c>
      <c r="F119" s="213" t="s">
        <v>1126</v>
      </c>
      <c r="G119" s="210"/>
      <c r="H119" s="214">
        <v>57.3</v>
      </c>
      <c r="I119" s="215"/>
      <c r="J119" s="210"/>
      <c r="K119" s="210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197</v>
      </c>
      <c r="AU119" s="220" t="s">
        <v>141</v>
      </c>
      <c r="AV119" s="13" t="s">
        <v>141</v>
      </c>
      <c r="AW119" s="13" t="s">
        <v>41</v>
      </c>
      <c r="AX119" s="13" t="s">
        <v>79</v>
      </c>
      <c r="AY119" s="220" t="s">
        <v>132</v>
      </c>
    </row>
    <row r="120" spans="1:65" s="14" customFormat="1" ht="11.25">
      <c r="B120" s="221"/>
      <c r="C120" s="222"/>
      <c r="D120" s="211" t="s">
        <v>197</v>
      </c>
      <c r="E120" s="223" t="s">
        <v>32</v>
      </c>
      <c r="F120" s="224" t="s">
        <v>199</v>
      </c>
      <c r="G120" s="222"/>
      <c r="H120" s="225">
        <v>57.3</v>
      </c>
      <c r="I120" s="226"/>
      <c r="J120" s="222"/>
      <c r="K120" s="222"/>
      <c r="L120" s="227"/>
      <c r="M120" s="228"/>
      <c r="N120" s="229"/>
      <c r="O120" s="229"/>
      <c r="P120" s="229"/>
      <c r="Q120" s="229"/>
      <c r="R120" s="229"/>
      <c r="S120" s="229"/>
      <c r="T120" s="230"/>
      <c r="AT120" s="231" t="s">
        <v>197</v>
      </c>
      <c r="AU120" s="231" t="s">
        <v>141</v>
      </c>
      <c r="AV120" s="14" t="s">
        <v>150</v>
      </c>
      <c r="AW120" s="14" t="s">
        <v>41</v>
      </c>
      <c r="AX120" s="14" t="s">
        <v>21</v>
      </c>
      <c r="AY120" s="231" t="s">
        <v>132</v>
      </c>
    </row>
    <row r="121" spans="1:65" s="2" customFormat="1" ht="16.5" customHeight="1">
      <c r="A121" s="36"/>
      <c r="B121" s="37"/>
      <c r="C121" s="232" t="s">
        <v>233</v>
      </c>
      <c r="D121" s="232" t="s">
        <v>243</v>
      </c>
      <c r="E121" s="233" t="s">
        <v>244</v>
      </c>
      <c r="F121" s="234" t="s">
        <v>245</v>
      </c>
      <c r="G121" s="235" t="s">
        <v>195</v>
      </c>
      <c r="H121" s="236">
        <v>23.603999999999999</v>
      </c>
      <c r="I121" s="237"/>
      <c r="J121" s="238">
        <f>ROUND(I121*H121,2)</f>
        <v>0</v>
      </c>
      <c r="K121" s="234" t="s">
        <v>139</v>
      </c>
      <c r="L121" s="239"/>
      <c r="M121" s="240" t="s">
        <v>32</v>
      </c>
      <c r="N121" s="241" t="s">
        <v>51</v>
      </c>
      <c r="O121" s="66"/>
      <c r="P121" s="200">
        <f>O121*H121</f>
        <v>0</v>
      </c>
      <c r="Q121" s="200">
        <v>0.21</v>
      </c>
      <c r="R121" s="200">
        <f>Q121*H121</f>
        <v>4.9568399999999997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221</v>
      </c>
      <c r="AT121" s="202" t="s">
        <v>243</v>
      </c>
      <c r="AU121" s="202" t="s">
        <v>141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150</v>
      </c>
      <c r="BM121" s="202" t="s">
        <v>1392</v>
      </c>
    </row>
    <row r="122" spans="1:65" s="13" customFormat="1" ht="11.25">
      <c r="B122" s="209"/>
      <c r="C122" s="210"/>
      <c r="D122" s="211" t="s">
        <v>197</v>
      </c>
      <c r="E122" s="210"/>
      <c r="F122" s="213" t="s">
        <v>1138</v>
      </c>
      <c r="G122" s="210"/>
      <c r="H122" s="214">
        <v>23.603999999999999</v>
      </c>
      <c r="I122" s="215"/>
      <c r="J122" s="210"/>
      <c r="K122" s="210"/>
      <c r="L122" s="216"/>
      <c r="M122" s="217"/>
      <c r="N122" s="218"/>
      <c r="O122" s="218"/>
      <c r="P122" s="218"/>
      <c r="Q122" s="218"/>
      <c r="R122" s="218"/>
      <c r="S122" s="218"/>
      <c r="T122" s="219"/>
      <c r="AT122" s="220" t="s">
        <v>197</v>
      </c>
      <c r="AU122" s="220" t="s">
        <v>141</v>
      </c>
      <c r="AV122" s="13" t="s">
        <v>141</v>
      </c>
      <c r="AW122" s="13" t="s">
        <v>4</v>
      </c>
      <c r="AX122" s="13" t="s">
        <v>21</v>
      </c>
      <c r="AY122" s="220" t="s">
        <v>132</v>
      </c>
    </row>
    <row r="123" spans="1:65" s="2" customFormat="1" ht="21.75" customHeight="1">
      <c r="A123" s="36"/>
      <c r="B123" s="37"/>
      <c r="C123" s="191" t="s">
        <v>238</v>
      </c>
      <c r="D123" s="191" t="s">
        <v>135</v>
      </c>
      <c r="E123" s="192" t="s">
        <v>249</v>
      </c>
      <c r="F123" s="193" t="s">
        <v>250</v>
      </c>
      <c r="G123" s="194" t="s">
        <v>251</v>
      </c>
      <c r="H123" s="195">
        <v>10.423999999999999</v>
      </c>
      <c r="I123" s="196"/>
      <c r="J123" s="197">
        <f>ROUND(I123*H123,2)</f>
        <v>0</v>
      </c>
      <c r="K123" s="193" t="s">
        <v>139</v>
      </c>
      <c r="L123" s="41"/>
      <c r="M123" s="198" t="s">
        <v>32</v>
      </c>
      <c r="N123" s="199" t="s">
        <v>51</v>
      </c>
      <c r="O123" s="66"/>
      <c r="P123" s="200">
        <f>O123*H123</f>
        <v>0</v>
      </c>
      <c r="Q123" s="200">
        <v>0</v>
      </c>
      <c r="R123" s="200">
        <f>Q123*H123</f>
        <v>0</v>
      </c>
      <c r="S123" s="200">
        <v>0</v>
      </c>
      <c r="T123" s="20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2" t="s">
        <v>150</v>
      </c>
      <c r="AT123" s="202" t="s">
        <v>135</v>
      </c>
      <c r="AU123" s="202" t="s">
        <v>141</v>
      </c>
      <c r="AY123" s="18" t="s">
        <v>132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8" t="s">
        <v>141</v>
      </c>
      <c r="BK123" s="203">
        <f>ROUND(I123*H123,2)</f>
        <v>0</v>
      </c>
      <c r="BL123" s="18" t="s">
        <v>150</v>
      </c>
      <c r="BM123" s="202" t="s">
        <v>1393</v>
      </c>
    </row>
    <row r="124" spans="1:65" s="12" customFormat="1" ht="22.9" customHeight="1">
      <c r="B124" s="175"/>
      <c r="C124" s="176"/>
      <c r="D124" s="177" t="s">
        <v>78</v>
      </c>
      <c r="E124" s="189" t="s">
        <v>157</v>
      </c>
      <c r="F124" s="189" t="s">
        <v>253</v>
      </c>
      <c r="G124" s="176"/>
      <c r="H124" s="176"/>
      <c r="I124" s="179"/>
      <c r="J124" s="190">
        <f>BK124</f>
        <v>0</v>
      </c>
      <c r="K124" s="176"/>
      <c r="L124" s="181"/>
      <c r="M124" s="182"/>
      <c r="N124" s="183"/>
      <c r="O124" s="183"/>
      <c r="P124" s="184">
        <f>SUM(P125:P169)</f>
        <v>0</v>
      </c>
      <c r="Q124" s="183"/>
      <c r="R124" s="184">
        <f>SUM(R125:R169)</f>
        <v>8.9360894999999996</v>
      </c>
      <c r="S124" s="183"/>
      <c r="T124" s="185">
        <f>SUM(T125:T169)</f>
        <v>0</v>
      </c>
      <c r="AR124" s="186" t="s">
        <v>21</v>
      </c>
      <c r="AT124" s="187" t="s">
        <v>78</v>
      </c>
      <c r="AU124" s="187" t="s">
        <v>21</v>
      </c>
      <c r="AY124" s="186" t="s">
        <v>132</v>
      </c>
      <c r="BK124" s="188">
        <f>SUM(BK125:BK169)</f>
        <v>0</v>
      </c>
    </row>
    <row r="125" spans="1:65" s="2" customFormat="1" ht="16.5" customHeight="1">
      <c r="A125" s="36"/>
      <c r="B125" s="37"/>
      <c r="C125" s="191" t="s">
        <v>242</v>
      </c>
      <c r="D125" s="191" t="s">
        <v>135</v>
      </c>
      <c r="E125" s="192" t="s">
        <v>735</v>
      </c>
      <c r="F125" s="193" t="s">
        <v>736</v>
      </c>
      <c r="G125" s="194" t="s">
        <v>138</v>
      </c>
      <c r="H125" s="195">
        <v>1</v>
      </c>
      <c r="I125" s="196"/>
      <c r="J125" s="197">
        <f>ROUND(I125*H125,2)</f>
        <v>0</v>
      </c>
      <c r="K125" s="193" t="s">
        <v>139</v>
      </c>
      <c r="L125" s="41"/>
      <c r="M125" s="198" t="s">
        <v>32</v>
      </c>
      <c r="N125" s="199" t="s">
        <v>51</v>
      </c>
      <c r="O125" s="66"/>
      <c r="P125" s="200">
        <f>O125*H125</f>
        <v>0</v>
      </c>
      <c r="Q125" s="200">
        <v>1.16E-3</v>
      </c>
      <c r="R125" s="200">
        <f>Q125*H125</f>
        <v>1.16E-3</v>
      </c>
      <c r="S125" s="200">
        <v>0</v>
      </c>
      <c r="T125" s="201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02" t="s">
        <v>150</v>
      </c>
      <c r="AT125" s="202" t="s">
        <v>135</v>
      </c>
      <c r="AU125" s="202" t="s">
        <v>141</v>
      </c>
      <c r="AY125" s="18" t="s">
        <v>132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8" t="s">
        <v>141</v>
      </c>
      <c r="BK125" s="203">
        <f>ROUND(I125*H125,2)</f>
        <v>0</v>
      </c>
      <c r="BL125" s="18" t="s">
        <v>150</v>
      </c>
      <c r="BM125" s="202" t="s">
        <v>1394</v>
      </c>
    </row>
    <row r="126" spans="1:65" s="2" customFormat="1" ht="16.5" customHeight="1">
      <c r="A126" s="36"/>
      <c r="B126" s="37"/>
      <c r="C126" s="191" t="s">
        <v>248</v>
      </c>
      <c r="D126" s="191" t="s">
        <v>135</v>
      </c>
      <c r="E126" s="192" t="s">
        <v>255</v>
      </c>
      <c r="F126" s="193" t="s">
        <v>256</v>
      </c>
      <c r="G126" s="194" t="s">
        <v>195</v>
      </c>
      <c r="H126" s="195">
        <v>287.84500000000003</v>
      </c>
      <c r="I126" s="196"/>
      <c r="J126" s="197">
        <f>ROUND(I126*H126,2)</f>
        <v>0</v>
      </c>
      <c r="K126" s="193" t="s">
        <v>139</v>
      </c>
      <c r="L126" s="41"/>
      <c r="M126" s="198" t="s">
        <v>32</v>
      </c>
      <c r="N126" s="199" t="s">
        <v>51</v>
      </c>
      <c r="O126" s="66"/>
      <c r="P126" s="200">
        <f>O126*H126</f>
        <v>0</v>
      </c>
      <c r="Q126" s="200">
        <v>2.5999999999999998E-4</v>
      </c>
      <c r="R126" s="200">
        <f>Q126*H126</f>
        <v>7.4839699999999995E-2</v>
      </c>
      <c r="S126" s="200">
        <v>0</v>
      </c>
      <c r="T126" s="20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150</v>
      </c>
      <c r="AT126" s="202" t="s">
        <v>135</v>
      </c>
      <c r="AU126" s="202" t="s">
        <v>141</v>
      </c>
      <c r="AY126" s="18" t="s">
        <v>132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8" t="s">
        <v>141</v>
      </c>
      <c r="BK126" s="203">
        <f>ROUND(I126*H126,2)</f>
        <v>0</v>
      </c>
      <c r="BL126" s="18" t="s">
        <v>150</v>
      </c>
      <c r="BM126" s="202" t="s">
        <v>1395</v>
      </c>
    </row>
    <row r="127" spans="1:65" s="2" customFormat="1" ht="16.5" customHeight="1">
      <c r="A127" s="36"/>
      <c r="B127" s="37"/>
      <c r="C127" s="191" t="s">
        <v>254</v>
      </c>
      <c r="D127" s="191" t="s">
        <v>135</v>
      </c>
      <c r="E127" s="192" t="s">
        <v>258</v>
      </c>
      <c r="F127" s="193" t="s">
        <v>259</v>
      </c>
      <c r="G127" s="194" t="s">
        <v>195</v>
      </c>
      <c r="H127" s="195">
        <v>287.84500000000003</v>
      </c>
      <c r="I127" s="196"/>
      <c r="J127" s="197">
        <f>ROUND(I127*H127,2)</f>
        <v>0</v>
      </c>
      <c r="K127" s="193" t="s">
        <v>139</v>
      </c>
      <c r="L127" s="41"/>
      <c r="M127" s="198" t="s">
        <v>32</v>
      </c>
      <c r="N127" s="199" t="s">
        <v>51</v>
      </c>
      <c r="O127" s="66"/>
      <c r="P127" s="200">
        <f>O127*H127</f>
        <v>0</v>
      </c>
      <c r="Q127" s="200">
        <v>0</v>
      </c>
      <c r="R127" s="200">
        <f>Q127*H127</f>
        <v>0</v>
      </c>
      <c r="S127" s="200">
        <v>0</v>
      </c>
      <c r="T127" s="20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2" t="s">
        <v>150</v>
      </c>
      <c r="AT127" s="202" t="s">
        <v>135</v>
      </c>
      <c r="AU127" s="202" t="s">
        <v>141</v>
      </c>
      <c r="AY127" s="18" t="s">
        <v>132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8" t="s">
        <v>141</v>
      </c>
      <c r="BK127" s="203">
        <f>ROUND(I127*H127,2)</f>
        <v>0</v>
      </c>
      <c r="BL127" s="18" t="s">
        <v>150</v>
      </c>
      <c r="BM127" s="202" t="s">
        <v>1396</v>
      </c>
    </row>
    <row r="128" spans="1:65" s="2" customFormat="1" ht="21.75" customHeight="1">
      <c r="A128" s="36"/>
      <c r="B128" s="37"/>
      <c r="C128" s="191" t="s">
        <v>8</v>
      </c>
      <c r="D128" s="191" t="s">
        <v>135</v>
      </c>
      <c r="E128" s="192" t="s">
        <v>262</v>
      </c>
      <c r="F128" s="193" t="s">
        <v>263</v>
      </c>
      <c r="G128" s="194" t="s">
        <v>195</v>
      </c>
      <c r="H128" s="195">
        <v>66.849999999999994</v>
      </c>
      <c r="I128" s="196"/>
      <c r="J128" s="197">
        <f>ROUND(I128*H128,2)</f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>O128*H128</f>
        <v>0</v>
      </c>
      <c r="Q128" s="200">
        <v>8.5199999999999998E-3</v>
      </c>
      <c r="R128" s="200">
        <f>Q128*H128</f>
        <v>0.5695619999999999</v>
      </c>
      <c r="S128" s="200">
        <v>0</v>
      </c>
      <c r="T128" s="20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150</v>
      </c>
      <c r="AT128" s="202" t="s">
        <v>135</v>
      </c>
      <c r="AU128" s="202" t="s">
        <v>141</v>
      </c>
      <c r="AY128" s="18" t="s">
        <v>132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8" t="s">
        <v>141</v>
      </c>
      <c r="BK128" s="203">
        <f>ROUND(I128*H128,2)</f>
        <v>0</v>
      </c>
      <c r="BL128" s="18" t="s">
        <v>150</v>
      </c>
      <c r="BM128" s="202" t="s">
        <v>1397</v>
      </c>
    </row>
    <row r="129" spans="1:65" s="15" customFormat="1" ht="11.25">
      <c r="B129" s="242"/>
      <c r="C129" s="243"/>
      <c r="D129" s="211" t="s">
        <v>197</v>
      </c>
      <c r="E129" s="244" t="s">
        <v>32</v>
      </c>
      <c r="F129" s="245" t="s">
        <v>265</v>
      </c>
      <c r="G129" s="243"/>
      <c r="H129" s="244" t="s">
        <v>32</v>
      </c>
      <c r="I129" s="246"/>
      <c r="J129" s="243"/>
      <c r="K129" s="243"/>
      <c r="L129" s="247"/>
      <c r="M129" s="248"/>
      <c r="N129" s="249"/>
      <c r="O129" s="249"/>
      <c r="P129" s="249"/>
      <c r="Q129" s="249"/>
      <c r="R129" s="249"/>
      <c r="S129" s="249"/>
      <c r="T129" s="250"/>
      <c r="AT129" s="251" t="s">
        <v>197</v>
      </c>
      <c r="AU129" s="251" t="s">
        <v>141</v>
      </c>
      <c r="AV129" s="15" t="s">
        <v>21</v>
      </c>
      <c r="AW129" s="15" t="s">
        <v>41</v>
      </c>
      <c r="AX129" s="15" t="s">
        <v>79</v>
      </c>
      <c r="AY129" s="251" t="s">
        <v>132</v>
      </c>
    </row>
    <row r="130" spans="1:65" s="13" customFormat="1" ht="11.25">
      <c r="B130" s="209"/>
      <c r="C130" s="210"/>
      <c r="D130" s="211" t="s">
        <v>197</v>
      </c>
      <c r="E130" s="212" t="s">
        <v>32</v>
      </c>
      <c r="F130" s="213" t="s">
        <v>1144</v>
      </c>
      <c r="G130" s="210"/>
      <c r="H130" s="214">
        <v>66.849999999999994</v>
      </c>
      <c r="I130" s="215"/>
      <c r="J130" s="210"/>
      <c r="K130" s="210"/>
      <c r="L130" s="216"/>
      <c r="M130" s="217"/>
      <c r="N130" s="218"/>
      <c r="O130" s="218"/>
      <c r="P130" s="218"/>
      <c r="Q130" s="218"/>
      <c r="R130" s="218"/>
      <c r="S130" s="218"/>
      <c r="T130" s="219"/>
      <c r="AT130" s="220" t="s">
        <v>197</v>
      </c>
      <c r="AU130" s="220" t="s">
        <v>141</v>
      </c>
      <c r="AV130" s="13" t="s">
        <v>141</v>
      </c>
      <c r="AW130" s="13" t="s">
        <v>41</v>
      </c>
      <c r="AX130" s="13" t="s">
        <v>79</v>
      </c>
      <c r="AY130" s="220" t="s">
        <v>132</v>
      </c>
    </row>
    <row r="131" spans="1:65" s="14" customFormat="1" ht="11.25">
      <c r="B131" s="221"/>
      <c r="C131" s="222"/>
      <c r="D131" s="211" t="s">
        <v>197</v>
      </c>
      <c r="E131" s="223" t="s">
        <v>32</v>
      </c>
      <c r="F131" s="224" t="s">
        <v>199</v>
      </c>
      <c r="G131" s="222"/>
      <c r="H131" s="225">
        <v>66.849999999999994</v>
      </c>
      <c r="I131" s="226"/>
      <c r="J131" s="222"/>
      <c r="K131" s="222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197</v>
      </c>
      <c r="AU131" s="231" t="s">
        <v>141</v>
      </c>
      <c r="AV131" s="14" t="s">
        <v>150</v>
      </c>
      <c r="AW131" s="14" t="s">
        <v>41</v>
      </c>
      <c r="AX131" s="14" t="s">
        <v>21</v>
      </c>
      <c r="AY131" s="231" t="s">
        <v>132</v>
      </c>
    </row>
    <row r="132" spans="1:65" s="2" customFormat="1" ht="16.5" customHeight="1">
      <c r="A132" s="36"/>
      <c r="B132" s="37"/>
      <c r="C132" s="232" t="s">
        <v>261</v>
      </c>
      <c r="D132" s="232" t="s">
        <v>243</v>
      </c>
      <c r="E132" s="233" t="s">
        <v>268</v>
      </c>
      <c r="F132" s="234" t="s">
        <v>269</v>
      </c>
      <c r="G132" s="235" t="s">
        <v>195</v>
      </c>
      <c r="H132" s="236">
        <v>68.186999999999998</v>
      </c>
      <c r="I132" s="237"/>
      <c r="J132" s="238">
        <f>ROUND(I132*H132,2)</f>
        <v>0</v>
      </c>
      <c r="K132" s="234" t="s">
        <v>139</v>
      </c>
      <c r="L132" s="239"/>
      <c r="M132" s="240" t="s">
        <v>32</v>
      </c>
      <c r="N132" s="241" t="s">
        <v>51</v>
      </c>
      <c r="O132" s="66"/>
      <c r="P132" s="200">
        <f>O132*H132</f>
        <v>0</v>
      </c>
      <c r="Q132" s="200">
        <v>3.5999999999999999E-3</v>
      </c>
      <c r="R132" s="200">
        <f>Q132*H132</f>
        <v>0.24547319999999997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221</v>
      </c>
      <c r="AT132" s="202" t="s">
        <v>243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1398</v>
      </c>
    </row>
    <row r="133" spans="1:65" s="13" customFormat="1" ht="11.25">
      <c r="B133" s="209"/>
      <c r="C133" s="210"/>
      <c r="D133" s="211" t="s">
        <v>197</v>
      </c>
      <c r="E133" s="210"/>
      <c r="F133" s="213" t="s">
        <v>1146</v>
      </c>
      <c r="G133" s="210"/>
      <c r="H133" s="214">
        <v>68.186999999999998</v>
      </c>
      <c r="I133" s="215"/>
      <c r="J133" s="210"/>
      <c r="K133" s="210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197</v>
      </c>
      <c r="AU133" s="220" t="s">
        <v>141</v>
      </c>
      <c r="AV133" s="13" t="s">
        <v>141</v>
      </c>
      <c r="AW133" s="13" t="s">
        <v>4</v>
      </c>
      <c r="AX133" s="13" t="s">
        <v>21</v>
      </c>
      <c r="AY133" s="220" t="s">
        <v>132</v>
      </c>
    </row>
    <row r="134" spans="1:65" s="2" customFormat="1" ht="21.75" customHeight="1">
      <c r="A134" s="36"/>
      <c r="B134" s="37"/>
      <c r="C134" s="191" t="s">
        <v>267</v>
      </c>
      <c r="D134" s="191" t="s">
        <v>135</v>
      </c>
      <c r="E134" s="192" t="s">
        <v>273</v>
      </c>
      <c r="F134" s="193" t="s">
        <v>274</v>
      </c>
      <c r="G134" s="194" t="s">
        <v>195</v>
      </c>
      <c r="H134" s="195">
        <v>287.84500000000003</v>
      </c>
      <c r="I134" s="196"/>
      <c r="J134" s="197">
        <f>ROUND(I134*H134,2)</f>
        <v>0</v>
      </c>
      <c r="K134" s="193" t="s">
        <v>139</v>
      </c>
      <c r="L134" s="41"/>
      <c r="M134" s="198" t="s">
        <v>32</v>
      </c>
      <c r="N134" s="199" t="s">
        <v>51</v>
      </c>
      <c r="O134" s="66"/>
      <c r="P134" s="200">
        <f>O134*H134</f>
        <v>0</v>
      </c>
      <c r="Q134" s="200">
        <v>8.6E-3</v>
      </c>
      <c r="R134" s="200">
        <f>Q134*H134</f>
        <v>2.4754670000000001</v>
      </c>
      <c r="S134" s="200">
        <v>0</v>
      </c>
      <c r="T134" s="201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2" t="s">
        <v>150</v>
      </c>
      <c r="AT134" s="202" t="s">
        <v>135</v>
      </c>
      <c r="AU134" s="202" t="s">
        <v>141</v>
      </c>
      <c r="AY134" s="18" t="s">
        <v>132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8" t="s">
        <v>141</v>
      </c>
      <c r="BK134" s="203">
        <f>ROUND(I134*H134,2)</f>
        <v>0</v>
      </c>
      <c r="BL134" s="18" t="s">
        <v>150</v>
      </c>
      <c r="BM134" s="202" t="s">
        <v>1399</v>
      </c>
    </row>
    <row r="135" spans="1:65" s="13" customFormat="1" ht="11.25">
      <c r="B135" s="209"/>
      <c r="C135" s="210"/>
      <c r="D135" s="211" t="s">
        <v>197</v>
      </c>
      <c r="E135" s="212" t="s">
        <v>32</v>
      </c>
      <c r="F135" s="213" t="s">
        <v>1148</v>
      </c>
      <c r="G135" s="210"/>
      <c r="H135" s="214">
        <v>329.47500000000002</v>
      </c>
      <c r="I135" s="215"/>
      <c r="J135" s="210"/>
      <c r="K135" s="210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197</v>
      </c>
      <c r="AU135" s="220" t="s">
        <v>141</v>
      </c>
      <c r="AV135" s="13" t="s">
        <v>141</v>
      </c>
      <c r="AW135" s="13" t="s">
        <v>41</v>
      </c>
      <c r="AX135" s="13" t="s">
        <v>79</v>
      </c>
      <c r="AY135" s="220" t="s">
        <v>132</v>
      </c>
    </row>
    <row r="136" spans="1:65" s="13" customFormat="1" ht="11.25">
      <c r="B136" s="209"/>
      <c r="C136" s="210"/>
      <c r="D136" s="211" t="s">
        <v>197</v>
      </c>
      <c r="E136" s="212" t="s">
        <v>32</v>
      </c>
      <c r="F136" s="213" t="s">
        <v>746</v>
      </c>
      <c r="G136" s="210"/>
      <c r="H136" s="214">
        <v>-18</v>
      </c>
      <c r="I136" s="215"/>
      <c r="J136" s="210"/>
      <c r="K136" s="210"/>
      <c r="L136" s="216"/>
      <c r="M136" s="217"/>
      <c r="N136" s="218"/>
      <c r="O136" s="218"/>
      <c r="P136" s="218"/>
      <c r="Q136" s="218"/>
      <c r="R136" s="218"/>
      <c r="S136" s="218"/>
      <c r="T136" s="219"/>
      <c r="AT136" s="220" t="s">
        <v>197</v>
      </c>
      <c r="AU136" s="220" t="s">
        <v>141</v>
      </c>
      <c r="AV136" s="13" t="s">
        <v>141</v>
      </c>
      <c r="AW136" s="13" t="s">
        <v>41</v>
      </c>
      <c r="AX136" s="13" t="s">
        <v>79</v>
      </c>
      <c r="AY136" s="220" t="s">
        <v>132</v>
      </c>
    </row>
    <row r="137" spans="1:65" s="13" customFormat="1" ht="11.25">
      <c r="B137" s="209"/>
      <c r="C137" s="210"/>
      <c r="D137" s="211" t="s">
        <v>197</v>
      </c>
      <c r="E137" s="212" t="s">
        <v>32</v>
      </c>
      <c r="F137" s="213" t="s">
        <v>747</v>
      </c>
      <c r="G137" s="210"/>
      <c r="H137" s="214">
        <v>-13.5</v>
      </c>
      <c r="I137" s="215"/>
      <c r="J137" s="210"/>
      <c r="K137" s="210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197</v>
      </c>
      <c r="AU137" s="220" t="s">
        <v>141</v>
      </c>
      <c r="AV137" s="13" t="s">
        <v>141</v>
      </c>
      <c r="AW137" s="13" t="s">
        <v>41</v>
      </c>
      <c r="AX137" s="13" t="s">
        <v>79</v>
      </c>
      <c r="AY137" s="220" t="s">
        <v>132</v>
      </c>
    </row>
    <row r="138" spans="1:65" s="13" customFormat="1" ht="11.25">
      <c r="B138" s="209"/>
      <c r="C138" s="210"/>
      <c r="D138" s="211" t="s">
        <v>197</v>
      </c>
      <c r="E138" s="212" t="s">
        <v>32</v>
      </c>
      <c r="F138" s="213" t="s">
        <v>748</v>
      </c>
      <c r="G138" s="210"/>
      <c r="H138" s="214">
        <v>-3.08</v>
      </c>
      <c r="I138" s="215"/>
      <c r="J138" s="210"/>
      <c r="K138" s="210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197</v>
      </c>
      <c r="AU138" s="220" t="s">
        <v>141</v>
      </c>
      <c r="AV138" s="13" t="s">
        <v>141</v>
      </c>
      <c r="AW138" s="13" t="s">
        <v>41</v>
      </c>
      <c r="AX138" s="13" t="s">
        <v>79</v>
      </c>
      <c r="AY138" s="220" t="s">
        <v>132</v>
      </c>
    </row>
    <row r="139" spans="1:65" s="13" customFormat="1" ht="11.25">
      <c r="B139" s="209"/>
      <c r="C139" s="210"/>
      <c r="D139" s="211" t="s">
        <v>197</v>
      </c>
      <c r="E139" s="212" t="s">
        <v>32</v>
      </c>
      <c r="F139" s="213" t="s">
        <v>749</v>
      </c>
      <c r="G139" s="210"/>
      <c r="H139" s="214">
        <v>-2.1</v>
      </c>
      <c r="I139" s="215"/>
      <c r="J139" s="210"/>
      <c r="K139" s="210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197</v>
      </c>
      <c r="AU139" s="220" t="s">
        <v>141</v>
      </c>
      <c r="AV139" s="13" t="s">
        <v>141</v>
      </c>
      <c r="AW139" s="13" t="s">
        <v>41</v>
      </c>
      <c r="AX139" s="13" t="s">
        <v>79</v>
      </c>
      <c r="AY139" s="220" t="s">
        <v>132</v>
      </c>
    </row>
    <row r="140" spans="1:65" s="13" customFormat="1" ht="11.25">
      <c r="B140" s="209"/>
      <c r="C140" s="210"/>
      <c r="D140" s="211" t="s">
        <v>197</v>
      </c>
      <c r="E140" s="212" t="s">
        <v>32</v>
      </c>
      <c r="F140" s="213" t="s">
        <v>750</v>
      </c>
      <c r="G140" s="210"/>
      <c r="H140" s="214">
        <v>-2.25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41</v>
      </c>
      <c r="AX140" s="13" t="s">
        <v>79</v>
      </c>
      <c r="AY140" s="220" t="s">
        <v>132</v>
      </c>
    </row>
    <row r="141" spans="1:65" s="13" customFormat="1" ht="11.25">
      <c r="B141" s="209"/>
      <c r="C141" s="210"/>
      <c r="D141" s="211" t="s">
        <v>197</v>
      </c>
      <c r="E141" s="212" t="s">
        <v>32</v>
      </c>
      <c r="F141" s="213" t="s">
        <v>751</v>
      </c>
      <c r="G141" s="210"/>
      <c r="H141" s="214">
        <v>-2.7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41</v>
      </c>
      <c r="AX141" s="13" t="s">
        <v>79</v>
      </c>
      <c r="AY141" s="220" t="s">
        <v>132</v>
      </c>
    </row>
    <row r="142" spans="1:65" s="14" customFormat="1" ht="11.25">
      <c r="B142" s="221"/>
      <c r="C142" s="222"/>
      <c r="D142" s="211" t="s">
        <v>197</v>
      </c>
      <c r="E142" s="223" t="s">
        <v>32</v>
      </c>
      <c r="F142" s="224" t="s">
        <v>199</v>
      </c>
      <c r="G142" s="222"/>
      <c r="H142" s="225">
        <v>287.84500000000003</v>
      </c>
      <c r="I142" s="226"/>
      <c r="J142" s="222"/>
      <c r="K142" s="222"/>
      <c r="L142" s="227"/>
      <c r="M142" s="228"/>
      <c r="N142" s="229"/>
      <c r="O142" s="229"/>
      <c r="P142" s="229"/>
      <c r="Q142" s="229"/>
      <c r="R142" s="229"/>
      <c r="S142" s="229"/>
      <c r="T142" s="230"/>
      <c r="AT142" s="231" t="s">
        <v>197</v>
      </c>
      <c r="AU142" s="231" t="s">
        <v>141</v>
      </c>
      <c r="AV142" s="14" t="s">
        <v>150</v>
      </c>
      <c r="AW142" s="14" t="s">
        <v>41</v>
      </c>
      <c r="AX142" s="14" t="s">
        <v>21</v>
      </c>
      <c r="AY142" s="231" t="s">
        <v>132</v>
      </c>
    </row>
    <row r="143" spans="1:65" s="2" customFormat="1" ht="16.5" customHeight="1">
      <c r="A143" s="36"/>
      <c r="B143" s="37"/>
      <c r="C143" s="232" t="s">
        <v>272</v>
      </c>
      <c r="D143" s="232" t="s">
        <v>243</v>
      </c>
      <c r="E143" s="233" t="s">
        <v>277</v>
      </c>
      <c r="F143" s="234" t="s">
        <v>278</v>
      </c>
      <c r="G143" s="235" t="s">
        <v>195</v>
      </c>
      <c r="H143" s="236">
        <v>293.60199999999998</v>
      </c>
      <c r="I143" s="237"/>
      <c r="J143" s="238">
        <f>ROUND(I143*H143,2)</f>
        <v>0</v>
      </c>
      <c r="K143" s="234" t="s">
        <v>139</v>
      </c>
      <c r="L143" s="239"/>
      <c r="M143" s="240" t="s">
        <v>32</v>
      </c>
      <c r="N143" s="241" t="s">
        <v>51</v>
      </c>
      <c r="O143" s="66"/>
      <c r="P143" s="200">
        <f>O143*H143</f>
        <v>0</v>
      </c>
      <c r="Q143" s="200">
        <v>2.3999999999999998E-3</v>
      </c>
      <c r="R143" s="200">
        <f>Q143*H143</f>
        <v>0.70464479999999985</v>
      </c>
      <c r="S143" s="200">
        <v>0</v>
      </c>
      <c r="T143" s="201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2" t="s">
        <v>221</v>
      </c>
      <c r="AT143" s="202" t="s">
        <v>243</v>
      </c>
      <c r="AU143" s="202" t="s">
        <v>141</v>
      </c>
      <c r="AY143" s="18" t="s">
        <v>132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8" t="s">
        <v>141</v>
      </c>
      <c r="BK143" s="203">
        <f>ROUND(I143*H143,2)</f>
        <v>0</v>
      </c>
      <c r="BL143" s="18" t="s">
        <v>150</v>
      </c>
      <c r="BM143" s="202" t="s">
        <v>1400</v>
      </c>
    </row>
    <row r="144" spans="1:65" s="13" customFormat="1" ht="11.25">
      <c r="B144" s="209"/>
      <c r="C144" s="210"/>
      <c r="D144" s="211" t="s">
        <v>197</v>
      </c>
      <c r="E144" s="210"/>
      <c r="F144" s="213" t="s">
        <v>1150</v>
      </c>
      <c r="G144" s="210"/>
      <c r="H144" s="214">
        <v>293.60199999999998</v>
      </c>
      <c r="I144" s="215"/>
      <c r="J144" s="210"/>
      <c r="K144" s="210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197</v>
      </c>
      <c r="AU144" s="220" t="s">
        <v>141</v>
      </c>
      <c r="AV144" s="13" t="s">
        <v>141</v>
      </c>
      <c r="AW144" s="13" t="s">
        <v>4</v>
      </c>
      <c r="AX144" s="13" t="s">
        <v>21</v>
      </c>
      <c r="AY144" s="220" t="s">
        <v>132</v>
      </c>
    </row>
    <row r="145" spans="1:65" s="2" customFormat="1" ht="21.75" customHeight="1">
      <c r="A145" s="36"/>
      <c r="B145" s="37"/>
      <c r="C145" s="191" t="s">
        <v>276</v>
      </c>
      <c r="D145" s="191" t="s">
        <v>135</v>
      </c>
      <c r="E145" s="192" t="s">
        <v>282</v>
      </c>
      <c r="F145" s="193" t="s">
        <v>283</v>
      </c>
      <c r="G145" s="194" t="s">
        <v>224</v>
      </c>
      <c r="H145" s="195">
        <v>114</v>
      </c>
      <c r="I145" s="196"/>
      <c r="J145" s="197">
        <f>ROUND(I145*H145,2)</f>
        <v>0</v>
      </c>
      <c r="K145" s="193" t="s">
        <v>139</v>
      </c>
      <c r="L145" s="41"/>
      <c r="M145" s="198" t="s">
        <v>32</v>
      </c>
      <c r="N145" s="199" t="s">
        <v>51</v>
      </c>
      <c r="O145" s="66"/>
      <c r="P145" s="200">
        <f>O145*H145</f>
        <v>0</v>
      </c>
      <c r="Q145" s="200">
        <v>3.3899999999999998E-3</v>
      </c>
      <c r="R145" s="200">
        <f>Q145*H145</f>
        <v>0.38645999999999997</v>
      </c>
      <c r="S145" s="200">
        <v>0</v>
      </c>
      <c r="T145" s="20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2" t="s">
        <v>150</v>
      </c>
      <c r="AT145" s="202" t="s">
        <v>135</v>
      </c>
      <c r="AU145" s="202" t="s">
        <v>141</v>
      </c>
      <c r="AY145" s="18" t="s">
        <v>132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8" t="s">
        <v>141</v>
      </c>
      <c r="BK145" s="203">
        <f>ROUND(I145*H145,2)</f>
        <v>0</v>
      </c>
      <c r="BL145" s="18" t="s">
        <v>150</v>
      </c>
      <c r="BM145" s="202" t="s">
        <v>1401</v>
      </c>
    </row>
    <row r="146" spans="1:65" s="13" customFormat="1" ht="11.25">
      <c r="B146" s="209"/>
      <c r="C146" s="210"/>
      <c r="D146" s="211" t="s">
        <v>197</v>
      </c>
      <c r="E146" s="212" t="s">
        <v>32</v>
      </c>
      <c r="F146" s="213" t="s">
        <v>755</v>
      </c>
      <c r="G146" s="210"/>
      <c r="H146" s="214">
        <v>114</v>
      </c>
      <c r="I146" s="215"/>
      <c r="J146" s="210"/>
      <c r="K146" s="210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197</v>
      </c>
      <c r="AU146" s="220" t="s">
        <v>141</v>
      </c>
      <c r="AV146" s="13" t="s">
        <v>141</v>
      </c>
      <c r="AW146" s="13" t="s">
        <v>41</v>
      </c>
      <c r="AX146" s="13" t="s">
        <v>79</v>
      </c>
      <c r="AY146" s="220" t="s">
        <v>132</v>
      </c>
    </row>
    <row r="147" spans="1:65" s="14" customFormat="1" ht="11.25">
      <c r="B147" s="221"/>
      <c r="C147" s="222"/>
      <c r="D147" s="211" t="s">
        <v>197</v>
      </c>
      <c r="E147" s="223" t="s">
        <v>32</v>
      </c>
      <c r="F147" s="224" t="s">
        <v>199</v>
      </c>
      <c r="G147" s="222"/>
      <c r="H147" s="225">
        <v>114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197</v>
      </c>
      <c r="AU147" s="231" t="s">
        <v>141</v>
      </c>
      <c r="AV147" s="14" t="s">
        <v>150</v>
      </c>
      <c r="AW147" s="14" t="s">
        <v>41</v>
      </c>
      <c r="AX147" s="14" t="s">
        <v>21</v>
      </c>
      <c r="AY147" s="231" t="s">
        <v>132</v>
      </c>
    </row>
    <row r="148" spans="1:65" s="2" customFormat="1" ht="16.5" customHeight="1">
      <c r="A148" s="36"/>
      <c r="B148" s="37"/>
      <c r="C148" s="232" t="s">
        <v>281</v>
      </c>
      <c r="D148" s="232" t="s">
        <v>243</v>
      </c>
      <c r="E148" s="233" t="s">
        <v>286</v>
      </c>
      <c r="F148" s="234" t="s">
        <v>287</v>
      </c>
      <c r="G148" s="235" t="s">
        <v>195</v>
      </c>
      <c r="H148" s="236">
        <v>125.4</v>
      </c>
      <c r="I148" s="237"/>
      <c r="J148" s="238">
        <f>ROUND(I148*H148,2)</f>
        <v>0</v>
      </c>
      <c r="K148" s="234" t="s">
        <v>139</v>
      </c>
      <c r="L148" s="239"/>
      <c r="M148" s="240" t="s">
        <v>32</v>
      </c>
      <c r="N148" s="241" t="s">
        <v>51</v>
      </c>
      <c r="O148" s="66"/>
      <c r="P148" s="200">
        <f>O148*H148</f>
        <v>0</v>
      </c>
      <c r="Q148" s="200">
        <v>5.1000000000000004E-4</v>
      </c>
      <c r="R148" s="200">
        <f>Q148*H148</f>
        <v>6.3954000000000011E-2</v>
      </c>
      <c r="S148" s="200">
        <v>0</v>
      </c>
      <c r="T148" s="20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2" t="s">
        <v>221</v>
      </c>
      <c r="AT148" s="202" t="s">
        <v>243</v>
      </c>
      <c r="AU148" s="202" t="s">
        <v>141</v>
      </c>
      <c r="AY148" s="18" t="s">
        <v>132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8" t="s">
        <v>141</v>
      </c>
      <c r="BK148" s="203">
        <f>ROUND(I148*H148,2)</f>
        <v>0</v>
      </c>
      <c r="BL148" s="18" t="s">
        <v>150</v>
      </c>
      <c r="BM148" s="202" t="s">
        <v>1402</v>
      </c>
    </row>
    <row r="149" spans="1:65" s="13" customFormat="1" ht="11.25">
      <c r="B149" s="209"/>
      <c r="C149" s="210"/>
      <c r="D149" s="211" t="s">
        <v>197</v>
      </c>
      <c r="E149" s="210"/>
      <c r="F149" s="213" t="s">
        <v>757</v>
      </c>
      <c r="G149" s="210"/>
      <c r="H149" s="214">
        <v>125.4</v>
      </c>
      <c r="I149" s="215"/>
      <c r="J149" s="210"/>
      <c r="K149" s="210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197</v>
      </c>
      <c r="AU149" s="220" t="s">
        <v>141</v>
      </c>
      <c r="AV149" s="13" t="s">
        <v>141</v>
      </c>
      <c r="AW149" s="13" t="s">
        <v>4</v>
      </c>
      <c r="AX149" s="13" t="s">
        <v>21</v>
      </c>
      <c r="AY149" s="220" t="s">
        <v>132</v>
      </c>
    </row>
    <row r="150" spans="1:65" s="2" customFormat="1" ht="16.5" customHeight="1">
      <c r="A150" s="36"/>
      <c r="B150" s="37"/>
      <c r="C150" s="191" t="s">
        <v>7</v>
      </c>
      <c r="D150" s="191" t="s">
        <v>135</v>
      </c>
      <c r="E150" s="192" t="s">
        <v>291</v>
      </c>
      <c r="F150" s="193" t="s">
        <v>292</v>
      </c>
      <c r="G150" s="194" t="s">
        <v>224</v>
      </c>
      <c r="H150" s="195">
        <v>47.75</v>
      </c>
      <c r="I150" s="196"/>
      <c r="J150" s="197">
        <f>ROUND(I150*H150,2)</f>
        <v>0</v>
      </c>
      <c r="K150" s="193" t="s">
        <v>139</v>
      </c>
      <c r="L150" s="41"/>
      <c r="M150" s="198" t="s">
        <v>32</v>
      </c>
      <c r="N150" s="199" t="s">
        <v>51</v>
      </c>
      <c r="O150" s="66"/>
      <c r="P150" s="200">
        <f>O150*H150</f>
        <v>0</v>
      </c>
      <c r="Q150" s="200">
        <v>6.0000000000000002E-5</v>
      </c>
      <c r="R150" s="200">
        <f>Q150*H150</f>
        <v>2.8649999999999999E-3</v>
      </c>
      <c r="S150" s="200">
        <v>0</v>
      </c>
      <c r="T150" s="20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2" t="s">
        <v>150</v>
      </c>
      <c r="AT150" s="202" t="s">
        <v>135</v>
      </c>
      <c r="AU150" s="202" t="s">
        <v>141</v>
      </c>
      <c r="AY150" s="18" t="s">
        <v>132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8" t="s">
        <v>141</v>
      </c>
      <c r="BK150" s="203">
        <f>ROUND(I150*H150,2)</f>
        <v>0</v>
      </c>
      <c r="BL150" s="18" t="s">
        <v>150</v>
      </c>
      <c r="BM150" s="202" t="s">
        <v>1403</v>
      </c>
    </row>
    <row r="151" spans="1:65" s="2" customFormat="1" ht="16.5" customHeight="1">
      <c r="A151" s="36"/>
      <c r="B151" s="37"/>
      <c r="C151" s="232" t="s">
        <v>290</v>
      </c>
      <c r="D151" s="232" t="s">
        <v>243</v>
      </c>
      <c r="E151" s="233" t="s">
        <v>295</v>
      </c>
      <c r="F151" s="234" t="s">
        <v>296</v>
      </c>
      <c r="G151" s="235" t="s">
        <v>224</v>
      </c>
      <c r="H151" s="236">
        <v>52.645000000000003</v>
      </c>
      <c r="I151" s="237"/>
      <c r="J151" s="238">
        <f>ROUND(I151*H151,2)</f>
        <v>0</v>
      </c>
      <c r="K151" s="234" t="s">
        <v>139</v>
      </c>
      <c r="L151" s="239"/>
      <c r="M151" s="240" t="s">
        <v>32</v>
      </c>
      <c r="N151" s="241" t="s">
        <v>51</v>
      </c>
      <c r="O151" s="66"/>
      <c r="P151" s="200">
        <f>O151*H151</f>
        <v>0</v>
      </c>
      <c r="Q151" s="200">
        <v>5.9999999999999995E-4</v>
      </c>
      <c r="R151" s="200">
        <f>Q151*H151</f>
        <v>3.1586999999999997E-2</v>
      </c>
      <c r="S151" s="200">
        <v>0</v>
      </c>
      <c r="T151" s="20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2" t="s">
        <v>221</v>
      </c>
      <c r="AT151" s="202" t="s">
        <v>243</v>
      </c>
      <c r="AU151" s="202" t="s">
        <v>141</v>
      </c>
      <c r="AY151" s="18" t="s">
        <v>132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8" t="s">
        <v>141</v>
      </c>
      <c r="BK151" s="203">
        <f>ROUND(I151*H151,2)</f>
        <v>0</v>
      </c>
      <c r="BL151" s="18" t="s">
        <v>150</v>
      </c>
      <c r="BM151" s="202" t="s">
        <v>1404</v>
      </c>
    </row>
    <row r="152" spans="1:65" s="13" customFormat="1" ht="11.25">
      <c r="B152" s="209"/>
      <c r="C152" s="210"/>
      <c r="D152" s="211" t="s">
        <v>197</v>
      </c>
      <c r="E152" s="210"/>
      <c r="F152" s="213" t="s">
        <v>1155</v>
      </c>
      <c r="G152" s="210"/>
      <c r="H152" s="214">
        <v>52.645000000000003</v>
      </c>
      <c r="I152" s="215"/>
      <c r="J152" s="210"/>
      <c r="K152" s="210"/>
      <c r="L152" s="216"/>
      <c r="M152" s="217"/>
      <c r="N152" s="218"/>
      <c r="O152" s="218"/>
      <c r="P152" s="218"/>
      <c r="Q152" s="218"/>
      <c r="R152" s="218"/>
      <c r="S152" s="218"/>
      <c r="T152" s="219"/>
      <c r="AT152" s="220" t="s">
        <v>197</v>
      </c>
      <c r="AU152" s="220" t="s">
        <v>141</v>
      </c>
      <c r="AV152" s="13" t="s">
        <v>141</v>
      </c>
      <c r="AW152" s="13" t="s">
        <v>4</v>
      </c>
      <c r="AX152" s="13" t="s">
        <v>21</v>
      </c>
      <c r="AY152" s="220" t="s">
        <v>132</v>
      </c>
    </row>
    <row r="153" spans="1:65" s="2" customFormat="1" ht="16.5" customHeight="1">
      <c r="A153" s="36"/>
      <c r="B153" s="37"/>
      <c r="C153" s="191" t="s">
        <v>294</v>
      </c>
      <c r="D153" s="191" t="s">
        <v>135</v>
      </c>
      <c r="E153" s="192" t="s">
        <v>301</v>
      </c>
      <c r="F153" s="193" t="s">
        <v>302</v>
      </c>
      <c r="G153" s="194" t="s">
        <v>224</v>
      </c>
      <c r="H153" s="195">
        <v>38</v>
      </c>
      <c r="I153" s="196"/>
      <c r="J153" s="197">
        <f>ROUND(I153*H153,2)</f>
        <v>0</v>
      </c>
      <c r="K153" s="193" t="s">
        <v>139</v>
      </c>
      <c r="L153" s="41"/>
      <c r="M153" s="198" t="s">
        <v>32</v>
      </c>
      <c r="N153" s="199" t="s">
        <v>51</v>
      </c>
      <c r="O153" s="66"/>
      <c r="P153" s="200">
        <f>O153*H153</f>
        <v>0</v>
      </c>
      <c r="Q153" s="200">
        <v>2.5000000000000001E-4</v>
      </c>
      <c r="R153" s="200">
        <f>Q153*H153</f>
        <v>9.4999999999999998E-3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150</v>
      </c>
      <c r="AT153" s="202" t="s">
        <v>135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1405</v>
      </c>
    </row>
    <row r="154" spans="1:65" s="2" customFormat="1" ht="16.5" customHeight="1">
      <c r="A154" s="36"/>
      <c r="B154" s="37"/>
      <c r="C154" s="232" t="s">
        <v>300</v>
      </c>
      <c r="D154" s="232" t="s">
        <v>243</v>
      </c>
      <c r="E154" s="233" t="s">
        <v>305</v>
      </c>
      <c r="F154" s="234" t="s">
        <v>306</v>
      </c>
      <c r="G154" s="235" t="s">
        <v>224</v>
      </c>
      <c r="H154" s="236">
        <v>39.9</v>
      </c>
      <c r="I154" s="237"/>
      <c r="J154" s="238">
        <f>ROUND(I154*H154,2)</f>
        <v>0</v>
      </c>
      <c r="K154" s="234" t="s">
        <v>139</v>
      </c>
      <c r="L154" s="239"/>
      <c r="M154" s="240" t="s">
        <v>32</v>
      </c>
      <c r="N154" s="241" t="s">
        <v>51</v>
      </c>
      <c r="O154" s="66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2" t="s">
        <v>221</v>
      </c>
      <c r="AT154" s="202" t="s">
        <v>243</v>
      </c>
      <c r="AU154" s="202" t="s">
        <v>141</v>
      </c>
      <c r="AY154" s="18" t="s">
        <v>132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8" t="s">
        <v>141</v>
      </c>
      <c r="BK154" s="203">
        <f>ROUND(I154*H154,2)</f>
        <v>0</v>
      </c>
      <c r="BL154" s="18" t="s">
        <v>150</v>
      </c>
      <c r="BM154" s="202" t="s">
        <v>1406</v>
      </c>
    </row>
    <row r="155" spans="1:65" s="13" customFormat="1" ht="11.25">
      <c r="B155" s="209"/>
      <c r="C155" s="210"/>
      <c r="D155" s="211" t="s">
        <v>197</v>
      </c>
      <c r="E155" s="212" t="s">
        <v>32</v>
      </c>
      <c r="F155" s="213" t="s">
        <v>1158</v>
      </c>
      <c r="G155" s="210"/>
      <c r="H155" s="214">
        <v>39.9</v>
      </c>
      <c r="I155" s="215"/>
      <c r="J155" s="210"/>
      <c r="K155" s="210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197</v>
      </c>
      <c r="AU155" s="220" t="s">
        <v>141</v>
      </c>
      <c r="AV155" s="13" t="s">
        <v>141</v>
      </c>
      <c r="AW155" s="13" t="s">
        <v>41</v>
      </c>
      <c r="AX155" s="13" t="s">
        <v>79</v>
      </c>
      <c r="AY155" s="220" t="s">
        <v>132</v>
      </c>
    </row>
    <row r="156" spans="1:65" s="14" customFormat="1" ht="11.25">
      <c r="B156" s="221"/>
      <c r="C156" s="222"/>
      <c r="D156" s="211" t="s">
        <v>197</v>
      </c>
      <c r="E156" s="223" t="s">
        <v>32</v>
      </c>
      <c r="F156" s="224" t="s">
        <v>199</v>
      </c>
      <c r="G156" s="222"/>
      <c r="H156" s="225">
        <v>39.9</v>
      </c>
      <c r="I156" s="226"/>
      <c r="J156" s="222"/>
      <c r="K156" s="222"/>
      <c r="L156" s="227"/>
      <c r="M156" s="228"/>
      <c r="N156" s="229"/>
      <c r="O156" s="229"/>
      <c r="P156" s="229"/>
      <c r="Q156" s="229"/>
      <c r="R156" s="229"/>
      <c r="S156" s="229"/>
      <c r="T156" s="230"/>
      <c r="AT156" s="231" t="s">
        <v>197</v>
      </c>
      <c r="AU156" s="231" t="s">
        <v>141</v>
      </c>
      <c r="AV156" s="14" t="s">
        <v>150</v>
      </c>
      <c r="AW156" s="14" t="s">
        <v>41</v>
      </c>
      <c r="AX156" s="14" t="s">
        <v>21</v>
      </c>
      <c r="AY156" s="231" t="s">
        <v>132</v>
      </c>
    </row>
    <row r="157" spans="1:65" s="2" customFormat="1" ht="21.75" customHeight="1">
      <c r="A157" s="36"/>
      <c r="B157" s="37"/>
      <c r="C157" s="191" t="s">
        <v>304</v>
      </c>
      <c r="D157" s="191" t="s">
        <v>135</v>
      </c>
      <c r="E157" s="192" t="s">
        <v>310</v>
      </c>
      <c r="F157" s="193" t="s">
        <v>311</v>
      </c>
      <c r="G157" s="194" t="s">
        <v>195</v>
      </c>
      <c r="H157" s="195">
        <v>72</v>
      </c>
      <c r="I157" s="196"/>
      <c r="J157" s="197">
        <f>ROUND(I157*H157,2)</f>
        <v>0</v>
      </c>
      <c r="K157" s="193" t="s">
        <v>139</v>
      </c>
      <c r="L157" s="41"/>
      <c r="M157" s="198" t="s">
        <v>32</v>
      </c>
      <c r="N157" s="199" t="s">
        <v>51</v>
      </c>
      <c r="O157" s="66"/>
      <c r="P157" s="200">
        <f>O157*H157</f>
        <v>0</v>
      </c>
      <c r="Q157" s="200">
        <v>1.188E-2</v>
      </c>
      <c r="R157" s="200">
        <f>Q157*H157</f>
        <v>0.85536000000000001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150</v>
      </c>
      <c r="AT157" s="202" t="s">
        <v>135</v>
      </c>
      <c r="AU157" s="202" t="s">
        <v>141</v>
      </c>
      <c r="AY157" s="18" t="s">
        <v>132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8" t="s">
        <v>141</v>
      </c>
      <c r="BK157" s="203">
        <f>ROUND(I157*H157,2)</f>
        <v>0</v>
      </c>
      <c r="BL157" s="18" t="s">
        <v>150</v>
      </c>
      <c r="BM157" s="202" t="s">
        <v>1407</v>
      </c>
    </row>
    <row r="158" spans="1:65" s="2" customFormat="1" ht="21.75" customHeight="1">
      <c r="A158" s="36"/>
      <c r="B158" s="37"/>
      <c r="C158" s="191" t="s">
        <v>309</v>
      </c>
      <c r="D158" s="191" t="s">
        <v>135</v>
      </c>
      <c r="E158" s="192" t="s">
        <v>314</v>
      </c>
      <c r="F158" s="193" t="s">
        <v>315</v>
      </c>
      <c r="G158" s="194" t="s">
        <v>195</v>
      </c>
      <c r="H158" s="195">
        <v>287.84500000000003</v>
      </c>
      <c r="I158" s="196"/>
      <c r="J158" s="197">
        <f>ROUND(I158*H158,2)</f>
        <v>0</v>
      </c>
      <c r="K158" s="193" t="s">
        <v>139</v>
      </c>
      <c r="L158" s="41"/>
      <c r="M158" s="198" t="s">
        <v>32</v>
      </c>
      <c r="N158" s="199" t="s">
        <v>51</v>
      </c>
      <c r="O158" s="66"/>
      <c r="P158" s="200">
        <f>O158*H158</f>
        <v>0</v>
      </c>
      <c r="Q158" s="200">
        <v>3.48E-3</v>
      </c>
      <c r="R158" s="200">
        <f>Q158*H158</f>
        <v>1.0017006000000002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150</v>
      </c>
      <c r="AT158" s="202" t="s">
        <v>135</v>
      </c>
      <c r="AU158" s="202" t="s">
        <v>141</v>
      </c>
      <c r="AY158" s="18" t="s">
        <v>132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8" t="s">
        <v>141</v>
      </c>
      <c r="BK158" s="203">
        <f>ROUND(I158*H158,2)</f>
        <v>0</v>
      </c>
      <c r="BL158" s="18" t="s">
        <v>150</v>
      </c>
      <c r="BM158" s="202" t="s">
        <v>1408</v>
      </c>
    </row>
    <row r="159" spans="1:65" s="2" customFormat="1" ht="16.5" customHeight="1">
      <c r="A159" s="36"/>
      <c r="B159" s="37"/>
      <c r="C159" s="191" t="s">
        <v>313</v>
      </c>
      <c r="D159" s="191" t="s">
        <v>135</v>
      </c>
      <c r="E159" s="192" t="s">
        <v>318</v>
      </c>
      <c r="F159" s="193" t="s">
        <v>319</v>
      </c>
      <c r="G159" s="194" t="s">
        <v>195</v>
      </c>
      <c r="H159" s="195">
        <v>287.84500000000003</v>
      </c>
      <c r="I159" s="196"/>
      <c r="J159" s="197">
        <f>ROUND(I159*H159,2)</f>
        <v>0</v>
      </c>
      <c r="K159" s="193" t="s">
        <v>139</v>
      </c>
      <c r="L159" s="41"/>
      <c r="M159" s="198" t="s">
        <v>32</v>
      </c>
      <c r="N159" s="199" t="s">
        <v>51</v>
      </c>
      <c r="O159" s="66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2" t="s">
        <v>150</v>
      </c>
      <c r="AT159" s="202" t="s">
        <v>135</v>
      </c>
      <c r="AU159" s="202" t="s">
        <v>141</v>
      </c>
      <c r="AY159" s="18" t="s">
        <v>132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8" t="s">
        <v>141</v>
      </c>
      <c r="BK159" s="203">
        <f>ROUND(I159*H159,2)</f>
        <v>0</v>
      </c>
      <c r="BL159" s="18" t="s">
        <v>150</v>
      </c>
      <c r="BM159" s="202" t="s">
        <v>1409</v>
      </c>
    </row>
    <row r="160" spans="1:65" s="2" customFormat="1" ht="16.5" customHeight="1">
      <c r="A160" s="36"/>
      <c r="B160" s="37"/>
      <c r="C160" s="191" t="s">
        <v>317</v>
      </c>
      <c r="D160" s="191" t="s">
        <v>135</v>
      </c>
      <c r="E160" s="192" t="s">
        <v>767</v>
      </c>
      <c r="F160" s="193" t="s">
        <v>768</v>
      </c>
      <c r="G160" s="194" t="s">
        <v>195</v>
      </c>
      <c r="H160" s="195">
        <v>66.849999999999994</v>
      </c>
      <c r="I160" s="196"/>
      <c r="J160" s="197">
        <f>ROUND(I160*H160,2)</f>
        <v>0</v>
      </c>
      <c r="K160" s="193" t="s">
        <v>139</v>
      </c>
      <c r="L160" s="41"/>
      <c r="M160" s="198" t="s">
        <v>32</v>
      </c>
      <c r="N160" s="199" t="s">
        <v>51</v>
      </c>
      <c r="O160" s="66"/>
      <c r="P160" s="200">
        <f>O160*H160</f>
        <v>0</v>
      </c>
      <c r="Q160" s="200">
        <v>4.7800000000000004E-3</v>
      </c>
      <c r="R160" s="200">
        <f>Q160*H160</f>
        <v>0.31954300000000002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150</v>
      </c>
      <c r="AT160" s="202" t="s">
        <v>135</v>
      </c>
      <c r="AU160" s="202" t="s">
        <v>141</v>
      </c>
      <c r="AY160" s="18" t="s">
        <v>132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8" t="s">
        <v>141</v>
      </c>
      <c r="BK160" s="203">
        <f>ROUND(I160*H160,2)</f>
        <v>0</v>
      </c>
      <c r="BL160" s="18" t="s">
        <v>150</v>
      </c>
      <c r="BM160" s="202" t="s">
        <v>1410</v>
      </c>
    </row>
    <row r="161" spans="1:65" s="2" customFormat="1" ht="21.75" customHeight="1">
      <c r="A161" s="36"/>
      <c r="B161" s="37"/>
      <c r="C161" s="191" t="s">
        <v>321</v>
      </c>
      <c r="D161" s="191" t="s">
        <v>135</v>
      </c>
      <c r="E161" s="192" t="s">
        <v>322</v>
      </c>
      <c r="F161" s="193" t="s">
        <v>323</v>
      </c>
      <c r="G161" s="194" t="s">
        <v>195</v>
      </c>
      <c r="H161" s="195">
        <v>55.625</v>
      </c>
      <c r="I161" s="196"/>
      <c r="J161" s="197">
        <f>ROUND(I161*H161,2)</f>
        <v>0</v>
      </c>
      <c r="K161" s="193" t="s">
        <v>139</v>
      </c>
      <c r="L161" s="41"/>
      <c r="M161" s="198" t="s">
        <v>32</v>
      </c>
      <c r="N161" s="199" t="s">
        <v>51</v>
      </c>
      <c r="O161" s="66"/>
      <c r="P161" s="200">
        <f>O161*H161</f>
        <v>0</v>
      </c>
      <c r="Q161" s="200">
        <v>3.7999999999999999E-2</v>
      </c>
      <c r="R161" s="200">
        <f>Q161*H161</f>
        <v>2.11375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150</v>
      </c>
      <c r="AT161" s="202" t="s">
        <v>135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1411</v>
      </c>
    </row>
    <row r="162" spans="1:65" s="13" customFormat="1" ht="11.25">
      <c r="B162" s="209"/>
      <c r="C162" s="210"/>
      <c r="D162" s="211" t="s">
        <v>197</v>
      </c>
      <c r="E162" s="212" t="s">
        <v>32</v>
      </c>
      <c r="F162" s="213" t="s">
        <v>1164</v>
      </c>
      <c r="G162" s="210"/>
      <c r="H162" s="214">
        <v>55.625</v>
      </c>
      <c r="I162" s="215"/>
      <c r="J162" s="210"/>
      <c r="K162" s="210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197</v>
      </c>
      <c r="AU162" s="220" t="s">
        <v>141</v>
      </c>
      <c r="AV162" s="13" t="s">
        <v>141</v>
      </c>
      <c r="AW162" s="13" t="s">
        <v>41</v>
      </c>
      <c r="AX162" s="13" t="s">
        <v>79</v>
      </c>
      <c r="AY162" s="220" t="s">
        <v>132</v>
      </c>
    </row>
    <row r="163" spans="1:65" s="14" customFormat="1" ht="11.25">
      <c r="B163" s="221"/>
      <c r="C163" s="222"/>
      <c r="D163" s="211" t="s">
        <v>197</v>
      </c>
      <c r="E163" s="223" t="s">
        <v>32</v>
      </c>
      <c r="F163" s="224" t="s">
        <v>199</v>
      </c>
      <c r="G163" s="222"/>
      <c r="H163" s="225">
        <v>55.625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197</v>
      </c>
      <c r="AU163" s="231" t="s">
        <v>141</v>
      </c>
      <c r="AV163" s="14" t="s">
        <v>150</v>
      </c>
      <c r="AW163" s="14" t="s">
        <v>41</v>
      </c>
      <c r="AX163" s="14" t="s">
        <v>21</v>
      </c>
      <c r="AY163" s="231" t="s">
        <v>132</v>
      </c>
    </row>
    <row r="164" spans="1:65" s="2" customFormat="1" ht="21.75" customHeight="1">
      <c r="A164" s="36"/>
      <c r="B164" s="37"/>
      <c r="C164" s="191" t="s">
        <v>326</v>
      </c>
      <c r="D164" s="191" t="s">
        <v>135</v>
      </c>
      <c r="E164" s="192" t="s">
        <v>327</v>
      </c>
      <c r="F164" s="193" t="s">
        <v>328</v>
      </c>
      <c r="G164" s="194" t="s">
        <v>195</v>
      </c>
      <c r="H164" s="195">
        <v>40.36</v>
      </c>
      <c r="I164" s="196"/>
      <c r="J164" s="197">
        <f>ROUND(I164*H164,2)</f>
        <v>0</v>
      </c>
      <c r="K164" s="193" t="s">
        <v>139</v>
      </c>
      <c r="L164" s="41"/>
      <c r="M164" s="198" t="s">
        <v>32</v>
      </c>
      <c r="N164" s="199" t="s">
        <v>51</v>
      </c>
      <c r="O164" s="66"/>
      <c r="P164" s="200">
        <f>O164*H164</f>
        <v>0</v>
      </c>
      <c r="Q164" s="200">
        <v>1.2E-4</v>
      </c>
      <c r="R164" s="200">
        <f>Q164*H164</f>
        <v>4.8431999999999998E-3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150</v>
      </c>
      <c r="AT164" s="202" t="s">
        <v>135</v>
      </c>
      <c r="AU164" s="202" t="s">
        <v>141</v>
      </c>
      <c r="AY164" s="18" t="s">
        <v>132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8" t="s">
        <v>141</v>
      </c>
      <c r="BK164" s="203">
        <f>ROUND(I164*H164,2)</f>
        <v>0</v>
      </c>
      <c r="BL164" s="18" t="s">
        <v>150</v>
      </c>
      <c r="BM164" s="202" t="s">
        <v>1412</v>
      </c>
    </row>
    <row r="165" spans="1:65" s="13" customFormat="1" ht="11.25">
      <c r="B165" s="209"/>
      <c r="C165" s="210"/>
      <c r="D165" s="211" t="s">
        <v>197</v>
      </c>
      <c r="E165" s="212" t="s">
        <v>32</v>
      </c>
      <c r="F165" s="213" t="s">
        <v>773</v>
      </c>
      <c r="G165" s="210"/>
      <c r="H165" s="214">
        <v>40.36</v>
      </c>
      <c r="I165" s="215"/>
      <c r="J165" s="210"/>
      <c r="K165" s="210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197</v>
      </c>
      <c r="AU165" s="220" t="s">
        <v>141</v>
      </c>
      <c r="AV165" s="13" t="s">
        <v>141</v>
      </c>
      <c r="AW165" s="13" t="s">
        <v>41</v>
      </c>
      <c r="AX165" s="13" t="s">
        <v>79</v>
      </c>
      <c r="AY165" s="220" t="s">
        <v>132</v>
      </c>
    </row>
    <row r="166" spans="1:65" s="14" customFormat="1" ht="11.25">
      <c r="B166" s="221"/>
      <c r="C166" s="222"/>
      <c r="D166" s="211" t="s">
        <v>197</v>
      </c>
      <c r="E166" s="223" t="s">
        <v>32</v>
      </c>
      <c r="F166" s="224" t="s">
        <v>199</v>
      </c>
      <c r="G166" s="222"/>
      <c r="H166" s="225">
        <v>40.36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197</v>
      </c>
      <c r="AU166" s="231" t="s">
        <v>141</v>
      </c>
      <c r="AV166" s="14" t="s">
        <v>150</v>
      </c>
      <c r="AW166" s="14" t="s">
        <v>41</v>
      </c>
      <c r="AX166" s="14" t="s">
        <v>21</v>
      </c>
      <c r="AY166" s="231" t="s">
        <v>132</v>
      </c>
    </row>
    <row r="167" spans="1:65" s="2" customFormat="1" ht="16.5" customHeight="1">
      <c r="A167" s="36"/>
      <c r="B167" s="37"/>
      <c r="C167" s="191" t="s">
        <v>331</v>
      </c>
      <c r="D167" s="191" t="s">
        <v>135</v>
      </c>
      <c r="E167" s="192" t="s">
        <v>332</v>
      </c>
      <c r="F167" s="193" t="s">
        <v>333</v>
      </c>
      <c r="G167" s="194" t="s">
        <v>195</v>
      </c>
      <c r="H167" s="195">
        <v>287.84500000000003</v>
      </c>
      <c r="I167" s="196"/>
      <c r="J167" s="197">
        <f>ROUND(I167*H167,2)</f>
        <v>0</v>
      </c>
      <c r="K167" s="193" t="s">
        <v>139</v>
      </c>
      <c r="L167" s="41"/>
      <c r="M167" s="198" t="s">
        <v>32</v>
      </c>
      <c r="N167" s="199" t="s">
        <v>51</v>
      </c>
      <c r="O167" s="66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150</v>
      </c>
      <c r="AT167" s="202" t="s">
        <v>135</v>
      </c>
      <c r="AU167" s="202" t="s">
        <v>141</v>
      </c>
      <c r="AY167" s="18" t="s">
        <v>132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8" t="s">
        <v>141</v>
      </c>
      <c r="BK167" s="203">
        <f>ROUND(I167*H167,2)</f>
        <v>0</v>
      </c>
      <c r="BL167" s="18" t="s">
        <v>150</v>
      </c>
      <c r="BM167" s="202" t="s">
        <v>1413</v>
      </c>
    </row>
    <row r="168" spans="1:65" s="2" customFormat="1" ht="21.75" customHeight="1">
      <c r="A168" s="36"/>
      <c r="B168" s="37"/>
      <c r="C168" s="191" t="s">
        <v>335</v>
      </c>
      <c r="D168" s="191" t="s">
        <v>135</v>
      </c>
      <c r="E168" s="192" t="s">
        <v>336</v>
      </c>
      <c r="F168" s="193" t="s">
        <v>337</v>
      </c>
      <c r="G168" s="194" t="s">
        <v>338</v>
      </c>
      <c r="H168" s="195">
        <v>2</v>
      </c>
      <c r="I168" s="196"/>
      <c r="J168" s="197">
        <f>ROUND(I168*H168,2)</f>
        <v>0</v>
      </c>
      <c r="K168" s="193" t="s">
        <v>139</v>
      </c>
      <c r="L168" s="41"/>
      <c r="M168" s="198" t="s">
        <v>32</v>
      </c>
      <c r="N168" s="199" t="s">
        <v>51</v>
      </c>
      <c r="O168" s="66"/>
      <c r="P168" s="200">
        <f>O168*H168</f>
        <v>0</v>
      </c>
      <c r="Q168" s="200">
        <v>1.7770000000000001E-2</v>
      </c>
      <c r="R168" s="200">
        <f>Q168*H168</f>
        <v>3.5540000000000002E-2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150</v>
      </c>
      <c r="AT168" s="202" t="s">
        <v>135</v>
      </c>
      <c r="AU168" s="202" t="s">
        <v>141</v>
      </c>
      <c r="AY168" s="18" t="s">
        <v>132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8" t="s">
        <v>141</v>
      </c>
      <c r="BK168" s="203">
        <f>ROUND(I168*H168,2)</f>
        <v>0</v>
      </c>
      <c r="BL168" s="18" t="s">
        <v>150</v>
      </c>
      <c r="BM168" s="202" t="s">
        <v>1414</v>
      </c>
    </row>
    <row r="169" spans="1:65" s="2" customFormat="1" ht="16.5" customHeight="1">
      <c r="A169" s="36"/>
      <c r="B169" s="37"/>
      <c r="C169" s="232" t="s">
        <v>340</v>
      </c>
      <c r="D169" s="232" t="s">
        <v>243</v>
      </c>
      <c r="E169" s="233" t="s">
        <v>341</v>
      </c>
      <c r="F169" s="234" t="s">
        <v>342</v>
      </c>
      <c r="G169" s="235" t="s">
        <v>338</v>
      </c>
      <c r="H169" s="236">
        <v>2</v>
      </c>
      <c r="I169" s="237"/>
      <c r="J169" s="238">
        <f>ROUND(I169*H169,2)</f>
        <v>0</v>
      </c>
      <c r="K169" s="234" t="s">
        <v>139</v>
      </c>
      <c r="L169" s="239"/>
      <c r="M169" s="240" t="s">
        <v>32</v>
      </c>
      <c r="N169" s="241" t="s">
        <v>51</v>
      </c>
      <c r="O169" s="66"/>
      <c r="P169" s="200">
        <f>O169*H169</f>
        <v>0</v>
      </c>
      <c r="Q169" s="200">
        <v>1.992E-2</v>
      </c>
      <c r="R169" s="200">
        <f>Q169*H169</f>
        <v>3.984E-2</v>
      </c>
      <c r="S169" s="200">
        <v>0</v>
      </c>
      <c r="T169" s="20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2" t="s">
        <v>221</v>
      </c>
      <c r="AT169" s="202" t="s">
        <v>243</v>
      </c>
      <c r="AU169" s="202" t="s">
        <v>141</v>
      </c>
      <c r="AY169" s="18" t="s">
        <v>132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8" t="s">
        <v>141</v>
      </c>
      <c r="BK169" s="203">
        <f>ROUND(I169*H169,2)</f>
        <v>0</v>
      </c>
      <c r="BL169" s="18" t="s">
        <v>150</v>
      </c>
      <c r="BM169" s="202" t="s">
        <v>1415</v>
      </c>
    </row>
    <row r="170" spans="1:65" s="12" customFormat="1" ht="22.9" customHeight="1">
      <c r="B170" s="175"/>
      <c r="C170" s="176"/>
      <c r="D170" s="177" t="s">
        <v>78</v>
      </c>
      <c r="E170" s="189" t="s">
        <v>228</v>
      </c>
      <c r="F170" s="189" t="s">
        <v>361</v>
      </c>
      <c r="G170" s="176"/>
      <c r="H170" s="176"/>
      <c r="I170" s="179"/>
      <c r="J170" s="190">
        <f>BK170</f>
        <v>0</v>
      </c>
      <c r="K170" s="176"/>
      <c r="L170" s="181"/>
      <c r="M170" s="182"/>
      <c r="N170" s="183"/>
      <c r="O170" s="183"/>
      <c r="P170" s="184">
        <f>SUM(P171:P185)</f>
        <v>0</v>
      </c>
      <c r="Q170" s="183"/>
      <c r="R170" s="184">
        <f>SUM(R171:R185)</f>
        <v>1.12686E-2</v>
      </c>
      <c r="S170" s="183"/>
      <c r="T170" s="185">
        <f>SUM(T171:T185)</f>
        <v>10.214450000000001</v>
      </c>
      <c r="AR170" s="186" t="s">
        <v>21</v>
      </c>
      <c r="AT170" s="187" t="s">
        <v>78</v>
      </c>
      <c r="AU170" s="187" t="s">
        <v>21</v>
      </c>
      <c r="AY170" s="186" t="s">
        <v>132</v>
      </c>
      <c r="BK170" s="188">
        <f>SUM(BK171:BK185)</f>
        <v>0</v>
      </c>
    </row>
    <row r="171" spans="1:65" s="2" customFormat="1" ht="21.75" customHeight="1">
      <c r="A171" s="36"/>
      <c r="B171" s="37"/>
      <c r="C171" s="191" t="s">
        <v>345</v>
      </c>
      <c r="D171" s="191" t="s">
        <v>135</v>
      </c>
      <c r="E171" s="192" t="s">
        <v>363</v>
      </c>
      <c r="F171" s="193" t="s">
        <v>364</v>
      </c>
      <c r="G171" s="194" t="s">
        <v>195</v>
      </c>
      <c r="H171" s="195">
        <v>144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1416</v>
      </c>
    </row>
    <row r="172" spans="1:65" s="13" customFormat="1" ht="11.25">
      <c r="B172" s="209"/>
      <c r="C172" s="210"/>
      <c r="D172" s="211" t="s">
        <v>197</v>
      </c>
      <c r="E172" s="212" t="s">
        <v>32</v>
      </c>
      <c r="F172" s="213" t="s">
        <v>1174</v>
      </c>
      <c r="G172" s="210"/>
      <c r="H172" s="214">
        <v>144</v>
      </c>
      <c r="I172" s="215"/>
      <c r="J172" s="210"/>
      <c r="K172" s="210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197</v>
      </c>
      <c r="AU172" s="220" t="s">
        <v>141</v>
      </c>
      <c r="AV172" s="13" t="s">
        <v>141</v>
      </c>
      <c r="AW172" s="13" t="s">
        <v>41</v>
      </c>
      <c r="AX172" s="13" t="s">
        <v>79</v>
      </c>
      <c r="AY172" s="220" t="s">
        <v>132</v>
      </c>
    </row>
    <row r="173" spans="1:65" s="14" customFormat="1" ht="11.25">
      <c r="B173" s="221"/>
      <c r="C173" s="222"/>
      <c r="D173" s="211" t="s">
        <v>197</v>
      </c>
      <c r="E173" s="223" t="s">
        <v>32</v>
      </c>
      <c r="F173" s="224" t="s">
        <v>199</v>
      </c>
      <c r="G173" s="222"/>
      <c r="H173" s="225">
        <v>144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197</v>
      </c>
      <c r="AU173" s="231" t="s">
        <v>141</v>
      </c>
      <c r="AV173" s="14" t="s">
        <v>150</v>
      </c>
      <c r="AW173" s="14" t="s">
        <v>41</v>
      </c>
      <c r="AX173" s="14" t="s">
        <v>21</v>
      </c>
      <c r="AY173" s="231" t="s">
        <v>132</v>
      </c>
    </row>
    <row r="174" spans="1:65" s="2" customFormat="1" ht="21.75" customHeight="1">
      <c r="A174" s="36"/>
      <c r="B174" s="37"/>
      <c r="C174" s="191" t="s">
        <v>349</v>
      </c>
      <c r="D174" s="191" t="s">
        <v>135</v>
      </c>
      <c r="E174" s="192" t="s">
        <v>368</v>
      </c>
      <c r="F174" s="193" t="s">
        <v>369</v>
      </c>
      <c r="G174" s="194" t="s">
        <v>195</v>
      </c>
      <c r="H174" s="195">
        <v>4320</v>
      </c>
      <c r="I174" s="196"/>
      <c r="J174" s="197">
        <f>ROUND(I174*H174,2)</f>
        <v>0</v>
      </c>
      <c r="K174" s="193" t="s">
        <v>139</v>
      </c>
      <c r="L174" s="41"/>
      <c r="M174" s="198" t="s">
        <v>32</v>
      </c>
      <c r="N174" s="199" t="s">
        <v>51</v>
      </c>
      <c r="O174" s="66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150</v>
      </c>
      <c r="AT174" s="202" t="s">
        <v>135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1417</v>
      </c>
    </row>
    <row r="175" spans="1:65" s="13" customFormat="1" ht="11.25">
      <c r="B175" s="209"/>
      <c r="C175" s="210"/>
      <c r="D175" s="211" t="s">
        <v>197</v>
      </c>
      <c r="E175" s="212" t="s">
        <v>32</v>
      </c>
      <c r="F175" s="213" t="s">
        <v>1176</v>
      </c>
      <c r="G175" s="210"/>
      <c r="H175" s="214">
        <v>4320</v>
      </c>
      <c r="I175" s="215"/>
      <c r="J175" s="210"/>
      <c r="K175" s="210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197</v>
      </c>
      <c r="AU175" s="220" t="s">
        <v>141</v>
      </c>
      <c r="AV175" s="13" t="s">
        <v>141</v>
      </c>
      <c r="AW175" s="13" t="s">
        <v>41</v>
      </c>
      <c r="AX175" s="13" t="s">
        <v>79</v>
      </c>
      <c r="AY175" s="220" t="s">
        <v>132</v>
      </c>
    </row>
    <row r="176" spans="1:65" s="14" customFormat="1" ht="11.25">
      <c r="B176" s="221"/>
      <c r="C176" s="222"/>
      <c r="D176" s="211" t="s">
        <v>197</v>
      </c>
      <c r="E176" s="223" t="s">
        <v>32</v>
      </c>
      <c r="F176" s="224" t="s">
        <v>199</v>
      </c>
      <c r="G176" s="222"/>
      <c r="H176" s="225">
        <v>4320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197</v>
      </c>
      <c r="AU176" s="231" t="s">
        <v>141</v>
      </c>
      <c r="AV176" s="14" t="s">
        <v>150</v>
      </c>
      <c r="AW176" s="14" t="s">
        <v>41</v>
      </c>
      <c r="AX176" s="14" t="s">
        <v>21</v>
      </c>
      <c r="AY176" s="231" t="s">
        <v>132</v>
      </c>
    </row>
    <row r="177" spans="1:65" s="2" customFormat="1" ht="21.75" customHeight="1">
      <c r="A177" s="36"/>
      <c r="B177" s="37"/>
      <c r="C177" s="191" t="s">
        <v>353</v>
      </c>
      <c r="D177" s="191" t="s">
        <v>135</v>
      </c>
      <c r="E177" s="192" t="s">
        <v>373</v>
      </c>
      <c r="F177" s="193" t="s">
        <v>374</v>
      </c>
      <c r="G177" s="194" t="s">
        <v>195</v>
      </c>
      <c r="H177" s="195">
        <v>144</v>
      </c>
      <c r="I177" s="196"/>
      <c r="J177" s="197">
        <f>ROUND(I177*H177,2)</f>
        <v>0</v>
      </c>
      <c r="K177" s="193" t="s">
        <v>139</v>
      </c>
      <c r="L177" s="41"/>
      <c r="M177" s="198" t="s">
        <v>32</v>
      </c>
      <c r="N177" s="199" t="s">
        <v>51</v>
      </c>
      <c r="O177" s="66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150</v>
      </c>
      <c r="AT177" s="202" t="s">
        <v>135</v>
      </c>
      <c r="AU177" s="202" t="s">
        <v>141</v>
      </c>
      <c r="AY177" s="18" t="s">
        <v>132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8" t="s">
        <v>141</v>
      </c>
      <c r="BK177" s="203">
        <f>ROUND(I177*H177,2)</f>
        <v>0</v>
      </c>
      <c r="BL177" s="18" t="s">
        <v>150</v>
      </c>
      <c r="BM177" s="202" t="s">
        <v>1418</v>
      </c>
    </row>
    <row r="178" spans="1:65" s="2" customFormat="1" ht="21.75" customHeight="1">
      <c r="A178" s="36"/>
      <c r="B178" s="37"/>
      <c r="C178" s="191" t="s">
        <v>357</v>
      </c>
      <c r="D178" s="191" t="s">
        <v>135</v>
      </c>
      <c r="E178" s="192" t="s">
        <v>376</v>
      </c>
      <c r="F178" s="193" t="s">
        <v>377</v>
      </c>
      <c r="G178" s="194" t="s">
        <v>195</v>
      </c>
      <c r="H178" s="195">
        <v>53.66</v>
      </c>
      <c r="I178" s="196"/>
      <c r="J178" s="197">
        <f>ROUND(I178*H178,2)</f>
        <v>0</v>
      </c>
      <c r="K178" s="193" t="s">
        <v>139</v>
      </c>
      <c r="L178" s="41"/>
      <c r="M178" s="198" t="s">
        <v>32</v>
      </c>
      <c r="N178" s="199" t="s">
        <v>51</v>
      </c>
      <c r="O178" s="66"/>
      <c r="P178" s="200">
        <f>O178*H178</f>
        <v>0</v>
      </c>
      <c r="Q178" s="200">
        <v>2.1000000000000001E-4</v>
      </c>
      <c r="R178" s="200">
        <f>Q178*H178</f>
        <v>1.12686E-2</v>
      </c>
      <c r="S178" s="200">
        <v>0</v>
      </c>
      <c r="T178" s="20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2" t="s">
        <v>150</v>
      </c>
      <c r="AT178" s="202" t="s">
        <v>135</v>
      </c>
      <c r="AU178" s="202" t="s">
        <v>141</v>
      </c>
      <c r="AY178" s="18" t="s">
        <v>132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8" t="s">
        <v>141</v>
      </c>
      <c r="BK178" s="203">
        <f>ROUND(I178*H178,2)</f>
        <v>0</v>
      </c>
      <c r="BL178" s="18" t="s">
        <v>150</v>
      </c>
      <c r="BM178" s="202" t="s">
        <v>1419</v>
      </c>
    </row>
    <row r="179" spans="1:65" s="15" customFormat="1" ht="11.25">
      <c r="B179" s="242"/>
      <c r="C179" s="243"/>
      <c r="D179" s="211" t="s">
        <v>197</v>
      </c>
      <c r="E179" s="244" t="s">
        <v>32</v>
      </c>
      <c r="F179" s="245" t="s">
        <v>379</v>
      </c>
      <c r="G179" s="243"/>
      <c r="H179" s="244" t="s">
        <v>32</v>
      </c>
      <c r="I179" s="246"/>
      <c r="J179" s="243"/>
      <c r="K179" s="243"/>
      <c r="L179" s="247"/>
      <c r="M179" s="248"/>
      <c r="N179" s="249"/>
      <c r="O179" s="249"/>
      <c r="P179" s="249"/>
      <c r="Q179" s="249"/>
      <c r="R179" s="249"/>
      <c r="S179" s="249"/>
      <c r="T179" s="250"/>
      <c r="AT179" s="251" t="s">
        <v>197</v>
      </c>
      <c r="AU179" s="251" t="s">
        <v>141</v>
      </c>
      <c r="AV179" s="15" t="s">
        <v>21</v>
      </c>
      <c r="AW179" s="15" t="s">
        <v>41</v>
      </c>
      <c r="AX179" s="15" t="s">
        <v>79</v>
      </c>
      <c r="AY179" s="251" t="s">
        <v>132</v>
      </c>
    </row>
    <row r="180" spans="1:65" s="13" customFormat="1" ht="11.25">
      <c r="B180" s="209"/>
      <c r="C180" s="210"/>
      <c r="D180" s="211" t="s">
        <v>197</v>
      </c>
      <c r="E180" s="212" t="s">
        <v>32</v>
      </c>
      <c r="F180" s="213" t="s">
        <v>380</v>
      </c>
      <c r="G180" s="210"/>
      <c r="H180" s="214">
        <v>32.86</v>
      </c>
      <c r="I180" s="215"/>
      <c r="J180" s="210"/>
      <c r="K180" s="210"/>
      <c r="L180" s="216"/>
      <c r="M180" s="217"/>
      <c r="N180" s="218"/>
      <c r="O180" s="218"/>
      <c r="P180" s="218"/>
      <c r="Q180" s="218"/>
      <c r="R180" s="218"/>
      <c r="S180" s="218"/>
      <c r="T180" s="219"/>
      <c r="AT180" s="220" t="s">
        <v>197</v>
      </c>
      <c r="AU180" s="220" t="s">
        <v>141</v>
      </c>
      <c r="AV180" s="13" t="s">
        <v>141</v>
      </c>
      <c r="AW180" s="13" t="s">
        <v>41</v>
      </c>
      <c r="AX180" s="13" t="s">
        <v>79</v>
      </c>
      <c r="AY180" s="220" t="s">
        <v>132</v>
      </c>
    </row>
    <row r="181" spans="1:65" s="15" customFormat="1" ht="11.25">
      <c r="B181" s="242"/>
      <c r="C181" s="243"/>
      <c r="D181" s="211" t="s">
        <v>197</v>
      </c>
      <c r="E181" s="244" t="s">
        <v>32</v>
      </c>
      <c r="F181" s="245" t="s">
        <v>381</v>
      </c>
      <c r="G181" s="243"/>
      <c r="H181" s="244" t="s">
        <v>32</v>
      </c>
      <c r="I181" s="246"/>
      <c r="J181" s="243"/>
      <c r="K181" s="243"/>
      <c r="L181" s="247"/>
      <c r="M181" s="248"/>
      <c r="N181" s="249"/>
      <c r="O181" s="249"/>
      <c r="P181" s="249"/>
      <c r="Q181" s="249"/>
      <c r="R181" s="249"/>
      <c r="S181" s="249"/>
      <c r="T181" s="250"/>
      <c r="AT181" s="251" t="s">
        <v>197</v>
      </c>
      <c r="AU181" s="251" t="s">
        <v>141</v>
      </c>
      <c r="AV181" s="15" t="s">
        <v>21</v>
      </c>
      <c r="AW181" s="15" t="s">
        <v>41</v>
      </c>
      <c r="AX181" s="15" t="s">
        <v>79</v>
      </c>
      <c r="AY181" s="251" t="s">
        <v>132</v>
      </c>
    </row>
    <row r="182" spans="1:65" s="13" customFormat="1" ht="11.25">
      <c r="B182" s="209"/>
      <c r="C182" s="210"/>
      <c r="D182" s="211" t="s">
        <v>197</v>
      </c>
      <c r="E182" s="212" t="s">
        <v>32</v>
      </c>
      <c r="F182" s="213" t="s">
        <v>382</v>
      </c>
      <c r="G182" s="210"/>
      <c r="H182" s="214">
        <v>20.8</v>
      </c>
      <c r="I182" s="215"/>
      <c r="J182" s="210"/>
      <c r="K182" s="210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197</v>
      </c>
      <c r="AU182" s="220" t="s">
        <v>141</v>
      </c>
      <c r="AV182" s="13" t="s">
        <v>141</v>
      </c>
      <c r="AW182" s="13" t="s">
        <v>41</v>
      </c>
      <c r="AX182" s="13" t="s">
        <v>79</v>
      </c>
      <c r="AY182" s="220" t="s">
        <v>132</v>
      </c>
    </row>
    <row r="183" spans="1:65" s="14" customFormat="1" ht="11.25">
      <c r="B183" s="221"/>
      <c r="C183" s="222"/>
      <c r="D183" s="211" t="s">
        <v>197</v>
      </c>
      <c r="E183" s="223" t="s">
        <v>32</v>
      </c>
      <c r="F183" s="224" t="s">
        <v>199</v>
      </c>
      <c r="G183" s="222"/>
      <c r="H183" s="225">
        <v>53.66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197</v>
      </c>
      <c r="AU183" s="231" t="s">
        <v>141</v>
      </c>
      <c r="AV183" s="14" t="s">
        <v>150</v>
      </c>
      <c r="AW183" s="14" t="s">
        <v>41</v>
      </c>
      <c r="AX183" s="14" t="s">
        <v>21</v>
      </c>
      <c r="AY183" s="231" t="s">
        <v>132</v>
      </c>
    </row>
    <row r="184" spans="1:65" s="2" customFormat="1" ht="21.75" customHeight="1">
      <c r="A184" s="36"/>
      <c r="B184" s="37"/>
      <c r="C184" s="191" t="s">
        <v>362</v>
      </c>
      <c r="D184" s="191" t="s">
        <v>135</v>
      </c>
      <c r="E184" s="192" t="s">
        <v>384</v>
      </c>
      <c r="F184" s="193" t="s">
        <v>385</v>
      </c>
      <c r="G184" s="194" t="s">
        <v>195</v>
      </c>
      <c r="H184" s="195">
        <v>56</v>
      </c>
      <c r="I184" s="196"/>
      <c r="J184" s="197">
        <f>ROUND(I184*H184,2)</f>
        <v>0</v>
      </c>
      <c r="K184" s="193" t="s">
        <v>139</v>
      </c>
      <c r="L184" s="41"/>
      <c r="M184" s="198" t="s">
        <v>32</v>
      </c>
      <c r="N184" s="199" t="s">
        <v>51</v>
      </c>
      <c r="O184" s="66"/>
      <c r="P184" s="200">
        <f>O184*H184</f>
        <v>0</v>
      </c>
      <c r="Q184" s="200">
        <v>0</v>
      </c>
      <c r="R184" s="200">
        <f>Q184*H184</f>
        <v>0</v>
      </c>
      <c r="S184" s="200">
        <v>0.13100000000000001</v>
      </c>
      <c r="T184" s="201">
        <f>S184*H184</f>
        <v>7.3360000000000003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2" t="s">
        <v>150</v>
      </c>
      <c r="AT184" s="202" t="s">
        <v>135</v>
      </c>
      <c r="AU184" s="202" t="s">
        <v>141</v>
      </c>
      <c r="AY184" s="18" t="s">
        <v>132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8" t="s">
        <v>141</v>
      </c>
      <c r="BK184" s="203">
        <f>ROUND(I184*H184,2)</f>
        <v>0</v>
      </c>
      <c r="BL184" s="18" t="s">
        <v>150</v>
      </c>
      <c r="BM184" s="202" t="s">
        <v>1420</v>
      </c>
    </row>
    <row r="185" spans="1:65" s="2" customFormat="1" ht="21.75" customHeight="1">
      <c r="A185" s="36"/>
      <c r="B185" s="37"/>
      <c r="C185" s="191" t="s">
        <v>367</v>
      </c>
      <c r="D185" s="191" t="s">
        <v>135</v>
      </c>
      <c r="E185" s="192" t="s">
        <v>388</v>
      </c>
      <c r="F185" s="193" t="s">
        <v>389</v>
      </c>
      <c r="G185" s="194" t="s">
        <v>195</v>
      </c>
      <c r="H185" s="195">
        <v>287.84500000000003</v>
      </c>
      <c r="I185" s="196"/>
      <c r="J185" s="197">
        <f>ROUND(I185*H185,2)</f>
        <v>0</v>
      </c>
      <c r="K185" s="193" t="s">
        <v>139</v>
      </c>
      <c r="L185" s="41"/>
      <c r="M185" s="198" t="s">
        <v>32</v>
      </c>
      <c r="N185" s="199" t="s">
        <v>51</v>
      </c>
      <c r="O185" s="66"/>
      <c r="P185" s="200">
        <f>O185*H185</f>
        <v>0</v>
      </c>
      <c r="Q185" s="200">
        <v>0</v>
      </c>
      <c r="R185" s="200">
        <f>Q185*H185</f>
        <v>0</v>
      </c>
      <c r="S185" s="200">
        <v>0.01</v>
      </c>
      <c r="T185" s="201">
        <f>S185*H185</f>
        <v>2.8784500000000004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2" t="s">
        <v>150</v>
      </c>
      <c r="AT185" s="202" t="s">
        <v>135</v>
      </c>
      <c r="AU185" s="202" t="s">
        <v>141</v>
      </c>
      <c r="AY185" s="18" t="s">
        <v>132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8" t="s">
        <v>141</v>
      </c>
      <c r="BK185" s="203">
        <f>ROUND(I185*H185,2)</f>
        <v>0</v>
      </c>
      <c r="BL185" s="18" t="s">
        <v>150</v>
      </c>
      <c r="BM185" s="202" t="s">
        <v>1421</v>
      </c>
    </row>
    <row r="186" spans="1:65" s="12" customFormat="1" ht="22.9" customHeight="1">
      <c r="B186" s="175"/>
      <c r="C186" s="176"/>
      <c r="D186" s="177" t="s">
        <v>78</v>
      </c>
      <c r="E186" s="189" t="s">
        <v>391</v>
      </c>
      <c r="F186" s="189" t="s">
        <v>392</v>
      </c>
      <c r="G186" s="176"/>
      <c r="H186" s="176"/>
      <c r="I186" s="179"/>
      <c r="J186" s="190">
        <f>BK186</f>
        <v>0</v>
      </c>
      <c r="K186" s="176"/>
      <c r="L186" s="181"/>
      <c r="M186" s="182"/>
      <c r="N186" s="183"/>
      <c r="O186" s="183"/>
      <c r="P186" s="184">
        <f>SUM(P187:P192)</f>
        <v>0</v>
      </c>
      <c r="Q186" s="183"/>
      <c r="R186" s="184">
        <f>SUM(R187:R192)</f>
        <v>0</v>
      </c>
      <c r="S186" s="183"/>
      <c r="T186" s="185">
        <f>SUM(T187:T192)</f>
        <v>0</v>
      </c>
      <c r="AR186" s="186" t="s">
        <v>21</v>
      </c>
      <c r="AT186" s="187" t="s">
        <v>78</v>
      </c>
      <c r="AU186" s="187" t="s">
        <v>21</v>
      </c>
      <c r="AY186" s="186" t="s">
        <v>132</v>
      </c>
      <c r="BK186" s="188">
        <f>SUM(BK187:BK192)</f>
        <v>0</v>
      </c>
    </row>
    <row r="187" spans="1:65" s="2" customFormat="1" ht="21.75" customHeight="1">
      <c r="A187" s="36"/>
      <c r="B187" s="37"/>
      <c r="C187" s="191" t="s">
        <v>372</v>
      </c>
      <c r="D187" s="191" t="s">
        <v>135</v>
      </c>
      <c r="E187" s="192" t="s">
        <v>394</v>
      </c>
      <c r="F187" s="193" t="s">
        <v>395</v>
      </c>
      <c r="G187" s="194" t="s">
        <v>251</v>
      </c>
      <c r="H187" s="195">
        <v>13.824999999999999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1422</v>
      </c>
    </row>
    <row r="188" spans="1:65" s="2" customFormat="1" ht="21.75" customHeight="1">
      <c r="A188" s="36"/>
      <c r="B188" s="37"/>
      <c r="C188" s="191" t="s">
        <v>29</v>
      </c>
      <c r="D188" s="191" t="s">
        <v>135</v>
      </c>
      <c r="E188" s="192" t="s">
        <v>398</v>
      </c>
      <c r="F188" s="193" t="s">
        <v>399</v>
      </c>
      <c r="G188" s="194" t="s">
        <v>251</v>
      </c>
      <c r="H188" s="195">
        <v>193.55</v>
      </c>
      <c r="I188" s="196"/>
      <c r="J188" s="197">
        <f>ROUND(I188*H188,2)</f>
        <v>0</v>
      </c>
      <c r="K188" s="193" t="s">
        <v>139</v>
      </c>
      <c r="L188" s="41"/>
      <c r="M188" s="198" t="s">
        <v>32</v>
      </c>
      <c r="N188" s="199" t="s">
        <v>51</v>
      </c>
      <c r="O188" s="66"/>
      <c r="P188" s="200">
        <f>O188*H188</f>
        <v>0</v>
      </c>
      <c r="Q188" s="200">
        <v>0</v>
      </c>
      <c r="R188" s="200">
        <f>Q188*H188</f>
        <v>0</v>
      </c>
      <c r="S188" s="200">
        <v>0</v>
      </c>
      <c r="T188" s="201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2" t="s">
        <v>150</v>
      </c>
      <c r="AT188" s="202" t="s">
        <v>135</v>
      </c>
      <c r="AU188" s="202" t="s">
        <v>141</v>
      </c>
      <c r="AY188" s="18" t="s">
        <v>132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8" t="s">
        <v>141</v>
      </c>
      <c r="BK188" s="203">
        <f>ROUND(I188*H188,2)</f>
        <v>0</v>
      </c>
      <c r="BL188" s="18" t="s">
        <v>150</v>
      </c>
      <c r="BM188" s="202" t="s">
        <v>1423</v>
      </c>
    </row>
    <row r="189" spans="1:65" s="13" customFormat="1" ht="11.25">
      <c r="B189" s="209"/>
      <c r="C189" s="210"/>
      <c r="D189" s="211" t="s">
        <v>197</v>
      </c>
      <c r="E189" s="212" t="s">
        <v>32</v>
      </c>
      <c r="F189" s="213" t="s">
        <v>1183</v>
      </c>
      <c r="G189" s="210"/>
      <c r="H189" s="214">
        <v>193.55</v>
      </c>
      <c r="I189" s="215"/>
      <c r="J189" s="210"/>
      <c r="K189" s="210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197</v>
      </c>
      <c r="AU189" s="220" t="s">
        <v>141</v>
      </c>
      <c r="AV189" s="13" t="s">
        <v>141</v>
      </c>
      <c r="AW189" s="13" t="s">
        <v>41</v>
      </c>
      <c r="AX189" s="13" t="s">
        <v>79</v>
      </c>
      <c r="AY189" s="220" t="s">
        <v>132</v>
      </c>
    </row>
    <row r="190" spans="1:65" s="14" customFormat="1" ht="11.25">
      <c r="B190" s="221"/>
      <c r="C190" s="222"/>
      <c r="D190" s="211" t="s">
        <v>197</v>
      </c>
      <c r="E190" s="223" t="s">
        <v>32</v>
      </c>
      <c r="F190" s="224" t="s">
        <v>199</v>
      </c>
      <c r="G190" s="222"/>
      <c r="H190" s="225">
        <v>193.55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197</v>
      </c>
      <c r="AU190" s="231" t="s">
        <v>141</v>
      </c>
      <c r="AV190" s="14" t="s">
        <v>150</v>
      </c>
      <c r="AW190" s="14" t="s">
        <v>41</v>
      </c>
      <c r="AX190" s="14" t="s">
        <v>21</v>
      </c>
      <c r="AY190" s="231" t="s">
        <v>132</v>
      </c>
    </row>
    <row r="191" spans="1:65" s="2" customFormat="1" ht="16.5" customHeight="1">
      <c r="A191" s="36"/>
      <c r="B191" s="37"/>
      <c r="C191" s="191" t="s">
        <v>383</v>
      </c>
      <c r="D191" s="191" t="s">
        <v>135</v>
      </c>
      <c r="E191" s="192" t="s">
        <v>403</v>
      </c>
      <c r="F191" s="193" t="s">
        <v>404</v>
      </c>
      <c r="G191" s="194" t="s">
        <v>251</v>
      </c>
      <c r="H191" s="195">
        <v>13.824999999999999</v>
      </c>
      <c r="I191" s="196"/>
      <c r="J191" s="197">
        <f>ROUND(I191*H191,2)</f>
        <v>0</v>
      </c>
      <c r="K191" s="193" t="s">
        <v>139</v>
      </c>
      <c r="L191" s="41"/>
      <c r="M191" s="198" t="s">
        <v>32</v>
      </c>
      <c r="N191" s="199" t="s">
        <v>51</v>
      </c>
      <c r="O191" s="66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150</v>
      </c>
      <c r="AT191" s="202" t="s">
        <v>135</v>
      </c>
      <c r="AU191" s="202" t="s">
        <v>141</v>
      </c>
      <c r="AY191" s="18" t="s">
        <v>132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8" t="s">
        <v>141</v>
      </c>
      <c r="BK191" s="203">
        <f>ROUND(I191*H191,2)</f>
        <v>0</v>
      </c>
      <c r="BL191" s="18" t="s">
        <v>150</v>
      </c>
      <c r="BM191" s="202" t="s">
        <v>1424</v>
      </c>
    </row>
    <row r="192" spans="1:65" s="2" customFormat="1" ht="21.75" customHeight="1">
      <c r="A192" s="36"/>
      <c r="B192" s="37"/>
      <c r="C192" s="191" t="s">
        <v>387</v>
      </c>
      <c r="D192" s="191" t="s">
        <v>135</v>
      </c>
      <c r="E192" s="192" t="s">
        <v>407</v>
      </c>
      <c r="F192" s="193" t="s">
        <v>408</v>
      </c>
      <c r="G192" s="194" t="s">
        <v>251</v>
      </c>
      <c r="H192" s="195">
        <v>13.824999999999999</v>
      </c>
      <c r="I192" s="196"/>
      <c r="J192" s="197">
        <f>ROUND(I192*H192,2)</f>
        <v>0</v>
      </c>
      <c r="K192" s="193" t="s">
        <v>139</v>
      </c>
      <c r="L192" s="41"/>
      <c r="M192" s="198" t="s">
        <v>32</v>
      </c>
      <c r="N192" s="199" t="s">
        <v>51</v>
      </c>
      <c r="O192" s="66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2" t="s">
        <v>150</v>
      </c>
      <c r="AT192" s="202" t="s">
        <v>135</v>
      </c>
      <c r="AU192" s="202" t="s">
        <v>141</v>
      </c>
      <c r="AY192" s="18" t="s">
        <v>132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8" t="s">
        <v>141</v>
      </c>
      <c r="BK192" s="203">
        <f>ROUND(I192*H192,2)</f>
        <v>0</v>
      </c>
      <c r="BL192" s="18" t="s">
        <v>150</v>
      </c>
      <c r="BM192" s="202" t="s">
        <v>1425</v>
      </c>
    </row>
    <row r="193" spans="1:65" s="12" customFormat="1" ht="22.9" customHeight="1">
      <c r="B193" s="175"/>
      <c r="C193" s="176"/>
      <c r="D193" s="177" t="s">
        <v>78</v>
      </c>
      <c r="E193" s="189" t="s">
        <v>410</v>
      </c>
      <c r="F193" s="189" t="s">
        <v>411</v>
      </c>
      <c r="G193" s="176"/>
      <c r="H193" s="176"/>
      <c r="I193" s="179"/>
      <c r="J193" s="190">
        <f>BK193</f>
        <v>0</v>
      </c>
      <c r="K193" s="176"/>
      <c r="L193" s="181"/>
      <c r="M193" s="182"/>
      <c r="N193" s="183"/>
      <c r="O193" s="183"/>
      <c r="P193" s="184">
        <f>P194</f>
        <v>0</v>
      </c>
      <c r="Q193" s="183"/>
      <c r="R193" s="184">
        <f>R194</f>
        <v>0</v>
      </c>
      <c r="S193" s="183"/>
      <c r="T193" s="185">
        <f>T194</f>
        <v>0</v>
      </c>
      <c r="AR193" s="186" t="s">
        <v>21</v>
      </c>
      <c r="AT193" s="187" t="s">
        <v>78</v>
      </c>
      <c r="AU193" s="187" t="s">
        <v>21</v>
      </c>
      <c r="AY193" s="186" t="s">
        <v>132</v>
      </c>
      <c r="BK193" s="188">
        <f>BK194</f>
        <v>0</v>
      </c>
    </row>
    <row r="194" spans="1:65" s="2" customFormat="1" ht="21.75" customHeight="1">
      <c r="A194" s="36"/>
      <c r="B194" s="37"/>
      <c r="C194" s="191" t="s">
        <v>393</v>
      </c>
      <c r="D194" s="191" t="s">
        <v>135</v>
      </c>
      <c r="E194" s="192" t="s">
        <v>413</v>
      </c>
      <c r="F194" s="193" t="s">
        <v>414</v>
      </c>
      <c r="G194" s="194" t="s">
        <v>251</v>
      </c>
      <c r="H194" s="195">
        <v>29.227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1426</v>
      </c>
    </row>
    <row r="195" spans="1:65" s="12" customFormat="1" ht="25.9" customHeight="1">
      <c r="B195" s="175"/>
      <c r="C195" s="176"/>
      <c r="D195" s="177" t="s">
        <v>78</v>
      </c>
      <c r="E195" s="178" t="s">
        <v>416</v>
      </c>
      <c r="F195" s="178" t="s">
        <v>417</v>
      </c>
      <c r="G195" s="176"/>
      <c r="H195" s="176"/>
      <c r="I195" s="179"/>
      <c r="J195" s="180">
        <f>BK195</f>
        <v>0</v>
      </c>
      <c r="K195" s="176"/>
      <c r="L195" s="181"/>
      <c r="M195" s="182"/>
      <c r="N195" s="183"/>
      <c r="O195" s="183"/>
      <c r="P195" s="184">
        <f>P196+SUM(P197:P218)</f>
        <v>0</v>
      </c>
      <c r="Q195" s="183"/>
      <c r="R195" s="184">
        <f>R196+SUM(R197:R218)</f>
        <v>13.0837444</v>
      </c>
      <c r="S195" s="183"/>
      <c r="T195" s="185">
        <f>T196+SUM(T197:T218)</f>
        <v>2.0057616</v>
      </c>
      <c r="AR195" s="186" t="s">
        <v>141</v>
      </c>
      <c r="AT195" s="187" t="s">
        <v>78</v>
      </c>
      <c r="AU195" s="187" t="s">
        <v>79</v>
      </c>
      <c r="AY195" s="186" t="s">
        <v>132</v>
      </c>
      <c r="BK195" s="188">
        <f>BK196+SUM(BK197:BK218)</f>
        <v>0</v>
      </c>
    </row>
    <row r="196" spans="1:65" s="2" customFormat="1" ht="16.5" customHeight="1">
      <c r="A196" s="36"/>
      <c r="B196" s="37"/>
      <c r="C196" s="191" t="s">
        <v>397</v>
      </c>
      <c r="D196" s="191" t="s">
        <v>135</v>
      </c>
      <c r="E196" s="192" t="s">
        <v>419</v>
      </c>
      <c r="F196" s="193" t="s">
        <v>420</v>
      </c>
      <c r="G196" s="194" t="s">
        <v>195</v>
      </c>
      <c r="H196" s="195">
        <v>314.64</v>
      </c>
      <c r="I196" s="196"/>
      <c r="J196" s="197">
        <f t="shared" ref="J196:J201" si="0">ROUND(I196*H196,2)</f>
        <v>0</v>
      </c>
      <c r="K196" s="193" t="s">
        <v>139</v>
      </c>
      <c r="L196" s="41"/>
      <c r="M196" s="198" t="s">
        <v>32</v>
      </c>
      <c r="N196" s="199" t="s">
        <v>51</v>
      </c>
      <c r="O196" s="66"/>
      <c r="P196" s="200">
        <f t="shared" ref="P196:P201" si="1">O196*H196</f>
        <v>0</v>
      </c>
      <c r="Q196" s="200">
        <v>0</v>
      </c>
      <c r="R196" s="200">
        <f t="shared" ref="R196:R201" si="2">Q196*H196</f>
        <v>0</v>
      </c>
      <c r="S196" s="200">
        <v>5.94E-3</v>
      </c>
      <c r="T196" s="201">
        <f t="shared" ref="T196:T201" si="3">S196*H196</f>
        <v>1.8689616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2" t="s">
        <v>261</v>
      </c>
      <c r="AT196" s="202" t="s">
        <v>135</v>
      </c>
      <c r="AU196" s="202" t="s">
        <v>21</v>
      </c>
      <c r="AY196" s="18" t="s">
        <v>132</v>
      </c>
      <c r="BE196" s="203">
        <f t="shared" ref="BE196:BE201" si="4">IF(N196="základní",J196,0)</f>
        <v>0</v>
      </c>
      <c r="BF196" s="203">
        <f t="shared" ref="BF196:BF201" si="5">IF(N196="snížená",J196,0)</f>
        <v>0</v>
      </c>
      <c r="BG196" s="203">
        <f t="shared" ref="BG196:BG201" si="6">IF(N196="zákl. přenesená",J196,0)</f>
        <v>0</v>
      </c>
      <c r="BH196" s="203">
        <f t="shared" ref="BH196:BH201" si="7">IF(N196="sníž. přenesená",J196,0)</f>
        <v>0</v>
      </c>
      <c r="BI196" s="203">
        <f t="shared" ref="BI196:BI201" si="8">IF(N196="nulová",J196,0)</f>
        <v>0</v>
      </c>
      <c r="BJ196" s="18" t="s">
        <v>141</v>
      </c>
      <c r="BK196" s="203">
        <f t="shared" ref="BK196:BK201" si="9">ROUND(I196*H196,2)</f>
        <v>0</v>
      </c>
      <c r="BL196" s="18" t="s">
        <v>261</v>
      </c>
      <c r="BM196" s="202" t="s">
        <v>1427</v>
      </c>
    </row>
    <row r="197" spans="1:65" s="2" customFormat="1" ht="16.5" customHeight="1">
      <c r="A197" s="36"/>
      <c r="B197" s="37"/>
      <c r="C197" s="191" t="s">
        <v>402</v>
      </c>
      <c r="D197" s="191" t="s">
        <v>135</v>
      </c>
      <c r="E197" s="192" t="s">
        <v>423</v>
      </c>
      <c r="F197" s="193" t="s">
        <v>424</v>
      </c>
      <c r="G197" s="194" t="s">
        <v>224</v>
      </c>
      <c r="H197" s="195">
        <v>19</v>
      </c>
      <c r="I197" s="196"/>
      <c r="J197" s="197">
        <f t="shared" si="0"/>
        <v>0</v>
      </c>
      <c r="K197" s="193" t="s">
        <v>139</v>
      </c>
      <c r="L197" s="41"/>
      <c r="M197" s="198" t="s">
        <v>32</v>
      </c>
      <c r="N197" s="199" t="s">
        <v>51</v>
      </c>
      <c r="O197" s="66"/>
      <c r="P197" s="200">
        <f t="shared" si="1"/>
        <v>0</v>
      </c>
      <c r="Q197" s="200">
        <v>0</v>
      </c>
      <c r="R197" s="200">
        <f t="shared" si="2"/>
        <v>0</v>
      </c>
      <c r="S197" s="200">
        <v>3.3800000000000002E-3</v>
      </c>
      <c r="T197" s="201">
        <f t="shared" si="3"/>
        <v>6.4219999999999999E-2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2" t="s">
        <v>261</v>
      </c>
      <c r="AT197" s="202" t="s">
        <v>135</v>
      </c>
      <c r="AU197" s="202" t="s">
        <v>21</v>
      </c>
      <c r="AY197" s="18" t="s">
        <v>132</v>
      </c>
      <c r="BE197" s="203">
        <f t="shared" si="4"/>
        <v>0</v>
      </c>
      <c r="BF197" s="203">
        <f t="shared" si="5"/>
        <v>0</v>
      </c>
      <c r="BG197" s="203">
        <f t="shared" si="6"/>
        <v>0</v>
      </c>
      <c r="BH197" s="203">
        <f t="shared" si="7"/>
        <v>0</v>
      </c>
      <c r="BI197" s="203">
        <f t="shared" si="8"/>
        <v>0</v>
      </c>
      <c r="BJ197" s="18" t="s">
        <v>141</v>
      </c>
      <c r="BK197" s="203">
        <f t="shared" si="9"/>
        <v>0</v>
      </c>
      <c r="BL197" s="18" t="s">
        <v>261</v>
      </c>
      <c r="BM197" s="202" t="s">
        <v>1428</v>
      </c>
    </row>
    <row r="198" spans="1:65" s="2" customFormat="1" ht="16.5" customHeight="1">
      <c r="A198" s="36"/>
      <c r="B198" s="37"/>
      <c r="C198" s="191" t="s">
        <v>406</v>
      </c>
      <c r="D198" s="191" t="s">
        <v>135</v>
      </c>
      <c r="E198" s="192" t="s">
        <v>1064</v>
      </c>
      <c r="F198" s="193" t="s">
        <v>1190</v>
      </c>
      <c r="G198" s="194" t="s">
        <v>224</v>
      </c>
      <c r="H198" s="195">
        <v>19</v>
      </c>
      <c r="I198" s="196"/>
      <c r="J198" s="197">
        <f t="shared" si="0"/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 t="shared" si="1"/>
        <v>0</v>
      </c>
      <c r="Q198" s="200">
        <v>0</v>
      </c>
      <c r="R198" s="200">
        <f t="shared" si="2"/>
        <v>0</v>
      </c>
      <c r="S198" s="200">
        <v>0</v>
      </c>
      <c r="T198" s="201">
        <f t="shared" si="3"/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261</v>
      </c>
      <c r="AT198" s="202" t="s">
        <v>135</v>
      </c>
      <c r="AU198" s="202" t="s">
        <v>21</v>
      </c>
      <c r="AY198" s="18" t="s">
        <v>132</v>
      </c>
      <c r="BE198" s="203">
        <f t="shared" si="4"/>
        <v>0</v>
      </c>
      <c r="BF198" s="203">
        <f t="shared" si="5"/>
        <v>0</v>
      </c>
      <c r="BG198" s="203">
        <f t="shared" si="6"/>
        <v>0</v>
      </c>
      <c r="BH198" s="203">
        <f t="shared" si="7"/>
        <v>0</v>
      </c>
      <c r="BI198" s="203">
        <f t="shared" si="8"/>
        <v>0</v>
      </c>
      <c r="BJ198" s="18" t="s">
        <v>141</v>
      </c>
      <c r="BK198" s="203">
        <f t="shared" si="9"/>
        <v>0</v>
      </c>
      <c r="BL198" s="18" t="s">
        <v>261</v>
      </c>
      <c r="BM198" s="202" t="s">
        <v>1429</v>
      </c>
    </row>
    <row r="199" spans="1:65" s="2" customFormat="1" ht="16.5" customHeight="1">
      <c r="A199" s="36"/>
      <c r="B199" s="37"/>
      <c r="C199" s="191" t="s">
        <v>412</v>
      </c>
      <c r="D199" s="191" t="s">
        <v>135</v>
      </c>
      <c r="E199" s="192" t="s">
        <v>427</v>
      </c>
      <c r="F199" s="193" t="s">
        <v>428</v>
      </c>
      <c r="G199" s="194" t="s">
        <v>224</v>
      </c>
      <c r="H199" s="195">
        <v>38</v>
      </c>
      <c r="I199" s="196"/>
      <c r="J199" s="197">
        <f t="shared" si="0"/>
        <v>0</v>
      </c>
      <c r="K199" s="193" t="s">
        <v>139</v>
      </c>
      <c r="L199" s="41"/>
      <c r="M199" s="198" t="s">
        <v>32</v>
      </c>
      <c r="N199" s="199" t="s">
        <v>51</v>
      </c>
      <c r="O199" s="66"/>
      <c r="P199" s="200">
        <f t="shared" si="1"/>
        <v>0</v>
      </c>
      <c r="Q199" s="200">
        <v>0</v>
      </c>
      <c r="R199" s="200">
        <f t="shared" si="2"/>
        <v>0</v>
      </c>
      <c r="S199" s="200">
        <v>1.91E-3</v>
      </c>
      <c r="T199" s="201">
        <f t="shared" si="3"/>
        <v>7.2580000000000006E-2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261</v>
      </c>
      <c r="AT199" s="202" t="s">
        <v>135</v>
      </c>
      <c r="AU199" s="202" t="s">
        <v>21</v>
      </c>
      <c r="AY199" s="18" t="s">
        <v>132</v>
      </c>
      <c r="BE199" s="203">
        <f t="shared" si="4"/>
        <v>0</v>
      </c>
      <c r="BF199" s="203">
        <f t="shared" si="5"/>
        <v>0</v>
      </c>
      <c r="BG199" s="203">
        <f t="shared" si="6"/>
        <v>0</v>
      </c>
      <c r="BH199" s="203">
        <f t="shared" si="7"/>
        <v>0</v>
      </c>
      <c r="BI199" s="203">
        <f t="shared" si="8"/>
        <v>0</v>
      </c>
      <c r="BJ199" s="18" t="s">
        <v>141</v>
      </c>
      <c r="BK199" s="203">
        <f t="shared" si="9"/>
        <v>0</v>
      </c>
      <c r="BL199" s="18" t="s">
        <v>261</v>
      </c>
      <c r="BM199" s="202" t="s">
        <v>1430</v>
      </c>
    </row>
    <row r="200" spans="1:65" s="2" customFormat="1" ht="16.5" customHeight="1">
      <c r="A200" s="36"/>
      <c r="B200" s="37"/>
      <c r="C200" s="191" t="s">
        <v>794</v>
      </c>
      <c r="D200" s="191" t="s">
        <v>135</v>
      </c>
      <c r="E200" s="192" t="s">
        <v>431</v>
      </c>
      <c r="F200" s="193" t="s">
        <v>432</v>
      </c>
      <c r="G200" s="194" t="s">
        <v>224</v>
      </c>
      <c r="H200" s="195">
        <v>38</v>
      </c>
      <c r="I200" s="196"/>
      <c r="J200" s="197">
        <f t="shared" si="0"/>
        <v>0</v>
      </c>
      <c r="K200" s="193" t="s">
        <v>139</v>
      </c>
      <c r="L200" s="41"/>
      <c r="M200" s="198" t="s">
        <v>32</v>
      </c>
      <c r="N200" s="199" t="s">
        <v>51</v>
      </c>
      <c r="O200" s="66"/>
      <c r="P200" s="200">
        <f t="shared" si="1"/>
        <v>0</v>
      </c>
      <c r="Q200" s="200">
        <v>0</v>
      </c>
      <c r="R200" s="200">
        <f t="shared" si="2"/>
        <v>0</v>
      </c>
      <c r="S200" s="200">
        <v>0</v>
      </c>
      <c r="T200" s="201">
        <f t="shared" si="3"/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2" t="s">
        <v>261</v>
      </c>
      <c r="AT200" s="202" t="s">
        <v>135</v>
      </c>
      <c r="AU200" s="202" t="s">
        <v>21</v>
      </c>
      <c r="AY200" s="18" t="s">
        <v>132</v>
      </c>
      <c r="BE200" s="203">
        <f t="shared" si="4"/>
        <v>0</v>
      </c>
      <c r="BF200" s="203">
        <f t="shared" si="5"/>
        <v>0</v>
      </c>
      <c r="BG200" s="203">
        <f t="shared" si="6"/>
        <v>0</v>
      </c>
      <c r="BH200" s="203">
        <f t="shared" si="7"/>
        <v>0</v>
      </c>
      <c r="BI200" s="203">
        <f t="shared" si="8"/>
        <v>0</v>
      </c>
      <c r="BJ200" s="18" t="s">
        <v>141</v>
      </c>
      <c r="BK200" s="203">
        <f t="shared" si="9"/>
        <v>0</v>
      </c>
      <c r="BL200" s="18" t="s">
        <v>261</v>
      </c>
      <c r="BM200" s="202" t="s">
        <v>1431</v>
      </c>
    </row>
    <row r="201" spans="1:65" s="2" customFormat="1" ht="16.5" customHeight="1">
      <c r="A201" s="36"/>
      <c r="B201" s="37"/>
      <c r="C201" s="191" t="s">
        <v>796</v>
      </c>
      <c r="D201" s="191" t="s">
        <v>135</v>
      </c>
      <c r="E201" s="192" t="s">
        <v>435</v>
      </c>
      <c r="F201" s="193" t="s">
        <v>436</v>
      </c>
      <c r="G201" s="194" t="s">
        <v>224</v>
      </c>
      <c r="H201" s="195">
        <v>30.4</v>
      </c>
      <c r="I201" s="196"/>
      <c r="J201" s="197">
        <f t="shared" si="0"/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 t="shared" si="1"/>
        <v>0</v>
      </c>
      <c r="Q201" s="200">
        <v>0</v>
      </c>
      <c r="R201" s="200">
        <f t="shared" si="2"/>
        <v>0</v>
      </c>
      <c r="S201" s="200">
        <v>0</v>
      </c>
      <c r="T201" s="201">
        <f t="shared" si="3"/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261</v>
      </c>
      <c r="AT201" s="202" t="s">
        <v>135</v>
      </c>
      <c r="AU201" s="202" t="s">
        <v>21</v>
      </c>
      <c r="AY201" s="18" t="s">
        <v>132</v>
      </c>
      <c r="BE201" s="203">
        <f t="shared" si="4"/>
        <v>0</v>
      </c>
      <c r="BF201" s="203">
        <f t="shared" si="5"/>
        <v>0</v>
      </c>
      <c r="BG201" s="203">
        <f t="shared" si="6"/>
        <v>0</v>
      </c>
      <c r="BH201" s="203">
        <f t="shared" si="7"/>
        <v>0</v>
      </c>
      <c r="BI201" s="203">
        <f t="shared" si="8"/>
        <v>0</v>
      </c>
      <c r="BJ201" s="18" t="s">
        <v>141</v>
      </c>
      <c r="BK201" s="203">
        <f t="shared" si="9"/>
        <v>0</v>
      </c>
      <c r="BL201" s="18" t="s">
        <v>261</v>
      </c>
      <c r="BM201" s="202" t="s">
        <v>1432</v>
      </c>
    </row>
    <row r="202" spans="1:65" s="13" customFormat="1" ht="11.25">
      <c r="B202" s="209"/>
      <c r="C202" s="210"/>
      <c r="D202" s="211" t="s">
        <v>197</v>
      </c>
      <c r="E202" s="212" t="s">
        <v>32</v>
      </c>
      <c r="F202" s="213" t="s">
        <v>438</v>
      </c>
      <c r="G202" s="210"/>
      <c r="H202" s="214">
        <v>30.4</v>
      </c>
      <c r="I202" s="215"/>
      <c r="J202" s="210"/>
      <c r="K202" s="210"/>
      <c r="L202" s="216"/>
      <c r="M202" s="217"/>
      <c r="N202" s="218"/>
      <c r="O202" s="218"/>
      <c r="P202" s="218"/>
      <c r="Q202" s="218"/>
      <c r="R202" s="218"/>
      <c r="S202" s="218"/>
      <c r="T202" s="219"/>
      <c r="AT202" s="220" t="s">
        <v>197</v>
      </c>
      <c r="AU202" s="220" t="s">
        <v>21</v>
      </c>
      <c r="AV202" s="13" t="s">
        <v>141</v>
      </c>
      <c r="AW202" s="13" t="s">
        <v>41</v>
      </c>
      <c r="AX202" s="13" t="s">
        <v>79</v>
      </c>
      <c r="AY202" s="220" t="s">
        <v>132</v>
      </c>
    </row>
    <row r="203" spans="1:65" s="14" customFormat="1" ht="11.25">
      <c r="B203" s="221"/>
      <c r="C203" s="222"/>
      <c r="D203" s="211" t="s">
        <v>197</v>
      </c>
      <c r="E203" s="223" t="s">
        <v>32</v>
      </c>
      <c r="F203" s="224" t="s">
        <v>199</v>
      </c>
      <c r="G203" s="222"/>
      <c r="H203" s="225">
        <v>30.4</v>
      </c>
      <c r="I203" s="226"/>
      <c r="J203" s="222"/>
      <c r="K203" s="222"/>
      <c r="L203" s="227"/>
      <c r="M203" s="228"/>
      <c r="N203" s="229"/>
      <c r="O203" s="229"/>
      <c r="P203" s="229"/>
      <c r="Q203" s="229"/>
      <c r="R203" s="229"/>
      <c r="S203" s="229"/>
      <c r="T203" s="230"/>
      <c r="AT203" s="231" t="s">
        <v>197</v>
      </c>
      <c r="AU203" s="231" t="s">
        <v>21</v>
      </c>
      <c r="AV203" s="14" t="s">
        <v>150</v>
      </c>
      <c r="AW203" s="14" t="s">
        <v>41</v>
      </c>
      <c r="AX203" s="14" t="s">
        <v>21</v>
      </c>
      <c r="AY203" s="231" t="s">
        <v>132</v>
      </c>
    </row>
    <row r="204" spans="1:65" s="2" customFormat="1" ht="16.5" customHeight="1">
      <c r="A204" s="36"/>
      <c r="B204" s="37"/>
      <c r="C204" s="191" t="s">
        <v>426</v>
      </c>
      <c r="D204" s="191" t="s">
        <v>135</v>
      </c>
      <c r="E204" s="192" t="s">
        <v>440</v>
      </c>
      <c r="F204" s="193" t="s">
        <v>441</v>
      </c>
      <c r="G204" s="194" t="s">
        <v>224</v>
      </c>
      <c r="H204" s="195">
        <v>38</v>
      </c>
      <c r="I204" s="196"/>
      <c r="J204" s="197">
        <f t="shared" ref="J204:J209" si="10">ROUND(I204*H204,2)</f>
        <v>0</v>
      </c>
      <c r="K204" s="193" t="s">
        <v>139</v>
      </c>
      <c r="L204" s="41"/>
      <c r="M204" s="198" t="s">
        <v>32</v>
      </c>
      <c r="N204" s="199" t="s">
        <v>51</v>
      </c>
      <c r="O204" s="66"/>
      <c r="P204" s="200">
        <f t="shared" ref="P204:P209" si="11">O204*H204</f>
        <v>0</v>
      </c>
      <c r="Q204" s="200">
        <v>0</v>
      </c>
      <c r="R204" s="200">
        <f t="shared" ref="R204:R209" si="12">Q204*H204</f>
        <v>0</v>
      </c>
      <c r="S204" s="200">
        <v>0</v>
      </c>
      <c r="T204" s="201">
        <f t="shared" ref="T204:T209" si="13"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2" t="s">
        <v>261</v>
      </c>
      <c r="AT204" s="202" t="s">
        <v>135</v>
      </c>
      <c r="AU204" s="202" t="s">
        <v>21</v>
      </c>
      <c r="AY204" s="18" t="s">
        <v>132</v>
      </c>
      <c r="BE204" s="203">
        <f t="shared" ref="BE204:BE209" si="14">IF(N204="základní",J204,0)</f>
        <v>0</v>
      </c>
      <c r="BF204" s="203">
        <f t="shared" ref="BF204:BF209" si="15">IF(N204="snížená",J204,0)</f>
        <v>0</v>
      </c>
      <c r="BG204" s="203">
        <f t="shared" ref="BG204:BG209" si="16">IF(N204="zákl. přenesená",J204,0)</f>
        <v>0</v>
      </c>
      <c r="BH204" s="203">
        <f t="shared" ref="BH204:BH209" si="17">IF(N204="sníž. přenesená",J204,0)</f>
        <v>0</v>
      </c>
      <c r="BI204" s="203">
        <f t="shared" ref="BI204:BI209" si="18">IF(N204="nulová",J204,0)</f>
        <v>0</v>
      </c>
      <c r="BJ204" s="18" t="s">
        <v>141</v>
      </c>
      <c r="BK204" s="203">
        <f t="shared" ref="BK204:BK209" si="19">ROUND(I204*H204,2)</f>
        <v>0</v>
      </c>
      <c r="BL204" s="18" t="s">
        <v>261</v>
      </c>
      <c r="BM204" s="202" t="s">
        <v>1433</v>
      </c>
    </row>
    <row r="205" spans="1:65" s="2" customFormat="1" ht="21.75" customHeight="1">
      <c r="A205" s="36"/>
      <c r="B205" s="37"/>
      <c r="C205" s="191" t="s">
        <v>430</v>
      </c>
      <c r="D205" s="191" t="s">
        <v>135</v>
      </c>
      <c r="E205" s="192" t="s">
        <v>444</v>
      </c>
      <c r="F205" s="193" t="s">
        <v>445</v>
      </c>
      <c r="G205" s="194" t="s">
        <v>195</v>
      </c>
      <c r="H205" s="195">
        <v>314.64</v>
      </c>
      <c r="I205" s="196"/>
      <c r="J205" s="197">
        <f t="shared" si="10"/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 t="shared" si="11"/>
        <v>0</v>
      </c>
      <c r="Q205" s="200">
        <v>7.5599999999999999E-3</v>
      </c>
      <c r="R205" s="200">
        <f t="shared" si="12"/>
        <v>2.3786783999999996</v>
      </c>
      <c r="S205" s="200">
        <v>0</v>
      </c>
      <c r="T205" s="201">
        <f t="shared" si="13"/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261</v>
      </c>
      <c r="AT205" s="202" t="s">
        <v>135</v>
      </c>
      <c r="AU205" s="202" t="s">
        <v>21</v>
      </c>
      <c r="AY205" s="18" t="s">
        <v>132</v>
      </c>
      <c r="BE205" s="203">
        <f t="shared" si="14"/>
        <v>0</v>
      </c>
      <c r="BF205" s="203">
        <f t="shared" si="15"/>
        <v>0</v>
      </c>
      <c r="BG205" s="203">
        <f t="shared" si="16"/>
        <v>0</v>
      </c>
      <c r="BH205" s="203">
        <f t="shared" si="17"/>
        <v>0</v>
      </c>
      <c r="BI205" s="203">
        <f t="shared" si="18"/>
        <v>0</v>
      </c>
      <c r="BJ205" s="18" t="s">
        <v>141</v>
      </c>
      <c r="BK205" s="203">
        <f t="shared" si="19"/>
        <v>0</v>
      </c>
      <c r="BL205" s="18" t="s">
        <v>261</v>
      </c>
      <c r="BM205" s="202" t="s">
        <v>1434</v>
      </c>
    </row>
    <row r="206" spans="1:65" s="2" customFormat="1" ht="16.5" customHeight="1">
      <c r="A206" s="36"/>
      <c r="B206" s="37"/>
      <c r="C206" s="191" t="s">
        <v>434</v>
      </c>
      <c r="D206" s="191" t="s">
        <v>135</v>
      </c>
      <c r="E206" s="192" t="s">
        <v>448</v>
      </c>
      <c r="F206" s="193" t="s">
        <v>449</v>
      </c>
      <c r="G206" s="194" t="s">
        <v>224</v>
      </c>
      <c r="H206" s="195">
        <v>19</v>
      </c>
      <c r="I206" s="196"/>
      <c r="J206" s="197">
        <f t="shared" si="10"/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 t="shared" si="11"/>
        <v>0</v>
      </c>
      <c r="Q206" s="200">
        <v>0</v>
      </c>
      <c r="R206" s="200">
        <f t="shared" si="12"/>
        <v>0</v>
      </c>
      <c r="S206" s="200">
        <v>0</v>
      </c>
      <c r="T206" s="201">
        <f t="shared" si="1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 t="shared" si="14"/>
        <v>0</v>
      </c>
      <c r="BF206" s="203">
        <f t="shared" si="15"/>
        <v>0</v>
      </c>
      <c r="BG206" s="203">
        <f t="shared" si="16"/>
        <v>0</v>
      </c>
      <c r="BH206" s="203">
        <f t="shared" si="17"/>
        <v>0</v>
      </c>
      <c r="BI206" s="203">
        <f t="shared" si="18"/>
        <v>0</v>
      </c>
      <c r="BJ206" s="18" t="s">
        <v>141</v>
      </c>
      <c r="BK206" s="203">
        <f t="shared" si="19"/>
        <v>0</v>
      </c>
      <c r="BL206" s="18" t="s">
        <v>261</v>
      </c>
      <c r="BM206" s="202" t="s">
        <v>1435</v>
      </c>
    </row>
    <row r="207" spans="1:65" s="2" customFormat="1" ht="21.75" customHeight="1">
      <c r="A207" s="36"/>
      <c r="B207" s="37"/>
      <c r="C207" s="191" t="s">
        <v>439</v>
      </c>
      <c r="D207" s="191" t="s">
        <v>135</v>
      </c>
      <c r="E207" s="192" t="s">
        <v>452</v>
      </c>
      <c r="F207" s="193" t="s">
        <v>453</v>
      </c>
      <c r="G207" s="194" t="s">
        <v>224</v>
      </c>
      <c r="H207" s="195">
        <v>19</v>
      </c>
      <c r="I207" s="196"/>
      <c r="J207" s="197">
        <f t="shared" si="10"/>
        <v>0</v>
      </c>
      <c r="K207" s="193" t="s">
        <v>139</v>
      </c>
      <c r="L207" s="41"/>
      <c r="M207" s="198" t="s">
        <v>32</v>
      </c>
      <c r="N207" s="199" t="s">
        <v>51</v>
      </c>
      <c r="O207" s="66"/>
      <c r="P207" s="200">
        <f t="shared" si="11"/>
        <v>0</v>
      </c>
      <c r="Q207" s="200">
        <v>3.62E-3</v>
      </c>
      <c r="R207" s="200">
        <f t="shared" si="12"/>
        <v>6.8779999999999994E-2</v>
      </c>
      <c r="S207" s="200">
        <v>0</v>
      </c>
      <c r="T207" s="201">
        <f t="shared" si="13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2" t="s">
        <v>261</v>
      </c>
      <c r="AT207" s="202" t="s">
        <v>135</v>
      </c>
      <c r="AU207" s="202" t="s">
        <v>21</v>
      </c>
      <c r="AY207" s="18" t="s">
        <v>132</v>
      </c>
      <c r="BE207" s="203">
        <f t="shared" si="14"/>
        <v>0</v>
      </c>
      <c r="BF207" s="203">
        <f t="shared" si="15"/>
        <v>0</v>
      </c>
      <c r="BG207" s="203">
        <f t="shared" si="16"/>
        <v>0</v>
      </c>
      <c r="BH207" s="203">
        <f t="shared" si="17"/>
        <v>0</v>
      </c>
      <c r="BI207" s="203">
        <f t="shared" si="18"/>
        <v>0</v>
      </c>
      <c r="BJ207" s="18" t="s">
        <v>141</v>
      </c>
      <c r="BK207" s="203">
        <f t="shared" si="19"/>
        <v>0</v>
      </c>
      <c r="BL207" s="18" t="s">
        <v>261</v>
      </c>
      <c r="BM207" s="202" t="s">
        <v>1436</v>
      </c>
    </row>
    <row r="208" spans="1:65" s="2" customFormat="1" ht="21.75" customHeight="1">
      <c r="A208" s="36"/>
      <c r="B208" s="37"/>
      <c r="C208" s="191" t="s">
        <v>443</v>
      </c>
      <c r="D208" s="191" t="s">
        <v>135</v>
      </c>
      <c r="E208" s="192" t="s">
        <v>456</v>
      </c>
      <c r="F208" s="193" t="s">
        <v>457</v>
      </c>
      <c r="G208" s="194" t="s">
        <v>224</v>
      </c>
      <c r="H208" s="195">
        <v>38</v>
      </c>
      <c r="I208" s="196"/>
      <c r="J208" s="197">
        <f t="shared" si="10"/>
        <v>0</v>
      </c>
      <c r="K208" s="193" t="s">
        <v>139</v>
      </c>
      <c r="L208" s="41"/>
      <c r="M208" s="198" t="s">
        <v>32</v>
      </c>
      <c r="N208" s="199" t="s">
        <v>51</v>
      </c>
      <c r="O208" s="66"/>
      <c r="P208" s="200">
        <f t="shared" si="11"/>
        <v>0</v>
      </c>
      <c r="Q208" s="200">
        <v>5.6499999999999996E-3</v>
      </c>
      <c r="R208" s="200">
        <f t="shared" si="12"/>
        <v>0.21469999999999997</v>
      </c>
      <c r="S208" s="200">
        <v>0</v>
      </c>
      <c r="T208" s="201">
        <f t="shared" si="1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2" t="s">
        <v>261</v>
      </c>
      <c r="AT208" s="202" t="s">
        <v>135</v>
      </c>
      <c r="AU208" s="202" t="s">
        <v>21</v>
      </c>
      <c r="AY208" s="18" t="s">
        <v>132</v>
      </c>
      <c r="BE208" s="203">
        <f t="shared" si="14"/>
        <v>0</v>
      </c>
      <c r="BF208" s="203">
        <f t="shared" si="15"/>
        <v>0</v>
      </c>
      <c r="BG208" s="203">
        <f t="shared" si="16"/>
        <v>0</v>
      </c>
      <c r="BH208" s="203">
        <f t="shared" si="17"/>
        <v>0</v>
      </c>
      <c r="BI208" s="203">
        <f t="shared" si="18"/>
        <v>0</v>
      </c>
      <c r="BJ208" s="18" t="s">
        <v>141</v>
      </c>
      <c r="BK208" s="203">
        <f t="shared" si="19"/>
        <v>0</v>
      </c>
      <c r="BL208" s="18" t="s">
        <v>261</v>
      </c>
      <c r="BM208" s="202" t="s">
        <v>1437</v>
      </c>
    </row>
    <row r="209" spans="1:65" s="2" customFormat="1" ht="21.75" customHeight="1">
      <c r="A209" s="36"/>
      <c r="B209" s="37"/>
      <c r="C209" s="191" t="s">
        <v>447</v>
      </c>
      <c r="D209" s="191" t="s">
        <v>135</v>
      </c>
      <c r="E209" s="192" t="s">
        <v>460</v>
      </c>
      <c r="F209" s="193" t="s">
        <v>461</v>
      </c>
      <c r="G209" s="194" t="s">
        <v>224</v>
      </c>
      <c r="H209" s="195">
        <v>26</v>
      </c>
      <c r="I209" s="196"/>
      <c r="J209" s="197">
        <f t="shared" si="10"/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 t="shared" si="11"/>
        <v>0</v>
      </c>
      <c r="Q209" s="200">
        <v>4.2900000000000004E-3</v>
      </c>
      <c r="R209" s="200">
        <f t="shared" si="12"/>
        <v>0.11154000000000001</v>
      </c>
      <c r="S209" s="200">
        <v>0</v>
      </c>
      <c r="T209" s="201">
        <f t="shared" si="1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 t="shared" si="14"/>
        <v>0</v>
      </c>
      <c r="BF209" s="203">
        <f t="shared" si="15"/>
        <v>0</v>
      </c>
      <c r="BG209" s="203">
        <f t="shared" si="16"/>
        <v>0</v>
      </c>
      <c r="BH209" s="203">
        <f t="shared" si="17"/>
        <v>0</v>
      </c>
      <c r="BI209" s="203">
        <f t="shared" si="18"/>
        <v>0</v>
      </c>
      <c r="BJ209" s="18" t="s">
        <v>141</v>
      </c>
      <c r="BK209" s="203">
        <f t="shared" si="19"/>
        <v>0</v>
      </c>
      <c r="BL209" s="18" t="s">
        <v>261</v>
      </c>
      <c r="BM209" s="202" t="s">
        <v>1438</v>
      </c>
    </row>
    <row r="210" spans="1:65" s="13" customFormat="1" ht="11.25">
      <c r="B210" s="209"/>
      <c r="C210" s="210"/>
      <c r="D210" s="211" t="s">
        <v>197</v>
      </c>
      <c r="E210" s="212" t="s">
        <v>32</v>
      </c>
      <c r="F210" s="213" t="s">
        <v>807</v>
      </c>
      <c r="G210" s="210"/>
      <c r="H210" s="214">
        <v>26</v>
      </c>
      <c r="I210" s="215"/>
      <c r="J210" s="210"/>
      <c r="K210" s="210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197</v>
      </c>
      <c r="AU210" s="220" t="s">
        <v>21</v>
      </c>
      <c r="AV210" s="13" t="s">
        <v>141</v>
      </c>
      <c r="AW210" s="13" t="s">
        <v>41</v>
      </c>
      <c r="AX210" s="13" t="s">
        <v>79</v>
      </c>
      <c r="AY210" s="220" t="s">
        <v>132</v>
      </c>
    </row>
    <row r="211" spans="1:65" s="14" customFormat="1" ht="11.25">
      <c r="B211" s="221"/>
      <c r="C211" s="222"/>
      <c r="D211" s="211" t="s">
        <v>197</v>
      </c>
      <c r="E211" s="223" t="s">
        <v>32</v>
      </c>
      <c r="F211" s="224" t="s">
        <v>199</v>
      </c>
      <c r="G211" s="222"/>
      <c r="H211" s="225">
        <v>26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197</v>
      </c>
      <c r="AU211" s="231" t="s">
        <v>21</v>
      </c>
      <c r="AV211" s="14" t="s">
        <v>150</v>
      </c>
      <c r="AW211" s="14" t="s">
        <v>41</v>
      </c>
      <c r="AX211" s="14" t="s">
        <v>21</v>
      </c>
      <c r="AY211" s="231" t="s">
        <v>132</v>
      </c>
    </row>
    <row r="212" spans="1:65" s="2" customFormat="1" ht="21.75" customHeight="1">
      <c r="A212" s="36"/>
      <c r="B212" s="37"/>
      <c r="C212" s="191" t="s">
        <v>451</v>
      </c>
      <c r="D212" s="191" t="s">
        <v>135</v>
      </c>
      <c r="E212" s="192" t="s">
        <v>464</v>
      </c>
      <c r="F212" s="193" t="s">
        <v>465</v>
      </c>
      <c r="G212" s="194" t="s">
        <v>195</v>
      </c>
      <c r="H212" s="195">
        <v>6</v>
      </c>
      <c r="I212" s="196"/>
      <c r="J212" s="197">
        <f t="shared" ref="J212:J217" si="20">ROUND(I212*H212,2)</f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ref="P212:P217" si="21">O212*H212</f>
        <v>0</v>
      </c>
      <c r="Q212" s="200">
        <v>1.082E-2</v>
      </c>
      <c r="R212" s="200">
        <f t="shared" ref="R212:R217" si="22">Q212*H212</f>
        <v>6.4920000000000005E-2</v>
      </c>
      <c r="S212" s="200">
        <v>0</v>
      </c>
      <c r="T212" s="201">
        <f t="shared" ref="T212:T217" si="23"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ref="BE212:BE217" si="24">IF(N212="základní",J212,0)</f>
        <v>0</v>
      </c>
      <c r="BF212" s="203">
        <f t="shared" ref="BF212:BF217" si="25">IF(N212="snížená",J212,0)</f>
        <v>0</v>
      </c>
      <c r="BG212" s="203">
        <f t="shared" ref="BG212:BG217" si="26">IF(N212="zákl. přenesená",J212,0)</f>
        <v>0</v>
      </c>
      <c r="BH212" s="203">
        <f t="shared" ref="BH212:BH217" si="27">IF(N212="sníž. přenesená",J212,0)</f>
        <v>0</v>
      </c>
      <c r="BI212" s="203">
        <f t="shared" ref="BI212:BI217" si="28">IF(N212="nulová",J212,0)</f>
        <v>0</v>
      </c>
      <c r="BJ212" s="18" t="s">
        <v>141</v>
      </c>
      <c r="BK212" s="203">
        <f t="shared" ref="BK212:BK217" si="29">ROUND(I212*H212,2)</f>
        <v>0</v>
      </c>
      <c r="BL212" s="18" t="s">
        <v>261</v>
      </c>
      <c r="BM212" s="202" t="s">
        <v>1439</v>
      </c>
    </row>
    <row r="213" spans="1:65" s="2" customFormat="1" ht="16.5" customHeight="1">
      <c r="A213" s="36"/>
      <c r="B213" s="37"/>
      <c r="C213" s="191" t="s">
        <v>455</v>
      </c>
      <c r="D213" s="191" t="s">
        <v>135</v>
      </c>
      <c r="E213" s="192" t="s">
        <v>468</v>
      </c>
      <c r="F213" s="193" t="s">
        <v>469</v>
      </c>
      <c r="G213" s="194" t="s">
        <v>224</v>
      </c>
      <c r="H213" s="195">
        <v>39.200000000000003</v>
      </c>
      <c r="I213" s="196"/>
      <c r="J213" s="197">
        <f t="shared" si="2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21"/>
        <v>0</v>
      </c>
      <c r="Q213" s="200">
        <v>0</v>
      </c>
      <c r="R213" s="200">
        <f t="shared" si="22"/>
        <v>0</v>
      </c>
      <c r="S213" s="200">
        <v>0</v>
      </c>
      <c r="T213" s="201">
        <f t="shared" si="2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24"/>
        <v>0</v>
      </c>
      <c r="BF213" s="203">
        <f t="shared" si="25"/>
        <v>0</v>
      </c>
      <c r="BG213" s="203">
        <f t="shared" si="26"/>
        <v>0</v>
      </c>
      <c r="BH213" s="203">
        <f t="shared" si="27"/>
        <v>0</v>
      </c>
      <c r="BI213" s="203">
        <f t="shared" si="28"/>
        <v>0</v>
      </c>
      <c r="BJ213" s="18" t="s">
        <v>141</v>
      </c>
      <c r="BK213" s="203">
        <f t="shared" si="29"/>
        <v>0</v>
      </c>
      <c r="BL213" s="18" t="s">
        <v>261</v>
      </c>
      <c r="BM213" s="202" t="s">
        <v>1440</v>
      </c>
    </row>
    <row r="214" spans="1:65" s="2" customFormat="1" ht="16.5" customHeight="1">
      <c r="A214" s="36"/>
      <c r="B214" s="37"/>
      <c r="C214" s="191" t="s">
        <v>459</v>
      </c>
      <c r="D214" s="191" t="s">
        <v>135</v>
      </c>
      <c r="E214" s="192" t="s">
        <v>472</v>
      </c>
      <c r="F214" s="193" t="s">
        <v>473</v>
      </c>
      <c r="G214" s="194" t="s">
        <v>338</v>
      </c>
      <c r="H214" s="195">
        <v>3</v>
      </c>
      <c r="I214" s="196"/>
      <c r="J214" s="197">
        <f t="shared" si="2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21"/>
        <v>0</v>
      </c>
      <c r="Q214" s="200">
        <v>0</v>
      </c>
      <c r="R214" s="200">
        <f t="shared" si="22"/>
        <v>0</v>
      </c>
      <c r="S214" s="200">
        <v>0</v>
      </c>
      <c r="T214" s="201">
        <f t="shared" si="2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24"/>
        <v>0</v>
      </c>
      <c r="BF214" s="203">
        <f t="shared" si="25"/>
        <v>0</v>
      </c>
      <c r="BG214" s="203">
        <f t="shared" si="26"/>
        <v>0</v>
      </c>
      <c r="BH214" s="203">
        <f t="shared" si="27"/>
        <v>0</v>
      </c>
      <c r="BI214" s="203">
        <f t="shared" si="28"/>
        <v>0</v>
      </c>
      <c r="BJ214" s="18" t="s">
        <v>141</v>
      </c>
      <c r="BK214" s="203">
        <f t="shared" si="29"/>
        <v>0</v>
      </c>
      <c r="BL214" s="18" t="s">
        <v>261</v>
      </c>
      <c r="BM214" s="202" t="s">
        <v>1441</v>
      </c>
    </row>
    <row r="215" spans="1:65" s="2" customFormat="1" ht="21.75" customHeight="1">
      <c r="A215" s="36"/>
      <c r="B215" s="37"/>
      <c r="C215" s="191" t="s">
        <v>463</v>
      </c>
      <c r="D215" s="191" t="s">
        <v>135</v>
      </c>
      <c r="E215" s="192" t="s">
        <v>476</v>
      </c>
      <c r="F215" s="193" t="s">
        <v>477</v>
      </c>
      <c r="G215" s="194" t="s">
        <v>224</v>
      </c>
      <c r="H215" s="195">
        <v>22.8</v>
      </c>
      <c r="I215" s="196"/>
      <c r="J215" s="197">
        <f t="shared" si="20"/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 t="shared" si="21"/>
        <v>0</v>
      </c>
      <c r="Q215" s="200">
        <v>2.1700000000000001E-3</v>
      </c>
      <c r="R215" s="200">
        <f t="shared" si="22"/>
        <v>4.9476000000000006E-2</v>
      </c>
      <c r="S215" s="200">
        <v>0</v>
      </c>
      <c r="T215" s="201">
        <f t="shared" si="2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261</v>
      </c>
      <c r="AT215" s="202" t="s">
        <v>135</v>
      </c>
      <c r="AU215" s="202" t="s">
        <v>21</v>
      </c>
      <c r="AY215" s="18" t="s">
        <v>132</v>
      </c>
      <c r="BE215" s="203">
        <f t="shared" si="24"/>
        <v>0</v>
      </c>
      <c r="BF215" s="203">
        <f t="shared" si="25"/>
        <v>0</v>
      </c>
      <c r="BG215" s="203">
        <f t="shared" si="26"/>
        <v>0</v>
      </c>
      <c r="BH215" s="203">
        <f t="shared" si="27"/>
        <v>0</v>
      </c>
      <c r="BI215" s="203">
        <f t="shared" si="28"/>
        <v>0</v>
      </c>
      <c r="BJ215" s="18" t="s">
        <v>141</v>
      </c>
      <c r="BK215" s="203">
        <f t="shared" si="29"/>
        <v>0</v>
      </c>
      <c r="BL215" s="18" t="s">
        <v>261</v>
      </c>
      <c r="BM215" s="202" t="s">
        <v>1442</v>
      </c>
    </row>
    <row r="216" spans="1:65" s="2" customFormat="1" ht="16.5" customHeight="1">
      <c r="A216" s="36"/>
      <c r="B216" s="37"/>
      <c r="C216" s="191" t="s">
        <v>467</v>
      </c>
      <c r="D216" s="191" t="s">
        <v>135</v>
      </c>
      <c r="E216" s="192" t="s">
        <v>480</v>
      </c>
      <c r="F216" s="193" t="s">
        <v>481</v>
      </c>
      <c r="G216" s="194" t="s">
        <v>251</v>
      </c>
      <c r="H216" s="195">
        <v>2.29</v>
      </c>
      <c r="I216" s="196"/>
      <c r="J216" s="197">
        <f t="shared" si="20"/>
        <v>0</v>
      </c>
      <c r="K216" s="193" t="s">
        <v>139</v>
      </c>
      <c r="L216" s="41"/>
      <c r="M216" s="198" t="s">
        <v>32</v>
      </c>
      <c r="N216" s="199" t="s">
        <v>51</v>
      </c>
      <c r="O216" s="66"/>
      <c r="P216" s="200">
        <f t="shared" si="21"/>
        <v>0</v>
      </c>
      <c r="Q216" s="200">
        <v>0</v>
      </c>
      <c r="R216" s="200">
        <f t="shared" si="22"/>
        <v>0</v>
      </c>
      <c r="S216" s="200">
        <v>0</v>
      </c>
      <c r="T216" s="201">
        <f t="shared" si="23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2" t="s">
        <v>261</v>
      </c>
      <c r="AT216" s="202" t="s">
        <v>135</v>
      </c>
      <c r="AU216" s="202" t="s">
        <v>21</v>
      </c>
      <c r="AY216" s="18" t="s">
        <v>132</v>
      </c>
      <c r="BE216" s="203">
        <f t="shared" si="24"/>
        <v>0</v>
      </c>
      <c r="BF216" s="203">
        <f t="shared" si="25"/>
        <v>0</v>
      </c>
      <c r="BG216" s="203">
        <f t="shared" si="26"/>
        <v>0</v>
      </c>
      <c r="BH216" s="203">
        <f t="shared" si="27"/>
        <v>0</v>
      </c>
      <c r="BI216" s="203">
        <f t="shared" si="28"/>
        <v>0</v>
      </c>
      <c r="BJ216" s="18" t="s">
        <v>141</v>
      </c>
      <c r="BK216" s="203">
        <f t="shared" si="29"/>
        <v>0</v>
      </c>
      <c r="BL216" s="18" t="s">
        <v>261</v>
      </c>
      <c r="BM216" s="202" t="s">
        <v>1443</v>
      </c>
    </row>
    <row r="217" spans="1:65" s="2" customFormat="1" ht="21.75" customHeight="1">
      <c r="A217" s="36"/>
      <c r="B217" s="37"/>
      <c r="C217" s="191" t="s">
        <v>471</v>
      </c>
      <c r="D217" s="191" t="s">
        <v>135</v>
      </c>
      <c r="E217" s="192" t="s">
        <v>484</v>
      </c>
      <c r="F217" s="193" t="s">
        <v>485</v>
      </c>
      <c r="G217" s="194" t="s">
        <v>251</v>
      </c>
      <c r="H217" s="195">
        <v>0.16600000000000001</v>
      </c>
      <c r="I217" s="196"/>
      <c r="J217" s="197">
        <f t="shared" si="20"/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 t="shared" si="21"/>
        <v>0</v>
      </c>
      <c r="Q217" s="200">
        <v>0</v>
      </c>
      <c r="R217" s="200">
        <f t="shared" si="22"/>
        <v>0</v>
      </c>
      <c r="S217" s="200">
        <v>0</v>
      </c>
      <c r="T217" s="201">
        <f t="shared" si="23"/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261</v>
      </c>
      <c r="AT217" s="202" t="s">
        <v>135</v>
      </c>
      <c r="AU217" s="202" t="s">
        <v>21</v>
      </c>
      <c r="AY217" s="18" t="s">
        <v>132</v>
      </c>
      <c r="BE217" s="203">
        <f t="shared" si="24"/>
        <v>0</v>
      </c>
      <c r="BF217" s="203">
        <f t="shared" si="25"/>
        <v>0</v>
      </c>
      <c r="BG217" s="203">
        <f t="shared" si="26"/>
        <v>0</v>
      </c>
      <c r="BH217" s="203">
        <f t="shared" si="27"/>
        <v>0</v>
      </c>
      <c r="BI217" s="203">
        <f t="shared" si="28"/>
        <v>0</v>
      </c>
      <c r="BJ217" s="18" t="s">
        <v>141</v>
      </c>
      <c r="BK217" s="203">
        <f t="shared" si="29"/>
        <v>0</v>
      </c>
      <c r="BL217" s="18" t="s">
        <v>261</v>
      </c>
      <c r="BM217" s="202" t="s">
        <v>1444</v>
      </c>
    </row>
    <row r="218" spans="1:65" s="12" customFormat="1" ht="22.9" customHeight="1">
      <c r="B218" s="175"/>
      <c r="C218" s="176"/>
      <c r="D218" s="177" t="s">
        <v>78</v>
      </c>
      <c r="E218" s="189" t="s">
        <v>141</v>
      </c>
      <c r="F218" s="189" t="s">
        <v>220</v>
      </c>
      <c r="G218" s="176"/>
      <c r="H218" s="176"/>
      <c r="I218" s="179"/>
      <c r="J218" s="190">
        <f>BK218</f>
        <v>0</v>
      </c>
      <c r="K218" s="176"/>
      <c r="L218" s="181"/>
      <c r="M218" s="182"/>
      <c r="N218" s="183"/>
      <c r="O218" s="183"/>
      <c r="P218" s="184">
        <f>P219</f>
        <v>0</v>
      </c>
      <c r="Q218" s="183"/>
      <c r="R218" s="184">
        <f>R219</f>
        <v>10.195650000000001</v>
      </c>
      <c r="S218" s="183"/>
      <c r="T218" s="185">
        <f>T219</f>
        <v>0</v>
      </c>
      <c r="AR218" s="186" t="s">
        <v>21</v>
      </c>
      <c r="AT218" s="187" t="s">
        <v>78</v>
      </c>
      <c r="AU218" s="187" t="s">
        <v>21</v>
      </c>
      <c r="AY218" s="186" t="s">
        <v>132</v>
      </c>
      <c r="BK218" s="188">
        <f>BK219</f>
        <v>0</v>
      </c>
    </row>
    <row r="219" spans="1:65" s="2" customFormat="1" ht="21.75" customHeight="1">
      <c r="A219" s="36"/>
      <c r="B219" s="37"/>
      <c r="C219" s="191" t="s">
        <v>475</v>
      </c>
      <c r="D219" s="191" t="s">
        <v>135</v>
      </c>
      <c r="E219" s="192" t="s">
        <v>222</v>
      </c>
      <c r="F219" s="193" t="s">
        <v>223</v>
      </c>
      <c r="G219" s="194" t="s">
        <v>224</v>
      </c>
      <c r="H219" s="195">
        <v>45</v>
      </c>
      <c r="I219" s="196"/>
      <c r="J219" s="197">
        <f>ROUND(I219*H219,2)</f>
        <v>0</v>
      </c>
      <c r="K219" s="193" t="s">
        <v>139</v>
      </c>
      <c r="L219" s="41"/>
      <c r="M219" s="198" t="s">
        <v>32</v>
      </c>
      <c r="N219" s="199" t="s">
        <v>51</v>
      </c>
      <c r="O219" s="66"/>
      <c r="P219" s="200">
        <f>O219*H219</f>
        <v>0</v>
      </c>
      <c r="Q219" s="200">
        <v>0.22656999999999999</v>
      </c>
      <c r="R219" s="200">
        <f>Q219*H219</f>
        <v>10.195650000000001</v>
      </c>
      <c r="S219" s="200">
        <v>0</v>
      </c>
      <c r="T219" s="20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2" t="s">
        <v>150</v>
      </c>
      <c r="AT219" s="202" t="s">
        <v>135</v>
      </c>
      <c r="AU219" s="202" t="s">
        <v>141</v>
      </c>
      <c r="AY219" s="18" t="s">
        <v>132</v>
      </c>
      <c r="BE219" s="203">
        <f>IF(N219="základní",J219,0)</f>
        <v>0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18" t="s">
        <v>141</v>
      </c>
      <c r="BK219" s="203">
        <f>ROUND(I219*H219,2)</f>
        <v>0</v>
      </c>
      <c r="BL219" s="18" t="s">
        <v>150</v>
      </c>
      <c r="BM219" s="202" t="s">
        <v>1445</v>
      </c>
    </row>
    <row r="220" spans="1:65" s="12" customFormat="1" ht="25.9" customHeight="1">
      <c r="B220" s="175"/>
      <c r="C220" s="176"/>
      <c r="D220" s="177" t="s">
        <v>78</v>
      </c>
      <c r="E220" s="178" t="s">
        <v>487</v>
      </c>
      <c r="F220" s="178" t="s">
        <v>488</v>
      </c>
      <c r="G220" s="176"/>
      <c r="H220" s="176"/>
      <c r="I220" s="179"/>
      <c r="J220" s="180">
        <f>BK220</f>
        <v>0</v>
      </c>
      <c r="K220" s="176"/>
      <c r="L220" s="181"/>
      <c r="M220" s="182"/>
      <c r="N220" s="183"/>
      <c r="O220" s="183"/>
      <c r="P220" s="184">
        <f>P221+P233+P260+P263+P265+P267+P279+P282+P288+P294+P299</f>
        <v>0</v>
      </c>
      <c r="Q220" s="183"/>
      <c r="R220" s="184">
        <f>R221+R233+R260+R263+R265+R267+R279+R282+R288+R294+R299</f>
        <v>8.5418195999999984</v>
      </c>
      <c r="S220" s="183"/>
      <c r="T220" s="185">
        <f>T221+T233+T260+T263+T265+T267+T279+T282+T288+T294+T299</f>
        <v>0.68158999999999992</v>
      </c>
      <c r="AR220" s="186" t="s">
        <v>141</v>
      </c>
      <c r="AT220" s="187" t="s">
        <v>78</v>
      </c>
      <c r="AU220" s="187" t="s">
        <v>79</v>
      </c>
      <c r="AY220" s="186" t="s">
        <v>132</v>
      </c>
      <c r="BK220" s="188">
        <f>BK221+BK233+BK260+BK263+BK265+BK267+BK279+BK282+BK288+BK294+BK299</f>
        <v>0</v>
      </c>
    </row>
    <row r="221" spans="1:65" s="12" customFormat="1" ht="22.9" customHeight="1">
      <c r="B221" s="175"/>
      <c r="C221" s="176"/>
      <c r="D221" s="177" t="s">
        <v>78</v>
      </c>
      <c r="E221" s="189" t="s">
        <v>489</v>
      </c>
      <c r="F221" s="189" t="s">
        <v>490</v>
      </c>
      <c r="G221" s="176"/>
      <c r="H221" s="176"/>
      <c r="I221" s="179"/>
      <c r="J221" s="190">
        <f>BK221</f>
        <v>0</v>
      </c>
      <c r="K221" s="176"/>
      <c r="L221" s="181"/>
      <c r="M221" s="182"/>
      <c r="N221" s="183"/>
      <c r="O221" s="183"/>
      <c r="P221" s="184">
        <f>SUM(P222:P232)</f>
        <v>0</v>
      </c>
      <c r="Q221" s="183"/>
      <c r="R221" s="184">
        <f>SUM(R222:R232)</f>
        <v>0.56749760000000005</v>
      </c>
      <c r="S221" s="183"/>
      <c r="T221" s="185">
        <f>SUM(T222:T232)</f>
        <v>0</v>
      </c>
      <c r="AR221" s="186" t="s">
        <v>141</v>
      </c>
      <c r="AT221" s="187" t="s">
        <v>78</v>
      </c>
      <c r="AU221" s="187" t="s">
        <v>21</v>
      </c>
      <c r="AY221" s="186" t="s">
        <v>132</v>
      </c>
      <c r="BK221" s="188">
        <f>SUM(BK222:BK232)</f>
        <v>0</v>
      </c>
    </row>
    <row r="222" spans="1:65" s="2" customFormat="1" ht="21.75" customHeight="1">
      <c r="A222" s="36"/>
      <c r="B222" s="37"/>
      <c r="C222" s="191" t="s">
        <v>479</v>
      </c>
      <c r="D222" s="191" t="s">
        <v>135</v>
      </c>
      <c r="E222" s="192" t="s">
        <v>492</v>
      </c>
      <c r="F222" s="193" t="s">
        <v>493</v>
      </c>
      <c r="G222" s="194" t="s">
        <v>195</v>
      </c>
      <c r="H222" s="195">
        <v>83.563000000000002</v>
      </c>
      <c r="I222" s="196"/>
      <c r="J222" s="197">
        <f>ROUND(I222*H222,2)</f>
        <v>0</v>
      </c>
      <c r="K222" s="193" t="s">
        <v>139</v>
      </c>
      <c r="L222" s="41"/>
      <c r="M222" s="198" t="s">
        <v>32</v>
      </c>
      <c r="N222" s="199" t="s">
        <v>51</v>
      </c>
      <c r="O222" s="66"/>
      <c r="P222" s="200">
        <f>O222*H222</f>
        <v>0</v>
      </c>
      <c r="Q222" s="200">
        <v>0</v>
      </c>
      <c r="R222" s="200">
        <f>Q222*H222</f>
        <v>0</v>
      </c>
      <c r="S222" s="200">
        <v>0</v>
      </c>
      <c r="T222" s="20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261</v>
      </c>
      <c r="AT222" s="202" t="s">
        <v>135</v>
      </c>
      <c r="AU222" s="202" t="s">
        <v>141</v>
      </c>
      <c r="AY222" s="18" t="s">
        <v>132</v>
      </c>
      <c r="BE222" s="203">
        <f>IF(N222="základní",J222,0)</f>
        <v>0</v>
      </c>
      <c r="BF222" s="203">
        <f>IF(N222="snížená",J222,0)</f>
        <v>0</v>
      </c>
      <c r="BG222" s="203">
        <f>IF(N222="zákl. přenesená",J222,0)</f>
        <v>0</v>
      </c>
      <c r="BH222" s="203">
        <f>IF(N222="sníž. přenesená",J222,0)</f>
        <v>0</v>
      </c>
      <c r="BI222" s="203">
        <f>IF(N222="nulová",J222,0)</f>
        <v>0</v>
      </c>
      <c r="BJ222" s="18" t="s">
        <v>141</v>
      </c>
      <c r="BK222" s="203">
        <f>ROUND(I222*H222,2)</f>
        <v>0</v>
      </c>
      <c r="BL222" s="18" t="s">
        <v>261</v>
      </c>
      <c r="BM222" s="202" t="s">
        <v>1446</v>
      </c>
    </row>
    <row r="223" spans="1:65" s="13" customFormat="1" ht="11.25">
      <c r="B223" s="209"/>
      <c r="C223" s="210"/>
      <c r="D223" s="211" t="s">
        <v>197</v>
      </c>
      <c r="E223" s="212" t="s">
        <v>32</v>
      </c>
      <c r="F223" s="213" t="s">
        <v>1209</v>
      </c>
      <c r="G223" s="210"/>
      <c r="H223" s="214">
        <v>83.563000000000002</v>
      </c>
      <c r="I223" s="215"/>
      <c r="J223" s="210"/>
      <c r="K223" s="210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197</v>
      </c>
      <c r="AU223" s="220" t="s">
        <v>141</v>
      </c>
      <c r="AV223" s="13" t="s">
        <v>141</v>
      </c>
      <c r="AW223" s="13" t="s">
        <v>41</v>
      </c>
      <c r="AX223" s="13" t="s">
        <v>79</v>
      </c>
      <c r="AY223" s="220" t="s">
        <v>132</v>
      </c>
    </row>
    <row r="224" spans="1:65" s="14" customFormat="1" ht="11.25">
      <c r="B224" s="221"/>
      <c r="C224" s="222"/>
      <c r="D224" s="211" t="s">
        <v>197</v>
      </c>
      <c r="E224" s="223" t="s">
        <v>32</v>
      </c>
      <c r="F224" s="224" t="s">
        <v>199</v>
      </c>
      <c r="G224" s="222"/>
      <c r="H224" s="225">
        <v>83.563000000000002</v>
      </c>
      <c r="I224" s="226"/>
      <c r="J224" s="222"/>
      <c r="K224" s="222"/>
      <c r="L224" s="227"/>
      <c r="M224" s="228"/>
      <c r="N224" s="229"/>
      <c r="O224" s="229"/>
      <c r="P224" s="229"/>
      <c r="Q224" s="229"/>
      <c r="R224" s="229"/>
      <c r="S224" s="229"/>
      <c r="T224" s="230"/>
      <c r="AT224" s="231" t="s">
        <v>197</v>
      </c>
      <c r="AU224" s="231" t="s">
        <v>141</v>
      </c>
      <c r="AV224" s="14" t="s">
        <v>150</v>
      </c>
      <c r="AW224" s="14" t="s">
        <v>41</v>
      </c>
      <c r="AX224" s="14" t="s">
        <v>21</v>
      </c>
      <c r="AY224" s="231" t="s">
        <v>132</v>
      </c>
    </row>
    <row r="225" spans="1:65" s="2" customFormat="1" ht="16.5" customHeight="1">
      <c r="A225" s="36"/>
      <c r="B225" s="37"/>
      <c r="C225" s="232" t="s">
        <v>483</v>
      </c>
      <c r="D225" s="232" t="s">
        <v>243</v>
      </c>
      <c r="E225" s="233" t="s">
        <v>816</v>
      </c>
      <c r="F225" s="234" t="s">
        <v>817</v>
      </c>
      <c r="G225" s="235" t="s">
        <v>818</v>
      </c>
      <c r="H225" s="236">
        <v>91.521000000000001</v>
      </c>
      <c r="I225" s="237"/>
      <c r="J225" s="238">
        <f>ROUND(I225*H225,2)</f>
        <v>0</v>
      </c>
      <c r="K225" s="234" t="s">
        <v>139</v>
      </c>
      <c r="L225" s="239"/>
      <c r="M225" s="240" t="s">
        <v>32</v>
      </c>
      <c r="N225" s="241" t="s">
        <v>51</v>
      </c>
      <c r="O225" s="66"/>
      <c r="P225" s="200">
        <f>O225*H225</f>
        <v>0</v>
      </c>
      <c r="Q225" s="200">
        <v>1E-3</v>
      </c>
      <c r="R225" s="200">
        <f>Q225*H225</f>
        <v>9.1521000000000005E-2</v>
      </c>
      <c r="S225" s="200">
        <v>0</v>
      </c>
      <c r="T225" s="20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2" t="s">
        <v>335</v>
      </c>
      <c r="AT225" s="202" t="s">
        <v>243</v>
      </c>
      <c r="AU225" s="202" t="s">
        <v>141</v>
      </c>
      <c r="AY225" s="18" t="s">
        <v>132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8" t="s">
        <v>141</v>
      </c>
      <c r="BK225" s="203">
        <f>ROUND(I225*H225,2)</f>
        <v>0</v>
      </c>
      <c r="BL225" s="18" t="s">
        <v>261</v>
      </c>
      <c r="BM225" s="202" t="s">
        <v>1447</v>
      </c>
    </row>
    <row r="226" spans="1:65" s="2" customFormat="1" ht="16.5" customHeight="1">
      <c r="A226" s="36"/>
      <c r="B226" s="37"/>
      <c r="C226" s="191" t="s">
        <v>491</v>
      </c>
      <c r="D226" s="191" t="s">
        <v>135</v>
      </c>
      <c r="E226" s="192" t="s">
        <v>502</v>
      </c>
      <c r="F226" s="193" t="s">
        <v>503</v>
      </c>
      <c r="G226" s="194" t="s">
        <v>195</v>
      </c>
      <c r="H226" s="195">
        <v>83.563000000000002</v>
      </c>
      <c r="I226" s="196"/>
      <c r="J226" s="197">
        <f>ROUND(I226*H226,2)</f>
        <v>0</v>
      </c>
      <c r="K226" s="193" t="s">
        <v>139</v>
      </c>
      <c r="L226" s="41"/>
      <c r="M226" s="198" t="s">
        <v>32</v>
      </c>
      <c r="N226" s="199" t="s">
        <v>51</v>
      </c>
      <c r="O226" s="66"/>
      <c r="P226" s="200">
        <f>O226*H226</f>
        <v>0</v>
      </c>
      <c r="Q226" s="200">
        <v>4.0000000000000002E-4</v>
      </c>
      <c r="R226" s="200">
        <f>Q226*H226</f>
        <v>3.3425200000000002E-2</v>
      </c>
      <c r="S226" s="200">
        <v>0</v>
      </c>
      <c r="T226" s="20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2" t="s">
        <v>261</v>
      </c>
      <c r="AT226" s="202" t="s">
        <v>135</v>
      </c>
      <c r="AU226" s="202" t="s">
        <v>141</v>
      </c>
      <c r="AY226" s="18" t="s">
        <v>132</v>
      </c>
      <c r="BE226" s="203">
        <f>IF(N226="základní",J226,0)</f>
        <v>0</v>
      </c>
      <c r="BF226" s="203">
        <f>IF(N226="snížená",J226,0)</f>
        <v>0</v>
      </c>
      <c r="BG226" s="203">
        <f>IF(N226="zákl. přenesená",J226,0)</f>
        <v>0</v>
      </c>
      <c r="BH226" s="203">
        <f>IF(N226="sníž. přenesená",J226,0)</f>
        <v>0</v>
      </c>
      <c r="BI226" s="203">
        <f>IF(N226="nulová",J226,0)</f>
        <v>0</v>
      </c>
      <c r="BJ226" s="18" t="s">
        <v>141</v>
      </c>
      <c r="BK226" s="203">
        <f>ROUND(I226*H226,2)</f>
        <v>0</v>
      </c>
      <c r="BL226" s="18" t="s">
        <v>261</v>
      </c>
      <c r="BM226" s="202" t="s">
        <v>1448</v>
      </c>
    </row>
    <row r="227" spans="1:65" s="2" customFormat="1" ht="16.5" customHeight="1">
      <c r="A227" s="36"/>
      <c r="B227" s="37"/>
      <c r="C227" s="232" t="s">
        <v>496</v>
      </c>
      <c r="D227" s="232" t="s">
        <v>243</v>
      </c>
      <c r="E227" s="233" t="s">
        <v>506</v>
      </c>
      <c r="F227" s="234" t="s">
        <v>821</v>
      </c>
      <c r="G227" s="235" t="s">
        <v>195</v>
      </c>
      <c r="H227" s="236">
        <v>100.276</v>
      </c>
      <c r="I227" s="237"/>
      <c r="J227" s="238">
        <f>ROUND(I227*H227,2)</f>
        <v>0</v>
      </c>
      <c r="K227" s="234" t="s">
        <v>139</v>
      </c>
      <c r="L227" s="239"/>
      <c r="M227" s="240" t="s">
        <v>32</v>
      </c>
      <c r="N227" s="241" t="s">
        <v>51</v>
      </c>
      <c r="O227" s="66"/>
      <c r="P227" s="200">
        <f>O227*H227</f>
        <v>0</v>
      </c>
      <c r="Q227" s="200">
        <v>3.8800000000000002E-3</v>
      </c>
      <c r="R227" s="200">
        <f>Q227*H227</f>
        <v>0.38907088000000001</v>
      </c>
      <c r="S227" s="200">
        <v>0</v>
      </c>
      <c r="T227" s="20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335</v>
      </c>
      <c r="AT227" s="202" t="s">
        <v>243</v>
      </c>
      <c r="AU227" s="202" t="s">
        <v>141</v>
      </c>
      <c r="AY227" s="18" t="s">
        <v>132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8" t="s">
        <v>141</v>
      </c>
      <c r="BK227" s="203">
        <f>ROUND(I227*H227,2)</f>
        <v>0</v>
      </c>
      <c r="BL227" s="18" t="s">
        <v>261</v>
      </c>
      <c r="BM227" s="202" t="s">
        <v>1449</v>
      </c>
    </row>
    <row r="228" spans="1:65" s="13" customFormat="1" ht="11.25">
      <c r="B228" s="209"/>
      <c r="C228" s="210"/>
      <c r="D228" s="211" t="s">
        <v>197</v>
      </c>
      <c r="E228" s="210"/>
      <c r="F228" s="213" t="s">
        <v>1213</v>
      </c>
      <c r="G228" s="210"/>
      <c r="H228" s="214">
        <v>100.276</v>
      </c>
      <c r="I228" s="215"/>
      <c r="J228" s="210"/>
      <c r="K228" s="210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197</v>
      </c>
      <c r="AU228" s="220" t="s">
        <v>141</v>
      </c>
      <c r="AV228" s="13" t="s">
        <v>141</v>
      </c>
      <c r="AW228" s="13" t="s">
        <v>4</v>
      </c>
      <c r="AX228" s="13" t="s">
        <v>21</v>
      </c>
      <c r="AY228" s="220" t="s">
        <v>132</v>
      </c>
    </row>
    <row r="229" spans="1:65" s="2" customFormat="1" ht="21.75" customHeight="1">
      <c r="A229" s="36"/>
      <c r="B229" s="37"/>
      <c r="C229" s="191" t="s">
        <v>501</v>
      </c>
      <c r="D229" s="191" t="s">
        <v>135</v>
      </c>
      <c r="E229" s="192" t="s">
        <v>511</v>
      </c>
      <c r="F229" s="193" t="s">
        <v>1450</v>
      </c>
      <c r="G229" s="194" t="s">
        <v>195</v>
      </c>
      <c r="H229" s="195">
        <v>83.563000000000002</v>
      </c>
      <c r="I229" s="196"/>
      <c r="J229" s="197">
        <f>ROUND(I229*H229,2)</f>
        <v>0</v>
      </c>
      <c r="K229" s="193" t="s">
        <v>139</v>
      </c>
      <c r="L229" s="41"/>
      <c r="M229" s="198" t="s">
        <v>32</v>
      </c>
      <c r="N229" s="199" t="s">
        <v>51</v>
      </c>
      <c r="O229" s="66"/>
      <c r="P229" s="200">
        <f>O229*H229</f>
        <v>0</v>
      </c>
      <c r="Q229" s="200">
        <v>4.0000000000000003E-5</v>
      </c>
      <c r="R229" s="200">
        <f>Q229*H229</f>
        <v>3.3425200000000003E-3</v>
      </c>
      <c r="S229" s="200">
        <v>0</v>
      </c>
      <c r="T229" s="20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2" t="s">
        <v>261</v>
      </c>
      <c r="AT229" s="202" t="s">
        <v>135</v>
      </c>
      <c r="AU229" s="202" t="s">
        <v>141</v>
      </c>
      <c r="AY229" s="18" t="s">
        <v>132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8" t="s">
        <v>141</v>
      </c>
      <c r="BK229" s="203">
        <f>ROUND(I229*H229,2)</f>
        <v>0</v>
      </c>
      <c r="BL229" s="18" t="s">
        <v>261</v>
      </c>
      <c r="BM229" s="202" t="s">
        <v>1451</v>
      </c>
    </row>
    <row r="230" spans="1:65" s="2" customFormat="1" ht="16.5" customHeight="1">
      <c r="A230" s="36"/>
      <c r="B230" s="37"/>
      <c r="C230" s="232" t="s">
        <v>505</v>
      </c>
      <c r="D230" s="232" t="s">
        <v>243</v>
      </c>
      <c r="E230" s="233" t="s">
        <v>515</v>
      </c>
      <c r="F230" s="234" t="s">
        <v>516</v>
      </c>
      <c r="G230" s="235" t="s">
        <v>195</v>
      </c>
      <c r="H230" s="236">
        <v>100.276</v>
      </c>
      <c r="I230" s="237"/>
      <c r="J230" s="238">
        <f>ROUND(I230*H230,2)</f>
        <v>0</v>
      </c>
      <c r="K230" s="234" t="s">
        <v>139</v>
      </c>
      <c r="L230" s="239"/>
      <c r="M230" s="240" t="s">
        <v>32</v>
      </c>
      <c r="N230" s="241" t="s">
        <v>51</v>
      </c>
      <c r="O230" s="66"/>
      <c r="P230" s="200">
        <f>O230*H230</f>
        <v>0</v>
      </c>
      <c r="Q230" s="200">
        <v>5.0000000000000001E-4</v>
      </c>
      <c r="R230" s="200">
        <f>Q230*H230</f>
        <v>5.0138000000000002E-2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335</v>
      </c>
      <c r="AT230" s="202" t="s">
        <v>243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1452</v>
      </c>
    </row>
    <row r="231" spans="1:65" s="13" customFormat="1" ht="11.25">
      <c r="B231" s="209"/>
      <c r="C231" s="210"/>
      <c r="D231" s="211" t="s">
        <v>197</v>
      </c>
      <c r="E231" s="210"/>
      <c r="F231" s="213" t="s">
        <v>1213</v>
      </c>
      <c r="G231" s="210"/>
      <c r="H231" s="214">
        <v>100.276</v>
      </c>
      <c r="I231" s="215"/>
      <c r="J231" s="210"/>
      <c r="K231" s="210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197</v>
      </c>
      <c r="AU231" s="220" t="s">
        <v>141</v>
      </c>
      <c r="AV231" s="13" t="s">
        <v>141</v>
      </c>
      <c r="AW231" s="13" t="s">
        <v>4</v>
      </c>
      <c r="AX231" s="13" t="s">
        <v>21</v>
      </c>
      <c r="AY231" s="220" t="s">
        <v>132</v>
      </c>
    </row>
    <row r="232" spans="1:65" s="2" customFormat="1" ht="21.75" customHeight="1">
      <c r="A232" s="36"/>
      <c r="B232" s="37"/>
      <c r="C232" s="191" t="s">
        <v>510</v>
      </c>
      <c r="D232" s="191" t="s">
        <v>135</v>
      </c>
      <c r="E232" s="192" t="s">
        <v>519</v>
      </c>
      <c r="F232" s="193" t="s">
        <v>520</v>
      </c>
      <c r="G232" s="194" t="s">
        <v>251</v>
      </c>
      <c r="H232" s="195">
        <v>0.56699999999999995</v>
      </c>
      <c r="I232" s="196"/>
      <c r="J232" s="197">
        <f>ROUND(I232*H232,2)</f>
        <v>0</v>
      </c>
      <c r="K232" s="193" t="s">
        <v>139</v>
      </c>
      <c r="L232" s="41"/>
      <c r="M232" s="198" t="s">
        <v>32</v>
      </c>
      <c r="N232" s="199" t="s">
        <v>51</v>
      </c>
      <c r="O232" s="66"/>
      <c r="P232" s="200">
        <f>O232*H232</f>
        <v>0</v>
      </c>
      <c r="Q232" s="200">
        <v>0</v>
      </c>
      <c r="R232" s="200">
        <f>Q232*H232</f>
        <v>0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261</v>
      </c>
      <c r="AT232" s="202" t="s">
        <v>135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1453</v>
      </c>
    </row>
    <row r="233" spans="1:65" s="12" customFormat="1" ht="22.9" customHeight="1">
      <c r="B233" s="175"/>
      <c r="C233" s="176"/>
      <c r="D233" s="177" t="s">
        <v>78</v>
      </c>
      <c r="E233" s="189" t="s">
        <v>522</v>
      </c>
      <c r="F233" s="189" t="s">
        <v>523</v>
      </c>
      <c r="G233" s="176"/>
      <c r="H233" s="176"/>
      <c r="I233" s="179"/>
      <c r="J233" s="190">
        <f>BK233</f>
        <v>0</v>
      </c>
      <c r="K233" s="176"/>
      <c r="L233" s="181"/>
      <c r="M233" s="182"/>
      <c r="N233" s="183"/>
      <c r="O233" s="183"/>
      <c r="P233" s="184">
        <f>SUM(P234:P259)</f>
        <v>0</v>
      </c>
      <c r="Q233" s="183"/>
      <c r="R233" s="184">
        <f>SUM(R234:R259)</f>
        <v>2.9866145999999993</v>
      </c>
      <c r="S233" s="183"/>
      <c r="T233" s="185">
        <f>SUM(T234:T259)</f>
        <v>0</v>
      </c>
      <c r="AR233" s="186" t="s">
        <v>141</v>
      </c>
      <c r="AT233" s="187" t="s">
        <v>78</v>
      </c>
      <c r="AU233" s="187" t="s">
        <v>21</v>
      </c>
      <c r="AY233" s="186" t="s">
        <v>132</v>
      </c>
      <c r="BK233" s="188">
        <f>SUM(BK234:BK259)</f>
        <v>0</v>
      </c>
    </row>
    <row r="234" spans="1:65" s="2" customFormat="1" ht="16.5" customHeight="1">
      <c r="A234" s="36"/>
      <c r="B234" s="37"/>
      <c r="C234" s="191" t="s">
        <v>514</v>
      </c>
      <c r="D234" s="191" t="s">
        <v>135</v>
      </c>
      <c r="E234" s="192" t="s">
        <v>525</v>
      </c>
      <c r="F234" s="193" t="s">
        <v>526</v>
      </c>
      <c r="G234" s="194" t="s">
        <v>195</v>
      </c>
      <c r="H234" s="195">
        <v>122.72</v>
      </c>
      <c r="I234" s="196"/>
      <c r="J234" s="197">
        <f>ROUND(I234*H234,2)</f>
        <v>0</v>
      </c>
      <c r="K234" s="193" t="s">
        <v>139</v>
      </c>
      <c r="L234" s="41"/>
      <c r="M234" s="198" t="s">
        <v>32</v>
      </c>
      <c r="N234" s="199" t="s">
        <v>51</v>
      </c>
      <c r="O234" s="66"/>
      <c r="P234" s="200">
        <f>O234*H234</f>
        <v>0</v>
      </c>
      <c r="Q234" s="200">
        <v>6.0299999999999998E-3</v>
      </c>
      <c r="R234" s="200">
        <f>Q234*H234</f>
        <v>0.74000159999999993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261</v>
      </c>
      <c r="AT234" s="202" t="s">
        <v>135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1454</v>
      </c>
    </row>
    <row r="235" spans="1:65" s="2" customFormat="1" ht="16.5" customHeight="1">
      <c r="A235" s="36"/>
      <c r="B235" s="37"/>
      <c r="C235" s="232" t="s">
        <v>518</v>
      </c>
      <c r="D235" s="232" t="s">
        <v>243</v>
      </c>
      <c r="E235" s="233" t="s">
        <v>529</v>
      </c>
      <c r="F235" s="234" t="s">
        <v>530</v>
      </c>
      <c r="G235" s="235" t="s">
        <v>202</v>
      </c>
      <c r="H235" s="236">
        <v>15.462</v>
      </c>
      <c r="I235" s="237"/>
      <c r="J235" s="238">
        <f>ROUND(I235*H235,2)</f>
        <v>0</v>
      </c>
      <c r="K235" s="234" t="s">
        <v>139</v>
      </c>
      <c r="L235" s="239"/>
      <c r="M235" s="240" t="s">
        <v>32</v>
      </c>
      <c r="N235" s="241" t="s">
        <v>51</v>
      </c>
      <c r="O235" s="66"/>
      <c r="P235" s="200">
        <f>O235*H235</f>
        <v>0</v>
      </c>
      <c r="Q235" s="200">
        <v>0.04</v>
      </c>
      <c r="R235" s="200">
        <f>Q235*H235</f>
        <v>0.61848000000000003</v>
      </c>
      <c r="S235" s="200">
        <v>0</v>
      </c>
      <c r="T235" s="20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2" t="s">
        <v>335</v>
      </c>
      <c r="AT235" s="202" t="s">
        <v>243</v>
      </c>
      <c r="AU235" s="202" t="s">
        <v>141</v>
      </c>
      <c r="AY235" s="18" t="s">
        <v>132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8" t="s">
        <v>141</v>
      </c>
      <c r="BK235" s="203">
        <f>ROUND(I235*H235,2)</f>
        <v>0</v>
      </c>
      <c r="BL235" s="18" t="s">
        <v>261</v>
      </c>
      <c r="BM235" s="202" t="s">
        <v>1455</v>
      </c>
    </row>
    <row r="236" spans="1:65" s="13" customFormat="1" ht="11.25">
      <c r="B236" s="209"/>
      <c r="C236" s="210"/>
      <c r="D236" s="211" t="s">
        <v>197</v>
      </c>
      <c r="E236" s="212" t="s">
        <v>32</v>
      </c>
      <c r="F236" s="213" t="s">
        <v>532</v>
      </c>
      <c r="G236" s="210"/>
      <c r="H236" s="214">
        <v>14.726000000000001</v>
      </c>
      <c r="I236" s="215"/>
      <c r="J236" s="210"/>
      <c r="K236" s="210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197</v>
      </c>
      <c r="AU236" s="220" t="s">
        <v>141</v>
      </c>
      <c r="AV236" s="13" t="s">
        <v>141</v>
      </c>
      <c r="AW236" s="13" t="s">
        <v>41</v>
      </c>
      <c r="AX236" s="13" t="s">
        <v>21</v>
      </c>
      <c r="AY236" s="220" t="s">
        <v>132</v>
      </c>
    </row>
    <row r="237" spans="1:65" s="13" customFormat="1" ht="11.25">
      <c r="B237" s="209"/>
      <c r="C237" s="210"/>
      <c r="D237" s="211" t="s">
        <v>197</v>
      </c>
      <c r="E237" s="210"/>
      <c r="F237" s="213" t="s">
        <v>533</v>
      </c>
      <c r="G237" s="210"/>
      <c r="H237" s="214">
        <v>15.462</v>
      </c>
      <c r="I237" s="215"/>
      <c r="J237" s="210"/>
      <c r="K237" s="210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197</v>
      </c>
      <c r="AU237" s="220" t="s">
        <v>141</v>
      </c>
      <c r="AV237" s="13" t="s">
        <v>141</v>
      </c>
      <c r="AW237" s="13" t="s">
        <v>4</v>
      </c>
      <c r="AX237" s="13" t="s">
        <v>21</v>
      </c>
      <c r="AY237" s="220" t="s">
        <v>132</v>
      </c>
    </row>
    <row r="238" spans="1:65" s="2" customFormat="1" ht="21.75" customHeight="1">
      <c r="A238" s="36"/>
      <c r="B238" s="37"/>
      <c r="C238" s="191" t="s">
        <v>524</v>
      </c>
      <c r="D238" s="191" t="s">
        <v>135</v>
      </c>
      <c r="E238" s="192" t="s">
        <v>535</v>
      </c>
      <c r="F238" s="193" t="s">
        <v>536</v>
      </c>
      <c r="G238" s="194" t="s">
        <v>195</v>
      </c>
      <c r="H238" s="195">
        <v>152.32</v>
      </c>
      <c r="I238" s="196"/>
      <c r="J238" s="197">
        <f>ROUND(I238*H238,2)</f>
        <v>0</v>
      </c>
      <c r="K238" s="193" t="s">
        <v>139</v>
      </c>
      <c r="L238" s="41"/>
      <c r="M238" s="198" t="s">
        <v>32</v>
      </c>
      <c r="N238" s="199" t="s">
        <v>51</v>
      </c>
      <c r="O238" s="66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2" t="s">
        <v>261</v>
      </c>
      <c r="AT238" s="202" t="s">
        <v>135</v>
      </c>
      <c r="AU238" s="202" t="s">
        <v>141</v>
      </c>
      <c r="AY238" s="18" t="s">
        <v>132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8" t="s">
        <v>141</v>
      </c>
      <c r="BK238" s="203">
        <f>ROUND(I238*H238,2)</f>
        <v>0</v>
      </c>
      <c r="BL238" s="18" t="s">
        <v>261</v>
      </c>
      <c r="BM238" s="202" t="s">
        <v>1456</v>
      </c>
    </row>
    <row r="239" spans="1:65" s="2" customFormat="1" ht="16.5" customHeight="1">
      <c r="A239" s="36"/>
      <c r="B239" s="37"/>
      <c r="C239" s="232" t="s">
        <v>528</v>
      </c>
      <c r="D239" s="232" t="s">
        <v>243</v>
      </c>
      <c r="E239" s="233" t="s">
        <v>539</v>
      </c>
      <c r="F239" s="234" t="s">
        <v>540</v>
      </c>
      <c r="G239" s="235" t="s">
        <v>195</v>
      </c>
      <c r="H239" s="236">
        <v>307.68599999999998</v>
      </c>
      <c r="I239" s="237"/>
      <c r="J239" s="238">
        <f>ROUND(I239*H239,2)</f>
        <v>0</v>
      </c>
      <c r="K239" s="234" t="s">
        <v>139</v>
      </c>
      <c r="L239" s="239"/>
      <c r="M239" s="240" t="s">
        <v>32</v>
      </c>
      <c r="N239" s="241" t="s">
        <v>51</v>
      </c>
      <c r="O239" s="66"/>
      <c r="P239" s="200">
        <f>O239*H239</f>
        <v>0</v>
      </c>
      <c r="Q239" s="200">
        <v>3.9199999999999999E-3</v>
      </c>
      <c r="R239" s="200">
        <f>Q239*H239</f>
        <v>1.2061291199999999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335</v>
      </c>
      <c r="AT239" s="202" t="s">
        <v>243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1457</v>
      </c>
    </row>
    <row r="240" spans="1:65" s="13" customFormat="1" ht="11.25">
      <c r="B240" s="209"/>
      <c r="C240" s="210"/>
      <c r="D240" s="211" t="s">
        <v>197</v>
      </c>
      <c r="E240" s="210"/>
      <c r="F240" s="213" t="s">
        <v>830</v>
      </c>
      <c r="G240" s="210"/>
      <c r="H240" s="214">
        <v>307.68599999999998</v>
      </c>
      <c r="I240" s="215"/>
      <c r="J240" s="210"/>
      <c r="K240" s="210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197</v>
      </c>
      <c r="AU240" s="220" t="s">
        <v>141</v>
      </c>
      <c r="AV240" s="13" t="s">
        <v>141</v>
      </c>
      <c r="AW240" s="13" t="s">
        <v>4</v>
      </c>
      <c r="AX240" s="13" t="s">
        <v>21</v>
      </c>
      <c r="AY240" s="220" t="s">
        <v>132</v>
      </c>
    </row>
    <row r="241" spans="1:65" s="2" customFormat="1" ht="16.5" customHeight="1">
      <c r="A241" s="36"/>
      <c r="B241" s="37"/>
      <c r="C241" s="191" t="s">
        <v>534</v>
      </c>
      <c r="D241" s="191" t="s">
        <v>135</v>
      </c>
      <c r="E241" s="192" t="s">
        <v>544</v>
      </c>
      <c r="F241" s="193" t="s">
        <v>545</v>
      </c>
      <c r="G241" s="194" t="s">
        <v>195</v>
      </c>
      <c r="H241" s="195">
        <v>152.32</v>
      </c>
      <c r="I241" s="196"/>
      <c r="J241" s="197">
        <f>ROUND(I241*H241,2)</f>
        <v>0</v>
      </c>
      <c r="K241" s="193" t="s">
        <v>139</v>
      </c>
      <c r="L241" s="41"/>
      <c r="M241" s="198" t="s">
        <v>32</v>
      </c>
      <c r="N241" s="199" t="s">
        <v>51</v>
      </c>
      <c r="O241" s="66"/>
      <c r="P241" s="200">
        <f>O241*H241</f>
        <v>0</v>
      </c>
      <c r="Q241" s="200">
        <v>3.0000000000000001E-5</v>
      </c>
      <c r="R241" s="200">
        <f>Q241*H241</f>
        <v>4.5696000000000001E-3</v>
      </c>
      <c r="S241" s="200">
        <v>0</v>
      </c>
      <c r="T241" s="20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2" t="s">
        <v>261</v>
      </c>
      <c r="AT241" s="202" t="s">
        <v>135</v>
      </c>
      <c r="AU241" s="202" t="s">
        <v>141</v>
      </c>
      <c r="AY241" s="18" t="s">
        <v>132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18" t="s">
        <v>141</v>
      </c>
      <c r="BK241" s="203">
        <f>ROUND(I241*H241,2)</f>
        <v>0</v>
      </c>
      <c r="BL241" s="18" t="s">
        <v>261</v>
      </c>
      <c r="BM241" s="202" t="s">
        <v>1458</v>
      </c>
    </row>
    <row r="242" spans="1:65" s="2" customFormat="1" ht="16.5" customHeight="1">
      <c r="A242" s="36"/>
      <c r="B242" s="37"/>
      <c r="C242" s="232" t="s">
        <v>538</v>
      </c>
      <c r="D242" s="232" t="s">
        <v>243</v>
      </c>
      <c r="E242" s="233" t="s">
        <v>548</v>
      </c>
      <c r="F242" s="234" t="s">
        <v>549</v>
      </c>
      <c r="G242" s="235" t="s">
        <v>195</v>
      </c>
      <c r="H242" s="236">
        <v>159.93600000000001</v>
      </c>
      <c r="I242" s="237"/>
      <c r="J242" s="238">
        <f>ROUND(I242*H242,2)</f>
        <v>0</v>
      </c>
      <c r="K242" s="234" t="s">
        <v>139</v>
      </c>
      <c r="L242" s="239"/>
      <c r="M242" s="240" t="s">
        <v>32</v>
      </c>
      <c r="N242" s="241" t="s">
        <v>51</v>
      </c>
      <c r="O242" s="66"/>
      <c r="P242" s="200">
        <f>O242*H242</f>
        <v>0</v>
      </c>
      <c r="Q242" s="200">
        <v>1.8000000000000001E-4</v>
      </c>
      <c r="R242" s="200">
        <f>Q242*H242</f>
        <v>2.8788480000000002E-2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335</v>
      </c>
      <c r="AT242" s="202" t="s">
        <v>243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1459</v>
      </c>
    </row>
    <row r="243" spans="1:65" s="13" customFormat="1" ht="11.25">
      <c r="B243" s="209"/>
      <c r="C243" s="210"/>
      <c r="D243" s="211" t="s">
        <v>197</v>
      </c>
      <c r="E243" s="210"/>
      <c r="F243" s="213" t="s">
        <v>833</v>
      </c>
      <c r="G243" s="210"/>
      <c r="H243" s="214">
        <v>159.93600000000001</v>
      </c>
      <c r="I243" s="215"/>
      <c r="J243" s="210"/>
      <c r="K243" s="210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197</v>
      </c>
      <c r="AU243" s="220" t="s">
        <v>141</v>
      </c>
      <c r="AV243" s="13" t="s">
        <v>141</v>
      </c>
      <c r="AW243" s="13" t="s">
        <v>4</v>
      </c>
      <c r="AX243" s="13" t="s">
        <v>21</v>
      </c>
      <c r="AY243" s="220" t="s">
        <v>132</v>
      </c>
    </row>
    <row r="244" spans="1:65" s="2" customFormat="1" ht="21.75" customHeight="1">
      <c r="A244" s="36"/>
      <c r="B244" s="37"/>
      <c r="C244" s="191" t="s">
        <v>543</v>
      </c>
      <c r="D244" s="191" t="s">
        <v>135</v>
      </c>
      <c r="E244" s="192" t="s">
        <v>553</v>
      </c>
      <c r="F244" s="193" t="s">
        <v>554</v>
      </c>
      <c r="G244" s="194" t="s">
        <v>195</v>
      </c>
      <c r="H244" s="195">
        <v>24.63</v>
      </c>
      <c r="I244" s="196"/>
      <c r="J244" s="197">
        <f>ROUND(I244*H244,2)</f>
        <v>0</v>
      </c>
      <c r="K244" s="193" t="s">
        <v>139</v>
      </c>
      <c r="L244" s="41"/>
      <c r="M244" s="198" t="s">
        <v>32</v>
      </c>
      <c r="N244" s="199" t="s">
        <v>51</v>
      </c>
      <c r="O244" s="66"/>
      <c r="P244" s="200">
        <f>O244*H244</f>
        <v>0</v>
      </c>
      <c r="Q244" s="200">
        <v>6.0600000000000003E-3</v>
      </c>
      <c r="R244" s="200">
        <f>Q244*H244</f>
        <v>0.1492578</v>
      </c>
      <c r="S244" s="200">
        <v>0</v>
      </c>
      <c r="T244" s="20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2" t="s">
        <v>261</v>
      </c>
      <c r="AT244" s="202" t="s">
        <v>135</v>
      </c>
      <c r="AU244" s="202" t="s">
        <v>141</v>
      </c>
      <c r="AY244" s="18" t="s">
        <v>132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18" t="s">
        <v>141</v>
      </c>
      <c r="BK244" s="203">
        <f>ROUND(I244*H244,2)</f>
        <v>0</v>
      </c>
      <c r="BL244" s="18" t="s">
        <v>261</v>
      </c>
      <c r="BM244" s="202" t="s">
        <v>1460</v>
      </c>
    </row>
    <row r="245" spans="1:65" s="13" customFormat="1" ht="11.25">
      <c r="B245" s="209"/>
      <c r="C245" s="210"/>
      <c r="D245" s="211" t="s">
        <v>197</v>
      </c>
      <c r="E245" s="212" t="s">
        <v>32</v>
      </c>
      <c r="F245" s="213" t="s">
        <v>835</v>
      </c>
      <c r="G245" s="210"/>
      <c r="H245" s="214">
        <v>27.83</v>
      </c>
      <c r="I245" s="215"/>
      <c r="J245" s="210"/>
      <c r="K245" s="210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197</v>
      </c>
      <c r="AU245" s="220" t="s">
        <v>141</v>
      </c>
      <c r="AV245" s="13" t="s">
        <v>141</v>
      </c>
      <c r="AW245" s="13" t="s">
        <v>41</v>
      </c>
      <c r="AX245" s="13" t="s">
        <v>79</v>
      </c>
      <c r="AY245" s="220" t="s">
        <v>132</v>
      </c>
    </row>
    <row r="246" spans="1:65" s="13" customFormat="1" ht="11.25">
      <c r="B246" s="209"/>
      <c r="C246" s="210"/>
      <c r="D246" s="211" t="s">
        <v>197</v>
      </c>
      <c r="E246" s="212" t="s">
        <v>32</v>
      </c>
      <c r="F246" s="213" t="s">
        <v>836</v>
      </c>
      <c r="G246" s="210"/>
      <c r="H246" s="214">
        <v>-3.2</v>
      </c>
      <c r="I246" s="215"/>
      <c r="J246" s="210"/>
      <c r="K246" s="210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197</v>
      </c>
      <c r="AU246" s="220" t="s">
        <v>141</v>
      </c>
      <c r="AV246" s="13" t="s">
        <v>141</v>
      </c>
      <c r="AW246" s="13" t="s">
        <v>41</v>
      </c>
      <c r="AX246" s="13" t="s">
        <v>79</v>
      </c>
      <c r="AY246" s="220" t="s">
        <v>132</v>
      </c>
    </row>
    <row r="247" spans="1:65" s="14" customFormat="1" ht="11.25">
      <c r="B247" s="221"/>
      <c r="C247" s="222"/>
      <c r="D247" s="211" t="s">
        <v>197</v>
      </c>
      <c r="E247" s="223" t="s">
        <v>32</v>
      </c>
      <c r="F247" s="224" t="s">
        <v>199</v>
      </c>
      <c r="G247" s="222"/>
      <c r="H247" s="225">
        <v>24.63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197</v>
      </c>
      <c r="AU247" s="231" t="s">
        <v>141</v>
      </c>
      <c r="AV247" s="14" t="s">
        <v>150</v>
      </c>
      <c r="AW247" s="14" t="s">
        <v>41</v>
      </c>
      <c r="AX247" s="14" t="s">
        <v>21</v>
      </c>
      <c r="AY247" s="231" t="s">
        <v>132</v>
      </c>
    </row>
    <row r="248" spans="1:65" s="2" customFormat="1" ht="16.5" customHeight="1">
      <c r="A248" s="36"/>
      <c r="B248" s="37"/>
      <c r="C248" s="232" t="s">
        <v>547</v>
      </c>
      <c r="D248" s="232" t="s">
        <v>243</v>
      </c>
      <c r="E248" s="233" t="s">
        <v>559</v>
      </c>
      <c r="F248" s="234" t="s">
        <v>560</v>
      </c>
      <c r="G248" s="235" t="s">
        <v>195</v>
      </c>
      <c r="H248" s="236">
        <v>24.645</v>
      </c>
      <c r="I248" s="237"/>
      <c r="J248" s="238">
        <f>ROUND(I248*H248,2)</f>
        <v>0</v>
      </c>
      <c r="K248" s="234" t="s">
        <v>139</v>
      </c>
      <c r="L248" s="239"/>
      <c r="M248" s="240" t="s">
        <v>32</v>
      </c>
      <c r="N248" s="241" t="s">
        <v>51</v>
      </c>
      <c r="O248" s="66"/>
      <c r="P248" s="200">
        <f>O248*H248</f>
        <v>0</v>
      </c>
      <c r="Q248" s="200">
        <v>8.0000000000000002E-3</v>
      </c>
      <c r="R248" s="200">
        <f>Q248*H248</f>
        <v>0.19716</v>
      </c>
      <c r="S248" s="200">
        <v>0</v>
      </c>
      <c r="T248" s="20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2" t="s">
        <v>335</v>
      </c>
      <c r="AT248" s="202" t="s">
        <v>243</v>
      </c>
      <c r="AU248" s="202" t="s">
        <v>141</v>
      </c>
      <c r="AY248" s="18" t="s">
        <v>132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8" t="s">
        <v>141</v>
      </c>
      <c r="BK248" s="203">
        <f>ROUND(I248*H248,2)</f>
        <v>0</v>
      </c>
      <c r="BL248" s="18" t="s">
        <v>261</v>
      </c>
      <c r="BM248" s="202" t="s">
        <v>1461</v>
      </c>
    </row>
    <row r="249" spans="1:65" s="13" customFormat="1" ht="11.25">
      <c r="B249" s="209"/>
      <c r="C249" s="210"/>
      <c r="D249" s="211" t="s">
        <v>197</v>
      </c>
      <c r="E249" s="210"/>
      <c r="F249" s="213" t="s">
        <v>838</v>
      </c>
      <c r="G249" s="210"/>
      <c r="H249" s="214">
        <v>24.645</v>
      </c>
      <c r="I249" s="215"/>
      <c r="J249" s="210"/>
      <c r="K249" s="210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197</v>
      </c>
      <c r="AU249" s="220" t="s">
        <v>141</v>
      </c>
      <c r="AV249" s="13" t="s">
        <v>141</v>
      </c>
      <c r="AW249" s="13" t="s">
        <v>4</v>
      </c>
      <c r="AX249" s="13" t="s">
        <v>21</v>
      </c>
      <c r="AY249" s="220" t="s">
        <v>132</v>
      </c>
    </row>
    <row r="250" spans="1:65" s="2" customFormat="1" ht="21.75" customHeight="1">
      <c r="A250" s="36"/>
      <c r="B250" s="37"/>
      <c r="C250" s="191" t="s">
        <v>552</v>
      </c>
      <c r="D250" s="191" t="s">
        <v>135</v>
      </c>
      <c r="E250" s="192" t="s">
        <v>564</v>
      </c>
      <c r="F250" s="193" t="s">
        <v>565</v>
      </c>
      <c r="G250" s="194" t="s">
        <v>195</v>
      </c>
      <c r="H250" s="195">
        <v>6.9</v>
      </c>
      <c r="I250" s="196"/>
      <c r="J250" s="197">
        <f>ROUND(I250*H250,2)</f>
        <v>0</v>
      </c>
      <c r="K250" s="193" t="s">
        <v>139</v>
      </c>
      <c r="L250" s="41"/>
      <c r="M250" s="198" t="s">
        <v>32</v>
      </c>
      <c r="N250" s="199" t="s">
        <v>51</v>
      </c>
      <c r="O250" s="66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2" t="s">
        <v>261</v>
      </c>
      <c r="AT250" s="202" t="s">
        <v>135</v>
      </c>
      <c r="AU250" s="202" t="s">
        <v>141</v>
      </c>
      <c r="AY250" s="18" t="s">
        <v>132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8" t="s">
        <v>141</v>
      </c>
      <c r="BK250" s="203">
        <f>ROUND(I250*H250,2)</f>
        <v>0</v>
      </c>
      <c r="BL250" s="18" t="s">
        <v>261</v>
      </c>
      <c r="BM250" s="202" t="s">
        <v>1462</v>
      </c>
    </row>
    <row r="251" spans="1:65" s="13" customFormat="1" ht="11.25">
      <c r="B251" s="209"/>
      <c r="C251" s="210"/>
      <c r="D251" s="211" t="s">
        <v>197</v>
      </c>
      <c r="E251" s="212" t="s">
        <v>32</v>
      </c>
      <c r="F251" s="213" t="s">
        <v>840</v>
      </c>
      <c r="G251" s="210"/>
      <c r="H251" s="214">
        <v>6.9</v>
      </c>
      <c r="I251" s="215"/>
      <c r="J251" s="210"/>
      <c r="K251" s="210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197</v>
      </c>
      <c r="AU251" s="220" t="s">
        <v>141</v>
      </c>
      <c r="AV251" s="13" t="s">
        <v>141</v>
      </c>
      <c r="AW251" s="13" t="s">
        <v>41</v>
      </c>
      <c r="AX251" s="13" t="s">
        <v>79</v>
      </c>
      <c r="AY251" s="220" t="s">
        <v>132</v>
      </c>
    </row>
    <row r="252" spans="1:65" s="14" customFormat="1" ht="11.25">
      <c r="B252" s="221"/>
      <c r="C252" s="222"/>
      <c r="D252" s="211" t="s">
        <v>197</v>
      </c>
      <c r="E252" s="223" t="s">
        <v>32</v>
      </c>
      <c r="F252" s="224" t="s">
        <v>199</v>
      </c>
      <c r="G252" s="222"/>
      <c r="H252" s="225">
        <v>6.9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197</v>
      </c>
      <c r="AU252" s="231" t="s">
        <v>141</v>
      </c>
      <c r="AV252" s="14" t="s">
        <v>150</v>
      </c>
      <c r="AW252" s="14" t="s">
        <v>41</v>
      </c>
      <c r="AX252" s="14" t="s">
        <v>21</v>
      </c>
      <c r="AY252" s="231" t="s">
        <v>132</v>
      </c>
    </row>
    <row r="253" spans="1:65" s="2" customFormat="1" ht="16.5" customHeight="1">
      <c r="A253" s="36"/>
      <c r="B253" s="37"/>
      <c r="C253" s="232" t="s">
        <v>558</v>
      </c>
      <c r="D253" s="232" t="s">
        <v>243</v>
      </c>
      <c r="E253" s="233" t="s">
        <v>569</v>
      </c>
      <c r="F253" s="234" t="s">
        <v>570</v>
      </c>
      <c r="G253" s="235" t="s">
        <v>195</v>
      </c>
      <c r="H253" s="236">
        <v>7.0380000000000003</v>
      </c>
      <c r="I253" s="237"/>
      <c r="J253" s="238">
        <f>ROUND(I253*H253,2)</f>
        <v>0</v>
      </c>
      <c r="K253" s="234" t="s">
        <v>139</v>
      </c>
      <c r="L253" s="239"/>
      <c r="M253" s="240" t="s">
        <v>32</v>
      </c>
      <c r="N253" s="241" t="s">
        <v>51</v>
      </c>
      <c r="O253" s="66"/>
      <c r="P253" s="200">
        <f>O253*H253</f>
        <v>0</v>
      </c>
      <c r="Q253" s="200">
        <v>2.3999999999999998E-3</v>
      </c>
      <c r="R253" s="200">
        <f>Q253*H253</f>
        <v>1.6891199999999999E-2</v>
      </c>
      <c r="S253" s="200">
        <v>0</v>
      </c>
      <c r="T253" s="20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2" t="s">
        <v>335</v>
      </c>
      <c r="AT253" s="202" t="s">
        <v>243</v>
      </c>
      <c r="AU253" s="202" t="s">
        <v>141</v>
      </c>
      <c r="AY253" s="18" t="s">
        <v>132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8" t="s">
        <v>141</v>
      </c>
      <c r="BK253" s="203">
        <f>ROUND(I253*H253,2)</f>
        <v>0</v>
      </c>
      <c r="BL253" s="18" t="s">
        <v>261</v>
      </c>
      <c r="BM253" s="202" t="s">
        <v>1463</v>
      </c>
    </row>
    <row r="254" spans="1:65" s="13" customFormat="1" ht="11.25">
      <c r="B254" s="209"/>
      <c r="C254" s="210"/>
      <c r="D254" s="211" t="s">
        <v>197</v>
      </c>
      <c r="E254" s="210"/>
      <c r="F254" s="213" t="s">
        <v>842</v>
      </c>
      <c r="G254" s="210"/>
      <c r="H254" s="214">
        <v>7.0380000000000003</v>
      </c>
      <c r="I254" s="215"/>
      <c r="J254" s="210"/>
      <c r="K254" s="210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197</v>
      </c>
      <c r="AU254" s="220" t="s">
        <v>141</v>
      </c>
      <c r="AV254" s="13" t="s">
        <v>141</v>
      </c>
      <c r="AW254" s="13" t="s">
        <v>4</v>
      </c>
      <c r="AX254" s="13" t="s">
        <v>21</v>
      </c>
      <c r="AY254" s="220" t="s">
        <v>132</v>
      </c>
    </row>
    <row r="255" spans="1:65" s="2" customFormat="1" ht="21.75" customHeight="1">
      <c r="A255" s="36"/>
      <c r="B255" s="37"/>
      <c r="C255" s="191" t="s">
        <v>563</v>
      </c>
      <c r="D255" s="191" t="s">
        <v>135</v>
      </c>
      <c r="E255" s="192" t="s">
        <v>574</v>
      </c>
      <c r="F255" s="193" t="s">
        <v>575</v>
      </c>
      <c r="G255" s="194" t="s">
        <v>195</v>
      </c>
      <c r="H255" s="195">
        <v>6.9</v>
      </c>
      <c r="I255" s="196"/>
      <c r="J255" s="197">
        <f>ROUND(I255*H255,2)</f>
        <v>0</v>
      </c>
      <c r="K255" s="193" t="s">
        <v>139</v>
      </c>
      <c r="L255" s="41"/>
      <c r="M255" s="198" t="s">
        <v>32</v>
      </c>
      <c r="N255" s="199" t="s">
        <v>51</v>
      </c>
      <c r="O255" s="66"/>
      <c r="P255" s="200">
        <f>O255*H255</f>
        <v>0</v>
      </c>
      <c r="Q255" s="200">
        <v>0</v>
      </c>
      <c r="R255" s="200">
        <f>Q255*H255</f>
        <v>0</v>
      </c>
      <c r="S255" s="200">
        <v>0</v>
      </c>
      <c r="T255" s="20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2" t="s">
        <v>261</v>
      </c>
      <c r="AT255" s="202" t="s">
        <v>135</v>
      </c>
      <c r="AU255" s="202" t="s">
        <v>141</v>
      </c>
      <c r="AY255" s="18" t="s">
        <v>132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8" t="s">
        <v>141</v>
      </c>
      <c r="BK255" s="203">
        <f>ROUND(I255*H255,2)</f>
        <v>0</v>
      </c>
      <c r="BL255" s="18" t="s">
        <v>261</v>
      </c>
      <c r="BM255" s="202" t="s">
        <v>1464</v>
      </c>
    </row>
    <row r="256" spans="1:65" s="2" customFormat="1" ht="16.5" customHeight="1">
      <c r="A256" s="36"/>
      <c r="B256" s="37"/>
      <c r="C256" s="232" t="s">
        <v>568</v>
      </c>
      <c r="D256" s="232" t="s">
        <v>243</v>
      </c>
      <c r="E256" s="233" t="s">
        <v>578</v>
      </c>
      <c r="F256" s="234" t="s">
        <v>579</v>
      </c>
      <c r="G256" s="235" t="s">
        <v>195</v>
      </c>
      <c r="H256" s="236">
        <v>7.0380000000000003</v>
      </c>
      <c r="I256" s="237"/>
      <c r="J256" s="238">
        <f>ROUND(I256*H256,2)</f>
        <v>0</v>
      </c>
      <c r="K256" s="234" t="s">
        <v>139</v>
      </c>
      <c r="L256" s="239"/>
      <c r="M256" s="240" t="s">
        <v>32</v>
      </c>
      <c r="N256" s="241" t="s">
        <v>51</v>
      </c>
      <c r="O256" s="66"/>
      <c r="P256" s="200">
        <f>O256*H256</f>
        <v>0</v>
      </c>
      <c r="Q256" s="200">
        <v>3.5999999999999999E-3</v>
      </c>
      <c r="R256" s="200">
        <f>Q256*H256</f>
        <v>2.53368E-2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335</v>
      </c>
      <c r="AT256" s="202" t="s">
        <v>243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1465</v>
      </c>
    </row>
    <row r="257" spans="1:65" s="13" customFormat="1" ht="11.25">
      <c r="B257" s="209"/>
      <c r="C257" s="210"/>
      <c r="D257" s="211" t="s">
        <v>197</v>
      </c>
      <c r="E257" s="210"/>
      <c r="F257" s="213" t="s">
        <v>842</v>
      </c>
      <c r="G257" s="210"/>
      <c r="H257" s="214">
        <v>7.0380000000000003</v>
      </c>
      <c r="I257" s="215"/>
      <c r="J257" s="210"/>
      <c r="K257" s="210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197</v>
      </c>
      <c r="AU257" s="220" t="s">
        <v>141</v>
      </c>
      <c r="AV257" s="13" t="s">
        <v>141</v>
      </c>
      <c r="AW257" s="13" t="s">
        <v>4</v>
      </c>
      <c r="AX257" s="13" t="s">
        <v>21</v>
      </c>
      <c r="AY257" s="220" t="s">
        <v>132</v>
      </c>
    </row>
    <row r="258" spans="1:65" s="2" customFormat="1" ht="21.75" customHeight="1">
      <c r="A258" s="36"/>
      <c r="B258" s="37"/>
      <c r="C258" s="191" t="s">
        <v>573</v>
      </c>
      <c r="D258" s="191" t="s">
        <v>135</v>
      </c>
      <c r="E258" s="192" t="s">
        <v>582</v>
      </c>
      <c r="F258" s="193" t="s">
        <v>583</v>
      </c>
      <c r="G258" s="194" t="s">
        <v>251</v>
      </c>
      <c r="H258" s="195">
        <v>2.9870000000000001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1466</v>
      </c>
    </row>
    <row r="259" spans="1:65" s="2" customFormat="1" ht="21.75" customHeight="1">
      <c r="A259" s="36"/>
      <c r="B259" s="37"/>
      <c r="C259" s="191" t="s">
        <v>577</v>
      </c>
      <c r="D259" s="191" t="s">
        <v>135</v>
      </c>
      <c r="E259" s="192" t="s">
        <v>582</v>
      </c>
      <c r="F259" s="193" t="s">
        <v>583</v>
      </c>
      <c r="G259" s="194" t="s">
        <v>251</v>
      </c>
      <c r="H259" s="195">
        <v>2.9870000000000001</v>
      </c>
      <c r="I259" s="196"/>
      <c r="J259" s="197">
        <f>ROUND(I259*H259,2)</f>
        <v>0</v>
      </c>
      <c r="K259" s="193" t="s">
        <v>139</v>
      </c>
      <c r="L259" s="41"/>
      <c r="M259" s="198" t="s">
        <v>32</v>
      </c>
      <c r="N259" s="199" t="s">
        <v>51</v>
      </c>
      <c r="O259" s="66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02" t="s">
        <v>261</v>
      </c>
      <c r="AT259" s="202" t="s">
        <v>135</v>
      </c>
      <c r="AU259" s="202" t="s">
        <v>141</v>
      </c>
      <c r="AY259" s="18" t="s">
        <v>132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8" t="s">
        <v>141</v>
      </c>
      <c r="BK259" s="203">
        <f>ROUND(I259*H259,2)</f>
        <v>0</v>
      </c>
      <c r="BL259" s="18" t="s">
        <v>261</v>
      </c>
      <c r="BM259" s="202" t="s">
        <v>1467</v>
      </c>
    </row>
    <row r="260" spans="1:65" s="12" customFormat="1" ht="22.9" customHeight="1">
      <c r="B260" s="175"/>
      <c r="C260" s="176"/>
      <c r="D260" s="177" t="s">
        <v>78</v>
      </c>
      <c r="E260" s="189" t="s">
        <v>585</v>
      </c>
      <c r="F260" s="189" t="s">
        <v>586</v>
      </c>
      <c r="G260" s="176"/>
      <c r="H260" s="176"/>
      <c r="I260" s="179"/>
      <c r="J260" s="190">
        <f>BK260</f>
        <v>0</v>
      </c>
      <c r="K260" s="176"/>
      <c r="L260" s="181"/>
      <c r="M260" s="182"/>
      <c r="N260" s="183"/>
      <c r="O260" s="183"/>
      <c r="P260" s="184">
        <f>SUM(P261:P262)</f>
        <v>0</v>
      </c>
      <c r="Q260" s="183"/>
      <c r="R260" s="184">
        <f>SUM(R261:R262)</f>
        <v>4.5000000000000005E-3</v>
      </c>
      <c r="S260" s="183"/>
      <c r="T260" s="185">
        <f>SUM(T261:T262)</f>
        <v>6.3390000000000002E-2</v>
      </c>
      <c r="AR260" s="186" t="s">
        <v>141</v>
      </c>
      <c r="AT260" s="187" t="s">
        <v>78</v>
      </c>
      <c r="AU260" s="187" t="s">
        <v>21</v>
      </c>
      <c r="AY260" s="186" t="s">
        <v>132</v>
      </c>
      <c r="BK260" s="188">
        <f>SUM(BK261:BK262)</f>
        <v>0</v>
      </c>
    </row>
    <row r="261" spans="1:65" s="2" customFormat="1" ht="16.5" customHeight="1">
      <c r="A261" s="36"/>
      <c r="B261" s="37"/>
      <c r="C261" s="191" t="s">
        <v>581</v>
      </c>
      <c r="D261" s="191" t="s">
        <v>135</v>
      </c>
      <c r="E261" s="192" t="s">
        <v>592</v>
      </c>
      <c r="F261" s="193" t="s">
        <v>593</v>
      </c>
      <c r="G261" s="194" t="s">
        <v>338</v>
      </c>
      <c r="H261" s="195">
        <v>3</v>
      </c>
      <c r="I261" s="196"/>
      <c r="J261" s="197">
        <f>ROUND(I261*H261,2)</f>
        <v>0</v>
      </c>
      <c r="K261" s="193" t="s">
        <v>139</v>
      </c>
      <c r="L261" s="41"/>
      <c r="M261" s="198" t="s">
        <v>32</v>
      </c>
      <c r="N261" s="199" t="s">
        <v>51</v>
      </c>
      <c r="O261" s="66"/>
      <c r="P261" s="200">
        <f>O261*H261</f>
        <v>0</v>
      </c>
      <c r="Q261" s="200">
        <v>1.5E-3</v>
      </c>
      <c r="R261" s="200">
        <f>Q261*H261</f>
        <v>4.5000000000000005E-3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261</v>
      </c>
      <c r="AT261" s="202" t="s">
        <v>135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1468</v>
      </c>
    </row>
    <row r="262" spans="1:65" s="2" customFormat="1" ht="16.5" customHeight="1">
      <c r="A262" s="36"/>
      <c r="B262" s="37"/>
      <c r="C262" s="191" t="s">
        <v>587</v>
      </c>
      <c r="D262" s="191" t="s">
        <v>135</v>
      </c>
      <c r="E262" s="192" t="s">
        <v>596</v>
      </c>
      <c r="F262" s="193" t="s">
        <v>597</v>
      </c>
      <c r="G262" s="194" t="s">
        <v>338</v>
      </c>
      <c r="H262" s="195">
        <v>3</v>
      </c>
      <c r="I262" s="196"/>
      <c r="J262" s="197">
        <f>ROUND(I262*H262,2)</f>
        <v>0</v>
      </c>
      <c r="K262" s="193" t="s">
        <v>139</v>
      </c>
      <c r="L262" s="41"/>
      <c r="M262" s="198" t="s">
        <v>32</v>
      </c>
      <c r="N262" s="199" t="s">
        <v>51</v>
      </c>
      <c r="O262" s="66"/>
      <c r="P262" s="200">
        <f>O262*H262</f>
        <v>0</v>
      </c>
      <c r="Q262" s="200">
        <v>0</v>
      </c>
      <c r="R262" s="200">
        <f>Q262*H262</f>
        <v>0</v>
      </c>
      <c r="S262" s="200">
        <v>2.1129999999999999E-2</v>
      </c>
      <c r="T262" s="201">
        <f>S262*H262</f>
        <v>6.3390000000000002E-2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2" t="s">
        <v>261</v>
      </c>
      <c r="AT262" s="202" t="s">
        <v>135</v>
      </c>
      <c r="AU262" s="202" t="s">
        <v>141</v>
      </c>
      <c r="AY262" s="18" t="s">
        <v>132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8" t="s">
        <v>141</v>
      </c>
      <c r="BK262" s="203">
        <f>ROUND(I262*H262,2)</f>
        <v>0</v>
      </c>
      <c r="BL262" s="18" t="s">
        <v>261</v>
      </c>
      <c r="BM262" s="202" t="s">
        <v>1469</v>
      </c>
    </row>
    <row r="263" spans="1:65" s="12" customFormat="1" ht="22.9" customHeight="1">
      <c r="B263" s="175"/>
      <c r="C263" s="176"/>
      <c r="D263" s="177" t="s">
        <v>78</v>
      </c>
      <c r="E263" s="189" t="s">
        <v>599</v>
      </c>
      <c r="F263" s="189" t="s">
        <v>600</v>
      </c>
      <c r="G263" s="176"/>
      <c r="H263" s="176"/>
      <c r="I263" s="179"/>
      <c r="J263" s="190">
        <f>BK263</f>
        <v>0</v>
      </c>
      <c r="K263" s="176"/>
      <c r="L263" s="181"/>
      <c r="M263" s="182"/>
      <c r="N263" s="183"/>
      <c r="O263" s="183"/>
      <c r="P263" s="184">
        <f>P264</f>
        <v>0</v>
      </c>
      <c r="Q263" s="183"/>
      <c r="R263" s="184">
        <f>R264</f>
        <v>3.8999999999999998E-3</v>
      </c>
      <c r="S263" s="183"/>
      <c r="T263" s="185">
        <f>T264</f>
        <v>0</v>
      </c>
      <c r="AR263" s="186" t="s">
        <v>141</v>
      </c>
      <c r="AT263" s="187" t="s">
        <v>78</v>
      </c>
      <c r="AU263" s="187" t="s">
        <v>21</v>
      </c>
      <c r="AY263" s="186" t="s">
        <v>132</v>
      </c>
      <c r="BK263" s="188">
        <f>BK264</f>
        <v>0</v>
      </c>
    </row>
    <row r="264" spans="1:65" s="2" customFormat="1" ht="16.5" customHeight="1">
      <c r="A264" s="36"/>
      <c r="B264" s="37"/>
      <c r="C264" s="191" t="s">
        <v>418</v>
      </c>
      <c r="D264" s="191" t="s">
        <v>135</v>
      </c>
      <c r="E264" s="192" t="s">
        <v>602</v>
      </c>
      <c r="F264" s="193" t="s">
        <v>603</v>
      </c>
      <c r="G264" s="194" t="s">
        <v>604</v>
      </c>
      <c r="H264" s="195">
        <v>5</v>
      </c>
      <c r="I264" s="196"/>
      <c r="J264" s="197">
        <f>ROUND(I264*H264,2)</f>
        <v>0</v>
      </c>
      <c r="K264" s="193" t="s">
        <v>32</v>
      </c>
      <c r="L264" s="41"/>
      <c r="M264" s="198" t="s">
        <v>32</v>
      </c>
      <c r="N264" s="199" t="s">
        <v>51</v>
      </c>
      <c r="O264" s="66"/>
      <c r="P264" s="200">
        <f>O264*H264</f>
        <v>0</v>
      </c>
      <c r="Q264" s="200">
        <v>7.7999999999999999E-4</v>
      </c>
      <c r="R264" s="200">
        <f>Q264*H264</f>
        <v>3.8999999999999998E-3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261</v>
      </c>
      <c r="AT264" s="202" t="s">
        <v>135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1470</v>
      </c>
    </row>
    <row r="265" spans="1:65" s="12" customFormat="1" ht="22.9" customHeight="1">
      <c r="B265" s="175"/>
      <c r="C265" s="176"/>
      <c r="D265" s="177" t="s">
        <v>78</v>
      </c>
      <c r="E265" s="189" t="s">
        <v>606</v>
      </c>
      <c r="F265" s="189" t="s">
        <v>607</v>
      </c>
      <c r="G265" s="176"/>
      <c r="H265" s="176"/>
      <c r="I265" s="179"/>
      <c r="J265" s="190">
        <f>BK265</f>
        <v>0</v>
      </c>
      <c r="K265" s="176"/>
      <c r="L265" s="181"/>
      <c r="M265" s="182"/>
      <c r="N265" s="183"/>
      <c r="O265" s="183"/>
      <c r="P265" s="184">
        <f>P266</f>
        <v>0</v>
      </c>
      <c r="Q265" s="183"/>
      <c r="R265" s="184">
        <f>R266</f>
        <v>0</v>
      </c>
      <c r="S265" s="183"/>
      <c r="T265" s="185">
        <f>T266</f>
        <v>0</v>
      </c>
      <c r="AR265" s="186" t="s">
        <v>141</v>
      </c>
      <c r="AT265" s="187" t="s">
        <v>78</v>
      </c>
      <c r="AU265" s="187" t="s">
        <v>21</v>
      </c>
      <c r="AY265" s="186" t="s">
        <v>132</v>
      </c>
      <c r="BK265" s="188">
        <f>BK266</f>
        <v>0</v>
      </c>
    </row>
    <row r="266" spans="1:65" s="2" customFormat="1" ht="16.5" customHeight="1">
      <c r="A266" s="36"/>
      <c r="B266" s="37"/>
      <c r="C266" s="191" t="s">
        <v>591</v>
      </c>
      <c r="D266" s="191" t="s">
        <v>135</v>
      </c>
      <c r="E266" s="192" t="s">
        <v>609</v>
      </c>
      <c r="F266" s="193" t="s">
        <v>610</v>
      </c>
      <c r="G266" s="194" t="s">
        <v>138</v>
      </c>
      <c r="H266" s="195">
        <v>1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261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1471</v>
      </c>
    </row>
    <row r="267" spans="1:65" s="12" customFormat="1" ht="22.9" customHeight="1">
      <c r="B267" s="175"/>
      <c r="C267" s="176"/>
      <c r="D267" s="177" t="s">
        <v>78</v>
      </c>
      <c r="E267" s="189" t="s">
        <v>612</v>
      </c>
      <c r="F267" s="189" t="s">
        <v>613</v>
      </c>
      <c r="G267" s="176"/>
      <c r="H267" s="176"/>
      <c r="I267" s="179"/>
      <c r="J267" s="190">
        <f>BK267</f>
        <v>0</v>
      </c>
      <c r="K267" s="176"/>
      <c r="L267" s="181"/>
      <c r="M267" s="182"/>
      <c r="N267" s="183"/>
      <c r="O267" s="183"/>
      <c r="P267" s="184">
        <f>SUM(P268:P278)</f>
        <v>0</v>
      </c>
      <c r="Q267" s="183"/>
      <c r="R267" s="184">
        <f>SUM(R268:R278)</f>
        <v>4.584607000000001</v>
      </c>
      <c r="S267" s="183"/>
      <c r="T267" s="185">
        <f>SUM(T268:T278)</f>
        <v>0</v>
      </c>
      <c r="AR267" s="186" t="s">
        <v>141</v>
      </c>
      <c r="AT267" s="187" t="s">
        <v>78</v>
      </c>
      <c r="AU267" s="187" t="s">
        <v>21</v>
      </c>
      <c r="AY267" s="186" t="s">
        <v>132</v>
      </c>
      <c r="BK267" s="188">
        <f>SUM(BK268:BK278)</f>
        <v>0</v>
      </c>
    </row>
    <row r="268" spans="1:65" s="2" customFormat="1" ht="21.75" customHeight="1">
      <c r="A268" s="36"/>
      <c r="B268" s="37"/>
      <c r="C268" s="191" t="s">
        <v>595</v>
      </c>
      <c r="D268" s="191" t="s">
        <v>135</v>
      </c>
      <c r="E268" s="192" t="s">
        <v>615</v>
      </c>
      <c r="F268" s="193" t="s">
        <v>851</v>
      </c>
      <c r="G268" s="194" t="s">
        <v>195</v>
      </c>
      <c r="H268" s="195">
        <v>79</v>
      </c>
      <c r="I268" s="196"/>
      <c r="J268" s="197">
        <f>ROUND(I268*H268,2)</f>
        <v>0</v>
      </c>
      <c r="K268" s="193" t="s">
        <v>139</v>
      </c>
      <c r="L268" s="41"/>
      <c r="M268" s="198" t="s">
        <v>32</v>
      </c>
      <c r="N268" s="199" t="s">
        <v>51</v>
      </c>
      <c r="O268" s="66"/>
      <c r="P268" s="200">
        <f>O268*H268</f>
        <v>0</v>
      </c>
      <c r="Q268" s="200">
        <v>0</v>
      </c>
      <c r="R268" s="200">
        <f>Q268*H268</f>
        <v>0</v>
      </c>
      <c r="S268" s="200">
        <v>0</v>
      </c>
      <c r="T268" s="20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2" t="s">
        <v>261</v>
      </c>
      <c r="AT268" s="202" t="s">
        <v>135</v>
      </c>
      <c r="AU268" s="202" t="s">
        <v>141</v>
      </c>
      <c r="AY268" s="18" t="s">
        <v>132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8" t="s">
        <v>141</v>
      </c>
      <c r="BK268" s="203">
        <f>ROUND(I268*H268,2)</f>
        <v>0</v>
      </c>
      <c r="BL268" s="18" t="s">
        <v>261</v>
      </c>
      <c r="BM268" s="202" t="s">
        <v>1472</v>
      </c>
    </row>
    <row r="269" spans="1:65" s="2" customFormat="1" ht="16.5" customHeight="1">
      <c r="A269" s="36"/>
      <c r="B269" s="37"/>
      <c r="C269" s="232" t="s">
        <v>608</v>
      </c>
      <c r="D269" s="232" t="s">
        <v>243</v>
      </c>
      <c r="E269" s="233" t="s">
        <v>619</v>
      </c>
      <c r="F269" s="234" t="s">
        <v>620</v>
      </c>
      <c r="G269" s="235" t="s">
        <v>202</v>
      </c>
      <c r="H269" s="236">
        <v>1.9339999999999999</v>
      </c>
      <c r="I269" s="237"/>
      <c r="J269" s="238">
        <f>ROUND(I269*H269,2)</f>
        <v>0</v>
      </c>
      <c r="K269" s="234" t="s">
        <v>139</v>
      </c>
      <c r="L269" s="239"/>
      <c r="M269" s="240" t="s">
        <v>32</v>
      </c>
      <c r="N269" s="241" t="s">
        <v>51</v>
      </c>
      <c r="O269" s="66"/>
      <c r="P269" s="200">
        <f>O269*H269</f>
        <v>0</v>
      </c>
      <c r="Q269" s="200">
        <v>0.55000000000000004</v>
      </c>
      <c r="R269" s="200">
        <f>Q269*H269</f>
        <v>1.0637000000000001</v>
      </c>
      <c r="S269" s="200">
        <v>0</v>
      </c>
      <c r="T269" s="20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2" t="s">
        <v>335</v>
      </c>
      <c r="AT269" s="202" t="s">
        <v>243</v>
      </c>
      <c r="AU269" s="202" t="s">
        <v>141</v>
      </c>
      <c r="AY269" s="18" t="s">
        <v>132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8" t="s">
        <v>141</v>
      </c>
      <c r="BK269" s="203">
        <f>ROUND(I269*H269,2)</f>
        <v>0</v>
      </c>
      <c r="BL269" s="18" t="s">
        <v>261</v>
      </c>
      <c r="BM269" s="202" t="s">
        <v>1473</v>
      </c>
    </row>
    <row r="270" spans="1:65" s="13" customFormat="1" ht="11.25">
      <c r="B270" s="209"/>
      <c r="C270" s="210"/>
      <c r="D270" s="211" t="s">
        <v>197</v>
      </c>
      <c r="E270" s="212" t="s">
        <v>32</v>
      </c>
      <c r="F270" s="213" t="s">
        <v>1237</v>
      </c>
      <c r="G270" s="210"/>
      <c r="H270" s="214">
        <v>1.8959999999999999</v>
      </c>
      <c r="I270" s="215"/>
      <c r="J270" s="210"/>
      <c r="K270" s="210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197</v>
      </c>
      <c r="AU270" s="220" t="s">
        <v>141</v>
      </c>
      <c r="AV270" s="13" t="s">
        <v>141</v>
      </c>
      <c r="AW270" s="13" t="s">
        <v>41</v>
      </c>
      <c r="AX270" s="13" t="s">
        <v>79</v>
      </c>
      <c r="AY270" s="220" t="s">
        <v>132</v>
      </c>
    </row>
    <row r="271" spans="1:65" s="14" customFormat="1" ht="11.25">
      <c r="B271" s="221"/>
      <c r="C271" s="222"/>
      <c r="D271" s="211" t="s">
        <v>197</v>
      </c>
      <c r="E271" s="223" t="s">
        <v>32</v>
      </c>
      <c r="F271" s="224" t="s">
        <v>199</v>
      </c>
      <c r="G271" s="222"/>
      <c r="H271" s="225">
        <v>1.8959999999999999</v>
      </c>
      <c r="I271" s="226"/>
      <c r="J271" s="222"/>
      <c r="K271" s="222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197</v>
      </c>
      <c r="AU271" s="231" t="s">
        <v>141</v>
      </c>
      <c r="AV271" s="14" t="s">
        <v>150</v>
      </c>
      <c r="AW271" s="14" t="s">
        <v>41</v>
      </c>
      <c r="AX271" s="14" t="s">
        <v>21</v>
      </c>
      <c r="AY271" s="231" t="s">
        <v>132</v>
      </c>
    </row>
    <row r="272" spans="1:65" s="13" customFormat="1" ht="11.25">
      <c r="B272" s="209"/>
      <c r="C272" s="210"/>
      <c r="D272" s="211" t="s">
        <v>197</v>
      </c>
      <c r="E272" s="210"/>
      <c r="F272" s="213" t="s">
        <v>1238</v>
      </c>
      <c r="G272" s="210"/>
      <c r="H272" s="214">
        <v>1.9339999999999999</v>
      </c>
      <c r="I272" s="215"/>
      <c r="J272" s="210"/>
      <c r="K272" s="210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197</v>
      </c>
      <c r="AU272" s="220" t="s">
        <v>141</v>
      </c>
      <c r="AV272" s="13" t="s">
        <v>141</v>
      </c>
      <c r="AW272" s="13" t="s">
        <v>4</v>
      </c>
      <c r="AX272" s="13" t="s">
        <v>21</v>
      </c>
      <c r="AY272" s="220" t="s">
        <v>132</v>
      </c>
    </row>
    <row r="273" spans="1:65" s="2" customFormat="1" ht="21.75" customHeight="1">
      <c r="A273" s="36"/>
      <c r="B273" s="37"/>
      <c r="C273" s="191" t="s">
        <v>614</v>
      </c>
      <c r="D273" s="191" t="s">
        <v>135</v>
      </c>
      <c r="E273" s="192" t="s">
        <v>625</v>
      </c>
      <c r="F273" s="193" t="s">
        <v>626</v>
      </c>
      <c r="G273" s="194" t="s">
        <v>195</v>
      </c>
      <c r="H273" s="195">
        <v>152.32</v>
      </c>
      <c r="I273" s="196"/>
      <c r="J273" s="197">
        <f>ROUND(I273*H273,2)</f>
        <v>0</v>
      </c>
      <c r="K273" s="193" t="s">
        <v>139</v>
      </c>
      <c r="L273" s="41"/>
      <c r="M273" s="198" t="s">
        <v>32</v>
      </c>
      <c r="N273" s="199" t="s">
        <v>51</v>
      </c>
      <c r="O273" s="66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261</v>
      </c>
      <c r="AT273" s="202" t="s">
        <v>135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1474</v>
      </c>
    </row>
    <row r="274" spans="1:65" s="2" customFormat="1" ht="16.5" customHeight="1">
      <c r="A274" s="36"/>
      <c r="B274" s="37"/>
      <c r="C274" s="232" t="s">
        <v>618</v>
      </c>
      <c r="D274" s="232" t="s">
        <v>243</v>
      </c>
      <c r="E274" s="233" t="s">
        <v>629</v>
      </c>
      <c r="F274" s="234" t="s">
        <v>630</v>
      </c>
      <c r="G274" s="235" t="s">
        <v>195</v>
      </c>
      <c r="H274" s="236">
        <v>164.506</v>
      </c>
      <c r="I274" s="237"/>
      <c r="J274" s="238">
        <f>ROUND(I274*H274,2)</f>
        <v>0</v>
      </c>
      <c r="K274" s="234" t="s">
        <v>139</v>
      </c>
      <c r="L274" s="239"/>
      <c r="M274" s="240" t="s">
        <v>32</v>
      </c>
      <c r="N274" s="241" t="s">
        <v>51</v>
      </c>
      <c r="O274" s="66"/>
      <c r="P274" s="200">
        <f>O274*H274</f>
        <v>0</v>
      </c>
      <c r="Q274" s="200">
        <v>1.4500000000000001E-2</v>
      </c>
      <c r="R274" s="200">
        <f>Q274*H274</f>
        <v>2.3853370000000003</v>
      </c>
      <c r="S274" s="200">
        <v>0</v>
      </c>
      <c r="T274" s="20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2" t="s">
        <v>335</v>
      </c>
      <c r="AT274" s="202" t="s">
        <v>243</v>
      </c>
      <c r="AU274" s="202" t="s">
        <v>141</v>
      </c>
      <c r="AY274" s="18" t="s">
        <v>132</v>
      </c>
      <c r="BE274" s="203">
        <f>IF(N274="základní",J274,0)</f>
        <v>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8" t="s">
        <v>141</v>
      </c>
      <c r="BK274" s="203">
        <f>ROUND(I274*H274,2)</f>
        <v>0</v>
      </c>
      <c r="BL274" s="18" t="s">
        <v>261</v>
      </c>
      <c r="BM274" s="202" t="s">
        <v>1475</v>
      </c>
    </row>
    <row r="275" spans="1:65" s="13" customFormat="1" ht="11.25">
      <c r="B275" s="209"/>
      <c r="C275" s="210"/>
      <c r="D275" s="211" t="s">
        <v>197</v>
      </c>
      <c r="E275" s="210"/>
      <c r="F275" s="213" t="s">
        <v>864</v>
      </c>
      <c r="G275" s="210"/>
      <c r="H275" s="214">
        <v>164.506</v>
      </c>
      <c r="I275" s="215"/>
      <c r="J275" s="210"/>
      <c r="K275" s="210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197</v>
      </c>
      <c r="AU275" s="220" t="s">
        <v>141</v>
      </c>
      <c r="AV275" s="13" t="s">
        <v>141</v>
      </c>
      <c r="AW275" s="13" t="s">
        <v>4</v>
      </c>
      <c r="AX275" s="13" t="s">
        <v>21</v>
      </c>
      <c r="AY275" s="220" t="s">
        <v>132</v>
      </c>
    </row>
    <row r="276" spans="1:65" s="2" customFormat="1" ht="16.5" customHeight="1">
      <c r="A276" s="36"/>
      <c r="B276" s="37"/>
      <c r="C276" s="191" t="s">
        <v>624</v>
      </c>
      <c r="D276" s="191" t="s">
        <v>135</v>
      </c>
      <c r="E276" s="192" t="s">
        <v>634</v>
      </c>
      <c r="F276" s="193" t="s">
        <v>635</v>
      </c>
      <c r="G276" s="194" t="s">
        <v>224</v>
      </c>
      <c r="H276" s="195">
        <v>257</v>
      </c>
      <c r="I276" s="196"/>
      <c r="J276" s="197">
        <f>ROUND(I276*H276,2)</f>
        <v>0</v>
      </c>
      <c r="K276" s="193" t="s">
        <v>139</v>
      </c>
      <c r="L276" s="41"/>
      <c r="M276" s="198" t="s">
        <v>32</v>
      </c>
      <c r="N276" s="199" t="s">
        <v>51</v>
      </c>
      <c r="O276" s="66"/>
      <c r="P276" s="200">
        <f>O276*H276</f>
        <v>0</v>
      </c>
      <c r="Q276" s="200">
        <v>1.0000000000000001E-5</v>
      </c>
      <c r="R276" s="200">
        <f>Q276*H276</f>
        <v>2.5700000000000002E-3</v>
      </c>
      <c r="S276" s="200">
        <v>0</v>
      </c>
      <c r="T276" s="20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2" t="s">
        <v>261</v>
      </c>
      <c r="AT276" s="202" t="s">
        <v>135</v>
      </c>
      <c r="AU276" s="202" t="s">
        <v>141</v>
      </c>
      <c r="AY276" s="18" t="s">
        <v>132</v>
      </c>
      <c r="BE276" s="203">
        <f>IF(N276="základní",J276,0)</f>
        <v>0</v>
      </c>
      <c r="BF276" s="203">
        <f>IF(N276="snížená",J276,0)</f>
        <v>0</v>
      </c>
      <c r="BG276" s="203">
        <f>IF(N276="zákl. přenesená",J276,0)</f>
        <v>0</v>
      </c>
      <c r="BH276" s="203">
        <f>IF(N276="sníž. přenesená",J276,0)</f>
        <v>0</v>
      </c>
      <c r="BI276" s="203">
        <f>IF(N276="nulová",J276,0)</f>
        <v>0</v>
      </c>
      <c r="BJ276" s="18" t="s">
        <v>141</v>
      </c>
      <c r="BK276" s="203">
        <f>ROUND(I276*H276,2)</f>
        <v>0</v>
      </c>
      <c r="BL276" s="18" t="s">
        <v>261</v>
      </c>
      <c r="BM276" s="202" t="s">
        <v>1476</v>
      </c>
    </row>
    <row r="277" spans="1:65" s="2" customFormat="1" ht="16.5" customHeight="1">
      <c r="A277" s="36"/>
      <c r="B277" s="37"/>
      <c r="C277" s="232" t="s">
        <v>628</v>
      </c>
      <c r="D277" s="232" t="s">
        <v>243</v>
      </c>
      <c r="E277" s="233" t="s">
        <v>638</v>
      </c>
      <c r="F277" s="234" t="s">
        <v>639</v>
      </c>
      <c r="G277" s="235" t="s">
        <v>202</v>
      </c>
      <c r="H277" s="236">
        <v>2.06</v>
      </c>
      <c r="I277" s="237"/>
      <c r="J277" s="238">
        <f>ROUND(I277*H277,2)</f>
        <v>0</v>
      </c>
      <c r="K277" s="234" t="s">
        <v>139</v>
      </c>
      <c r="L277" s="239"/>
      <c r="M277" s="240" t="s">
        <v>32</v>
      </c>
      <c r="N277" s="241" t="s">
        <v>51</v>
      </c>
      <c r="O277" s="66"/>
      <c r="P277" s="200">
        <f>O277*H277</f>
        <v>0</v>
      </c>
      <c r="Q277" s="200">
        <v>0.55000000000000004</v>
      </c>
      <c r="R277" s="200">
        <f>Q277*H277</f>
        <v>1.1330000000000002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335</v>
      </c>
      <c r="AT277" s="202" t="s">
        <v>243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261</v>
      </c>
      <c r="BM277" s="202" t="s">
        <v>1477</v>
      </c>
    </row>
    <row r="278" spans="1:65" s="2" customFormat="1" ht="21.75" customHeight="1">
      <c r="A278" s="36"/>
      <c r="B278" s="37"/>
      <c r="C278" s="191" t="s">
        <v>633</v>
      </c>
      <c r="D278" s="191" t="s">
        <v>135</v>
      </c>
      <c r="E278" s="192" t="s">
        <v>642</v>
      </c>
      <c r="F278" s="193" t="s">
        <v>643</v>
      </c>
      <c r="G278" s="194" t="s">
        <v>251</v>
      </c>
      <c r="H278" s="195">
        <v>4.585</v>
      </c>
      <c r="I278" s="196"/>
      <c r="J278" s="197">
        <f>ROUND(I278*H278,2)</f>
        <v>0</v>
      </c>
      <c r="K278" s="193" t="s">
        <v>139</v>
      </c>
      <c r="L278" s="41"/>
      <c r="M278" s="198" t="s">
        <v>32</v>
      </c>
      <c r="N278" s="199" t="s">
        <v>51</v>
      </c>
      <c r="O278" s="66"/>
      <c r="P278" s="200">
        <f>O278*H278</f>
        <v>0</v>
      </c>
      <c r="Q278" s="200">
        <v>0</v>
      </c>
      <c r="R278" s="200">
        <f>Q278*H278</f>
        <v>0</v>
      </c>
      <c r="S278" s="200">
        <v>0</v>
      </c>
      <c r="T278" s="20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2" t="s">
        <v>261</v>
      </c>
      <c r="AT278" s="202" t="s">
        <v>135</v>
      </c>
      <c r="AU278" s="202" t="s">
        <v>141</v>
      </c>
      <c r="AY278" s="18" t="s">
        <v>132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8" t="s">
        <v>141</v>
      </c>
      <c r="BK278" s="203">
        <f>ROUND(I278*H278,2)</f>
        <v>0</v>
      </c>
      <c r="BL278" s="18" t="s">
        <v>261</v>
      </c>
      <c r="BM278" s="202" t="s">
        <v>1478</v>
      </c>
    </row>
    <row r="279" spans="1:65" s="12" customFormat="1" ht="22.9" customHeight="1">
      <c r="B279" s="175"/>
      <c r="C279" s="176"/>
      <c r="D279" s="177" t="s">
        <v>78</v>
      </c>
      <c r="E279" s="189" t="s">
        <v>868</v>
      </c>
      <c r="F279" s="189" t="s">
        <v>869</v>
      </c>
      <c r="G279" s="176"/>
      <c r="H279" s="176"/>
      <c r="I279" s="179"/>
      <c r="J279" s="190">
        <f>BK279</f>
        <v>0</v>
      </c>
      <c r="K279" s="176"/>
      <c r="L279" s="181"/>
      <c r="M279" s="182"/>
      <c r="N279" s="183"/>
      <c r="O279" s="183"/>
      <c r="P279" s="184">
        <f>SUM(P280:P281)</f>
        <v>0</v>
      </c>
      <c r="Q279" s="183"/>
      <c r="R279" s="184">
        <f>SUM(R280:R281)</f>
        <v>8.4180000000000005E-2</v>
      </c>
      <c r="S279" s="183"/>
      <c r="T279" s="185">
        <f>SUM(T280:T281)</f>
        <v>0</v>
      </c>
      <c r="AR279" s="186" t="s">
        <v>141</v>
      </c>
      <c r="AT279" s="187" t="s">
        <v>78</v>
      </c>
      <c r="AU279" s="187" t="s">
        <v>21</v>
      </c>
      <c r="AY279" s="186" t="s">
        <v>132</v>
      </c>
      <c r="BK279" s="188">
        <f>SUM(BK280:BK281)</f>
        <v>0</v>
      </c>
    </row>
    <row r="280" spans="1:65" s="2" customFormat="1" ht="21.75" customHeight="1">
      <c r="A280" s="36"/>
      <c r="B280" s="37"/>
      <c r="C280" s="191" t="s">
        <v>637</v>
      </c>
      <c r="D280" s="191" t="s">
        <v>135</v>
      </c>
      <c r="E280" s="192" t="s">
        <v>870</v>
      </c>
      <c r="F280" s="193" t="s">
        <v>871</v>
      </c>
      <c r="G280" s="194" t="s">
        <v>195</v>
      </c>
      <c r="H280" s="195">
        <v>6.9</v>
      </c>
      <c r="I280" s="196"/>
      <c r="J280" s="197">
        <f>ROUND(I280*H280,2)</f>
        <v>0</v>
      </c>
      <c r="K280" s="193" t="s">
        <v>139</v>
      </c>
      <c r="L280" s="41"/>
      <c r="M280" s="198" t="s">
        <v>32</v>
      </c>
      <c r="N280" s="199" t="s">
        <v>51</v>
      </c>
      <c r="O280" s="66"/>
      <c r="P280" s="200">
        <f>O280*H280</f>
        <v>0</v>
      </c>
      <c r="Q280" s="200">
        <v>1.2200000000000001E-2</v>
      </c>
      <c r="R280" s="200">
        <f>Q280*H280</f>
        <v>8.4180000000000005E-2</v>
      </c>
      <c r="S280" s="200">
        <v>0</v>
      </c>
      <c r="T280" s="201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2" t="s">
        <v>261</v>
      </c>
      <c r="AT280" s="202" t="s">
        <v>135</v>
      </c>
      <c r="AU280" s="202" t="s">
        <v>141</v>
      </c>
      <c r="AY280" s="18" t="s">
        <v>132</v>
      </c>
      <c r="BE280" s="203">
        <f>IF(N280="základní",J280,0)</f>
        <v>0</v>
      </c>
      <c r="BF280" s="203">
        <f>IF(N280="snížená",J280,0)</f>
        <v>0</v>
      </c>
      <c r="BG280" s="203">
        <f>IF(N280="zákl. přenesená",J280,0)</f>
        <v>0</v>
      </c>
      <c r="BH280" s="203">
        <f>IF(N280="sníž. přenesená",J280,0)</f>
        <v>0</v>
      </c>
      <c r="BI280" s="203">
        <f>IF(N280="nulová",J280,0)</f>
        <v>0</v>
      </c>
      <c r="BJ280" s="18" t="s">
        <v>141</v>
      </c>
      <c r="BK280" s="203">
        <f>ROUND(I280*H280,2)</f>
        <v>0</v>
      </c>
      <c r="BL280" s="18" t="s">
        <v>261</v>
      </c>
      <c r="BM280" s="202" t="s">
        <v>1479</v>
      </c>
    </row>
    <row r="281" spans="1:65" s="2" customFormat="1" ht="21.75" customHeight="1">
      <c r="A281" s="36"/>
      <c r="B281" s="37"/>
      <c r="C281" s="191" t="s">
        <v>641</v>
      </c>
      <c r="D281" s="191" t="s">
        <v>135</v>
      </c>
      <c r="E281" s="192" t="s">
        <v>873</v>
      </c>
      <c r="F281" s="193" t="s">
        <v>874</v>
      </c>
      <c r="G281" s="194" t="s">
        <v>251</v>
      </c>
      <c r="H281" s="195">
        <v>8.4000000000000005E-2</v>
      </c>
      <c r="I281" s="196"/>
      <c r="J281" s="197">
        <f>ROUND(I281*H281,2)</f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>O281*H281</f>
        <v>0</v>
      </c>
      <c r="Q281" s="200">
        <v>0</v>
      </c>
      <c r="R281" s="200">
        <f>Q281*H281</f>
        <v>0</v>
      </c>
      <c r="S281" s="200">
        <v>0</v>
      </c>
      <c r="T281" s="20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261</v>
      </c>
      <c r="AT281" s="202" t="s">
        <v>135</v>
      </c>
      <c r="AU281" s="202" t="s">
        <v>141</v>
      </c>
      <c r="AY281" s="18" t="s">
        <v>132</v>
      </c>
      <c r="BE281" s="203">
        <f>IF(N281="základní",J281,0)</f>
        <v>0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8" t="s">
        <v>141</v>
      </c>
      <c r="BK281" s="203">
        <f>ROUND(I281*H281,2)</f>
        <v>0</v>
      </c>
      <c r="BL281" s="18" t="s">
        <v>261</v>
      </c>
      <c r="BM281" s="202" t="s">
        <v>1480</v>
      </c>
    </row>
    <row r="282" spans="1:65" s="12" customFormat="1" ht="22.9" customHeight="1">
      <c r="B282" s="175"/>
      <c r="C282" s="176"/>
      <c r="D282" s="177" t="s">
        <v>78</v>
      </c>
      <c r="E282" s="189" t="s">
        <v>645</v>
      </c>
      <c r="F282" s="189" t="s">
        <v>646</v>
      </c>
      <c r="G282" s="176"/>
      <c r="H282" s="176"/>
      <c r="I282" s="179"/>
      <c r="J282" s="190">
        <f>BK282</f>
        <v>0</v>
      </c>
      <c r="K282" s="176"/>
      <c r="L282" s="181"/>
      <c r="M282" s="182"/>
      <c r="N282" s="183"/>
      <c r="O282" s="183"/>
      <c r="P282" s="184">
        <f>SUM(P283:P287)</f>
        <v>0</v>
      </c>
      <c r="Q282" s="183"/>
      <c r="R282" s="184">
        <f>SUM(R283:R287)</f>
        <v>0.14861999999999997</v>
      </c>
      <c r="S282" s="183"/>
      <c r="T282" s="185">
        <f>SUM(T283:T287)</f>
        <v>0.25019999999999998</v>
      </c>
      <c r="AR282" s="186" t="s">
        <v>141</v>
      </c>
      <c r="AT282" s="187" t="s">
        <v>78</v>
      </c>
      <c r="AU282" s="187" t="s">
        <v>21</v>
      </c>
      <c r="AY282" s="186" t="s">
        <v>132</v>
      </c>
      <c r="BK282" s="188">
        <f>SUM(BK283:BK287)</f>
        <v>0</v>
      </c>
    </row>
    <row r="283" spans="1:65" s="2" customFormat="1" ht="21.75" customHeight="1">
      <c r="A283" s="36"/>
      <c r="B283" s="37"/>
      <c r="C283" s="191" t="s">
        <v>647</v>
      </c>
      <c r="D283" s="191" t="s">
        <v>135</v>
      </c>
      <c r="E283" s="192" t="s">
        <v>648</v>
      </c>
      <c r="F283" s="193" t="s">
        <v>649</v>
      </c>
      <c r="G283" s="194" t="s">
        <v>338</v>
      </c>
      <c r="H283" s="195">
        <v>2</v>
      </c>
      <c r="I283" s="196"/>
      <c r="J283" s="197">
        <f>ROUND(I283*H283,2)</f>
        <v>0</v>
      </c>
      <c r="K283" s="193" t="s">
        <v>139</v>
      </c>
      <c r="L283" s="41"/>
      <c r="M283" s="198" t="s">
        <v>32</v>
      </c>
      <c r="N283" s="199" t="s">
        <v>51</v>
      </c>
      <c r="O283" s="66"/>
      <c r="P283" s="200">
        <f>O283*H283</f>
        <v>0</v>
      </c>
      <c r="Q283" s="200">
        <v>0</v>
      </c>
      <c r="R283" s="200">
        <f>Q283*H283</f>
        <v>0</v>
      </c>
      <c r="S283" s="200">
        <v>0</v>
      </c>
      <c r="T283" s="201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2" t="s">
        <v>150</v>
      </c>
      <c r="AT283" s="202" t="s">
        <v>135</v>
      </c>
      <c r="AU283" s="202" t="s">
        <v>141</v>
      </c>
      <c r="AY283" s="18" t="s">
        <v>132</v>
      </c>
      <c r="BE283" s="203">
        <f>IF(N283="základní",J283,0)</f>
        <v>0</v>
      </c>
      <c r="BF283" s="203">
        <f>IF(N283="snížená",J283,0)</f>
        <v>0</v>
      </c>
      <c r="BG283" s="203">
        <f>IF(N283="zákl. přenesená",J283,0)</f>
        <v>0</v>
      </c>
      <c r="BH283" s="203">
        <f>IF(N283="sníž. přenesená",J283,0)</f>
        <v>0</v>
      </c>
      <c r="BI283" s="203">
        <f>IF(N283="nulová",J283,0)</f>
        <v>0</v>
      </c>
      <c r="BJ283" s="18" t="s">
        <v>141</v>
      </c>
      <c r="BK283" s="203">
        <f>ROUND(I283*H283,2)</f>
        <v>0</v>
      </c>
      <c r="BL283" s="18" t="s">
        <v>150</v>
      </c>
      <c r="BM283" s="202" t="s">
        <v>1481</v>
      </c>
    </row>
    <row r="284" spans="1:65" s="2" customFormat="1" ht="21.75" customHeight="1">
      <c r="A284" s="36"/>
      <c r="B284" s="37"/>
      <c r="C284" s="232" t="s">
        <v>651</v>
      </c>
      <c r="D284" s="232" t="s">
        <v>243</v>
      </c>
      <c r="E284" s="233" t="s">
        <v>652</v>
      </c>
      <c r="F284" s="234" t="s">
        <v>653</v>
      </c>
      <c r="G284" s="235" t="s">
        <v>338</v>
      </c>
      <c r="H284" s="236">
        <v>2</v>
      </c>
      <c r="I284" s="237"/>
      <c r="J284" s="238">
        <f>ROUND(I284*H284,2)</f>
        <v>0</v>
      </c>
      <c r="K284" s="234" t="s">
        <v>139</v>
      </c>
      <c r="L284" s="239"/>
      <c r="M284" s="240" t="s">
        <v>32</v>
      </c>
      <c r="N284" s="241" t="s">
        <v>51</v>
      </c>
      <c r="O284" s="66"/>
      <c r="P284" s="200">
        <f>O284*H284</f>
        <v>0</v>
      </c>
      <c r="Q284" s="200">
        <v>1.95E-2</v>
      </c>
      <c r="R284" s="200">
        <f>Q284*H284</f>
        <v>3.9E-2</v>
      </c>
      <c r="S284" s="200">
        <v>0</v>
      </c>
      <c r="T284" s="20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221</v>
      </c>
      <c r="AT284" s="202" t="s">
        <v>243</v>
      </c>
      <c r="AU284" s="202" t="s">
        <v>141</v>
      </c>
      <c r="AY284" s="18" t="s">
        <v>132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8" t="s">
        <v>141</v>
      </c>
      <c r="BK284" s="203">
        <f>ROUND(I284*H284,2)</f>
        <v>0</v>
      </c>
      <c r="BL284" s="18" t="s">
        <v>150</v>
      </c>
      <c r="BM284" s="202" t="s">
        <v>1482</v>
      </c>
    </row>
    <row r="285" spans="1:65" s="2" customFormat="1" ht="33" customHeight="1">
      <c r="A285" s="36"/>
      <c r="B285" s="37"/>
      <c r="C285" s="191" t="s">
        <v>655</v>
      </c>
      <c r="D285" s="191" t="s">
        <v>135</v>
      </c>
      <c r="E285" s="192" t="s">
        <v>656</v>
      </c>
      <c r="F285" s="193" t="s">
        <v>657</v>
      </c>
      <c r="G285" s="194" t="s">
        <v>338</v>
      </c>
      <c r="H285" s="195">
        <v>6</v>
      </c>
      <c r="I285" s="196"/>
      <c r="J285" s="197">
        <f>ROUND(I285*H285,2)</f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>O285*H285</f>
        <v>0</v>
      </c>
      <c r="Q285" s="200">
        <v>2.7E-4</v>
      </c>
      <c r="R285" s="200">
        <f>Q285*H285</f>
        <v>1.6199999999999999E-3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1483</v>
      </c>
    </row>
    <row r="286" spans="1:65" s="2" customFormat="1" ht="16.5" customHeight="1">
      <c r="A286" s="36"/>
      <c r="B286" s="37"/>
      <c r="C286" s="232" t="s">
        <v>659</v>
      </c>
      <c r="D286" s="232" t="s">
        <v>243</v>
      </c>
      <c r="E286" s="233" t="s">
        <v>660</v>
      </c>
      <c r="F286" s="234" t="s">
        <v>661</v>
      </c>
      <c r="G286" s="235" t="s">
        <v>338</v>
      </c>
      <c r="H286" s="236">
        <v>6</v>
      </c>
      <c r="I286" s="237"/>
      <c r="J286" s="238">
        <f>ROUND(I286*H286,2)</f>
        <v>0</v>
      </c>
      <c r="K286" s="234" t="s">
        <v>139</v>
      </c>
      <c r="L286" s="239"/>
      <c r="M286" s="240" t="s">
        <v>32</v>
      </c>
      <c r="N286" s="241" t="s">
        <v>51</v>
      </c>
      <c r="O286" s="66"/>
      <c r="P286" s="200">
        <f>O286*H286</f>
        <v>0</v>
      </c>
      <c r="Q286" s="200">
        <v>1.7999999999999999E-2</v>
      </c>
      <c r="R286" s="200">
        <f>Q286*H286</f>
        <v>0.10799999999999998</v>
      </c>
      <c r="S286" s="200">
        <v>0</v>
      </c>
      <c r="T286" s="20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2" t="s">
        <v>335</v>
      </c>
      <c r="AT286" s="202" t="s">
        <v>243</v>
      </c>
      <c r="AU286" s="202" t="s">
        <v>141</v>
      </c>
      <c r="AY286" s="18" t="s">
        <v>132</v>
      </c>
      <c r="BE286" s="203">
        <f>IF(N286="základní",J286,0)</f>
        <v>0</v>
      </c>
      <c r="BF286" s="203">
        <f>IF(N286="snížená",J286,0)</f>
        <v>0</v>
      </c>
      <c r="BG286" s="203">
        <f>IF(N286="zákl. přenesená",J286,0)</f>
        <v>0</v>
      </c>
      <c r="BH286" s="203">
        <f>IF(N286="sníž. přenesená",J286,0)</f>
        <v>0</v>
      </c>
      <c r="BI286" s="203">
        <f>IF(N286="nulová",J286,0)</f>
        <v>0</v>
      </c>
      <c r="BJ286" s="18" t="s">
        <v>141</v>
      </c>
      <c r="BK286" s="203">
        <f>ROUND(I286*H286,2)</f>
        <v>0</v>
      </c>
      <c r="BL286" s="18" t="s">
        <v>261</v>
      </c>
      <c r="BM286" s="202" t="s">
        <v>1484</v>
      </c>
    </row>
    <row r="287" spans="1:65" s="2" customFormat="1" ht="16.5" customHeight="1">
      <c r="A287" s="36"/>
      <c r="B287" s="37"/>
      <c r="C287" s="191" t="s">
        <v>663</v>
      </c>
      <c r="D287" s="191" t="s">
        <v>135</v>
      </c>
      <c r="E287" s="192" t="s">
        <v>664</v>
      </c>
      <c r="F287" s="193" t="s">
        <v>665</v>
      </c>
      <c r="G287" s="194" t="s">
        <v>338</v>
      </c>
      <c r="H287" s="195">
        <v>6</v>
      </c>
      <c r="I287" s="196"/>
      <c r="J287" s="197">
        <f>ROUND(I287*H287,2)</f>
        <v>0</v>
      </c>
      <c r="K287" s="193" t="s">
        <v>139</v>
      </c>
      <c r="L287" s="41"/>
      <c r="M287" s="198" t="s">
        <v>32</v>
      </c>
      <c r="N287" s="199" t="s">
        <v>51</v>
      </c>
      <c r="O287" s="66"/>
      <c r="P287" s="200">
        <f>O287*H287</f>
        <v>0</v>
      </c>
      <c r="Q287" s="200">
        <v>0</v>
      </c>
      <c r="R287" s="200">
        <f>Q287*H287</f>
        <v>0</v>
      </c>
      <c r="S287" s="200">
        <v>4.1700000000000001E-2</v>
      </c>
      <c r="T287" s="201">
        <f>S287*H287</f>
        <v>0.25019999999999998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2" t="s">
        <v>261</v>
      </c>
      <c r="AT287" s="202" t="s">
        <v>135</v>
      </c>
      <c r="AU287" s="202" t="s">
        <v>141</v>
      </c>
      <c r="AY287" s="18" t="s">
        <v>132</v>
      </c>
      <c r="BE287" s="203">
        <f>IF(N287="základní",J287,0)</f>
        <v>0</v>
      </c>
      <c r="BF287" s="203">
        <f>IF(N287="snížená",J287,0)</f>
        <v>0</v>
      </c>
      <c r="BG287" s="203">
        <f>IF(N287="zákl. přenesená",J287,0)</f>
        <v>0</v>
      </c>
      <c r="BH287" s="203">
        <f>IF(N287="sníž. přenesená",J287,0)</f>
        <v>0</v>
      </c>
      <c r="BI287" s="203">
        <f>IF(N287="nulová",J287,0)</f>
        <v>0</v>
      </c>
      <c r="BJ287" s="18" t="s">
        <v>141</v>
      </c>
      <c r="BK287" s="203">
        <f>ROUND(I287*H287,2)</f>
        <v>0</v>
      </c>
      <c r="BL287" s="18" t="s">
        <v>261</v>
      </c>
      <c r="BM287" s="202" t="s">
        <v>1485</v>
      </c>
    </row>
    <row r="288" spans="1:65" s="12" customFormat="1" ht="22.9" customHeight="1">
      <c r="B288" s="175"/>
      <c r="C288" s="176"/>
      <c r="D288" s="177" t="s">
        <v>78</v>
      </c>
      <c r="E288" s="189" t="s">
        <v>671</v>
      </c>
      <c r="F288" s="189" t="s">
        <v>672</v>
      </c>
      <c r="G288" s="176"/>
      <c r="H288" s="176"/>
      <c r="I288" s="179"/>
      <c r="J288" s="190">
        <f>BK288</f>
        <v>0</v>
      </c>
      <c r="K288" s="176"/>
      <c r="L288" s="181"/>
      <c r="M288" s="182"/>
      <c r="N288" s="183"/>
      <c r="O288" s="183"/>
      <c r="P288" s="184">
        <f>SUM(P289:P293)</f>
        <v>0</v>
      </c>
      <c r="Q288" s="183"/>
      <c r="R288" s="184">
        <f>SUM(R289:R293)</f>
        <v>4.26E-4</v>
      </c>
      <c r="S288" s="183"/>
      <c r="T288" s="185">
        <f>SUM(T289:T293)</f>
        <v>0.36799999999999999</v>
      </c>
      <c r="AR288" s="186" t="s">
        <v>141</v>
      </c>
      <c r="AT288" s="187" t="s">
        <v>78</v>
      </c>
      <c r="AU288" s="187" t="s">
        <v>21</v>
      </c>
      <c r="AY288" s="186" t="s">
        <v>132</v>
      </c>
      <c r="BK288" s="188">
        <f>SUM(BK289:BK293)</f>
        <v>0</v>
      </c>
    </row>
    <row r="289" spans="1:65" s="2" customFormat="1" ht="21.75" customHeight="1">
      <c r="A289" s="36"/>
      <c r="B289" s="37"/>
      <c r="C289" s="191" t="s">
        <v>667</v>
      </c>
      <c r="D289" s="191" t="s">
        <v>135</v>
      </c>
      <c r="E289" s="192" t="s">
        <v>888</v>
      </c>
      <c r="F289" s="193" t="s">
        <v>889</v>
      </c>
      <c r="G289" s="194" t="s">
        <v>224</v>
      </c>
      <c r="H289" s="195">
        <v>7.1</v>
      </c>
      <c r="I289" s="196"/>
      <c r="J289" s="197">
        <f>ROUND(I289*H289,2)</f>
        <v>0</v>
      </c>
      <c r="K289" s="193" t="s">
        <v>139</v>
      </c>
      <c r="L289" s="41"/>
      <c r="M289" s="198" t="s">
        <v>32</v>
      </c>
      <c r="N289" s="199" t="s">
        <v>51</v>
      </c>
      <c r="O289" s="66"/>
      <c r="P289" s="200">
        <f>O289*H289</f>
        <v>0</v>
      </c>
      <c r="Q289" s="200">
        <v>6.0000000000000002E-5</v>
      </c>
      <c r="R289" s="200">
        <f>Q289*H289</f>
        <v>4.26E-4</v>
      </c>
      <c r="S289" s="200">
        <v>0</v>
      </c>
      <c r="T289" s="20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261</v>
      </c>
      <c r="AT289" s="202" t="s">
        <v>135</v>
      </c>
      <c r="AU289" s="202" t="s">
        <v>141</v>
      </c>
      <c r="AY289" s="18" t="s">
        <v>132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8" t="s">
        <v>141</v>
      </c>
      <c r="BK289" s="203">
        <f>ROUND(I289*H289,2)</f>
        <v>0</v>
      </c>
      <c r="BL289" s="18" t="s">
        <v>261</v>
      </c>
      <c r="BM289" s="202" t="s">
        <v>1486</v>
      </c>
    </row>
    <row r="290" spans="1:65" s="2" customFormat="1" ht="16.5" customHeight="1">
      <c r="A290" s="36"/>
      <c r="B290" s="37"/>
      <c r="C290" s="191" t="s">
        <v>673</v>
      </c>
      <c r="D290" s="191" t="s">
        <v>135</v>
      </c>
      <c r="E290" s="192" t="s">
        <v>891</v>
      </c>
      <c r="F290" s="193" t="s">
        <v>892</v>
      </c>
      <c r="G290" s="194" t="s">
        <v>224</v>
      </c>
      <c r="H290" s="195">
        <v>7.1</v>
      </c>
      <c r="I290" s="196"/>
      <c r="J290" s="197">
        <f>ROUND(I290*H290,2)</f>
        <v>0</v>
      </c>
      <c r="K290" s="193" t="s">
        <v>139</v>
      </c>
      <c r="L290" s="41"/>
      <c r="M290" s="198" t="s">
        <v>32</v>
      </c>
      <c r="N290" s="199" t="s">
        <v>51</v>
      </c>
      <c r="O290" s="66"/>
      <c r="P290" s="200">
        <f>O290*H290</f>
        <v>0</v>
      </c>
      <c r="Q290" s="200">
        <v>0</v>
      </c>
      <c r="R290" s="200">
        <f>Q290*H290</f>
        <v>0</v>
      </c>
      <c r="S290" s="200">
        <v>2.5000000000000001E-2</v>
      </c>
      <c r="T290" s="201">
        <f>S290*H290</f>
        <v>0.17749999999999999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261</v>
      </c>
      <c r="AT290" s="202" t="s">
        <v>135</v>
      </c>
      <c r="AU290" s="202" t="s">
        <v>141</v>
      </c>
      <c r="AY290" s="18" t="s">
        <v>132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8" t="s">
        <v>141</v>
      </c>
      <c r="BK290" s="203">
        <f>ROUND(I290*H290,2)</f>
        <v>0</v>
      </c>
      <c r="BL290" s="18" t="s">
        <v>261</v>
      </c>
      <c r="BM290" s="202" t="s">
        <v>1487</v>
      </c>
    </row>
    <row r="291" spans="1:65" s="2" customFormat="1" ht="16.5" customHeight="1">
      <c r="A291" s="36"/>
      <c r="B291" s="37"/>
      <c r="C291" s="191" t="s">
        <v>677</v>
      </c>
      <c r="D291" s="191" t="s">
        <v>135</v>
      </c>
      <c r="E291" s="192" t="s">
        <v>674</v>
      </c>
      <c r="F291" s="193" t="s">
        <v>675</v>
      </c>
      <c r="G291" s="194" t="s">
        <v>338</v>
      </c>
      <c r="H291" s="195">
        <v>2</v>
      </c>
      <c r="I291" s="196"/>
      <c r="J291" s="197">
        <f>ROUND(I291*H291,2)</f>
        <v>0</v>
      </c>
      <c r="K291" s="193" t="s">
        <v>139</v>
      </c>
      <c r="L291" s="41"/>
      <c r="M291" s="198" t="s">
        <v>32</v>
      </c>
      <c r="N291" s="199" t="s">
        <v>51</v>
      </c>
      <c r="O291" s="66"/>
      <c r="P291" s="200">
        <f>O291*H291</f>
        <v>0</v>
      </c>
      <c r="Q291" s="200">
        <v>0</v>
      </c>
      <c r="R291" s="200">
        <f>Q291*H291</f>
        <v>0</v>
      </c>
      <c r="S291" s="200">
        <v>1.2999999999999999E-2</v>
      </c>
      <c r="T291" s="201">
        <f>S291*H291</f>
        <v>2.5999999999999999E-2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150</v>
      </c>
      <c r="AT291" s="202" t="s">
        <v>135</v>
      </c>
      <c r="AU291" s="202" t="s">
        <v>141</v>
      </c>
      <c r="AY291" s="18" t="s">
        <v>132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8" t="s">
        <v>141</v>
      </c>
      <c r="BK291" s="203">
        <f>ROUND(I291*H291,2)</f>
        <v>0</v>
      </c>
      <c r="BL291" s="18" t="s">
        <v>150</v>
      </c>
      <c r="BM291" s="202" t="s">
        <v>1488</v>
      </c>
    </row>
    <row r="292" spans="1:65" s="2" customFormat="1" ht="16.5" customHeight="1">
      <c r="A292" s="36"/>
      <c r="B292" s="37"/>
      <c r="C292" s="191" t="s">
        <v>681</v>
      </c>
      <c r="D292" s="191" t="s">
        <v>135</v>
      </c>
      <c r="E292" s="192" t="s">
        <v>1371</v>
      </c>
      <c r="F292" s="193" t="s">
        <v>1372</v>
      </c>
      <c r="G292" s="194" t="s">
        <v>224</v>
      </c>
      <c r="H292" s="195">
        <v>4.7</v>
      </c>
      <c r="I292" s="196"/>
      <c r="J292" s="197">
        <f>ROUND(I292*H292,2)</f>
        <v>0</v>
      </c>
      <c r="K292" s="193" t="s">
        <v>32</v>
      </c>
      <c r="L292" s="41"/>
      <c r="M292" s="198" t="s">
        <v>32</v>
      </c>
      <c r="N292" s="199" t="s">
        <v>51</v>
      </c>
      <c r="O292" s="66"/>
      <c r="P292" s="200">
        <f>O292*H292</f>
        <v>0</v>
      </c>
      <c r="Q292" s="200">
        <v>0</v>
      </c>
      <c r="R292" s="200">
        <f>Q292*H292</f>
        <v>0</v>
      </c>
      <c r="S292" s="200">
        <v>0</v>
      </c>
      <c r="T292" s="20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261</v>
      </c>
      <c r="AT292" s="202" t="s">
        <v>135</v>
      </c>
      <c r="AU292" s="202" t="s">
        <v>141</v>
      </c>
      <c r="AY292" s="18" t="s">
        <v>132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18" t="s">
        <v>141</v>
      </c>
      <c r="BK292" s="203">
        <f>ROUND(I292*H292,2)</f>
        <v>0</v>
      </c>
      <c r="BL292" s="18" t="s">
        <v>261</v>
      </c>
      <c r="BM292" s="202" t="s">
        <v>1489</v>
      </c>
    </row>
    <row r="293" spans="1:65" s="2" customFormat="1" ht="16.5" customHeight="1">
      <c r="A293" s="36"/>
      <c r="B293" s="37"/>
      <c r="C293" s="191" t="s">
        <v>687</v>
      </c>
      <c r="D293" s="191" t="s">
        <v>135</v>
      </c>
      <c r="E293" s="192" t="s">
        <v>682</v>
      </c>
      <c r="F293" s="193" t="s">
        <v>683</v>
      </c>
      <c r="G293" s="194" t="s">
        <v>224</v>
      </c>
      <c r="H293" s="195">
        <v>4.7</v>
      </c>
      <c r="I293" s="196"/>
      <c r="J293" s="197">
        <f>ROUND(I293*H293,2)</f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>O293*H293</f>
        <v>0</v>
      </c>
      <c r="Q293" s="200">
        <v>0</v>
      </c>
      <c r="R293" s="200">
        <f>Q293*H293</f>
        <v>0</v>
      </c>
      <c r="S293" s="200">
        <v>3.5000000000000003E-2</v>
      </c>
      <c r="T293" s="201">
        <f>S293*H293</f>
        <v>0.16450000000000004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8" t="s">
        <v>141</v>
      </c>
      <c r="BK293" s="203">
        <f>ROUND(I293*H293,2)</f>
        <v>0</v>
      </c>
      <c r="BL293" s="18" t="s">
        <v>261</v>
      </c>
      <c r="BM293" s="202" t="s">
        <v>1490</v>
      </c>
    </row>
    <row r="294" spans="1:65" s="12" customFormat="1" ht="22.9" customHeight="1">
      <c r="B294" s="175"/>
      <c r="C294" s="176"/>
      <c r="D294" s="177" t="s">
        <v>78</v>
      </c>
      <c r="E294" s="189" t="s">
        <v>685</v>
      </c>
      <c r="F294" s="189" t="s">
        <v>686</v>
      </c>
      <c r="G294" s="176"/>
      <c r="H294" s="176"/>
      <c r="I294" s="179"/>
      <c r="J294" s="190">
        <f>BK294</f>
        <v>0</v>
      </c>
      <c r="K294" s="176"/>
      <c r="L294" s="181"/>
      <c r="M294" s="182"/>
      <c r="N294" s="183"/>
      <c r="O294" s="183"/>
      <c r="P294" s="184">
        <f>SUM(P295:P298)</f>
        <v>0</v>
      </c>
      <c r="Q294" s="183"/>
      <c r="R294" s="184">
        <f>SUM(R295:R298)</f>
        <v>6.3974400000000001E-2</v>
      </c>
      <c r="S294" s="183"/>
      <c r="T294" s="185">
        <f>SUM(T295:T298)</f>
        <v>0</v>
      </c>
      <c r="AR294" s="186" t="s">
        <v>141</v>
      </c>
      <c r="AT294" s="187" t="s">
        <v>78</v>
      </c>
      <c r="AU294" s="187" t="s">
        <v>21</v>
      </c>
      <c r="AY294" s="186" t="s">
        <v>132</v>
      </c>
      <c r="BK294" s="188">
        <f>SUM(BK295:BK298)</f>
        <v>0</v>
      </c>
    </row>
    <row r="295" spans="1:65" s="2" customFormat="1" ht="16.5" customHeight="1">
      <c r="A295" s="36"/>
      <c r="B295" s="37"/>
      <c r="C295" s="191" t="s">
        <v>691</v>
      </c>
      <c r="D295" s="191" t="s">
        <v>135</v>
      </c>
      <c r="E295" s="192" t="s">
        <v>688</v>
      </c>
      <c r="F295" s="193" t="s">
        <v>689</v>
      </c>
      <c r="G295" s="194" t="s">
        <v>195</v>
      </c>
      <c r="H295" s="195">
        <v>152.32</v>
      </c>
      <c r="I295" s="196"/>
      <c r="J295" s="197">
        <f>ROUND(I295*H295,2)</f>
        <v>0</v>
      </c>
      <c r="K295" s="193" t="s">
        <v>139</v>
      </c>
      <c r="L295" s="41"/>
      <c r="M295" s="198" t="s">
        <v>32</v>
      </c>
      <c r="N295" s="199" t="s">
        <v>51</v>
      </c>
      <c r="O295" s="66"/>
      <c r="P295" s="200">
        <f>O295*H295</f>
        <v>0</v>
      </c>
      <c r="Q295" s="200">
        <v>0</v>
      </c>
      <c r="R295" s="200">
        <f>Q295*H295</f>
        <v>0</v>
      </c>
      <c r="S295" s="200">
        <v>0</v>
      </c>
      <c r="T295" s="20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261</v>
      </c>
      <c r="AT295" s="202" t="s">
        <v>135</v>
      </c>
      <c r="AU295" s="202" t="s">
        <v>141</v>
      </c>
      <c r="AY295" s="18" t="s">
        <v>132</v>
      </c>
      <c r="BE295" s="203">
        <f>IF(N295="základní",J295,0)</f>
        <v>0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8" t="s">
        <v>141</v>
      </c>
      <c r="BK295" s="203">
        <f>ROUND(I295*H295,2)</f>
        <v>0</v>
      </c>
      <c r="BL295" s="18" t="s">
        <v>261</v>
      </c>
      <c r="BM295" s="202" t="s">
        <v>1491</v>
      </c>
    </row>
    <row r="296" spans="1:65" s="2" customFormat="1" ht="21.75" customHeight="1">
      <c r="A296" s="36"/>
      <c r="B296" s="37"/>
      <c r="C296" s="232" t="s">
        <v>695</v>
      </c>
      <c r="D296" s="232" t="s">
        <v>243</v>
      </c>
      <c r="E296" s="233" t="s">
        <v>692</v>
      </c>
      <c r="F296" s="234" t="s">
        <v>693</v>
      </c>
      <c r="G296" s="235" t="s">
        <v>224</v>
      </c>
      <c r="H296" s="236">
        <v>159.93600000000001</v>
      </c>
      <c r="I296" s="237"/>
      <c r="J296" s="238">
        <f>ROUND(I296*H296,2)</f>
        <v>0</v>
      </c>
      <c r="K296" s="234" t="s">
        <v>139</v>
      </c>
      <c r="L296" s="239"/>
      <c r="M296" s="240" t="s">
        <v>32</v>
      </c>
      <c r="N296" s="241" t="s">
        <v>51</v>
      </c>
      <c r="O296" s="66"/>
      <c r="P296" s="200">
        <f>O296*H296</f>
        <v>0</v>
      </c>
      <c r="Q296" s="200">
        <v>4.0000000000000002E-4</v>
      </c>
      <c r="R296" s="200">
        <f>Q296*H296</f>
        <v>6.3974400000000001E-2</v>
      </c>
      <c r="S296" s="200">
        <v>0</v>
      </c>
      <c r="T296" s="201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335</v>
      </c>
      <c r="AT296" s="202" t="s">
        <v>243</v>
      </c>
      <c r="AU296" s="202" t="s">
        <v>141</v>
      </c>
      <c r="AY296" s="18" t="s">
        <v>132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8" t="s">
        <v>141</v>
      </c>
      <c r="BK296" s="203">
        <f>ROUND(I296*H296,2)</f>
        <v>0</v>
      </c>
      <c r="BL296" s="18" t="s">
        <v>261</v>
      </c>
      <c r="BM296" s="202" t="s">
        <v>1492</v>
      </c>
    </row>
    <row r="297" spans="1:65" s="13" customFormat="1" ht="11.25">
      <c r="B297" s="209"/>
      <c r="C297" s="210"/>
      <c r="D297" s="211" t="s">
        <v>197</v>
      </c>
      <c r="E297" s="210"/>
      <c r="F297" s="213" t="s">
        <v>833</v>
      </c>
      <c r="G297" s="210"/>
      <c r="H297" s="214">
        <v>159.93600000000001</v>
      </c>
      <c r="I297" s="215"/>
      <c r="J297" s="210"/>
      <c r="K297" s="210"/>
      <c r="L297" s="216"/>
      <c r="M297" s="217"/>
      <c r="N297" s="218"/>
      <c r="O297" s="218"/>
      <c r="P297" s="218"/>
      <c r="Q297" s="218"/>
      <c r="R297" s="218"/>
      <c r="S297" s="218"/>
      <c r="T297" s="219"/>
      <c r="AT297" s="220" t="s">
        <v>197</v>
      </c>
      <c r="AU297" s="220" t="s">
        <v>141</v>
      </c>
      <c r="AV297" s="13" t="s">
        <v>141</v>
      </c>
      <c r="AW297" s="13" t="s">
        <v>4</v>
      </c>
      <c r="AX297" s="13" t="s">
        <v>21</v>
      </c>
      <c r="AY297" s="220" t="s">
        <v>132</v>
      </c>
    </row>
    <row r="298" spans="1:65" s="2" customFormat="1" ht="21.75" customHeight="1">
      <c r="A298" s="36"/>
      <c r="B298" s="37"/>
      <c r="C298" s="191" t="s">
        <v>701</v>
      </c>
      <c r="D298" s="191" t="s">
        <v>135</v>
      </c>
      <c r="E298" s="192" t="s">
        <v>696</v>
      </c>
      <c r="F298" s="193" t="s">
        <v>697</v>
      </c>
      <c r="G298" s="194" t="s">
        <v>251</v>
      </c>
      <c r="H298" s="195">
        <v>6.4000000000000001E-2</v>
      </c>
      <c r="I298" s="196"/>
      <c r="J298" s="197">
        <f>ROUND(I298*H298,2)</f>
        <v>0</v>
      </c>
      <c r="K298" s="193" t="s">
        <v>139</v>
      </c>
      <c r="L298" s="41"/>
      <c r="M298" s="198" t="s">
        <v>32</v>
      </c>
      <c r="N298" s="199" t="s">
        <v>51</v>
      </c>
      <c r="O298" s="66"/>
      <c r="P298" s="200">
        <f>O298*H298</f>
        <v>0</v>
      </c>
      <c r="Q298" s="200">
        <v>0</v>
      </c>
      <c r="R298" s="200">
        <f>Q298*H298</f>
        <v>0</v>
      </c>
      <c r="S298" s="200">
        <v>0</v>
      </c>
      <c r="T298" s="20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261</v>
      </c>
      <c r="AT298" s="202" t="s">
        <v>135</v>
      </c>
      <c r="AU298" s="202" t="s">
        <v>141</v>
      </c>
      <c r="AY298" s="18" t="s">
        <v>132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8" t="s">
        <v>141</v>
      </c>
      <c r="BK298" s="203">
        <f>ROUND(I298*H298,2)</f>
        <v>0</v>
      </c>
      <c r="BL298" s="18" t="s">
        <v>261</v>
      </c>
      <c r="BM298" s="202" t="s">
        <v>1493</v>
      </c>
    </row>
    <row r="299" spans="1:65" s="12" customFormat="1" ht="22.9" customHeight="1">
      <c r="B299" s="175"/>
      <c r="C299" s="176"/>
      <c r="D299" s="177" t="s">
        <v>78</v>
      </c>
      <c r="E299" s="189" t="s">
        <v>699</v>
      </c>
      <c r="F299" s="189" t="s">
        <v>700</v>
      </c>
      <c r="G299" s="176"/>
      <c r="H299" s="176"/>
      <c r="I299" s="179"/>
      <c r="J299" s="190">
        <f>BK299</f>
        <v>0</v>
      </c>
      <c r="K299" s="176"/>
      <c r="L299" s="181"/>
      <c r="M299" s="182"/>
      <c r="N299" s="183"/>
      <c r="O299" s="183"/>
      <c r="P299" s="184">
        <f>SUM(P300:P303)</f>
        <v>0</v>
      </c>
      <c r="Q299" s="183"/>
      <c r="R299" s="184">
        <f>SUM(R300:R303)</f>
        <v>9.7500000000000003E-2</v>
      </c>
      <c r="S299" s="183"/>
      <c r="T299" s="185">
        <f>SUM(T300:T303)</f>
        <v>0</v>
      </c>
      <c r="AR299" s="186" t="s">
        <v>141</v>
      </c>
      <c r="AT299" s="187" t="s">
        <v>78</v>
      </c>
      <c r="AU299" s="187" t="s">
        <v>21</v>
      </c>
      <c r="AY299" s="186" t="s">
        <v>132</v>
      </c>
      <c r="BK299" s="188">
        <f>SUM(BK300:BK303)</f>
        <v>0</v>
      </c>
    </row>
    <row r="300" spans="1:65" s="2" customFormat="1" ht="16.5" customHeight="1">
      <c r="A300" s="36"/>
      <c r="B300" s="37"/>
      <c r="C300" s="191" t="s">
        <v>705</v>
      </c>
      <c r="D300" s="191" t="s">
        <v>135</v>
      </c>
      <c r="E300" s="192" t="s">
        <v>702</v>
      </c>
      <c r="F300" s="193" t="s">
        <v>703</v>
      </c>
      <c r="G300" s="194" t="s">
        <v>195</v>
      </c>
      <c r="H300" s="195">
        <v>370</v>
      </c>
      <c r="I300" s="196"/>
      <c r="J300" s="197">
        <f>ROUND(I300*H300,2)</f>
        <v>0</v>
      </c>
      <c r="K300" s="193" t="s">
        <v>139</v>
      </c>
      <c r="L300" s="41"/>
      <c r="M300" s="198" t="s">
        <v>32</v>
      </c>
      <c r="N300" s="199" t="s">
        <v>51</v>
      </c>
      <c r="O300" s="66"/>
      <c r="P300" s="200">
        <f>O300*H300</f>
        <v>0</v>
      </c>
      <c r="Q300" s="200">
        <v>2.0000000000000002E-5</v>
      </c>
      <c r="R300" s="200">
        <f>Q300*H300</f>
        <v>7.4000000000000003E-3</v>
      </c>
      <c r="S300" s="200">
        <v>0</v>
      </c>
      <c r="T300" s="20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261</v>
      </c>
      <c r="AT300" s="202" t="s">
        <v>135</v>
      </c>
      <c r="AU300" s="202" t="s">
        <v>141</v>
      </c>
      <c r="AY300" s="18" t="s">
        <v>132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8" t="s">
        <v>141</v>
      </c>
      <c r="BK300" s="203">
        <f>ROUND(I300*H300,2)</f>
        <v>0</v>
      </c>
      <c r="BL300" s="18" t="s">
        <v>261</v>
      </c>
      <c r="BM300" s="202" t="s">
        <v>1494</v>
      </c>
    </row>
    <row r="301" spans="1:65" s="2" customFormat="1" ht="16.5" customHeight="1">
      <c r="A301" s="36"/>
      <c r="B301" s="37"/>
      <c r="C301" s="191" t="s">
        <v>709</v>
      </c>
      <c r="D301" s="191" t="s">
        <v>135</v>
      </c>
      <c r="E301" s="192" t="s">
        <v>706</v>
      </c>
      <c r="F301" s="193" t="s">
        <v>707</v>
      </c>
      <c r="G301" s="194" t="s">
        <v>195</v>
      </c>
      <c r="H301" s="195">
        <v>370</v>
      </c>
      <c r="I301" s="196"/>
      <c r="J301" s="197">
        <f>ROUND(I301*H301,2)</f>
        <v>0</v>
      </c>
      <c r="K301" s="193" t="s">
        <v>139</v>
      </c>
      <c r="L301" s="41"/>
      <c r="M301" s="198" t="s">
        <v>32</v>
      </c>
      <c r="N301" s="199" t="s">
        <v>51</v>
      </c>
      <c r="O301" s="66"/>
      <c r="P301" s="200">
        <f>O301*H301</f>
        <v>0</v>
      </c>
      <c r="Q301" s="200">
        <v>0</v>
      </c>
      <c r="R301" s="200">
        <f>Q301*H301</f>
        <v>0</v>
      </c>
      <c r="S301" s="200">
        <v>0</v>
      </c>
      <c r="T301" s="20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261</v>
      </c>
      <c r="AT301" s="202" t="s">
        <v>135</v>
      </c>
      <c r="AU301" s="202" t="s">
        <v>141</v>
      </c>
      <c r="AY301" s="18" t="s">
        <v>132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8" t="s">
        <v>141</v>
      </c>
      <c r="BK301" s="203">
        <f>ROUND(I301*H301,2)</f>
        <v>0</v>
      </c>
      <c r="BL301" s="18" t="s">
        <v>261</v>
      </c>
      <c r="BM301" s="202" t="s">
        <v>1495</v>
      </c>
    </row>
    <row r="302" spans="1:65" s="2" customFormat="1" ht="21.75" customHeight="1">
      <c r="A302" s="36"/>
      <c r="B302" s="37"/>
      <c r="C302" s="191" t="s">
        <v>713</v>
      </c>
      <c r="D302" s="191" t="s">
        <v>135</v>
      </c>
      <c r="E302" s="192" t="s">
        <v>710</v>
      </c>
      <c r="F302" s="193" t="s">
        <v>711</v>
      </c>
      <c r="G302" s="194" t="s">
        <v>195</v>
      </c>
      <c r="H302" s="195">
        <v>370</v>
      </c>
      <c r="I302" s="196"/>
      <c r="J302" s="197">
        <f>ROUND(I302*H302,2)</f>
        <v>0</v>
      </c>
      <c r="K302" s="193" t="s">
        <v>139</v>
      </c>
      <c r="L302" s="41"/>
      <c r="M302" s="198" t="s">
        <v>32</v>
      </c>
      <c r="N302" s="199" t="s">
        <v>51</v>
      </c>
      <c r="O302" s="66"/>
      <c r="P302" s="200">
        <f>O302*H302</f>
        <v>0</v>
      </c>
      <c r="Q302" s="200">
        <v>2.2000000000000001E-4</v>
      </c>
      <c r="R302" s="200">
        <f>Q302*H302</f>
        <v>8.14E-2</v>
      </c>
      <c r="S302" s="200">
        <v>0</v>
      </c>
      <c r="T302" s="20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2" t="s">
        <v>261</v>
      </c>
      <c r="AT302" s="202" t="s">
        <v>135</v>
      </c>
      <c r="AU302" s="202" t="s">
        <v>141</v>
      </c>
      <c r="AY302" s="18" t="s">
        <v>132</v>
      </c>
      <c r="BE302" s="203">
        <f>IF(N302="základní",J302,0)</f>
        <v>0</v>
      </c>
      <c r="BF302" s="203">
        <f>IF(N302="snížená",J302,0)</f>
        <v>0</v>
      </c>
      <c r="BG302" s="203">
        <f>IF(N302="zákl. přenesená",J302,0)</f>
        <v>0</v>
      </c>
      <c r="BH302" s="203">
        <f>IF(N302="sníž. přenesená",J302,0)</f>
        <v>0</v>
      </c>
      <c r="BI302" s="203">
        <f>IF(N302="nulová",J302,0)</f>
        <v>0</v>
      </c>
      <c r="BJ302" s="18" t="s">
        <v>141</v>
      </c>
      <c r="BK302" s="203">
        <f>ROUND(I302*H302,2)</f>
        <v>0</v>
      </c>
      <c r="BL302" s="18" t="s">
        <v>261</v>
      </c>
      <c r="BM302" s="202" t="s">
        <v>1496</v>
      </c>
    </row>
    <row r="303" spans="1:65" s="2" customFormat="1" ht="21.75" customHeight="1">
      <c r="A303" s="36"/>
      <c r="B303" s="37"/>
      <c r="C303" s="191" t="s">
        <v>601</v>
      </c>
      <c r="D303" s="191" t="s">
        <v>135</v>
      </c>
      <c r="E303" s="192" t="s">
        <v>714</v>
      </c>
      <c r="F303" s="193" t="s">
        <v>715</v>
      </c>
      <c r="G303" s="194" t="s">
        <v>195</v>
      </c>
      <c r="H303" s="195">
        <v>58</v>
      </c>
      <c r="I303" s="196"/>
      <c r="J303" s="197">
        <f>ROUND(I303*H303,2)</f>
        <v>0</v>
      </c>
      <c r="K303" s="193" t="s">
        <v>139</v>
      </c>
      <c r="L303" s="41"/>
      <c r="M303" s="204" t="s">
        <v>32</v>
      </c>
      <c r="N303" s="205" t="s">
        <v>51</v>
      </c>
      <c r="O303" s="206"/>
      <c r="P303" s="207">
        <f>O303*H303</f>
        <v>0</v>
      </c>
      <c r="Q303" s="207">
        <v>1.4999999999999999E-4</v>
      </c>
      <c r="R303" s="207">
        <f>Q303*H303</f>
        <v>8.6999999999999994E-3</v>
      </c>
      <c r="S303" s="207">
        <v>0</v>
      </c>
      <c r="T303" s="208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2" t="s">
        <v>261</v>
      </c>
      <c r="AT303" s="202" t="s">
        <v>135</v>
      </c>
      <c r="AU303" s="202" t="s">
        <v>141</v>
      </c>
      <c r="AY303" s="18" t="s">
        <v>132</v>
      </c>
      <c r="BE303" s="203">
        <f>IF(N303="základní",J303,0)</f>
        <v>0</v>
      </c>
      <c r="BF303" s="203">
        <f>IF(N303="snížená",J303,0)</f>
        <v>0</v>
      </c>
      <c r="BG303" s="203">
        <f>IF(N303="zákl. přenesená",J303,0)</f>
        <v>0</v>
      </c>
      <c r="BH303" s="203">
        <f>IF(N303="sníž. přenesená",J303,0)</f>
        <v>0</v>
      </c>
      <c r="BI303" s="203">
        <f>IF(N303="nulová",J303,0)</f>
        <v>0</v>
      </c>
      <c r="BJ303" s="18" t="s">
        <v>141</v>
      </c>
      <c r="BK303" s="203">
        <f>ROUND(I303*H303,2)</f>
        <v>0</v>
      </c>
      <c r="BL303" s="18" t="s">
        <v>261</v>
      </c>
      <c r="BM303" s="202" t="s">
        <v>1497</v>
      </c>
    </row>
    <row r="304" spans="1:65" s="2" customFormat="1" ht="6.95" customHeight="1">
      <c r="A304" s="36"/>
      <c r="B304" s="49"/>
      <c r="C304" s="50"/>
      <c r="D304" s="50"/>
      <c r="E304" s="50"/>
      <c r="F304" s="50"/>
      <c r="G304" s="50"/>
      <c r="H304" s="50"/>
      <c r="I304" s="140"/>
      <c r="J304" s="50"/>
      <c r="K304" s="50"/>
      <c r="L304" s="41"/>
      <c r="M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</row>
  </sheetData>
  <sheetProtection algorithmName="SHA-512" hashValue="sy9/r7MtL+P5K7Ro8iakMoV7WbQJCQxxDUKKKDdYEq1WehTAg+c+l2X5jSgNXreN7RSbBJ5Yqrxpd2kpIqr5tg==" saltValue="OJZK8aKRdAfzDZr5PB/om/af93Rj1DmlBL5t3AgOc+HZFo4cKnT7bBECHYTDyOT1pQS2UnLfBGzaYoe2IZR3tQ==" spinCount="100000" sheet="1" objects="1" scenarios="1" formatColumns="0" formatRows="0" autoFilter="0"/>
  <autoFilter ref="C100:K303" xr:uid="{00000000-0009-0000-0000-000009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52" customWidth="1"/>
    <col min="2" max="2" width="1.6640625" style="252" customWidth="1"/>
    <col min="3" max="4" width="5" style="252" customWidth="1"/>
    <col min="5" max="5" width="11.6640625" style="252" customWidth="1"/>
    <col min="6" max="6" width="9.1640625" style="252" customWidth="1"/>
    <col min="7" max="7" width="5" style="252" customWidth="1"/>
    <col min="8" max="8" width="77.83203125" style="252" customWidth="1"/>
    <col min="9" max="10" width="20" style="252" customWidth="1"/>
    <col min="11" max="11" width="1.6640625" style="252" customWidth="1"/>
  </cols>
  <sheetData>
    <row r="1" spans="2:11" s="1" customFormat="1" ht="37.5" customHeight="1"/>
    <row r="2" spans="2:11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pans="2:11" s="16" customFormat="1" ht="45" customHeight="1">
      <c r="B3" s="256"/>
      <c r="C3" s="381" t="s">
        <v>1498</v>
      </c>
      <c r="D3" s="381"/>
      <c r="E3" s="381"/>
      <c r="F3" s="381"/>
      <c r="G3" s="381"/>
      <c r="H3" s="381"/>
      <c r="I3" s="381"/>
      <c r="J3" s="381"/>
      <c r="K3" s="257"/>
    </row>
    <row r="4" spans="2:11" s="1" customFormat="1" ht="25.5" customHeight="1">
      <c r="B4" s="258"/>
      <c r="C4" s="386" t="s">
        <v>1499</v>
      </c>
      <c r="D4" s="386"/>
      <c r="E4" s="386"/>
      <c r="F4" s="386"/>
      <c r="G4" s="386"/>
      <c r="H4" s="386"/>
      <c r="I4" s="386"/>
      <c r="J4" s="386"/>
      <c r="K4" s="259"/>
    </row>
    <row r="5" spans="2:11" s="1" customFormat="1" ht="5.25" customHeight="1">
      <c r="B5" s="258"/>
      <c r="C5" s="260"/>
      <c r="D5" s="260"/>
      <c r="E5" s="260"/>
      <c r="F5" s="260"/>
      <c r="G5" s="260"/>
      <c r="H5" s="260"/>
      <c r="I5" s="260"/>
      <c r="J5" s="260"/>
      <c r="K5" s="259"/>
    </row>
    <row r="6" spans="2:11" s="1" customFormat="1" ht="15" customHeight="1">
      <c r="B6" s="258"/>
      <c r="C6" s="385" t="s">
        <v>1500</v>
      </c>
      <c r="D6" s="385"/>
      <c r="E6" s="385"/>
      <c r="F6" s="385"/>
      <c r="G6" s="385"/>
      <c r="H6" s="385"/>
      <c r="I6" s="385"/>
      <c r="J6" s="385"/>
      <c r="K6" s="259"/>
    </row>
    <row r="7" spans="2:11" s="1" customFormat="1" ht="15" customHeight="1">
      <c r="B7" s="262"/>
      <c r="C7" s="385" t="s">
        <v>1501</v>
      </c>
      <c r="D7" s="385"/>
      <c r="E7" s="385"/>
      <c r="F7" s="385"/>
      <c r="G7" s="385"/>
      <c r="H7" s="385"/>
      <c r="I7" s="385"/>
      <c r="J7" s="385"/>
      <c r="K7" s="259"/>
    </row>
    <row r="8" spans="2:11" s="1" customFormat="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pans="2:11" s="1" customFormat="1" ht="15" customHeight="1">
      <c r="B9" s="262"/>
      <c r="C9" s="385" t="s">
        <v>1502</v>
      </c>
      <c r="D9" s="385"/>
      <c r="E9" s="385"/>
      <c r="F9" s="385"/>
      <c r="G9" s="385"/>
      <c r="H9" s="385"/>
      <c r="I9" s="385"/>
      <c r="J9" s="385"/>
      <c r="K9" s="259"/>
    </row>
    <row r="10" spans="2:11" s="1" customFormat="1" ht="15" customHeight="1">
      <c r="B10" s="262"/>
      <c r="C10" s="261"/>
      <c r="D10" s="385" t="s">
        <v>1503</v>
      </c>
      <c r="E10" s="385"/>
      <c r="F10" s="385"/>
      <c r="G10" s="385"/>
      <c r="H10" s="385"/>
      <c r="I10" s="385"/>
      <c r="J10" s="385"/>
      <c r="K10" s="259"/>
    </row>
    <row r="11" spans="2:11" s="1" customFormat="1" ht="15" customHeight="1">
      <c r="B11" s="262"/>
      <c r="C11" s="263"/>
      <c r="D11" s="385" t="s">
        <v>1504</v>
      </c>
      <c r="E11" s="385"/>
      <c r="F11" s="385"/>
      <c r="G11" s="385"/>
      <c r="H11" s="385"/>
      <c r="I11" s="385"/>
      <c r="J11" s="385"/>
      <c r="K11" s="259"/>
    </row>
    <row r="12" spans="2:11" s="1" customFormat="1" ht="15" customHeight="1">
      <c r="B12" s="262"/>
      <c r="C12" s="263"/>
      <c r="D12" s="261"/>
      <c r="E12" s="261"/>
      <c r="F12" s="261"/>
      <c r="G12" s="261"/>
      <c r="H12" s="261"/>
      <c r="I12" s="261"/>
      <c r="J12" s="261"/>
      <c r="K12" s="259"/>
    </row>
    <row r="13" spans="2:11" s="1" customFormat="1" ht="15" customHeight="1">
      <c r="B13" s="262"/>
      <c r="C13" s="263"/>
      <c r="D13" s="264" t="s">
        <v>1505</v>
      </c>
      <c r="E13" s="261"/>
      <c r="F13" s="261"/>
      <c r="G13" s="261"/>
      <c r="H13" s="261"/>
      <c r="I13" s="261"/>
      <c r="J13" s="261"/>
      <c r="K13" s="259"/>
    </row>
    <row r="14" spans="2:11" s="1" customFormat="1" ht="12.75" customHeight="1">
      <c r="B14" s="262"/>
      <c r="C14" s="263"/>
      <c r="D14" s="263"/>
      <c r="E14" s="263"/>
      <c r="F14" s="263"/>
      <c r="G14" s="263"/>
      <c r="H14" s="263"/>
      <c r="I14" s="263"/>
      <c r="J14" s="263"/>
      <c r="K14" s="259"/>
    </row>
    <row r="15" spans="2:11" s="1" customFormat="1" ht="15" customHeight="1">
      <c r="B15" s="262"/>
      <c r="C15" s="263"/>
      <c r="D15" s="385" t="s">
        <v>1506</v>
      </c>
      <c r="E15" s="385"/>
      <c r="F15" s="385"/>
      <c r="G15" s="385"/>
      <c r="H15" s="385"/>
      <c r="I15" s="385"/>
      <c r="J15" s="385"/>
      <c r="K15" s="259"/>
    </row>
    <row r="16" spans="2:11" s="1" customFormat="1" ht="15" customHeight="1">
      <c r="B16" s="262"/>
      <c r="C16" s="263"/>
      <c r="D16" s="385" t="s">
        <v>1507</v>
      </c>
      <c r="E16" s="385"/>
      <c r="F16" s="385"/>
      <c r="G16" s="385"/>
      <c r="H16" s="385"/>
      <c r="I16" s="385"/>
      <c r="J16" s="385"/>
      <c r="K16" s="259"/>
    </row>
    <row r="17" spans="2:11" s="1" customFormat="1" ht="15" customHeight="1">
      <c r="B17" s="262"/>
      <c r="C17" s="263"/>
      <c r="D17" s="385" t="s">
        <v>1508</v>
      </c>
      <c r="E17" s="385"/>
      <c r="F17" s="385"/>
      <c r="G17" s="385"/>
      <c r="H17" s="385"/>
      <c r="I17" s="385"/>
      <c r="J17" s="385"/>
      <c r="K17" s="259"/>
    </row>
    <row r="18" spans="2:11" s="1" customFormat="1" ht="15" customHeight="1">
      <c r="B18" s="262"/>
      <c r="C18" s="263"/>
      <c r="D18" s="263"/>
      <c r="E18" s="265" t="s">
        <v>83</v>
      </c>
      <c r="F18" s="385" t="s">
        <v>1509</v>
      </c>
      <c r="G18" s="385"/>
      <c r="H18" s="385"/>
      <c r="I18" s="385"/>
      <c r="J18" s="385"/>
      <c r="K18" s="259"/>
    </row>
    <row r="19" spans="2:11" s="1" customFormat="1" ht="15" customHeight="1">
      <c r="B19" s="262"/>
      <c r="C19" s="263"/>
      <c r="D19" s="263"/>
      <c r="E19" s="265" t="s">
        <v>1510</v>
      </c>
      <c r="F19" s="385" t="s">
        <v>1511</v>
      </c>
      <c r="G19" s="385"/>
      <c r="H19" s="385"/>
      <c r="I19" s="385"/>
      <c r="J19" s="385"/>
      <c r="K19" s="259"/>
    </row>
    <row r="20" spans="2:11" s="1" customFormat="1" ht="15" customHeight="1">
      <c r="B20" s="262"/>
      <c r="C20" s="263"/>
      <c r="D20" s="263"/>
      <c r="E20" s="265" t="s">
        <v>1512</v>
      </c>
      <c r="F20" s="385" t="s">
        <v>1513</v>
      </c>
      <c r="G20" s="385"/>
      <c r="H20" s="385"/>
      <c r="I20" s="385"/>
      <c r="J20" s="385"/>
      <c r="K20" s="259"/>
    </row>
    <row r="21" spans="2:11" s="1" customFormat="1" ht="15" customHeight="1">
      <c r="B21" s="262"/>
      <c r="C21" s="263"/>
      <c r="D21" s="263"/>
      <c r="E21" s="265" t="s">
        <v>1514</v>
      </c>
      <c r="F21" s="385" t="s">
        <v>1515</v>
      </c>
      <c r="G21" s="385"/>
      <c r="H21" s="385"/>
      <c r="I21" s="385"/>
      <c r="J21" s="385"/>
      <c r="K21" s="259"/>
    </row>
    <row r="22" spans="2:11" s="1" customFormat="1" ht="15" customHeight="1">
      <c r="B22" s="262"/>
      <c r="C22" s="263"/>
      <c r="D22" s="263"/>
      <c r="E22" s="265" t="s">
        <v>1516</v>
      </c>
      <c r="F22" s="385" t="s">
        <v>1517</v>
      </c>
      <c r="G22" s="385"/>
      <c r="H22" s="385"/>
      <c r="I22" s="385"/>
      <c r="J22" s="385"/>
      <c r="K22" s="259"/>
    </row>
    <row r="23" spans="2:11" s="1" customFormat="1" ht="15" customHeight="1">
      <c r="B23" s="262"/>
      <c r="C23" s="263"/>
      <c r="D23" s="263"/>
      <c r="E23" s="265" t="s">
        <v>1518</v>
      </c>
      <c r="F23" s="385" t="s">
        <v>1519</v>
      </c>
      <c r="G23" s="385"/>
      <c r="H23" s="385"/>
      <c r="I23" s="385"/>
      <c r="J23" s="385"/>
      <c r="K23" s="259"/>
    </row>
    <row r="24" spans="2:11" s="1" customFormat="1" ht="12.75" customHeight="1">
      <c r="B24" s="262"/>
      <c r="C24" s="263"/>
      <c r="D24" s="263"/>
      <c r="E24" s="263"/>
      <c r="F24" s="263"/>
      <c r="G24" s="263"/>
      <c r="H24" s="263"/>
      <c r="I24" s="263"/>
      <c r="J24" s="263"/>
      <c r="K24" s="259"/>
    </row>
    <row r="25" spans="2:11" s="1" customFormat="1" ht="15" customHeight="1">
      <c r="B25" s="262"/>
      <c r="C25" s="385" t="s">
        <v>1520</v>
      </c>
      <c r="D25" s="385"/>
      <c r="E25" s="385"/>
      <c r="F25" s="385"/>
      <c r="G25" s="385"/>
      <c r="H25" s="385"/>
      <c r="I25" s="385"/>
      <c r="J25" s="385"/>
      <c r="K25" s="259"/>
    </row>
    <row r="26" spans="2:11" s="1" customFormat="1" ht="15" customHeight="1">
      <c r="B26" s="262"/>
      <c r="C26" s="385" t="s">
        <v>1521</v>
      </c>
      <c r="D26" s="385"/>
      <c r="E26" s="385"/>
      <c r="F26" s="385"/>
      <c r="G26" s="385"/>
      <c r="H26" s="385"/>
      <c r="I26" s="385"/>
      <c r="J26" s="385"/>
      <c r="K26" s="259"/>
    </row>
    <row r="27" spans="2:11" s="1" customFormat="1" ht="15" customHeight="1">
      <c r="B27" s="262"/>
      <c r="C27" s="261"/>
      <c r="D27" s="385" t="s">
        <v>1522</v>
      </c>
      <c r="E27" s="385"/>
      <c r="F27" s="385"/>
      <c r="G27" s="385"/>
      <c r="H27" s="385"/>
      <c r="I27" s="385"/>
      <c r="J27" s="385"/>
      <c r="K27" s="259"/>
    </row>
    <row r="28" spans="2:11" s="1" customFormat="1" ht="15" customHeight="1">
      <c r="B28" s="262"/>
      <c r="C28" s="263"/>
      <c r="D28" s="385" t="s">
        <v>1523</v>
      </c>
      <c r="E28" s="385"/>
      <c r="F28" s="385"/>
      <c r="G28" s="385"/>
      <c r="H28" s="385"/>
      <c r="I28" s="385"/>
      <c r="J28" s="385"/>
      <c r="K28" s="259"/>
    </row>
    <row r="29" spans="2:11" s="1" customFormat="1" ht="12.75" customHeight="1">
      <c r="B29" s="262"/>
      <c r="C29" s="263"/>
      <c r="D29" s="263"/>
      <c r="E29" s="263"/>
      <c r="F29" s="263"/>
      <c r="G29" s="263"/>
      <c r="H29" s="263"/>
      <c r="I29" s="263"/>
      <c r="J29" s="263"/>
      <c r="K29" s="259"/>
    </row>
    <row r="30" spans="2:11" s="1" customFormat="1" ht="15" customHeight="1">
      <c r="B30" s="262"/>
      <c r="C30" s="263"/>
      <c r="D30" s="385" t="s">
        <v>1524</v>
      </c>
      <c r="E30" s="385"/>
      <c r="F30" s="385"/>
      <c r="G30" s="385"/>
      <c r="H30" s="385"/>
      <c r="I30" s="385"/>
      <c r="J30" s="385"/>
      <c r="K30" s="259"/>
    </row>
    <row r="31" spans="2:11" s="1" customFormat="1" ht="15" customHeight="1">
      <c r="B31" s="262"/>
      <c r="C31" s="263"/>
      <c r="D31" s="385" t="s">
        <v>1525</v>
      </c>
      <c r="E31" s="385"/>
      <c r="F31" s="385"/>
      <c r="G31" s="385"/>
      <c r="H31" s="385"/>
      <c r="I31" s="385"/>
      <c r="J31" s="385"/>
      <c r="K31" s="259"/>
    </row>
    <row r="32" spans="2:11" s="1" customFormat="1" ht="12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59"/>
    </row>
    <row r="33" spans="2:11" s="1" customFormat="1" ht="15" customHeight="1">
      <c r="B33" s="262"/>
      <c r="C33" s="263"/>
      <c r="D33" s="385" t="s">
        <v>1526</v>
      </c>
      <c r="E33" s="385"/>
      <c r="F33" s="385"/>
      <c r="G33" s="385"/>
      <c r="H33" s="385"/>
      <c r="I33" s="385"/>
      <c r="J33" s="385"/>
      <c r="K33" s="259"/>
    </row>
    <row r="34" spans="2:11" s="1" customFormat="1" ht="15" customHeight="1">
      <c r="B34" s="262"/>
      <c r="C34" s="263"/>
      <c r="D34" s="385" t="s">
        <v>1527</v>
      </c>
      <c r="E34" s="385"/>
      <c r="F34" s="385"/>
      <c r="G34" s="385"/>
      <c r="H34" s="385"/>
      <c r="I34" s="385"/>
      <c r="J34" s="385"/>
      <c r="K34" s="259"/>
    </row>
    <row r="35" spans="2:11" s="1" customFormat="1" ht="15" customHeight="1">
      <c r="B35" s="262"/>
      <c r="C35" s="263"/>
      <c r="D35" s="385" t="s">
        <v>1528</v>
      </c>
      <c r="E35" s="385"/>
      <c r="F35" s="385"/>
      <c r="G35" s="385"/>
      <c r="H35" s="385"/>
      <c r="I35" s="385"/>
      <c r="J35" s="385"/>
      <c r="K35" s="259"/>
    </row>
    <row r="36" spans="2:11" s="1" customFormat="1" ht="15" customHeight="1">
      <c r="B36" s="262"/>
      <c r="C36" s="263"/>
      <c r="D36" s="261"/>
      <c r="E36" s="264" t="s">
        <v>117</v>
      </c>
      <c r="F36" s="261"/>
      <c r="G36" s="385" t="s">
        <v>1529</v>
      </c>
      <c r="H36" s="385"/>
      <c r="I36" s="385"/>
      <c r="J36" s="385"/>
      <c r="K36" s="259"/>
    </row>
    <row r="37" spans="2:11" s="1" customFormat="1" ht="30.75" customHeight="1">
      <c r="B37" s="262"/>
      <c r="C37" s="263"/>
      <c r="D37" s="261"/>
      <c r="E37" s="264" t="s">
        <v>1530</v>
      </c>
      <c r="F37" s="261"/>
      <c r="G37" s="385" t="s">
        <v>1531</v>
      </c>
      <c r="H37" s="385"/>
      <c r="I37" s="385"/>
      <c r="J37" s="385"/>
      <c r="K37" s="259"/>
    </row>
    <row r="38" spans="2:11" s="1" customFormat="1" ht="15" customHeight="1">
      <c r="B38" s="262"/>
      <c r="C38" s="263"/>
      <c r="D38" s="261"/>
      <c r="E38" s="264" t="s">
        <v>60</v>
      </c>
      <c r="F38" s="261"/>
      <c r="G38" s="385" t="s">
        <v>1532</v>
      </c>
      <c r="H38" s="385"/>
      <c r="I38" s="385"/>
      <c r="J38" s="385"/>
      <c r="K38" s="259"/>
    </row>
    <row r="39" spans="2:11" s="1" customFormat="1" ht="15" customHeight="1">
      <c r="B39" s="262"/>
      <c r="C39" s="263"/>
      <c r="D39" s="261"/>
      <c r="E39" s="264" t="s">
        <v>61</v>
      </c>
      <c r="F39" s="261"/>
      <c r="G39" s="385" t="s">
        <v>1533</v>
      </c>
      <c r="H39" s="385"/>
      <c r="I39" s="385"/>
      <c r="J39" s="385"/>
      <c r="K39" s="259"/>
    </row>
    <row r="40" spans="2:11" s="1" customFormat="1" ht="15" customHeight="1">
      <c r="B40" s="262"/>
      <c r="C40" s="263"/>
      <c r="D40" s="261"/>
      <c r="E40" s="264" t="s">
        <v>118</v>
      </c>
      <c r="F40" s="261"/>
      <c r="G40" s="385" t="s">
        <v>1534</v>
      </c>
      <c r="H40" s="385"/>
      <c r="I40" s="385"/>
      <c r="J40" s="385"/>
      <c r="K40" s="259"/>
    </row>
    <row r="41" spans="2:11" s="1" customFormat="1" ht="15" customHeight="1">
      <c r="B41" s="262"/>
      <c r="C41" s="263"/>
      <c r="D41" s="261"/>
      <c r="E41" s="264" t="s">
        <v>119</v>
      </c>
      <c r="F41" s="261"/>
      <c r="G41" s="385" t="s">
        <v>1535</v>
      </c>
      <c r="H41" s="385"/>
      <c r="I41" s="385"/>
      <c r="J41" s="385"/>
      <c r="K41" s="259"/>
    </row>
    <row r="42" spans="2:11" s="1" customFormat="1" ht="15" customHeight="1">
      <c r="B42" s="262"/>
      <c r="C42" s="263"/>
      <c r="D42" s="261"/>
      <c r="E42" s="264" t="s">
        <v>1536</v>
      </c>
      <c r="F42" s="261"/>
      <c r="G42" s="385" t="s">
        <v>1537</v>
      </c>
      <c r="H42" s="385"/>
      <c r="I42" s="385"/>
      <c r="J42" s="385"/>
      <c r="K42" s="259"/>
    </row>
    <row r="43" spans="2:11" s="1" customFormat="1" ht="15" customHeight="1">
      <c r="B43" s="262"/>
      <c r="C43" s="263"/>
      <c r="D43" s="261"/>
      <c r="E43" s="264"/>
      <c r="F43" s="261"/>
      <c r="G43" s="385" t="s">
        <v>1538</v>
      </c>
      <c r="H43" s="385"/>
      <c r="I43" s="385"/>
      <c r="J43" s="385"/>
      <c r="K43" s="259"/>
    </row>
    <row r="44" spans="2:11" s="1" customFormat="1" ht="15" customHeight="1">
      <c r="B44" s="262"/>
      <c r="C44" s="263"/>
      <c r="D44" s="261"/>
      <c r="E44" s="264" t="s">
        <v>1539</v>
      </c>
      <c r="F44" s="261"/>
      <c r="G44" s="385" t="s">
        <v>1540</v>
      </c>
      <c r="H44" s="385"/>
      <c r="I44" s="385"/>
      <c r="J44" s="385"/>
      <c r="K44" s="259"/>
    </row>
    <row r="45" spans="2:11" s="1" customFormat="1" ht="15" customHeight="1">
      <c r="B45" s="262"/>
      <c r="C45" s="263"/>
      <c r="D45" s="261"/>
      <c r="E45" s="264" t="s">
        <v>121</v>
      </c>
      <c r="F45" s="261"/>
      <c r="G45" s="385" t="s">
        <v>1541</v>
      </c>
      <c r="H45" s="385"/>
      <c r="I45" s="385"/>
      <c r="J45" s="385"/>
      <c r="K45" s="259"/>
    </row>
    <row r="46" spans="2:11" s="1" customFormat="1" ht="12.75" customHeight="1">
      <c r="B46" s="262"/>
      <c r="C46" s="263"/>
      <c r="D46" s="261"/>
      <c r="E46" s="261"/>
      <c r="F46" s="261"/>
      <c r="G46" s="261"/>
      <c r="H46" s="261"/>
      <c r="I46" s="261"/>
      <c r="J46" s="261"/>
      <c r="K46" s="259"/>
    </row>
    <row r="47" spans="2:11" s="1" customFormat="1" ht="15" customHeight="1">
      <c r="B47" s="262"/>
      <c r="C47" s="263"/>
      <c r="D47" s="385" t="s">
        <v>1542</v>
      </c>
      <c r="E47" s="385"/>
      <c r="F47" s="385"/>
      <c r="G47" s="385"/>
      <c r="H47" s="385"/>
      <c r="I47" s="385"/>
      <c r="J47" s="385"/>
      <c r="K47" s="259"/>
    </row>
    <row r="48" spans="2:11" s="1" customFormat="1" ht="15" customHeight="1">
      <c r="B48" s="262"/>
      <c r="C48" s="263"/>
      <c r="D48" s="263"/>
      <c r="E48" s="385" t="s">
        <v>1543</v>
      </c>
      <c r="F48" s="385"/>
      <c r="G48" s="385"/>
      <c r="H48" s="385"/>
      <c r="I48" s="385"/>
      <c r="J48" s="385"/>
      <c r="K48" s="259"/>
    </row>
    <row r="49" spans="2:11" s="1" customFormat="1" ht="15" customHeight="1">
      <c r="B49" s="262"/>
      <c r="C49" s="263"/>
      <c r="D49" s="263"/>
      <c r="E49" s="385" t="s">
        <v>1544</v>
      </c>
      <c r="F49" s="385"/>
      <c r="G49" s="385"/>
      <c r="H49" s="385"/>
      <c r="I49" s="385"/>
      <c r="J49" s="385"/>
      <c r="K49" s="259"/>
    </row>
    <row r="50" spans="2:11" s="1" customFormat="1" ht="15" customHeight="1">
      <c r="B50" s="262"/>
      <c r="C50" s="263"/>
      <c r="D50" s="263"/>
      <c r="E50" s="385" t="s">
        <v>1545</v>
      </c>
      <c r="F50" s="385"/>
      <c r="G50" s="385"/>
      <c r="H50" s="385"/>
      <c r="I50" s="385"/>
      <c r="J50" s="385"/>
      <c r="K50" s="259"/>
    </row>
    <row r="51" spans="2:11" s="1" customFormat="1" ht="15" customHeight="1">
      <c r="B51" s="262"/>
      <c r="C51" s="263"/>
      <c r="D51" s="385" t="s">
        <v>1546</v>
      </c>
      <c r="E51" s="385"/>
      <c r="F51" s="385"/>
      <c r="G51" s="385"/>
      <c r="H51" s="385"/>
      <c r="I51" s="385"/>
      <c r="J51" s="385"/>
      <c r="K51" s="259"/>
    </row>
    <row r="52" spans="2:11" s="1" customFormat="1" ht="25.5" customHeight="1">
      <c r="B52" s="258"/>
      <c r="C52" s="386" t="s">
        <v>1547</v>
      </c>
      <c r="D52" s="386"/>
      <c r="E52" s="386"/>
      <c r="F52" s="386"/>
      <c r="G52" s="386"/>
      <c r="H52" s="386"/>
      <c r="I52" s="386"/>
      <c r="J52" s="386"/>
      <c r="K52" s="259"/>
    </row>
    <row r="53" spans="2:11" s="1" customFormat="1" ht="5.25" customHeight="1">
      <c r="B53" s="258"/>
      <c r="C53" s="260"/>
      <c r="D53" s="260"/>
      <c r="E53" s="260"/>
      <c r="F53" s="260"/>
      <c r="G53" s="260"/>
      <c r="H53" s="260"/>
      <c r="I53" s="260"/>
      <c r="J53" s="260"/>
      <c r="K53" s="259"/>
    </row>
    <row r="54" spans="2:11" s="1" customFormat="1" ht="15" customHeight="1">
      <c r="B54" s="258"/>
      <c r="C54" s="385" t="s">
        <v>1548</v>
      </c>
      <c r="D54" s="385"/>
      <c r="E54" s="385"/>
      <c r="F54" s="385"/>
      <c r="G54" s="385"/>
      <c r="H54" s="385"/>
      <c r="I54" s="385"/>
      <c r="J54" s="385"/>
      <c r="K54" s="259"/>
    </row>
    <row r="55" spans="2:11" s="1" customFormat="1" ht="15" customHeight="1">
      <c r="B55" s="258"/>
      <c r="C55" s="385" t="s">
        <v>1549</v>
      </c>
      <c r="D55" s="385"/>
      <c r="E55" s="385"/>
      <c r="F55" s="385"/>
      <c r="G55" s="385"/>
      <c r="H55" s="385"/>
      <c r="I55" s="385"/>
      <c r="J55" s="385"/>
      <c r="K55" s="259"/>
    </row>
    <row r="56" spans="2:11" s="1" customFormat="1" ht="12.75" customHeight="1">
      <c r="B56" s="258"/>
      <c r="C56" s="261"/>
      <c r="D56" s="261"/>
      <c r="E56" s="261"/>
      <c r="F56" s="261"/>
      <c r="G56" s="261"/>
      <c r="H56" s="261"/>
      <c r="I56" s="261"/>
      <c r="J56" s="261"/>
      <c r="K56" s="259"/>
    </row>
    <row r="57" spans="2:11" s="1" customFormat="1" ht="15" customHeight="1">
      <c r="B57" s="258"/>
      <c r="C57" s="385" t="s">
        <v>1550</v>
      </c>
      <c r="D57" s="385"/>
      <c r="E57" s="385"/>
      <c r="F57" s="385"/>
      <c r="G57" s="385"/>
      <c r="H57" s="385"/>
      <c r="I57" s="385"/>
      <c r="J57" s="385"/>
      <c r="K57" s="259"/>
    </row>
    <row r="58" spans="2:11" s="1" customFormat="1" ht="15" customHeight="1">
      <c r="B58" s="258"/>
      <c r="C58" s="263"/>
      <c r="D58" s="385" t="s">
        <v>1551</v>
      </c>
      <c r="E58" s="385"/>
      <c r="F58" s="385"/>
      <c r="G58" s="385"/>
      <c r="H58" s="385"/>
      <c r="I58" s="385"/>
      <c r="J58" s="385"/>
      <c r="K58" s="259"/>
    </row>
    <row r="59" spans="2:11" s="1" customFormat="1" ht="15" customHeight="1">
      <c r="B59" s="258"/>
      <c r="C59" s="263"/>
      <c r="D59" s="385" t="s">
        <v>1552</v>
      </c>
      <c r="E59" s="385"/>
      <c r="F59" s="385"/>
      <c r="G59" s="385"/>
      <c r="H59" s="385"/>
      <c r="I59" s="385"/>
      <c r="J59" s="385"/>
      <c r="K59" s="259"/>
    </row>
    <row r="60" spans="2:11" s="1" customFormat="1" ht="15" customHeight="1">
      <c r="B60" s="258"/>
      <c r="C60" s="263"/>
      <c r="D60" s="385" t="s">
        <v>1553</v>
      </c>
      <c r="E60" s="385"/>
      <c r="F60" s="385"/>
      <c r="G60" s="385"/>
      <c r="H60" s="385"/>
      <c r="I60" s="385"/>
      <c r="J60" s="385"/>
      <c r="K60" s="259"/>
    </row>
    <row r="61" spans="2:11" s="1" customFormat="1" ht="15" customHeight="1">
      <c r="B61" s="258"/>
      <c r="C61" s="263"/>
      <c r="D61" s="385" t="s">
        <v>1554</v>
      </c>
      <c r="E61" s="385"/>
      <c r="F61" s="385"/>
      <c r="G61" s="385"/>
      <c r="H61" s="385"/>
      <c r="I61" s="385"/>
      <c r="J61" s="385"/>
      <c r="K61" s="259"/>
    </row>
    <row r="62" spans="2:11" s="1" customFormat="1" ht="15" customHeight="1">
      <c r="B62" s="258"/>
      <c r="C62" s="263"/>
      <c r="D62" s="387" t="s">
        <v>1555</v>
      </c>
      <c r="E62" s="387"/>
      <c r="F62" s="387"/>
      <c r="G62" s="387"/>
      <c r="H62" s="387"/>
      <c r="I62" s="387"/>
      <c r="J62" s="387"/>
      <c r="K62" s="259"/>
    </row>
    <row r="63" spans="2:11" s="1" customFormat="1" ht="15" customHeight="1">
      <c r="B63" s="258"/>
      <c r="C63" s="263"/>
      <c r="D63" s="385" t="s">
        <v>1556</v>
      </c>
      <c r="E63" s="385"/>
      <c r="F63" s="385"/>
      <c r="G63" s="385"/>
      <c r="H63" s="385"/>
      <c r="I63" s="385"/>
      <c r="J63" s="385"/>
      <c r="K63" s="259"/>
    </row>
    <row r="64" spans="2:11" s="1" customFormat="1" ht="12.75" customHeight="1">
      <c r="B64" s="258"/>
      <c r="C64" s="263"/>
      <c r="D64" s="263"/>
      <c r="E64" s="266"/>
      <c r="F64" s="263"/>
      <c r="G64" s="263"/>
      <c r="H64" s="263"/>
      <c r="I64" s="263"/>
      <c r="J64" s="263"/>
      <c r="K64" s="259"/>
    </row>
    <row r="65" spans="2:11" s="1" customFormat="1" ht="15" customHeight="1">
      <c r="B65" s="258"/>
      <c r="C65" s="263"/>
      <c r="D65" s="385" t="s">
        <v>1557</v>
      </c>
      <c r="E65" s="385"/>
      <c r="F65" s="385"/>
      <c r="G65" s="385"/>
      <c r="H65" s="385"/>
      <c r="I65" s="385"/>
      <c r="J65" s="385"/>
      <c r="K65" s="259"/>
    </row>
    <row r="66" spans="2:11" s="1" customFormat="1" ht="15" customHeight="1">
      <c r="B66" s="258"/>
      <c r="C66" s="263"/>
      <c r="D66" s="387" t="s">
        <v>1558</v>
      </c>
      <c r="E66" s="387"/>
      <c r="F66" s="387"/>
      <c r="G66" s="387"/>
      <c r="H66" s="387"/>
      <c r="I66" s="387"/>
      <c r="J66" s="387"/>
      <c r="K66" s="259"/>
    </row>
    <row r="67" spans="2:11" s="1" customFormat="1" ht="15" customHeight="1">
      <c r="B67" s="258"/>
      <c r="C67" s="263"/>
      <c r="D67" s="385" t="s">
        <v>1559</v>
      </c>
      <c r="E67" s="385"/>
      <c r="F67" s="385"/>
      <c r="G67" s="385"/>
      <c r="H67" s="385"/>
      <c r="I67" s="385"/>
      <c r="J67" s="385"/>
      <c r="K67" s="259"/>
    </row>
    <row r="68" spans="2:11" s="1" customFormat="1" ht="15" customHeight="1">
      <c r="B68" s="258"/>
      <c r="C68" s="263"/>
      <c r="D68" s="385" t="s">
        <v>1560</v>
      </c>
      <c r="E68" s="385"/>
      <c r="F68" s="385"/>
      <c r="G68" s="385"/>
      <c r="H68" s="385"/>
      <c r="I68" s="385"/>
      <c r="J68" s="385"/>
      <c r="K68" s="259"/>
    </row>
    <row r="69" spans="2:11" s="1" customFormat="1" ht="15" customHeight="1">
      <c r="B69" s="258"/>
      <c r="C69" s="263"/>
      <c r="D69" s="385" t="s">
        <v>1561</v>
      </c>
      <c r="E69" s="385"/>
      <c r="F69" s="385"/>
      <c r="G69" s="385"/>
      <c r="H69" s="385"/>
      <c r="I69" s="385"/>
      <c r="J69" s="385"/>
      <c r="K69" s="259"/>
    </row>
    <row r="70" spans="2:11" s="1" customFormat="1" ht="15" customHeight="1">
      <c r="B70" s="258"/>
      <c r="C70" s="263"/>
      <c r="D70" s="385" t="s">
        <v>1562</v>
      </c>
      <c r="E70" s="385"/>
      <c r="F70" s="385"/>
      <c r="G70" s="385"/>
      <c r="H70" s="385"/>
      <c r="I70" s="385"/>
      <c r="J70" s="385"/>
      <c r="K70" s="259"/>
    </row>
    <row r="71" spans="2:1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pans="2:11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pans="2:11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pans="2:11" s="1" customFormat="1" ht="45" customHeight="1">
      <c r="B75" s="275"/>
      <c r="C75" s="380" t="s">
        <v>1563</v>
      </c>
      <c r="D75" s="380"/>
      <c r="E75" s="380"/>
      <c r="F75" s="380"/>
      <c r="G75" s="380"/>
      <c r="H75" s="380"/>
      <c r="I75" s="380"/>
      <c r="J75" s="380"/>
      <c r="K75" s="276"/>
    </row>
    <row r="76" spans="2:11" s="1" customFormat="1" ht="17.25" customHeight="1">
      <c r="B76" s="275"/>
      <c r="C76" s="277" t="s">
        <v>1564</v>
      </c>
      <c r="D76" s="277"/>
      <c r="E76" s="277"/>
      <c r="F76" s="277" t="s">
        <v>1565</v>
      </c>
      <c r="G76" s="278"/>
      <c r="H76" s="277" t="s">
        <v>61</v>
      </c>
      <c r="I76" s="277" t="s">
        <v>64</v>
      </c>
      <c r="J76" s="277" t="s">
        <v>1566</v>
      </c>
      <c r="K76" s="276"/>
    </row>
    <row r="77" spans="2:11" s="1" customFormat="1" ht="17.25" customHeight="1">
      <c r="B77" s="275"/>
      <c r="C77" s="279" t="s">
        <v>1567</v>
      </c>
      <c r="D77" s="279"/>
      <c r="E77" s="279"/>
      <c r="F77" s="280" t="s">
        <v>1568</v>
      </c>
      <c r="G77" s="281"/>
      <c r="H77" s="279"/>
      <c r="I77" s="279"/>
      <c r="J77" s="279" t="s">
        <v>1569</v>
      </c>
      <c r="K77" s="276"/>
    </row>
    <row r="78" spans="2:11" s="1" customFormat="1" ht="5.25" customHeight="1">
      <c r="B78" s="275"/>
      <c r="C78" s="282"/>
      <c r="D78" s="282"/>
      <c r="E78" s="282"/>
      <c r="F78" s="282"/>
      <c r="G78" s="283"/>
      <c r="H78" s="282"/>
      <c r="I78" s="282"/>
      <c r="J78" s="282"/>
      <c r="K78" s="276"/>
    </row>
    <row r="79" spans="2:11" s="1" customFormat="1" ht="15" customHeight="1">
      <c r="B79" s="275"/>
      <c r="C79" s="264" t="s">
        <v>60</v>
      </c>
      <c r="D79" s="282"/>
      <c r="E79" s="282"/>
      <c r="F79" s="284" t="s">
        <v>1570</v>
      </c>
      <c r="G79" s="283"/>
      <c r="H79" s="264" t="s">
        <v>1571</v>
      </c>
      <c r="I79" s="264" t="s">
        <v>1572</v>
      </c>
      <c r="J79" s="264">
        <v>20</v>
      </c>
      <c r="K79" s="276"/>
    </row>
    <row r="80" spans="2:11" s="1" customFormat="1" ht="15" customHeight="1">
      <c r="B80" s="275"/>
      <c r="C80" s="264" t="s">
        <v>1573</v>
      </c>
      <c r="D80" s="264"/>
      <c r="E80" s="264"/>
      <c r="F80" s="284" t="s">
        <v>1570</v>
      </c>
      <c r="G80" s="283"/>
      <c r="H80" s="264" t="s">
        <v>1574</v>
      </c>
      <c r="I80" s="264" t="s">
        <v>1572</v>
      </c>
      <c r="J80" s="264">
        <v>120</v>
      </c>
      <c r="K80" s="276"/>
    </row>
    <row r="81" spans="2:11" s="1" customFormat="1" ht="15" customHeight="1">
      <c r="B81" s="285"/>
      <c r="C81" s="264" t="s">
        <v>1575</v>
      </c>
      <c r="D81" s="264"/>
      <c r="E81" s="264"/>
      <c r="F81" s="284" t="s">
        <v>1576</v>
      </c>
      <c r="G81" s="283"/>
      <c r="H81" s="264" t="s">
        <v>1577</v>
      </c>
      <c r="I81" s="264" t="s">
        <v>1572</v>
      </c>
      <c r="J81" s="264">
        <v>50</v>
      </c>
      <c r="K81" s="276"/>
    </row>
    <row r="82" spans="2:11" s="1" customFormat="1" ht="15" customHeight="1">
      <c r="B82" s="285"/>
      <c r="C82" s="264" t="s">
        <v>1578</v>
      </c>
      <c r="D82" s="264"/>
      <c r="E82" s="264"/>
      <c r="F82" s="284" t="s">
        <v>1570</v>
      </c>
      <c r="G82" s="283"/>
      <c r="H82" s="264" t="s">
        <v>1579</v>
      </c>
      <c r="I82" s="264" t="s">
        <v>1580</v>
      </c>
      <c r="J82" s="264"/>
      <c r="K82" s="276"/>
    </row>
    <row r="83" spans="2:11" s="1" customFormat="1" ht="15" customHeight="1">
      <c r="B83" s="285"/>
      <c r="C83" s="286" t="s">
        <v>1581</v>
      </c>
      <c r="D83" s="286"/>
      <c r="E83" s="286"/>
      <c r="F83" s="287" t="s">
        <v>1576</v>
      </c>
      <c r="G83" s="286"/>
      <c r="H83" s="286" t="s">
        <v>1582</v>
      </c>
      <c r="I83" s="286" t="s">
        <v>1572</v>
      </c>
      <c r="J83" s="286">
        <v>15</v>
      </c>
      <c r="K83" s="276"/>
    </row>
    <row r="84" spans="2:11" s="1" customFormat="1" ht="15" customHeight="1">
      <c r="B84" s="285"/>
      <c r="C84" s="286" t="s">
        <v>1583</v>
      </c>
      <c r="D84" s="286"/>
      <c r="E84" s="286"/>
      <c r="F84" s="287" t="s">
        <v>1576</v>
      </c>
      <c r="G84" s="286"/>
      <c r="H84" s="286" t="s">
        <v>1584</v>
      </c>
      <c r="I84" s="286" t="s">
        <v>1572</v>
      </c>
      <c r="J84" s="286">
        <v>15</v>
      </c>
      <c r="K84" s="276"/>
    </row>
    <row r="85" spans="2:11" s="1" customFormat="1" ht="15" customHeight="1">
      <c r="B85" s="285"/>
      <c r="C85" s="286" t="s">
        <v>1585</v>
      </c>
      <c r="D85" s="286"/>
      <c r="E85" s="286"/>
      <c r="F85" s="287" t="s">
        <v>1576</v>
      </c>
      <c r="G85" s="286"/>
      <c r="H85" s="286" t="s">
        <v>1586</v>
      </c>
      <c r="I85" s="286" t="s">
        <v>1572</v>
      </c>
      <c r="J85" s="286">
        <v>20</v>
      </c>
      <c r="K85" s="276"/>
    </row>
    <row r="86" spans="2:11" s="1" customFormat="1" ht="15" customHeight="1">
      <c r="B86" s="285"/>
      <c r="C86" s="286" t="s">
        <v>1587</v>
      </c>
      <c r="D86" s="286"/>
      <c r="E86" s="286"/>
      <c r="F86" s="287" t="s">
        <v>1576</v>
      </c>
      <c r="G86" s="286"/>
      <c r="H86" s="286" t="s">
        <v>1588</v>
      </c>
      <c r="I86" s="286" t="s">
        <v>1572</v>
      </c>
      <c r="J86" s="286">
        <v>20</v>
      </c>
      <c r="K86" s="276"/>
    </row>
    <row r="87" spans="2:11" s="1" customFormat="1" ht="15" customHeight="1">
      <c r="B87" s="285"/>
      <c r="C87" s="264" t="s">
        <v>1589</v>
      </c>
      <c r="D87" s="264"/>
      <c r="E87" s="264"/>
      <c r="F87" s="284" t="s">
        <v>1576</v>
      </c>
      <c r="G87" s="283"/>
      <c r="H87" s="264" t="s">
        <v>1590</v>
      </c>
      <c r="I87" s="264" t="s">
        <v>1572</v>
      </c>
      <c r="J87" s="264">
        <v>50</v>
      </c>
      <c r="K87" s="276"/>
    </row>
    <row r="88" spans="2:11" s="1" customFormat="1" ht="15" customHeight="1">
      <c r="B88" s="285"/>
      <c r="C88" s="264" t="s">
        <v>1591</v>
      </c>
      <c r="D88" s="264"/>
      <c r="E88" s="264"/>
      <c r="F88" s="284" t="s">
        <v>1576</v>
      </c>
      <c r="G88" s="283"/>
      <c r="H88" s="264" t="s">
        <v>1592</v>
      </c>
      <c r="I88" s="264" t="s">
        <v>1572</v>
      </c>
      <c r="J88" s="264">
        <v>20</v>
      </c>
      <c r="K88" s="276"/>
    </row>
    <row r="89" spans="2:11" s="1" customFormat="1" ht="15" customHeight="1">
      <c r="B89" s="285"/>
      <c r="C89" s="264" t="s">
        <v>1593</v>
      </c>
      <c r="D89" s="264"/>
      <c r="E89" s="264"/>
      <c r="F89" s="284" t="s">
        <v>1576</v>
      </c>
      <c r="G89" s="283"/>
      <c r="H89" s="264" t="s">
        <v>1594</v>
      </c>
      <c r="I89" s="264" t="s">
        <v>1572</v>
      </c>
      <c r="J89" s="264">
        <v>20</v>
      </c>
      <c r="K89" s="276"/>
    </row>
    <row r="90" spans="2:11" s="1" customFormat="1" ht="15" customHeight="1">
      <c r="B90" s="285"/>
      <c r="C90" s="264" t="s">
        <v>1595</v>
      </c>
      <c r="D90" s="264"/>
      <c r="E90" s="264"/>
      <c r="F90" s="284" t="s">
        <v>1576</v>
      </c>
      <c r="G90" s="283"/>
      <c r="H90" s="264" t="s">
        <v>1596</v>
      </c>
      <c r="I90" s="264" t="s">
        <v>1572</v>
      </c>
      <c r="J90" s="264">
        <v>50</v>
      </c>
      <c r="K90" s="276"/>
    </row>
    <row r="91" spans="2:11" s="1" customFormat="1" ht="15" customHeight="1">
      <c r="B91" s="285"/>
      <c r="C91" s="264" t="s">
        <v>1597</v>
      </c>
      <c r="D91" s="264"/>
      <c r="E91" s="264"/>
      <c r="F91" s="284" t="s">
        <v>1576</v>
      </c>
      <c r="G91" s="283"/>
      <c r="H91" s="264" t="s">
        <v>1597</v>
      </c>
      <c r="I91" s="264" t="s">
        <v>1572</v>
      </c>
      <c r="J91" s="264">
        <v>50</v>
      </c>
      <c r="K91" s="276"/>
    </row>
    <row r="92" spans="2:11" s="1" customFormat="1" ht="15" customHeight="1">
      <c r="B92" s="285"/>
      <c r="C92" s="264" t="s">
        <v>1598</v>
      </c>
      <c r="D92" s="264"/>
      <c r="E92" s="264"/>
      <c r="F92" s="284" t="s">
        <v>1576</v>
      </c>
      <c r="G92" s="283"/>
      <c r="H92" s="264" t="s">
        <v>1599</v>
      </c>
      <c r="I92" s="264" t="s">
        <v>1572</v>
      </c>
      <c r="J92" s="264">
        <v>255</v>
      </c>
      <c r="K92" s="276"/>
    </row>
    <row r="93" spans="2:11" s="1" customFormat="1" ht="15" customHeight="1">
      <c r="B93" s="285"/>
      <c r="C93" s="264" t="s">
        <v>1600</v>
      </c>
      <c r="D93" s="264"/>
      <c r="E93" s="264"/>
      <c r="F93" s="284" t="s">
        <v>1570</v>
      </c>
      <c r="G93" s="283"/>
      <c r="H93" s="264" t="s">
        <v>1601</v>
      </c>
      <c r="I93" s="264" t="s">
        <v>1602</v>
      </c>
      <c r="J93" s="264"/>
      <c r="K93" s="276"/>
    </row>
    <row r="94" spans="2:11" s="1" customFormat="1" ht="15" customHeight="1">
      <c r="B94" s="285"/>
      <c r="C94" s="264" t="s">
        <v>1603</v>
      </c>
      <c r="D94" s="264"/>
      <c r="E94" s="264"/>
      <c r="F94" s="284" t="s">
        <v>1570</v>
      </c>
      <c r="G94" s="283"/>
      <c r="H94" s="264" t="s">
        <v>1604</v>
      </c>
      <c r="I94" s="264" t="s">
        <v>1605</v>
      </c>
      <c r="J94" s="264"/>
      <c r="K94" s="276"/>
    </row>
    <row r="95" spans="2:11" s="1" customFormat="1" ht="15" customHeight="1">
      <c r="B95" s="285"/>
      <c r="C95" s="264" t="s">
        <v>1606</v>
      </c>
      <c r="D95" s="264"/>
      <c r="E95" s="264"/>
      <c r="F95" s="284" t="s">
        <v>1570</v>
      </c>
      <c r="G95" s="283"/>
      <c r="H95" s="264" t="s">
        <v>1606</v>
      </c>
      <c r="I95" s="264" t="s">
        <v>1605</v>
      </c>
      <c r="J95" s="264"/>
      <c r="K95" s="276"/>
    </row>
    <row r="96" spans="2:11" s="1" customFormat="1" ht="15" customHeight="1">
      <c r="B96" s="285"/>
      <c r="C96" s="264" t="s">
        <v>45</v>
      </c>
      <c r="D96" s="264"/>
      <c r="E96" s="264"/>
      <c r="F96" s="284" t="s">
        <v>1570</v>
      </c>
      <c r="G96" s="283"/>
      <c r="H96" s="264" t="s">
        <v>1607</v>
      </c>
      <c r="I96" s="264" t="s">
        <v>1605</v>
      </c>
      <c r="J96" s="264"/>
      <c r="K96" s="276"/>
    </row>
    <row r="97" spans="2:11" s="1" customFormat="1" ht="15" customHeight="1">
      <c r="B97" s="285"/>
      <c r="C97" s="264" t="s">
        <v>55</v>
      </c>
      <c r="D97" s="264"/>
      <c r="E97" s="264"/>
      <c r="F97" s="284" t="s">
        <v>1570</v>
      </c>
      <c r="G97" s="283"/>
      <c r="H97" s="264" t="s">
        <v>1608</v>
      </c>
      <c r="I97" s="264" t="s">
        <v>1605</v>
      </c>
      <c r="J97" s="264"/>
      <c r="K97" s="276"/>
    </row>
    <row r="98" spans="2:11" s="1" customFormat="1" ht="15" customHeight="1">
      <c r="B98" s="288"/>
      <c r="C98" s="289"/>
      <c r="D98" s="289"/>
      <c r="E98" s="289"/>
      <c r="F98" s="289"/>
      <c r="G98" s="289"/>
      <c r="H98" s="289"/>
      <c r="I98" s="289"/>
      <c r="J98" s="289"/>
      <c r="K98" s="290"/>
    </row>
    <row r="99" spans="2:11" s="1" customFormat="1" ht="18.7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1"/>
    </row>
    <row r="100" spans="2:11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pans="2:1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pans="2:11" s="1" customFormat="1" ht="45" customHeight="1">
      <c r="B102" s="275"/>
      <c r="C102" s="380" t="s">
        <v>1609</v>
      </c>
      <c r="D102" s="380"/>
      <c r="E102" s="380"/>
      <c r="F102" s="380"/>
      <c r="G102" s="380"/>
      <c r="H102" s="380"/>
      <c r="I102" s="380"/>
      <c r="J102" s="380"/>
      <c r="K102" s="276"/>
    </row>
    <row r="103" spans="2:11" s="1" customFormat="1" ht="17.25" customHeight="1">
      <c r="B103" s="275"/>
      <c r="C103" s="277" t="s">
        <v>1564</v>
      </c>
      <c r="D103" s="277"/>
      <c r="E103" s="277"/>
      <c r="F103" s="277" t="s">
        <v>1565</v>
      </c>
      <c r="G103" s="278"/>
      <c r="H103" s="277" t="s">
        <v>61</v>
      </c>
      <c r="I103" s="277" t="s">
        <v>64</v>
      </c>
      <c r="J103" s="277" t="s">
        <v>1566</v>
      </c>
      <c r="K103" s="276"/>
    </row>
    <row r="104" spans="2:11" s="1" customFormat="1" ht="17.25" customHeight="1">
      <c r="B104" s="275"/>
      <c r="C104" s="279" t="s">
        <v>1567</v>
      </c>
      <c r="D104" s="279"/>
      <c r="E104" s="279"/>
      <c r="F104" s="280" t="s">
        <v>1568</v>
      </c>
      <c r="G104" s="281"/>
      <c r="H104" s="279"/>
      <c r="I104" s="279"/>
      <c r="J104" s="279" t="s">
        <v>1569</v>
      </c>
      <c r="K104" s="276"/>
    </row>
    <row r="105" spans="2:11" s="1" customFormat="1" ht="5.25" customHeight="1">
      <c r="B105" s="275"/>
      <c r="C105" s="277"/>
      <c r="D105" s="277"/>
      <c r="E105" s="277"/>
      <c r="F105" s="277"/>
      <c r="G105" s="293"/>
      <c r="H105" s="277"/>
      <c r="I105" s="277"/>
      <c r="J105" s="277"/>
      <c r="K105" s="276"/>
    </row>
    <row r="106" spans="2:11" s="1" customFormat="1" ht="15" customHeight="1">
      <c r="B106" s="275"/>
      <c r="C106" s="264" t="s">
        <v>60</v>
      </c>
      <c r="D106" s="282"/>
      <c r="E106" s="282"/>
      <c r="F106" s="284" t="s">
        <v>1570</v>
      </c>
      <c r="G106" s="293"/>
      <c r="H106" s="264" t="s">
        <v>1610</v>
      </c>
      <c r="I106" s="264" t="s">
        <v>1572</v>
      </c>
      <c r="J106" s="264">
        <v>20</v>
      </c>
      <c r="K106" s="276"/>
    </row>
    <row r="107" spans="2:11" s="1" customFormat="1" ht="15" customHeight="1">
      <c r="B107" s="275"/>
      <c r="C107" s="264" t="s">
        <v>1573</v>
      </c>
      <c r="D107" s="264"/>
      <c r="E107" s="264"/>
      <c r="F107" s="284" t="s">
        <v>1570</v>
      </c>
      <c r="G107" s="264"/>
      <c r="H107" s="264" t="s">
        <v>1610</v>
      </c>
      <c r="I107" s="264" t="s">
        <v>1572</v>
      </c>
      <c r="J107" s="264">
        <v>120</v>
      </c>
      <c r="K107" s="276"/>
    </row>
    <row r="108" spans="2:11" s="1" customFormat="1" ht="15" customHeight="1">
      <c r="B108" s="285"/>
      <c r="C108" s="264" t="s">
        <v>1575</v>
      </c>
      <c r="D108" s="264"/>
      <c r="E108" s="264"/>
      <c r="F108" s="284" t="s">
        <v>1576</v>
      </c>
      <c r="G108" s="264"/>
      <c r="H108" s="264" t="s">
        <v>1610</v>
      </c>
      <c r="I108" s="264" t="s">
        <v>1572</v>
      </c>
      <c r="J108" s="264">
        <v>50</v>
      </c>
      <c r="K108" s="276"/>
    </row>
    <row r="109" spans="2:11" s="1" customFormat="1" ht="15" customHeight="1">
      <c r="B109" s="285"/>
      <c r="C109" s="264" t="s">
        <v>1578</v>
      </c>
      <c r="D109" s="264"/>
      <c r="E109" s="264"/>
      <c r="F109" s="284" t="s">
        <v>1570</v>
      </c>
      <c r="G109" s="264"/>
      <c r="H109" s="264" t="s">
        <v>1610</v>
      </c>
      <c r="I109" s="264" t="s">
        <v>1580</v>
      </c>
      <c r="J109" s="264"/>
      <c r="K109" s="276"/>
    </row>
    <row r="110" spans="2:11" s="1" customFormat="1" ht="15" customHeight="1">
      <c r="B110" s="285"/>
      <c r="C110" s="264" t="s">
        <v>1589</v>
      </c>
      <c r="D110" s="264"/>
      <c r="E110" s="264"/>
      <c r="F110" s="284" t="s">
        <v>1576</v>
      </c>
      <c r="G110" s="264"/>
      <c r="H110" s="264" t="s">
        <v>1610</v>
      </c>
      <c r="I110" s="264" t="s">
        <v>1572</v>
      </c>
      <c r="J110" s="264">
        <v>50</v>
      </c>
      <c r="K110" s="276"/>
    </row>
    <row r="111" spans="2:11" s="1" customFormat="1" ht="15" customHeight="1">
      <c r="B111" s="285"/>
      <c r="C111" s="264" t="s">
        <v>1597</v>
      </c>
      <c r="D111" s="264"/>
      <c r="E111" s="264"/>
      <c r="F111" s="284" t="s">
        <v>1576</v>
      </c>
      <c r="G111" s="264"/>
      <c r="H111" s="264" t="s">
        <v>1610</v>
      </c>
      <c r="I111" s="264" t="s">
        <v>1572</v>
      </c>
      <c r="J111" s="264">
        <v>50</v>
      </c>
      <c r="K111" s="276"/>
    </row>
    <row r="112" spans="2:11" s="1" customFormat="1" ht="15" customHeight="1">
      <c r="B112" s="285"/>
      <c r="C112" s="264" t="s">
        <v>1595</v>
      </c>
      <c r="D112" s="264"/>
      <c r="E112" s="264"/>
      <c r="F112" s="284" t="s">
        <v>1576</v>
      </c>
      <c r="G112" s="264"/>
      <c r="H112" s="264" t="s">
        <v>1610</v>
      </c>
      <c r="I112" s="264" t="s">
        <v>1572</v>
      </c>
      <c r="J112" s="264">
        <v>50</v>
      </c>
      <c r="K112" s="276"/>
    </row>
    <row r="113" spans="2:11" s="1" customFormat="1" ht="15" customHeight="1">
      <c r="B113" s="285"/>
      <c r="C113" s="264" t="s">
        <v>60</v>
      </c>
      <c r="D113" s="264"/>
      <c r="E113" s="264"/>
      <c r="F113" s="284" t="s">
        <v>1570</v>
      </c>
      <c r="G113" s="264"/>
      <c r="H113" s="264" t="s">
        <v>1611</v>
      </c>
      <c r="I113" s="264" t="s">
        <v>1572</v>
      </c>
      <c r="J113" s="264">
        <v>20</v>
      </c>
      <c r="K113" s="276"/>
    </row>
    <row r="114" spans="2:11" s="1" customFormat="1" ht="15" customHeight="1">
      <c r="B114" s="285"/>
      <c r="C114" s="264" t="s">
        <v>1612</v>
      </c>
      <c r="D114" s="264"/>
      <c r="E114" s="264"/>
      <c r="F114" s="284" t="s">
        <v>1570</v>
      </c>
      <c r="G114" s="264"/>
      <c r="H114" s="264" t="s">
        <v>1613</v>
      </c>
      <c r="I114" s="264" t="s">
        <v>1572</v>
      </c>
      <c r="J114" s="264">
        <v>120</v>
      </c>
      <c r="K114" s="276"/>
    </row>
    <row r="115" spans="2:11" s="1" customFormat="1" ht="15" customHeight="1">
      <c r="B115" s="285"/>
      <c r="C115" s="264" t="s">
        <v>45</v>
      </c>
      <c r="D115" s="264"/>
      <c r="E115" s="264"/>
      <c r="F115" s="284" t="s">
        <v>1570</v>
      </c>
      <c r="G115" s="264"/>
      <c r="H115" s="264" t="s">
        <v>1614</v>
      </c>
      <c r="I115" s="264" t="s">
        <v>1605</v>
      </c>
      <c r="J115" s="264"/>
      <c r="K115" s="276"/>
    </row>
    <row r="116" spans="2:11" s="1" customFormat="1" ht="15" customHeight="1">
      <c r="B116" s="285"/>
      <c r="C116" s="264" t="s">
        <v>55</v>
      </c>
      <c r="D116" s="264"/>
      <c r="E116" s="264"/>
      <c r="F116" s="284" t="s">
        <v>1570</v>
      </c>
      <c r="G116" s="264"/>
      <c r="H116" s="264" t="s">
        <v>1615</v>
      </c>
      <c r="I116" s="264" t="s">
        <v>1605</v>
      </c>
      <c r="J116" s="264"/>
      <c r="K116" s="276"/>
    </row>
    <row r="117" spans="2:11" s="1" customFormat="1" ht="15" customHeight="1">
      <c r="B117" s="285"/>
      <c r="C117" s="264" t="s">
        <v>64</v>
      </c>
      <c r="D117" s="264"/>
      <c r="E117" s="264"/>
      <c r="F117" s="284" t="s">
        <v>1570</v>
      </c>
      <c r="G117" s="264"/>
      <c r="H117" s="264" t="s">
        <v>1616</v>
      </c>
      <c r="I117" s="264" t="s">
        <v>1617</v>
      </c>
      <c r="J117" s="264"/>
      <c r="K117" s="276"/>
    </row>
    <row r="118" spans="2:11" s="1" customFormat="1" ht="15" customHeight="1">
      <c r="B118" s="288"/>
      <c r="C118" s="294"/>
      <c r="D118" s="294"/>
      <c r="E118" s="294"/>
      <c r="F118" s="294"/>
      <c r="G118" s="294"/>
      <c r="H118" s="294"/>
      <c r="I118" s="294"/>
      <c r="J118" s="294"/>
      <c r="K118" s="290"/>
    </row>
    <row r="119" spans="2:11" s="1" customFormat="1" ht="18.75" customHeight="1">
      <c r="B119" s="295"/>
      <c r="C119" s="261"/>
      <c r="D119" s="261"/>
      <c r="E119" s="261"/>
      <c r="F119" s="296"/>
      <c r="G119" s="261"/>
      <c r="H119" s="261"/>
      <c r="I119" s="261"/>
      <c r="J119" s="261"/>
      <c r="K119" s="295"/>
    </row>
    <row r="120" spans="2:11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2:1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pans="2:11" s="1" customFormat="1" ht="45" customHeight="1">
      <c r="B122" s="300"/>
      <c r="C122" s="381" t="s">
        <v>1618</v>
      </c>
      <c r="D122" s="381"/>
      <c r="E122" s="381"/>
      <c r="F122" s="381"/>
      <c r="G122" s="381"/>
      <c r="H122" s="381"/>
      <c r="I122" s="381"/>
      <c r="J122" s="381"/>
      <c r="K122" s="301"/>
    </row>
    <row r="123" spans="2:11" s="1" customFormat="1" ht="17.25" customHeight="1">
      <c r="B123" s="302"/>
      <c r="C123" s="277" t="s">
        <v>1564</v>
      </c>
      <c r="D123" s="277"/>
      <c r="E123" s="277"/>
      <c r="F123" s="277" t="s">
        <v>1565</v>
      </c>
      <c r="G123" s="278"/>
      <c r="H123" s="277" t="s">
        <v>61</v>
      </c>
      <c r="I123" s="277" t="s">
        <v>64</v>
      </c>
      <c r="J123" s="277" t="s">
        <v>1566</v>
      </c>
      <c r="K123" s="303"/>
    </row>
    <row r="124" spans="2:11" s="1" customFormat="1" ht="17.25" customHeight="1">
      <c r="B124" s="302"/>
      <c r="C124" s="279" t="s">
        <v>1567</v>
      </c>
      <c r="D124" s="279"/>
      <c r="E124" s="279"/>
      <c r="F124" s="280" t="s">
        <v>1568</v>
      </c>
      <c r="G124" s="281"/>
      <c r="H124" s="279"/>
      <c r="I124" s="279"/>
      <c r="J124" s="279" t="s">
        <v>1569</v>
      </c>
      <c r="K124" s="303"/>
    </row>
    <row r="125" spans="2:11" s="1" customFormat="1" ht="5.25" customHeight="1">
      <c r="B125" s="304"/>
      <c r="C125" s="282"/>
      <c r="D125" s="282"/>
      <c r="E125" s="282"/>
      <c r="F125" s="282"/>
      <c r="G125" s="264"/>
      <c r="H125" s="282"/>
      <c r="I125" s="282"/>
      <c r="J125" s="282"/>
      <c r="K125" s="305"/>
    </row>
    <row r="126" spans="2:11" s="1" customFormat="1" ht="15" customHeight="1">
      <c r="B126" s="304"/>
      <c r="C126" s="264" t="s">
        <v>1573</v>
      </c>
      <c r="D126" s="282"/>
      <c r="E126" s="282"/>
      <c r="F126" s="284" t="s">
        <v>1570</v>
      </c>
      <c r="G126" s="264"/>
      <c r="H126" s="264" t="s">
        <v>1610</v>
      </c>
      <c r="I126" s="264" t="s">
        <v>1572</v>
      </c>
      <c r="J126" s="264">
        <v>120</v>
      </c>
      <c r="K126" s="306"/>
    </row>
    <row r="127" spans="2:11" s="1" customFormat="1" ht="15" customHeight="1">
      <c r="B127" s="304"/>
      <c r="C127" s="264" t="s">
        <v>1619</v>
      </c>
      <c r="D127" s="264"/>
      <c r="E127" s="264"/>
      <c r="F127" s="284" t="s">
        <v>1570</v>
      </c>
      <c r="G127" s="264"/>
      <c r="H127" s="264" t="s">
        <v>1620</v>
      </c>
      <c r="I127" s="264" t="s">
        <v>1572</v>
      </c>
      <c r="J127" s="264" t="s">
        <v>1621</v>
      </c>
      <c r="K127" s="306"/>
    </row>
    <row r="128" spans="2:11" s="1" customFormat="1" ht="15" customHeight="1">
      <c r="B128" s="304"/>
      <c r="C128" s="264" t="s">
        <v>1518</v>
      </c>
      <c r="D128" s="264"/>
      <c r="E128" s="264"/>
      <c r="F128" s="284" t="s">
        <v>1570</v>
      </c>
      <c r="G128" s="264"/>
      <c r="H128" s="264" t="s">
        <v>1622</v>
      </c>
      <c r="I128" s="264" t="s">
        <v>1572</v>
      </c>
      <c r="J128" s="264" t="s">
        <v>1621</v>
      </c>
      <c r="K128" s="306"/>
    </row>
    <row r="129" spans="2:11" s="1" customFormat="1" ht="15" customHeight="1">
      <c r="B129" s="304"/>
      <c r="C129" s="264" t="s">
        <v>1581</v>
      </c>
      <c r="D129" s="264"/>
      <c r="E129" s="264"/>
      <c r="F129" s="284" t="s">
        <v>1576</v>
      </c>
      <c r="G129" s="264"/>
      <c r="H129" s="264" t="s">
        <v>1582</v>
      </c>
      <c r="I129" s="264" t="s">
        <v>1572</v>
      </c>
      <c r="J129" s="264">
        <v>15</v>
      </c>
      <c r="K129" s="306"/>
    </row>
    <row r="130" spans="2:11" s="1" customFormat="1" ht="15" customHeight="1">
      <c r="B130" s="304"/>
      <c r="C130" s="286" t="s">
        <v>1583</v>
      </c>
      <c r="D130" s="286"/>
      <c r="E130" s="286"/>
      <c r="F130" s="287" t="s">
        <v>1576</v>
      </c>
      <c r="G130" s="286"/>
      <c r="H130" s="286" t="s">
        <v>1584</v>
      </c>
      <c r="I130" s="286" t="s">
        <v>1572</v>
      </c>
      <c r="J130" s="286">
        <v>15</v>
      </c>
      <c r="K130" s="306"/>
    </row>
    <row r="131" spans="2:11" s="1" customFormat="1" ht="15" customHeight="1">
      <c r="B131" s="304"/>
      <c r="C131" s="286" t="s">
        <v>1585</v>
      </c>
      <c r="D131" s="286"/>
      <c r="E131" s="286"/>
      <c r="F131" s="287" t="s">
        <v>1576</v>
      </c>
      <c r="G131" s="286"/>
      <c r="H131" s="286" t="s">
        <v>1586</v>
      </c>
      <c r="I131" s="286" t="s">
        <v>1572</v>
      </c>
      <c r="J131" s="286">
        <v>20</v>
      </c>
      <c r="K131" s="306"/>
    </row>
    <row r="132" spans="2:11" s="1" customFormat="1" ht="15" customHeight="1">
      <c r="B132" s="304"/>
      <c r="C132" s="286" t="s">
        <v>1587</v>
      </c>
      <c r="D132" s="286"/>
      <c r="E132" s="286"/>
      <c r="F132" s="287" t="s">
        <v>1576</v>
      </c>
      <c r="G132" s="286"/>
      <c r="H132" s="286" t="s">
        <v>1588</v>
      </c>
      <c r="I132" s="286" t="s">
        <v>1572</v>
      </c>
      <c r="J132" s="286">
        <v>20</v>
      </c>
      <c r="K132" s="306"/>
    </row>
    <row r="133" spans="2:11" s="1" customFormat="1" ht="15" customHeight="1">
      <c r="B133" s="304"/>
      <c r="C133" s="264" t="s">
        <v>1575</v>
      </c>
      <c r="D133" s="264"/>
      <c r="E133" s="264"/>
      <c r="F133" s="284" t="s">
        <v>1576</v>
      </c>
      <c r="G133" s="264"/>
      <c r="H133" s="264" t="s">
        <v>1610</v>
      </c>
      <c r="I133" s="264" t="s">
        <v>1572</v>
      </c>
      <c r="J133" s="264">
        <v>50</v>
      </c>
      <c r="K133" s="306"/>
    </row>
    <row r="134" spans="2:11" s="1" customFormat="1" ht="15" customHeight="1">
      <c r="B134" s="304"/>
      <c r="C134" s="264" t="s">
        <v>1589</v>
      </c>
      <c r="D134" s="264"/>
      <c r="E134" s="264"/>
      <c r="F134" s="284" t="s">
        <v>1576</v>
      </c>
      <c r="G134" s="264"/>
      <c r="H134" s="264" t="s">
        <v>1610</v>
      </c>
      <c r="I134" s="264" t="s">
        <v>1572</v>
      </c>
      <c r="J134" s="264">
        <v>50</v>
      </c>
      <c r="K134" s="306"/>
    </row>
    <row r="135" spans="2:11" s="1" customFormat="1" ht="15" customHeight="1">
      <c r="B135" s="304"/>
      <c r="C135" s="264" t="s">
        <v>1595</v>
      </c>
      <c r="D135" s="264"/>
      <c r="E135" s="264"/>
      <c r="F135" s="284" t="s">
        <v>1576</v>
      </c>
      <c r="G135" s="264"/>
      <c r="H135" s="264" t="s">
        <v>1610</v>
      </c>
      <c r="I135" s="264" t="s">
        <v>1572</v>
      </c>
      <c r="J135" s="264">
        <v>50</v>
      </c>
      <c r="K135" s="306"/>
    </row>
    <row r="136" spans="2:11" s="1" customFormat="1" ht="15" customHeight="1">
      <c r="B136" s="304"/>
      <c r="C136" s="264" t="s">
        <v>1597</v>
      </c>
      <c r="D136" s="264"/>
      <c r="E136" s="264"/>
      <c r="F136" s="284" t="s">
        <v>1576</v>
      </c>
      <c r="G136" s="264"/>
      <c r="H136" s="264" t="s">
        <v>1610</v>
      </c>
      <c r="I136" s="264" t="s">
        <v>1572</v>
      </c>
      <c r="J136" s="264">
        <v>50</v>
      </c>
      <c r="K136" s="306"/>
    </row>
    <row r="137" spans="2:11" s="1" customFormat="1" ht="15" customHeight="1">
      <c r="B137" s="304"/>
      <c r="C137" s="264" t="s">
        <v>1598</v>
      </c>
      <c r="D137" s="264"/>
      <c r="E137" s="264"/>
      <c r="F137" s="284" t="s">
        <v>1576</v>
      </c>
      <c r="G137" s="264"/>
      <c r="H137" s="264" t="s">
        <v>1623</v>
      </c>
      <c r="I137" s="264" t="s">
        <v>1572</v>
      </c>
      <c r="J137" s="264">
        <v>255</v>
      </c>
      <c r="K137" s="306"/>
    </row>
    <row r="138" spans="2:11" s="1" customFormat="1" ht="15" customHeight="1">
      <c r="B138" s="304"/>
      <c r="C138" s="264" t="s">
        <v>1600</v>
      </c>
      <c r="D138" s="264"/>
      <c r="E138" s="264"/>
      <c r="F138" s="284" t="s">
        <v>1570</v>
      </c>
      <c r="G138" s="264"/>
      <c r="H138" s="264" t="s">
        <v>1624</v>
      </c>
      <c r="I138" s="264" t="s">
        <v>1602</v>
      </c>
      <c r="J138" s="264"/>
      <c r="K138" s="306"/>
    </row>
    <row r="139" spans="2:11" s="1" customFormat="1" ht="15" customHeight="1">
      <c r="B139" s="304"/>
      <c r="C139" s="264" t="s">
        <v>1603</v>
      </c>
      <c r="D139" s="264"/>
      <c r="E139" s="264"/>
      <c r="F139" s="284" t="s">
        <v>1570</v>
      </c>
      <c r="G139" s="264"/>
      <c r="H139" s="264" t="s">
        <v>1625</v>
      </c>
      <c r="I139" s="264" t="s">
        <v>1605</v>
      </c>
      <c r="J139" s="264"/>
      <c r="K139" s="306"/>
    </row>
    <row r="140" spans="2:11" s="1" customFormat="1" ht="15" customHeight="1">
      <c r="B140" s="304"/>
      <c r="C140" s="264" t="s">
        <v>1606</v>
      </c>
      <c r="D140" s="264"/>
      <c r="E140" s="264"/>
      <c r="F140" s="284" t="s">
        <v>1570</v>
      </c>
      <c r="G140" s="264"/>
      <c r="H140" s="264" t="s">
        <v>1606</v>
      </c>
      <c r="I140" s="264" t="s">
        <v>1605</v>
      </c>
      <c r="J140" s="264"/>
      <c r="K140" s="306"/>
    </row>
    <row r="141" spans="2:11" s="1" customFormat="1" ht="15" customHeight="1">
      <c r="B141" s="304"/>
      <c r="C141" s="264" t="s">
        <v>45</v>
      </c>
      <c r="D141" s="264"/>
      <c r="E141" s="264"/>
      <c r="F141" s="284" t="s">
        <v>1570</v>
      </c>
      <c r="G141" s="264"/>
      <c r="H141" s="264" t="s">
        <v>1626</v>
      </c>
      <c r="I141" s="264" t="s">
        <v>1605</v>
      </c>
      <c r="J141" s="264"/>
      <c r="K141" s="306"/>
    </row>
    <row r="142" spans="2:11" s="1" customFormat="1" ht="15" customHeight="1">
      <c r="B142" s="304"/>
      <c r="C142" s="264" t="s">
        <v>1627</v>
      </c>
      <c r="D142" s="264"/>
      <c r="E142" s="264"/>
      <c r="F142" s="284" t="s">
        <v>1570</v>
      </c>
      <c r="G142" s="264"/>
      <c r="H142" s="264" t="s">
        <v>1628</v>
      </c>
      <c r="I142" s="264" t="s">
        <v>1605</v>
      </c>
      <c r="J142" s="264"/>
      <c r="K142" s="306"/>
    </row>
    <row r="143" spans="2:11" s="1" customFormat="1" ht="15" customHeight="1">
      <c r="B143" s="307"/>
      <c r="C143" s="308"/>
      <c r="D143" s="308"/>
      <c r="E143" s="308"/>
      <c r="F143" s="308"/>
      <c r="G143" s="308"/>
      <c r="H143" s="308"/>
      <c r="I143" s="308"/>
      <c r="J143" s="308"/>
      <c r="K143" s="309"/>
    </row>
    <row r="144" spans="2:11" s="1" customFormat="1" ht="18.75" customHeight="1">
      <c r="B144" s="261"/>
      <c r="C144" s="261"/>
      <c r="D144" s="261"/>
      <c r="E144" s="261"/>
      <c r="F144" s="296"/>
      <c r="G144" s="261"/>
      <c r="H144" s="261"/>
      <c r="I144" s="261"/>
      <c r="J144" s="261"/>
      <c r="K144" s="261"/>
    </row>
    <row r="145" spans="2:11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2:11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1" s="1" customFormat="1" ht="45" customHeight="1">
      <c r="B147" s="275"/>
      <c r="C147" s="380" t="s">
        <v>1629</v>
      </c>
      <c r="D147" s="380"/>
      <c r="E147" s="380"/>
      <c r="F147" s="380"/>
      <c r="G147" s="380"/>
      <c r="H147" s="380"/>
      <c r="I147" s="380"/>
      <c r="J147" s="380"/>
      <c r="K147" s="276"/>
    </row>
    <row r="148" spans="2:11" s="1" customFormat="1" ht="17.25" customHeight="1">
      <c r="B148" s="275"/>
      <c r="C148" s="277" t="s">
        <v>1564</v>
      </c>
      <c r="D148" s="277"/>
      <c r="E148" s="277"/>
      <c r="F148" s="277" t="s">
        <v>1565</v>
      </c>
      <c r="G148" s="278"/>
      <c r="H148" s="277" t="s">
        <v>61</v>
      </c>
      <c r="I148" s="277" t="s">
        <v>64</v>
      </c>
      <c r="J148" s="277" t="s">
        <v>1566</v>
      </c>
      <c r="K148" s="276"/>
    </row>
    <row r="149" spans="2:11" s="1" customFormat="1" ht="17.25" customHeight="1">
      <c r="B149" s="275"/>
      <c r="C149" s="279" t="s">
        <v>1567</v>
      </c>
      <c r="D149" s="279"/>
      <c r="E149" s="279"/>
      <c r="F149" s="280" t="s">
        <v>1568</v>
      </c>
      <c r="G149" s="281"/>
      <c r="H149" s="279"/>
      <c r="I149" s="279"/>
      <c r="J149" s="279" t="s">
        <v>1569</v>
      </c>
      <c r="K149" s="276"/>
    </row>
    <row r="150" spans="2:11" s="1" customFormat="1" ht="5.25" customHeight="1">
      <c r="B150" s="285"/>
      <c r="C150" s="282"/>
      <c r="D150" s="282"/>
      <c r="E150" s="282"/>
      <c r="F150" s="282"/>
      <c r="G150" s="283"/>
      <c r="H150" s="282"/>
      <c r="I150" s="282"/>
      <c r="J150" s="282"/>
      <c r="K150" s="306"/>
    </row>
    <row r="151" spans="2:11" s="1" customFormat="1" ht="15" customHeight="1">
      <c r="B151" s="285"/>
      <c r="C151" s="310" t="s">
        <v>1573</v>
      </c>
      <c r="D151" s="264"/>
      <c r="E151" s="264"/>
      <c r="F151" s="311" t="s">
        <v>1570</v>
      </c>
      <c r="G151" s="264"/>
      <c r="H151" s="310" t="s">
        <v>1610</v>
      </c>
      <c r="I151" s="310" t="s">
        <v>1572</v>
      </c>
      <c r="J151" s="310">
        <v>120</v>
      </c>
      <c r="K151" s="306"/>
    </row>
    <row r="152" spans="2:11" s="1" customFormat="1" ht="15" customHeight="1">
      <c r="B152" s="285"/>
      <c r="C152" s="310" t="s">
        <v>1619</v>
      </c>
      <c r="D152" s="264"/>
      <c r="E152" s="264"/>
      <c r="F152" s="311" t="s">
        <v>1570</v>
      </c>
      <c r="G152" s="264"/>
      <c r="H152" s="310" t="s">
        <v>1630</v>
      </c>
      <c r="I152" s="310" t="s">
        <v>1572</v>
      </c>
      <c r="J152" s="310" t="s">
        <v>1621</v>
      </c>
      <c r="K152" s="306"/>
    </row>
    <row r="153" spans="2:11" s="1" customFormat="1" ht="15" customHeight="1">
      <c r="B153" s="285"/>
      <c r="C153" s="310" t="s">
        <v>1518</v>
      </c>
      <c r="D153" s="264"/>
      <c r="E153" s="264"/>
      <c r="F153" s="311" t="s">
        <v>1570</v>
      </c>
      <c r="G153" s="264"/>
      <c r="H153" s="310" t="s">
        <v>1631</v>
      </c>
      <c r="I153" s="310" t="s">
        <v>1572</v>
      </c>
      <c r="J153" s="310" t="s">
        <v>1621</v>
      </c>
      <c r="K153" s="306"/>
    </row>
    <row r="154" spans="2:11" s="1" customFormat="1" ht="15" customHeight="1">
      <c r="B154" s="285"/>
      <c r="C154" s="310" t="s">
        <v>1575</v>
      </c>
      <c r="D154" s="264"/>
      <c r="E154" s="264"/>
      <c r="F154" s="311" t="s">
        <v>1576</v>
      </c>
      <c r="G154" s="264"/>
      <c r="H154" s="310" t="s">
        <v>1610</v>
      </c>
      <c r="I154" s="310" t="s">
        <v>1572</v>
      </c>
      <c r="J154" s="310">
        <v>50</v>
      </c>
      <c r="K154" s="306"/>
    </row>
    <row r="155" spans="2:11" s="1" customFormat="1" ht="15" customHeight="1">
      <c r="B155" s="285"/>
      <c r="C155" s="310" t="s">
        <v>1578</v>
      </c>
      <c r="D155" s="264"/>
      <c r="E155" s="264"/>
      <c r="F155" s="311" t="s">
        <v>1570</v>
      </c>
      <c r="G155" s="264"/>
      <c r="H155" s="310" t="s">
        <v>1610</v>
      </c>
      <c r="I155" s="310" t="s">
        <v>1580</v>
      </c>
      <c r="J155" s="310"/>
      <c r="K155" s="306"/>
    </row>
    <row r="156" spans="2:11" s="1" customFormat="1" ht="15" customHeight="1">
      <c r="B156" s="285"/>
      <c r="C156" s="310" t="s">
        <v>1589</v>
      </c>
      <c r="D156" s="264"/>
      <c r="E156" s="264"/>
      <c r="F156" s="311" t="s">
        <v>1576</v>
      </c>
      <c r="G156" s="264"/>
      <c r="H156" s="310" t="s">
        <v>1610</v>
      </c>
      <c r="I156" s="310" t="s">
        <v>1572</v>
      </c>
      <c r="J156" s="310">
        <v>50</v>
      </c>
      <c r="K156" s="306"/>
    </row>
    <row r="157" spans="2:11" s="1" customFormat="1" ht="15" customHeight="1">
      <c r="B157" s="285"/>
      <c r="C157" s="310" t="s">
        <v>1597</v>
      </c>
      <c r="D157" s="264"/>
      <c r="E157" s="264"/>
      <c r="F157" s="311" t="s">
        <v>1576</v>
      </c>
      <c r="G157" s="264"/>
      <c r="H157" s="310" t="s">
        <v>1610</v>
      </c>
      <c r="I157" s="310" t="s">
        <v>1572</v>
      </c>
      <c r="J157" s="310">
        <v>50</v>
      </c>
      <c r="K157" s="306"/>
    </row>
    <row r="158" spans="2:11" s="1" customFormat="1" ht="15" customHeight="1">
      <c r="B158" s="285"/>
      <c r="C158" s="310" t="s">
        <v>1595</v>
      </c>
      <c r="D158" s="264"/>
      <c r="E158" s="264"/>
      <c r="F158" s="311" t="s">
        <v>1576</v>
      </c>
      <c r="G158" s="264"/>
      <c r="H158" s="310" t="s">
        <v>1610</v>
      </c>
      <c r="I158" s="310" t="s">
        <v>1572</v>
      </c>
      <c r="J158" s="310">
        <v>50</v>
      </c>
      <c r="K158" s="306"/>
    </row>
    <row r="159" spans="2:11" s="1" customFormat="1" ht="15" customHeight="1">
      <c r="B159" s="285"/>
      <c r="C159" s="310" t="s">
        <v>111</v>
      </c>
      <c r="D159" s="264"/>
      <c r="E159" s="264"/>
      <c r="F159" s="311" t="s">
        <v>1570</v>
      </c>
      <c r="G159" s="264"/>
      <c r="H159" s="310" t="s">
        <v>1632</v>
      </c>
      <c r="I159" s="310" t="s">
        <v>1572</v>
      </c>
      <c r="J159" s="310" t="s">
        <v>1633</v>
      </c>
      <c r="K159" s="306"/>
    </row>
    <row r="160" spans="2:11" s="1" customFormat="1" ht="15" customHeight="1">
      <c r="B160" s="285"/>
      <c r="C160" s="310" t="s">
        <v>1634</v>
      </c>
      <c r="D160" s="264"/>
      <c r="E160" s="264"/>
      <c r="F160" s="311" t="s">
        <v>1570</v>
      </c>
      <c r="G160" s="264"/>
      <c r="H160" s="310" t="s">
        <v>1635</v>
      </c>
      <c r="I160" s="310" t="s">
        <v>1605</v>
      </c>
      <c r="J160" s="310"/>
      <c r="K160" s="306"/>
    </row>
    <row r="161" spans="2:11" s="1" customFormat="1" ht="15" customHeight="1">
      <c r="B161" s="312"/>
      <c r="C161" s="294"/>
      <c r="D161" s="294"/>
      <c r="E161" s="294"/>
      <c r="F161" s="294"/>
      <c r="G161" s="294"/>
      <c r="H161" s="294"/>
      <c r="I161" s="294"/>
      <c r="J161" s="294"/>
      <c r="K161" s="313"/>
    </row>
    <row r="162" spans="2:11" s="1" customFormat="1" ht="18.75" customHeight="1">
      <c r="B162" s="261"/>
      <c r="C162" s="264"/>
      <c r="D162" s="264"/>
      <c r="E162" s="264"/>
      <c r="F162" s="284"/>
      <c r="G162" s="264"/>
      <c r="H162" s="264"/>
      <c r="I162" s="264"/>
      <c r="J162" s="264"/>
      <c r="K162" s="261"/>
    </row>
    <row r="163" spans="2:11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2:11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pans="2:11" s="1" customFormat="1" ht="45" customHeight="1">
      <c r="B165" s="256"/>
      <c r="C165" s="381" t="s">
        <v>1636</v>
      </c>
      <c r="D165" s="381"/>
      <c r="E165" s="381"/>
      <c r="F165" s="381"/>
      <c r="G165" s="381"/>
      <c r="H165" s="381"/>
      <c r="I165" s="381"/>
      <c r="J165" s="381"/>
      <c r="K165" s="257"/>
    </row>
    <row r="166" spans="2:11" s="1" customFormat="1" ht="17.25" customHeight="1">
      <c r="B166" s="256"/>
      <c r="C166" s="277" t="s">
        <v>1564</v>
      </c>
      <c r="D166" s="277"/>
      <c r="E166" s="277"/>
      <c r="F166" s="277" t="s">
        <v>1565</v>
      </c>
      <c r="G166" s="314"/>
      <c r="H166" s="315" t="s">
        <v>61</v>
      </c>
      <c r="I166" s="315" t="s">
        <v>64</v>
      </c>
      <c r="J166" s="277" t="s">
        <v>1566</v>
      </c>
      <c r="K166" s="257"/>
    </row>
    <row r="167" spans="2:11" s="1" customFormat="1" ht="17.25" customHeight="1">
      <c r="B167" s="258"/>
      <c r="C167" s="279" t="s">
        <v>1567</v>
      </c>
      <c r="D167" s="279"/>
      <c r="E167" s="279"/>
      <c r="F167" s="280" t="s">
        <v>1568</v>
      </c>
      <c r="G167" s="316"/>
      <c r="H167" s="317"/>
      <c r="I167" s="317"/>
      <c r="J167" s="279" t="s">
        <v>1569</v>
      </c>
      <c r="K167" s="259"/>
    </row>
    <row r="168" spans="2:11" s="1" customFormat="1" ht="5.25" customHeight="1">
      <c r="B168" s="285"/>
      <c r="C168" s="282"/>
      <c r="D168" s="282"/>
      <c r="E168" s="282"/>
      <c r="F168" s="282"/>
      <c r="G168" s="283"/>
      <c r="H168" s="282"/>
      <c r="I168" s="282"/>
      <c r="J168" s="282"/>
      <c r="K168" s="306"/>
    </row>
    <row r="169" spans="2:11" s="1" customFormat="1" ht="15" customHeight="1">
      <c r="B169" s="285"/>
      <c r="C169" s="264" t="s">
        <v>1573</v>
      </c>
      <c r="D169" s="264"/>
      <c r="E169" s="264"/>
      <c r="F169" s="284" t="s">
        <v>1570</v>
      </c>
      <c r="G169" s="264"/>
      <c r="H169" s="264" t="s">
        <v>1610</v>
      </c>
      <c r="I169" s="264" t="s">
        <v>1572</v>
      </c>
      <c r="J169" s="264">
        <v>120</v>
      </c>
      <c r="K169" s="306"/>
    </row>
    <row r="170" spans="2:11" s="1" customFormat="1" ht="15" customHeight="1">
      <c r="B170" s="285"/>
      <c r="C170" s="264" t="s">
        <v>1619</v>
      </c>
      <c r="D170" s="264"/>
      <c r="E170" s="264"/>
      <c r="F170" s="284" t="s">
        <v>1570</v>
      </c>
      <c r="G170" s="264"/>
      <c r="H170" s="264" t="s">
        <v>1620</v>
      </c>
      <c r="I170" s="264" t="s">
        <v>1572</v>
      </c>
      <c r="J170" s="264" t="s">
        <v>1621</v>
      </c>
      <c r="K170" s="306"/>
    </row>
    <row r="171" spans="2:11" s="1" customFormat="1" ht="15" customHeight="1">
      <c r="B171" s="285"/>
      <c r="C171" s="264" t="s">
        <v>1518</v>
      </c>
      <c r="D171" s="264"/>
      <c r="E171" s="264"/>
      <c r="F171" s="284" t="s">
        <v>1570</v>
      </c>
      <c r="G171" s="264"/>
      <c r="H171" s="264" t="s">
        <v>1637</v>
      </c>
      <c r="I171" s="264" t="s">
        <v>1572</v>
      </c>
      <c r="J171" s="264" t="s">
        <v>1621</v>
      </c>
      <c r="K171" s="306"/>
    </row>
    <row r="172" spans="2:11" s="1" customFormat="1" ht="15" customHeight="1">
      <c r="B172" s="285"/>
      <c r="C172" s="264" t="s">
        <v>1575</v>
      </c>
      <c r="D172" s="264"/>
      <c r="E172" s="264"/>
      <c r="F172" s="284" t="s">
        <v>1576</v>
      </c>
      <c r="G172" s="264"/>
      <c r="H172" s="264" t="s">
        <v>1637</v>
      </c>
      <c r="I172" s="264" t="s">
        <v>1572</v>
      </c>
      <c r="J172" s="264">
        <v>50</v>
      </c>
      <c r="K172" s="306"/>
    </row>
    <row r="173" spans="2:11" s="1" customFormat="1" ht="15" customHeight="1">
      <c r="B173" s="285"/>
      <c r="C173" s="264" t="s">
        <v>1578</v>
      </c>
      <c r="D173" s="264"/>
      <c r="E173" s="264"/>
      <c r="F173" s="284" t="s">
        <v>1570</v>
      </c>
      <c r="G173" s="264"/>
      <c r="H173" s="264" t="s">
        <v>1637</v>
      </c>
      <c r="I173" s="264" t="s">
        <v>1580</v>
      </c>
      <c r="J173" s="264"/>
      <c r="K173" s="306"/>
    </row>
    <row r="174" spans="2:11" s="1" customFormat="1" ht="15" customHeight="1">
      <c r="B174" s="285"/>
      <c r="C174" s="264" t="s">
        <v>1589</v>
      </c>
      <c r="D174" s="264"/>
      <c r="E174" s="264"/>
      <c r="F174" s="284" t="s">
        <v>1576</v>
      </c>
      <c r="G174" s="264"/>
      <c r="H174" s="264" t="s">
        <v>1637</v>
      </c>
      <c r="I174" s="264" t="s">
        <v>1572</v>
      </c>
      <c r="J174" s="264">
        <v>50</v>
      </c>
      <c r="K174" s="306"/>
    </row>
    <row r="175" spans="2:11" s="1" customFormat="1" ht="15" customHeight="1">
      <c r="B175" s="285"/>
      <c r="C175" s="264" t="s">
        <v>1597</v>
      </c>
      <c r="D175" s="264"/>
      <c r="E175" s="264"/>
      <c r="F175" s="284" t="s">
        <v>1576</v>
      </c>
      <c r="G175" s="264"/>
      <c r="H175" s="264" t="s">
        <v>1637</v>
      </c>
      <c r="I175" s="264" t="s">
        <v>1572</v>
      </c>
      <c r="J175" s="264">
        <v>50</v>
      </c>
      <c r="K175" s="306"/>
    </row>
    <row r="176" spans="2:11" s="1" customFormat="1" ht="15" customHeight="1">
      <c r="B176" s="285"/>
      <c r="C176" s="264" t="s">
        <v>1595</v>
      </c>
      <c r="D176" s="264"/>
      <c r="E176" s="264"/>
      <c r="F176" s="284" t="s">
        <v>1576</v>
      </c>
      <c r="G176" s="264"/>
      <c r="H176" s="264" t="s">
        <v>1637</v>
      </c>
      <c r="I176" s="264" t="s">
        <v>1572</v>
      </c>
      <c r="J176" s="264">
        <v>50</v>
      </c>
      <c r="K176" s="306"/>
    </row>
    <row r="177" spans="2:11" s="1" customFormat="1" ht="15" customHeight="1">
      <c r="B177" s="285"/>
      <c r="C177" s="264" t="s">
        <v>117</v>
      </c>
      <c r="D177" s="264"/>
      <c r="E177" s="264"/>
      <c r="F177" s="284" t="s">
        <v>1570</v>
      </c>
      <c r="G177" s="264"/>
      <c r="H177" s="264" t="s">
        <v>1638</v>
      </c>
      <c r="I177" s="264" t="s">
        <v>1639</v>
      </c>
      <c r="J177" s="264"/>
      <c r="K177" s="306"/>
    </row>
    <row r="178" spans="2:11" s="1" customFormat="1" ht="15" customHeight="1">
      <c r="B178" s="285"/>
      <c r="C178" s="264" t="s">
        <v>64</v>
      </c>
      <c r="D178" s="264"/>
      <c r="E178" s="264"/>
      <c r="F178" s="284" t="s">
        <v>1570</v>
      </c>
      <c r="G178" s="264"/>
      <c r="H178" s="264" t="s">
        <v>1640</v>
      </c>
      <c r="I178" s="264" t="s">
        <v>1641</v>
      </c>
      <c r="J178" s="264">
        <v>1</v>
      </c>
      <c r="K178" s="306"/>
    </row>
    <row r="179" spans="2:11" s="1" customFormat="1" ht="15" customHeight="1">
      <c r="B179" s="285"/>
      <c r="C179" s="264" t="s">
        <v>60</v>
      </c>
      <c r="D179" s="264"/>
      <c r="E179" s="264"/>
      <c r="F179" s="284" t="s">
        <v>1570</v>
      </c>
      <c r="G179" s="264"/>
      <c r="H179" s="264" t="s">
        <v>1642</v>
      </c>
      <c r="I179" s="264" t="s">
        <v>1572</v>
      </c>
      <c r="J179" s="264">
        <v>20</v>
      </c>
      <c r="K179" s="306"/>
    </row>
    <row r="180" spans="2:11" s="1" customFormat="1" ht="15" customHeight="1">
      <c r="B180" s="285"/>
      <c r="C180" s="264" t="s">
        <v>61</v>
      </c>
      <c r="D180" s="264"/>
      <c r="E180" s="264"/>
      <c r="F180" s="284" t="s">
        <v>1570</v>
      </c>
      <c r="G180" s="264"/>
      <c r="H180" s="264" t="s">
        <v>1643</v>
      </c>
      <c r="I180" s="264" t="s">
        <v>1572</v>
      </c>
      <c r="J180" s="264">
        <v>255</v>
      </c>
      <c r="K180" s="306"/>
    </row>
    <row r="181" spans="2:11" s="1" customFormat="1" ht="15" customHeight="1">
      <c r="B181" s="285"/>
      <c r="C181" s="264" t="s">
        <v>118</v>
      </c>
      <c r="D181" s="264"/>
      <c r="E181" s="264"/>
      <c r="F181" s="284" t="s">
        <v>1570</v>
      </c>
      <c r="G181" s="264"/>
      <c r="H181" s="264" t="s">
        <v>1534</v>
      </c>
      <c r="I181" s="264" t="s">
        <v>1572</v>
      </c>
      <c r="J181" s="264">
        <v>10</v>
      </c>
      <c r="K181" s="306"/>
    </row>
    <row r="182" spans="2:11" s="1" customFormat="1" ht="15" customHeight="1">
      <c r="B182" s="285"/>
      <c r="C182" s="264" t="s">
        <v>119</v>
      </c>
      <c r="D182" s="264"/>
      <c r="E182" s="264"/>
      <c r="F182" s="284" t="s">
        <v>1570</v>
      </c>
      <c r="G182" s="264"/>
      <c r="H182" s="264" t="s">
        <v>1644</v>
      </c>
      <c r="I182" s="264" t="s">
        <v>1605</v>
      </c>
      <c r="J182" s="264"/>
      <c r="K182" s="306"/>
    </row>
    <row r="183" spans="2:11" s="1" customFormat="1" ht="15" customHeight="1">
      <c r="B183" s="285"/>
      <c r="C183" s="264" t="s">
        <v>1645</v>
      </c>
      <c r="D183" s="264"/>
      <c r="E183" s="264"/>
      <c r="F183" s="284" t="s">
        <v>1570</v>
      </c>
      <c r="G183" s="264"/>
      <c r="H183" s="264" t="s">
        <v>1646</v>
      </c>
      <c r="I183" s="264" t="s">
        <v>1605</v>
      </c>
      <c r="J183" s="264"/>
      <c r="K183" s="306"/>
    </row>
    <row r="184" spans="2:11" s="1" customFormat="1" ht="15" customHeight="1">
      <c r="B184" s="285"/>
      <c r="C184" s="264" t="s">
        <v>1634</v>
      </c>
      <c r="D184" s="264"/>
      <c r="E184" s="264"/>
      <c r="F184" s="284" t="s">
        <v>1570</v>
      </c>
      <c r="G184" s="264"/>
      <c r="H184" s="264" t="s">
        <v>1647</v>
      </c>
      <c r="I184" s="264" t="s">
        <v>1605</v>
      </c>
      <c r="J184" s="264"/>
      <c r="K184" s="306"/>
    </row>
    <row r="185" spans="2:11" s="1" customFormat="1" ht="15" customHeight="1">
      <c r="B185" s="285"/>
      <c r="C185" s="264" t="s">
        <v>121</v>
      </c>
      <c r="D185" s="264"/>
      <c r="E185" s="264"/>
      <c r="F185" s="284" t="s">
        <v>1576</v>
      </c>
      <c r="G185" s="264"/>
      <c r="H185" s="264" t="s">
        <v>1648</v>
      </c>
      <c r="I185" s="264" t="s">
        <v>1572</v>
      </c>
      <c r="J185" s="264">
        <v>50</v>
      </c>
      <c r="K185" s="306"/>
    </row>
    <row r="186" spans="2:11" s="1" customFormat="1" ht="15" customHeight="1">
      <c r="B186" s="285"/>
      <c r="C186" s="264" t="s">
        <v>1649</v>
      </c>
      <c r="D186" s="264"/>
      <c r="E186" s="264"/>
      <c r="F186" s="284" t="s">
        <v>1576</v>
      </c>
      <c r="G186" s="264"/>
      <c r="H186" s="264" t="s">
        <v>1650</v>
      </c>
      <c r="I186" s="264" t="s">
        <v>1651</v>
      </c>
      <c r="J186" s="264"/>
      <c r="K186" s="306"/>
    </row>
    <row r="187" spans="2:11" s="1" customFormat="1" ht="15" customHeight="1">
      <c r="B187" s="285"/>
      <c r="C187" s="264" t="s">
        <v>1652</v>
      </c>
      <c r="D187" s="264"/>
      <c r="E187" s="264"/>
      <c r="F187" s="284" t="s">
        <v>1576</v>
      </c>
      <c r="G187" s="264"/>
      <c r="H187" s="264" t="s">
        <v>1653</v>
      </c>
      <c r="I187" s="264" t="s">
        <v>1651</v>
      </c>
      <c r="J187" s="264"/>
      <c r="K187" s="306"/>
    </row>
    <row r="188" spans="2:11" s="1" customFormat="1" ht="15" customHeight="1">
      <c r="B188" s="285"/>
      <c r="C188" s="264" t="s">
        <v>1654</v>
      </c>
      <c r="D188" s="264"/>
      <c r="E188" s="264"/>
      <c r="F188" s="284" t="s">
        <v>1576</v>
      </c>
      <c r="G188" s="264"/>
      <c r="H188" s="264" t="s">
        <v>1655</v>
      </c>
      <c r="I188" s="264" t="s">
        <v>1651</v>
      </c>
      <c r="J188" s="264"/>
      <c r="K188" s="306"/>
    </row>
    <row r="189" spans="2:11" s="1" customFormat="1" ht="15" customHeight="1">
      <c r="B189" s="285"/>
      <c r="C189" s="318" t="s">
        <v>1656</v>
      </c>
      <c r="D189" s="264"/>
      <c r="E189" s="264"/>
      <c r="F189" s="284" t="s">
        <v>1576</v>
      </c>
      <c r="G189" s="264"/>
      <c r="H189" s="264" t="s">
        <v>1657</v>
      </c>
      <c r="I189" s="264" t="s">
        <v>1658</v>
      </c>
      <c r="J189" s="319" t="s">
        <v>1659</v>
      </c>
      <c r="K189" s="306"/>
    </row>
    <row r="190" spans="2:11" s="1" customFormat="1" ht="15" customHeight="1">
      <c r="B190" s="285"/>
      <c r="C190" s="270" t="s">
        <v>49</v>
      </c>
      <c r="D190" s="264"/>
      <c r="E190" s="264"/>
      <c r="F190" s="284" t="s">
        <v>1570</v>
      </c>
      <c r="G190" s="264"/>
      <c r="H190" s="261" t="s">
        <v>1660</v>
      </c>
      <c r="I190" s="264" t="s">
        <v>1661</v>
      </c>
      <c r="J190" s="264"/>
      <c r="K190" s="306"/>
    </row>
    <row r="191" spans="2:11" s="1" customFormat="1" ht="15" customHeight="1">
      <c r="B191" s="285"/>
      <c r="C191" s="270" t="s">
        <v>1662</v>
      </c>
      <c r="D191" s="264"/>
      <c r="E191" s="264"/>
      <c r="F191" s="284" t="s">
        <v>1570</v>
      </c>
      <c r="G191" s="264"/>
      <c r="H191" s="264" t="s">
        <v>1663</v>
      </c>
      <c r="I191" s="264" t="s">
        <v>1605</v>
      </c>
      <c r="J191" s="264"/>
      <c r="K191" s="306"/>
    </row>
    <row r="192" spans="2:11" s="1" customFormat="1" ht="15" customHeight="1">
      <c r="B192" s="285"/>
      <c r="C192" s="270" t="s">
        <v>1664</v>
      </c>
      <c r="D192" s="264"/>
      <c r="E192" s="264"/>
      <c r="F192" s="284" t="s">
        <v>1570</v>
      </c>
      <c r="G192" s="264"/>
      <c r="H192" s="264" t="s">
        <v>1665</v>
      </c>
      <c r="I192" s="264" t="s">
        <v>1605</v>
      </c>
      <c r="J192" s="264"/>
      <c r="K192" s="306"/>
    </row>
    <row r="193" spans="2:11" s="1" customFormat="1" ht="15" customHeight="1">
      <c r="B193" s="285"/>
      <c r="C193" s="270" t="s">
        <v>1666</v>
      </c>
      <c r="D193" s="264"/>
      <c r="E193" s="264"/>
      <c r="F193" s="284" t="s">
        <v>1576</v>
      </c>
      <c r="G193" s="264"/>
      <c r="H193" s="264" t="s">
        <v>1667</v>
      </c>
      <c r="I193" s="264" t="s">
        <v>1605</v>
      </c>
      <c r="J193" s="264"/>
      <c r="K193" s="306"/>
    </row>
    <row r="194" spans="2:11" s="1" customFormat="1" ht="15" customHeight="1">
      <c r="B194" s="312"/>
      <c r="C194" s="320"/>
      <c r="D194" s="294"/>
      <c r="E194" s="294"/>
      <c r="F194" s="294"/>
      <c r="G194" s="294"/>
      <c r="H194" s="294"/>
      <c r="I194" s="294"/>
      <c r="J194" s="294"/>
      <c r="K194" s="313"/>
    </row>
    <row r="195" spans="2:11" s="1" customFormat="1" ht="18.75" customHeight="1">
      <c r="B195" s="261"/>
      <c r="C195" s="264"/>
      <c r="D195" s="264"/>
      <c r="E195" s="264"/>
      <c r="F195" s="284"/>
      <c r="G195" s="264"/>
      <c r="H195" s="264"/>
      <c r="I195" s="264"/>
      <c r="J195" s="264"/>
      <c r="K195" s="261"/>
    </row>
    <row r="196" spans="2:11" s="1" customFormat="1" ht="18.75" customHeight="1">
      <c r="B196" s="261"/>
      <c r="C196" s="264"/>
      <c r="D196" s="264"/>
      <c r="E196" s="264"/>
      <c r="F196" s="284"/>
      <c r="G196" s="264"/>
      <c r="H196" s="264"/>
      <c r="I196" s="264"/>
      <c r="J196" s="264"/>
      <c r="K196" s="261"/>
    </row>
    <row r="197" spans="2:11" s="1" customFormat="1" ht="18.75" customHeight="1">
      <c r="B197" s="271"/>
      <c r="C197" s="271"/>
      <c r="D197" s="271"/>
      <c r="E197" s="271"/>
      <c r="F197" s="271"/>
      <c r="G197" s="271"/>
      <c r="H197" s="271"/>
      <c r="I197" s="271"/>
      <c r="J197" s="271"/>
      <c r="K197" s="271"/>
    </row>
    <row r="198" spans="2:11" s="1" customFormat="1" ht="13.5">
      <c r="B198" s="253"/>
      <c r="C198" s="254"/>
      <c r="D198" s="254"/>
      <c r="E198" s="254"/>
      <c r="F198" s="254"/>
      <c r="G198" s="254"/>
      <c r="H198" s="254"/>
      <c r="I198" s="254"/>
      <c r="J198" s="254"/>
      <c r="K198" s="255"/>
    </row>
    <row r="199" spans="2:11" s="1" customFormat="1" ht="21">
      <c r="B199" s="256"/>
      <c r="C199" s="381" t="s">
        <v>1668</v>
      </c>
      <c r="D199" s="381"/>
      <c r="E199" s="381"/>
      <c r="F199" s="381"/>
      <c r="G199" s="381"/>
      <c r="H199" s="381"/>
      <c r="I199" s="381"/>
      <c r="J199" s="381"/>
      <c r="K199" s="257"/>
    </row>
    <row r="200" spans="2:11" s="1" customFormat="1" ht="25.5" customHeight="1">
      <c r="B200" s="256"/>
      <c r="C200" s="321" t="s">
        <v>1669</v>
      </c>
      <c r="D200" s="321"/>
      <c r="E200" s="321"/>
      <c r="F200" s="321" t="s">
        <v>1670</v>
      </c>
      <c r="G200" s="322"/>
      <c r="H200" s="382" t="s">
        <v>1671</v>
      </c>
      <c r="I200" s="382"/>
      <c r="J200" s="382"/>
      <c r="K200" s="257"/>
    </row>
    <row r="201" spans="2:11" s="1" customFormat="1" ht="5.25" customHeight="1">
      <c r="B201" s="285"/>
      <c r="C201" s="282"/>
      <c r="D201" s="282"/>
      <c r="E201" s="282"/>
      <c r="F201" s="282"/>
      <c r="G201" s="264"/>
      <c r="H201" s="282"/>
      <c r="I201" s="282"/>
      <c r="J201" s="282"/>
      <c r="K201" s="306"/>
    </row>
    <row r="202" spans="2:11" s="1" customFormat="1" ht="15" customHeight="1">
      <c r="B202" s="285"/>
      <c r="C202" s="264" t="s">
        <v>1661</v>
      </c>
      <c r="D202" s="264"/>
      <c r="E202" s="264"/>
      <c r="F202" s="284" t="s">
        <v>50</v>
      </c>
      <c r="G202" s="264"/>
      <c r="H202" s="383" t="s">
        <v>1672</v>
      </c>
      <c r="I202" s="383"/>
      <c r="J202" s="383"/>
      <c r="K202" s="306"/>
    </row>
    <row r="203" spans="2:11" s="1" customFormat="1" ht="15" customHeight="1">
      <c r="B203" s="285"/>
      <c r="C203" s="291"/>
      <c r="D203" s="264"/>
      <c r="E203" s="264"/>
      <c r="F203" s="284" t="s">
        <v>51</v>
      </c>
      <c r="G203" s="264"/>
      <c r="H203" s="383" t="s">
        <v>1673</v>
      </c>
      <c r="I203" s="383"/>
      <c r="J203" s="383"/>
      <c r="K203" s="306"/>
    </row>
    <row r="204" spans="2:11" s="1" customFormat="1" ht="15" customHeight="1">
      <c r="B204" s="285"/>
      <c r="C204" s="291"/>
      <c r="D204" s="264"/>
      <c r="E204" s="264"/>
      <c r="F204" s="284" t="s">
        <v>54</v>
      </c>
      <c r="G204" s="264"/>
      <c r="H204" s="383" t="s">
        <v>1674</v>
      </c>
      <c r="I204" s="383"/>
      <c r="J204" s="383"/>
      <c r="K204" s="306"/>
    </row>
    <row r="205" spans="2:11" s="1" customFormat="1" ht="15" customHeight="1">
      <c r="B205" s="285"/>
      <c r="C205" s="264"/>
      <c r="D205" s="264"/>
      <c r="E205" s="264"/>
      <c r="F205" s="284" t="s">
        <v>52</v>
      </c>
      <c r="G205" s="264"/>
      <c r="H205" s="383" t="s">
        <v>1675</v>
      </c>
      <c r="I205" s="383"/>
      <c r="J205" s="383"/>
      <c r="K205" s="306"/>
    </row>
    <row r="206" spans="2:11" s="1" customFormat="1" ht="15" customHeight="1">
      <c r="B206" s="285"/>
      <c r="C206" s="264"/>
      <c r="D206" s="264"/>
      <c r="E206" s="264"/>
      <c r="F206" s="284" t="s">
        <v>53</v>
      </c>
      <c r="G206" s="264"/>
      <c r="H206" s="383" t="s">
        <v>1676</v>
      </c>
      <c r="I206" s="383"/>
      <c r="J206" s="383"/>
      <c r="K206" s="306"/>
    </row>
    <row r="207" spans="2:11" s="1" customFormat="1" ht="15" customHeight="1">
      <c r="B207" s="285"/>
      <c r="C207" s="264"/>
      <c r="D207" s="264"/>
      <c r="E207" s="264"/>
      <c r="F207" s="284"/>
      <c r="G207" s="264"/>
      <c r="H207" s="264"/>
      <c r="I207" s="264"/>
      <c r="J207" s="264"/>
      <c r="K207" s="306"/>
    </row>
    <row r="208" spans="2:11" s="1" customFormat="1" ht="15" customHeight="1">
      <c r="B208" s="285"/>
      <c r="C208" s="264" t="s">
        <v>1617</v>
      </c>
      <c r="D208" s="264"/>
      <c r="E208" s="264"/>
      <c r="F208" s="284" t="s">
        <v>83</v>
      </c>
      <c r="G208" s="264"/>
      <c r="H208" s="383" t="s">
        <v>1677</v>
      </c>
      <c r="I208" s="383"/>
      <c r="J208" s="383"/>
      <c r="K208" s="306"/>
    </row>
    <row r="209" spans="2:11" s="1" customFormat="1" ht="15" customHeight="1">
      <c r="B209" s="285"/>
      <c r="C209" s="291"/>
      <c r="D209" s="264"/>
      <c r="E209" s="264"/>
      <c r="F209" s="284" t="s">
        <v>1512</v>
      </c>
      <c r="G209" s="264"/>
      <c r="H209" s="383" t="s">
        <v>1513</v>
      </c>
      <c r="I209" s="383"/>
      <c r="J209" s="383"/>
      <c r="K209" s="306"/>
    </row>
    <row r="210" spans="2:11" s="1" customFormat="1" ht="15" customHeight="1">
      <c r="B210" s="285"/>
      <c r="C210" s="264"/>
      <c r="D210" s="264"/>
      <c r="E210" s="264"/>
      <c r="F210" s="284" t="s">
        <v>1510</v>
      </c>
      <c r="G210" s="264"/>
      <c r="H210" s="383" t="s">
        <v>1678</v>
      </c>
      <c r="I210" s="383"/>
      <c r="J210" s="383"/>
      <c r="K210" s="306"/>
    </row>
    <row r="211" spans="2:11" s="1" customFormat="1" ht="15" customHeight="1">
      <c r="B211" s="323"/>
      <c r="C211" s="291"/>
      <c r="D211" s="291"/>
      <c r="E211" s="291"/>
      <c r="F211" s="284" t="s">
        <v>1514</v>
      </c>
      <c r="G211" s="270"/>
      <c r="H211" s="384" t="s">
        <v>1515</v>
      </c>
      <c r="I211" s="384"/>
      <c r="J211" s="384"/>
      <c r="K211" s="324"/>
    </row>
    <row r="212" spans="2:11" s="1" customFormat="1" ht="15" customHeight="1">
      <c r="B212" s="323"/>
      <c r="C212" s="291"/>
      <c r="D212" s="291"/>
      <c r="E212" s="291"/>
      <c r="F212" s="284" t="s">
        <v>1516</v>
      </c>
      <c r="G212" s="270"/>
      <c r="H212" s="384" t="s">
        <v>1679</v>
      </c>
      <c r="I212" s="384"/>
      <c r="J212" s="384"/>
      <c r="K212" s="324"/>
    </row>
    <row r="213" spans="2:11" s="1" customFormat="1" ht="15" customHeight="1">
      <c r="B213" s="323"/>
      <c r="C213" s="291"/>
      <c r="D213" s="291"/>
      <c r="E213" s="291"/>
      <c r="F213" s="325"/>
      <c r="G213" s="270"/>
      <c r="H213" s="326"/>
      <c r="I213" s="326"/>
      <c r="J213" s="326"/>
      <c r="K213" s="324"/>
    </row>
    <row r="214" spans="2:11" s="1" customFormat="1" ht="15" customHeight="1">
      <c r="B214" s="323"/>
      <c r="C214" s="264" t="s">
        <v>1641</v>
      </c>
      <c r="D214" s="291"/>
      <c r="E214" s="291"/>
      <c r="F214" s="284">
        <v>1</v>
      </c>
      <c r="G214" s="270"/>
      <c r="H214" s="384" t="s">
        <v>1680</v>
      </c>
      <c r="I214" s="384"/>
      <c r="J214" s="384"/>
      <c r="K214" s="324"/>
    </row>
    <row r="215" spans="2:11" s="1" customFormat="1" ht="15" customHeight="1">
      <c r="B215" s="323"/>
      <c r="C215" s="291"/>
      <c r="D215" s="291"/>
      <c r="E215" s="291"/>
      <c r="F215" s="284">
        <v>2</v>
      </c>
      <c r="G215" s="270"/>
      <c r="H215" s="384" t="s">
        <v>1681</v>
      </c>
      <c r="I215" s="384"/>
      <c r="J215" s="384"/>
      <c r="K215" s="324"/>
    </row>
    <row r="216" spans="2:11" s="1" customFormat="1" ht="15" customHeight="1">
      <c r="B216" s="323"/>
      <c r="C216" s="291"/>
      <c r="D216" s="291"/>
      <c r="E216" s="291"/>
      <c r="F216" s="284">
        <v>3</v>
      </c>
      <c r="G216" s="270"/>
      <c r="H216" s="384" t="s">
        <v>1682</v>
      </c>
      <c r="I216" s="384"/>
      <c r="J216" s="384"/>
      <c r="K216" s="324"/>
    </row>
    <row r="217" spans="2:11" s="1" customFormat="1" ht="15" customHeight="1">
      <c r="B217" s="323"/>
      <c r="C217" s="291"/>
      <c r="D217" s="291"/>
      <c r="E217" s="291"/>
      <c r="F217" s="284">
        <v>4</v>
      </c>
      <c r="G217" s="270"/>
      <c r="H217" s="384" t="s">
        <v>1683</v>
      </c>
      <c r="I217" s="384"/>
      <c r="J217" s="384"/>
      <c r="K217" s="324"/>
    </row>
    <row r="218" spans="2:11" s="1" customFormat="1" ht="12.75" customHeight="1">
      <c r="B218" s="327"/>
      <c r="C218" s="328"/>
      <c r="D218" s="328"/>
      <c r="E218" s="328"/>
      <c r="F218" s="328"/>
      <c r="G218" s="328"/>
      <c r="H218" s="328"/>
      <c r="I218" s="328"/>
      <c r="J218" s="328"/>
      <c r="K218" s="329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45F1-2881-4A4B-B7C8-D7DA554D2FAB}">
  <dimension ref="A1"/>
  <sheetViews>
    <sheetView workbookViewId="0"/>
  </sheetViews>
  <sheetFormatPr defaultRowHeight="11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2238-3CCB-42C1-A94C-640AA1A8D629}">
  <dimension ref="A1"/>
  <sheetViews>
    <sheetView workbookViewId="0"/>
  </sheetViews>
  <sheetFormatPr defaultRowHeight="11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5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2" customFormat="1" ht="12" customHeight="1">
      <c r="A6" s="36"/>
      <c r="B6" s="41"/>
      <c r="C6" s="36"/>
      <c r="D6" s="108" t="s">
        <v>16</v>
      </c>
      <c r="E6" s="36"/>
      <c r="F6" s="36"/>
      <c r="G6" s="36"/>
      <c r="H6" s="36"/>
      <c r="I6" s="109"/>
      <c r="J6" s="36"/>
      <c r="K6" s="36"/>
      <c r="L6" s="110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46" s="2" customFormat="1" ht="16.5" customHeight="1">
      <c r="A7" s="36"/>
      <c r="B7" s="41"/>
      <c r="C7" s="36"/>
      <c r="D7" s="36"/>
      <c r="E7" s="370" t="s">
        <v>17</v>
      </c>
      <c r="F7" s="371"/>
      <c r="G7" s="371"/>
      <c r="H7" s="371"/>
      <c r="I7" s="109"/>
      <c r="J7" s="36"/>
      <c r="K7" s="36"/>
      <c r="L7" s="110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pans="1:46" s="2" customFormat="1" ht="11.25">
      <c r="A8" s="36"/>
      <c r="B8" s="41"/>
      <c r="C8" s="36"/>
      <c r="D8" s="36"/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2" customHeight="1">
      <c r="A9" s="36"/>
      <c r="B9" s="41"/>
      <c r="C9" s="36"/>
      <c r="D9" s="108" t="s">
        <v>18</v>
      </c>
      <c r="E9" s="36"/>
      <c r="F9" s="111" t="s">
        <v>19</v>
      </c>
      <c r="G9" s="36"/>
      <c r="H9" s="36"/>
      <c r="I9" s="112" t="s">
        <v>20</v>
      </c>
      <c r="J9" s="111" t="s">
        <v>21</v>
      </c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08" t="s">
        <v>22</v>
      </c>
      <c r="E10" s="36"/>
      <c r="F10" s="111" t="s">
        <v>23</v>
      </c>
      <c r="G10" s="36"/>
      <c r="H10" s="36"/>
      <c r="I10" s="112" t="s">
        <v>24</v>
      </c>
      <c r="J10" s="113" t="str">
        <f>'Rekapitulace stavby'!AN8</f>
        <v>22. 3. 2020</v>
      </c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21.75" customHeight="1">
      <c r="A11" s="36"/>
      <c r="B11" s="41"/>
      <c r="C11" s="36"/>
      <c r="D11" s="114" t="s">
        <v>26</v>
      </c>
      <c r="E11" s="36"/>
      <c r="F11" s="115" t="s">
        <v>27</v>
      </c>
      <c r="G11" s="36"/>
      <c r="H11" s="36"/>
      <c r="I11" s="116" t="s">
        <v>28</v>
      </c>
      <c r="J11" s="115" t="s">
        <v>29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30</v>
      </c>
      <c r="E12" s="36"/>
      <c r="F12" s="36"/>
      <c r="G12" s="36"/>
      <c r="H12" s="36"/>
      <c r="I12" s="112" t="s">
        <v>31</v>
      </c>
      <c r="J12" s="111" t="str">
        <f>IF('Rekapitulace stavby'!AN10="","",'Rekapitulace stavby'!AN10)</f>
        <v/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8" customHeight="1">
      <c r="A13" s="36"/>
      <c r="B13" s="41"/>
      <c r="C13" s="36"/>
      <c r="D13" s="36"/>
      <c r="E13" s="111" t="str">
        <f>IF('Rekapitulace stavby'!E11="","",'Rekapitulace stavby'!E11)</f>
        <v xml:space="preserve"> </v>
      </c>
      <c r="F13" s="36"/>
      <c r="G13" s="36"/>
      <c r="H13" s="36"/>
      <c r="I13" s="112" t="s">
        <v>34</v>
      </c>
      <c r="J13" s="111" t="str">
        <f>IF('Rekapitulace stavby'!AN11="","",'Rekapitulace stavby'!AN11)</f>
        <v/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6.95" customHeight="1">
      <c r="A14" s="36"/>
      <c r="B14" s="41"/>
      <c r="C14" s="36"/>
      <c r="D14" s="36"/>
      <c r="E14" s="36"/>
      <c r="F14" s="36"/>
      <c r="G14" s="36"/>
      <c r="H14" s="36"/>
      <c r="I14" s="109"/>
      <c r="J14" s="36"/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2" customHeight="1">
      <c r="A15" s="36"/>
      <c r="B15" s="41"/>
      <c r="C15" s="36"/>
      <c r="D15" s="108" t="s">
        <v>35</v>
      </c>
      <c r="E15" s="36"/>
      <c r="F15" s="36"/>
      <c r="G15" s="36"/>
      <c r="H15" s="36"/>
      <c r="I15" s="112" t="s">
        <v>31</v>
      </c>
      <c r="J15" s="31" t="str">
        <f>'Rekapitulace stavby'!AN13</f>
        <v>Vyplň údaj</v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8" customHeight="1">
      <c r="A16" s="36"/>
      <c r="B16" s="41"/>
      <c r="C16" s="36"/>
      <c r="D16" s="36"/>
      <c r="E16" s="372" t="str">
        <f>'Rekapitulace stavby'!E14</f>
        <v>Vyplň údaj</v>
      </c>
      <c r="F16" s="373"/>
      <c r="G16" s="373"/>
      <c r="H16" s="373"/>
      <c r="I16" s="112" t="s">
        <v>34</v>
      </c>
      <c r="J16" s="31" t="str">
        <f>'Rekapitulace stavby'!AN14</f>
        <v>Vyplň údaj</v>
      </c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6.95" customHeight="1">
      <c r="A17" s="36"/>
      <c r="B17" s="41"/>
      <c r="C17" s="36"/>
      <c r="D17" s="36"/>
      <c r="E17" s="36"/>
      <c r="F17" s="36"/>
      <c r="G17" s="36"/>
      <c r="H17" s="36"/>
      <c r="I17" s="109"/>
      <c r="J17" s="36"/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2" customHeight="1">
      <c r="A18" s="36"/>
      <c r="B18" s="41"/>
      <c r="C18" s="36"/>
      <c r="D18" s="108" t="s">
        <v>37</v>
      </c>
      <c r="E18" s="36"/>
      <c r="F18" s="36"/>
      <c r="G18" s="36"/>
      <c r="H18" s="36"/>
      <c r="I18" s="112" t="s">
        <v>31</v>
      </c>
      <c r="J18" s="111" t="s">
        <v>38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8" customHeight="1">
      <c r="A19" s="36"/>
      <c r="B19" s="41"/>
      <c r="C19" s="36"/>
      <c r="D19" s="36"/>
      <c r="E19" s="111" t="s">
        <v>39</v>
      </c>
      <c r="F19" s="36"/>
      <c r="G19" s="36"/>
      <c r="H19" s="36"/>
      <c r="I19" s="112" t="s">
        <v>34</v>
      </c>
      <c r="J19" s="111" t="s">
        <v>40</v>
      </c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6.95" customHeight="1">
      <c r="A20" s="36"/>
      <c r="B20" s="41"/>
      <c r="C20" s="36"/>
      <c r="D20" s="36"/>
      <c r="E20" s="36"/>
      <c r="F20" s="36"/>
      <c r="G20" s="36"/>
      <c r="H20" s="36"/>
      <c r="I20" s="109"/>
      <c r="J20" s="36"/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2" customHeight="1">
      <c r="A21" s="36"/>
      <c r="B21" s="41"/>
      <c r="C21" s="36"/>
      <c r="D21" s="108" t="s">
        <v>42</v>
      </c>
      <c r="E21" s="36"/>
      <c r="F21" s="36"/>
      <c r="G21" s="36"/>
      <c r="H21" s="36"/>
      <c r="I21" s="112" t="s">
        <v>31</v>
      </c>
      <c r="J21" s="111" t="s">
        <v>38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8" customHeight="1">
      <c r="A22" s="36"/>
      <c r="B22" s="41"/>
      <c r="C22" s="36"/>
      <c r="D22" s="36"/>
      <c r="E22" s="111" t="s">
        <v>39</v>
      </c>
      <c r="F22" s="36"/>
      <c r="G22" s="36"/>
      <c r="H22" s="36"/>
      <c r="I22" s="112" t="s">
        <v>34</v>
      </c>
      <c r="J22" s="111" t="s">
        <v>32</v>
      </c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6.95" customHeight="1">
      <c r="A23" s="36"/>
      <c r="B23" s="41"/>
      <c r="C23" s="36"/>
      <c r="D23" s="36"/>
      <c r="E23" s="36"/>
      <c r="F23" s="36"/>
      <c r="G23" s="36"/>
      <c r="H23" s="36"/>
      <c r="I23" s="109"/>
      <c r="J23" s="36"/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2" customHeight="1">
      <c r="A24" s="36"/>
      <c r="B24" s="41"/>
      <c r="C24" s="36"/>
      <c r="D24" s="108" t="s">
        <v>43</v>
      </c>
      <c r="E24" s="36"/>
      <c r="F24" s="36"/>
      <c r="G24" s="36"/>
      <c r="H24" s="36"/>
      <c r="I24" s="109"/>
      <c r="J24" s="36"/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8" customFormat="1" ht="47.25" customHeight="1">
      <c r="A25" s="117"/>
      <c r="B25" s="118"/>
      <c r="C25" s="117"/>
      <c r="D25" s="117"/>
      <c r="E25" s="374" t="s">
        <v>44</v>
      </c>
      <c r="F25" s="374"/>
      <c r="G25" s="374"/>
      <c r="H25" s="374"/>
      <c r="I25" s="119"/>
      <c r="J25" s="117"/>
      <c r="K25" s="117"/>
      <c r="L25" s="120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pans="1:31" s="2" customFormat="1" ht="6.95" customHeight="1">
      <c r="A26" s="36"/>
      <c r="B26" s="41"/>
      <c r="C26" s="36"/>
      <c r="D26" s="36"/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121"/>
      <c r="E27" s="121"/>
      <c r="F27" s="121"/>
      <c r="G27" s="121"/>
      <c r="H27" s="121"/>
      <c r="I27" s="122"/>
      <c r="J27" s="121"/>
      <c r="K27" s="121"/>
      <c r="L27" s="110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25.35" customHeight="1">
      <c r="A28" s="36"/>
      <c r="B28" s="41"/>
      <c r="C28" s="36"/>
      <c r="D28" s="123" t="s">
        <v>45</v>
      </c>
      <c r="E28" s="36"/>
      <c r="F28" s="36"/>
      <c r="G28" s="36"/>
      <c r="H28" s="36"/>
      <c r="I28" s="109"/>
      <c r="J28" s="124">
        <f>ROUND(J75, 2)</f>
        <v>0</v>
      </c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14.45" customHeight="1">
      <c r="A30" s="36"/>
      <c r="B30" s="41"/>
      <c r="C30" s="36"/>
      <c r="D30" s="36"/>
      <c r="E30" s="36"/>
      <c r="F30" s="125" t="s">
        <v>47</v>
      </c>
      <c r="G30" s="36"/>
      <c r="H30" s="36"/>
      <c r="I30" s="126" t="s">
        <v>46</v>
      </c>
      <c r="J30" s="125" t="s">
        <v>48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14.45" customHeight="1">
      <c r="A31" s="36"/>
      <c r="B31" s="41"/>
      <c r="C31" s="36"/>
      <c r="D31" s="127" t="s">
        <v>49</v>
      </c>
      <c r="E31" s="108" t="s">
        <v>50</v>
      </c>
      <c r="F31" s="128">
        <f>ROUND((SUM(BE75:BE84)),  2)</f>
        <v>0</v>
      </c>
      <c r="G31" s="36"/>
      <c r="H31" s="36"/>
      <c r="I31" s="129">
        <v>0.21</v>
      </c>
      <c r="J31" s="128">
        <f>ROUND(((SUM(BE75:BE84))*I31),  2)</f>
        <v>0</v>
      </c>
      <c r="K31" s="36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108" t="s">
        <v>51</v>
      </c>
      <c r="F32" s="128">
        <f>ROUND((SUM(BF75:BF84)),  2)</f>
        <v>0</v>
      </c>
      <c r="G32" s="36"/>
      <c r="H32" s="36"/>
      <c r="I32" s="129">
        <v>0.15</v>
      </c>
      <c r="J32" s="128">
        <f>ROUND(((SUM(BF75:BF84))*I32),  2)</f>
        <v>0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hidden="1" customHeight="1">
      <c r="A33" s="36"/>
      <c r="B33" s="41"/>
      <c r="C33" s="36"/>
      <c r="D33" s="36"/>
      <c r="E33" s="108" t="s">
        <v>52</v>
      </c>
      <c r="F33" s="128">
        <f>ROUND((SUM(BG75:BG84)),  2)</f>
        <v>0</v>
      </c>
      <c r="G33" s="36"/>
      <c r="H33" s="36"/>
      <c r="I33" s="129">
        <v>0.21</v>
      </c>
      <c r="J33" s="128">
        <f>0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hidden="1" customHeight="1">
      <c r="A34" s="36"/>
      <c r="B34" s="41"/>
      <c r="C34" s="36"/>
      <c r="D34" s="36"/>
      <c r="E34" s="108" t="s">
        <v>53</v>
      </c>
      <c r="F34" s="128">
        <f>ROUND((SUM(BH75:BH84)),  2)</f>
        <v>0</v>
      </c>
      <c r="G34" s="36"/>
      <c r="H34" s="36"/>
      <c r="I34" s="129">
        <v>0.15</v>
      </c>
      <c r="J34" s="128">
        <f>0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54</v>
      </c>
      <c r="F35" s="128">
        <f>ROUND((SUM(BI75:BI84)),  2)</f>
        <v>0</v>
      </c>
      <c r="G35" s="36"/>
      <c r="H35" s="36"/>
      <c r="I35" s="129">
        <v>0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6.95" customHeight="1">
      <c r="A36" s="36"/>
      <c r="B36" s="41"/>
      <c r="C36" s="36"/>
      <c r="D36" s="36"/>
      <c r="E36" s="36"/>
      <c r="F36" s="36"/>
      <c r="G36" s="36"/>
      <c r="H36" s="36"/>
      <c r="I36" s="109"/>
      <c r="J36" s="36"/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25.35" customHeight="1">
      <c r="A37" s="36"/>
      <c r="B37" s="41"/>
      <c r="C37" s="130"/>
      <c r="D37" s="131" t="s">
        <v>55</v>
      </c>
      <c r="E37" s="132"/>
      <c r="F37" s="132"/>
      <c r="G37" s="133" t="s">
        <v>56</v>
      </c>
      <c r="H37" s="134" t="s">
        <v>57</v>
      </c>
      <c r="I37" s="135"/>
      <c r="J37" s="136">
        <f>SUM(J28:J35)</f>
        <v>0</v>
      </c>
      <c r="K37" s="137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customHeight="1">
      <c r="A38" s="36"/>
      <c r="B38" s="138"/>
      <c r="C38" s="139"/>
      <c r="D38" s="139"/>
      <c r="E38" s="139"/>
      <c r="F38" s="139"/>
      <c r="G38" s="139"/>
      <c r="H38" s="139"/>
      <c r="I38" s="140"/>
      <c r="J38" s="139"/>
      <c r="K38" s="139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spans="1:31" s="2" customFormat="1" ht="6.95" customHeight="1">
      <c r="A42" s="36"/>
      <c r="B42" s="141"/>
      <c r="C42" s="142"/>
      <c r="D42" s="142"/>
      <c r="E42" s="142"/>
      <c r="F42" s="142"/>
      <c r="G42" s="142"/>
      <c r="H42" s="142"/>
      <c r="I42" s="143"/>
      <c r="J42" s="142"/>
      <c r="K42" s="142"/>
      <c r="L42" s="110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pans="1:31" s="2" customFormat="1" ht="24.95" customHeight="1">
      <c r="A43" s="36"/>
      <c r="B43" s="37"/>
      <c r="C43" s="24" t="s">
        <v>110</v>
      </c>
      <c r="D43" s="38"/>
      <c r="E43" s="38"/>
      <c r="F43" s="38"/>
      <c r="G43" s="38"/>
      <c r="H43" s="38"/>
      <c r="I43" s="109"/>
      <c r="J43" s="38"/>
      <c r="K43" s="38"/>
      <c r="L43" s="110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pans="1:31" s="2" customFormat="1" ht="6.95" customHeight="1">
      <c r="A44" s="36"/>
      <c r="B44" s="37"/>
      <c r="C44" s="38"/>
      <c r="D44" s="38"/>
      <c r="E44" s="38"/>
      <c r="F44" s="38"/>
      <c r="G44" s="38"/>
      <c r="H44" s="38"/>
      <c r="I44" s="109"/>
      <c r="J44" s="38"/>
      <c r="K44" s="38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16.5" customHeight="1">
      <c r="A46" s="36"/>
      <c r="B46" s="37"/>
      <c r="C46" s="38"/>
      <c r="D46" s="38"/>
      <c r="E46" s="330" t="str">
        <f>E7</f>
        <v>Regenerace bytového fondu Mírová osada I.etapa -ul.Chrustova - VZ ZATEPLENÍ ,IZOLACE</v>
      </c>
      <c r="F46" s="375"/>
      <c r="G46" s="375"/>
      <c r="H46" s="375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6.95" customHeight="1">
      <c r="A47" s="36"/>
      <c r="B47" s="37"/>
      <c r="C47" s="38"/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2" customHeight="1">
      <c r="A48" s="36"/>
      <c r="B48" s="37"/>
      <c r="C48" s="30" t="s">
        <v>22</v>
      </c>
      <c r="D48" s="38"/>
      <c r="E48" s="38"/>
      <c r="F48" s="28" t="str">
        <f>F10</f>
        <v xml:space="preserve">Slezská Ostrava </v>
      </c>
      <c r="G48" s="38"/>
      <c r="H48" s="38"/>
      <c r="I48" s="112" t="s">
        <v>24</v>
      </c>
      <c r="J48" s="61" t="str">
        <f>IF(J10="","",J10)</f>
        <v>22. 3. 2020</v>
      </c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6.95" customHeight="1">
      <c r="A49" s="36"/>
      <c r="B49" s="37"/>
      <c r="C49" s="38"/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5.2" customHeight="1">
      <c r="A50" s="36"/>
      <c r="B50" s="37"/>
      <c r="C50" s="30" t="s">
        <v>30</v>
      </c>
      <c r="D50" s="38"/>
      <c r="E50" s="38"/>
      <c r="F50" s="28" t="str">
        <f>E13</f>
        <v xml:space="preserve"> </v>
      </c>
      <c r="G50" s="38"/>
      <c r="H50" s="38"/>
      <c r="I50" s="112" t="s">
        <v>37</v>
      </c>
      <c r="J50" s="34" t="str">
        <f>E19</f>
        <v xml:space="preserve">Lenka Jerakasová </v>
      </c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15.2" customHeight="1">
      <c r="A51" s="36"/>
      <c r="B51" s="37"/>
      <c r="C51" s="30" t="s">
        <v>35</v>
      </c>
      <c r="D51" s="38"/>
      <c r="E51" s="38"/>
      <c r="F51" s="28" t="str">
        <f>IF(E16="","",E16)</f>
        <v>Vyplň údaj</v>
      </c>
      <c r="G51" s="38"/>
      <c r="H51" s="38"/>
      <c r="I51" s="112" t="s">
        <v>42</v>
      </c>
      <c r="J51" s="34" t="str">
        <f>E22</f>
        <v xml:space="preserve">Lenka Jerakasová </v>
      </c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0.35" customHeight="1">
      <c r="A52" s="36"/>
      <c r="B52" s="37"/>
      <c r="C52" s="38"/>
      <c r="D52" s="38"/>
      <c r="E52" s="38"/>
      <c r="F52" s="38"/>
      <c r="G52" s="38"/>
      <c r="H52" s="38"/>
      <c r="I52" s="109"/>
      <c r="J52" s="38"/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29.25" customHeight="1">
      <c r="A53" s="36"/>
      <c r="B53" s="37"/>
      <c r="C53" s="144" t="s">
        <v>111</v>
      </c>
      <c r="D53" s="145"/>
      <c r="E53" s="145"/>
      <c r="F53" s="145"/>
      <c r="G53" s="145"/>
      <c r="H53" s="145"/>
      <c r="I53" s="146"/>
      <c r="J53" s="147" t="s">
        <v>112</v>
      </c>
      <c r="K53" s="145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0.35" customHeight="1">
      <c r="A54" s="36"/>
      <c r="B54" s="37"/>
      <c r="C54" s="38"/>
      <c r="D54" s="38"/>
      <c r="E54" s="38"/>
      <c r="F54" s="38"/>
      <c r="G54" s="38"/>
      <c r="H54" s="38"/>
      <c r="I54" s="109"/>
      <c r="J54" s="38"/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22.9" customHeight="1">
      <c r="A55" s="36"/>
      <c r="B55" s="37"/>
      <c r="C55" s="148" t="s">
        <v>77</v>
      </c>
      <c r="D55" s="38"/>
      <c r="E55" s="38"/>
      <c r="F55" s="38"/>
      <c r="G55" s="38"/>
      <c r="H55" s="38"/>
      <c r="I55" s="109"/>
      <c r="J55" s="79">
        <f>J75</f>
        <v>0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8" t="s">
        <v>113</v>
      </c>
    </row>
    <row r="56" spans="1:47" s="9" customFormat="1" ht="24.95" customHeight="1">
      <c r="B56" s="149"/>
      <c r="C56" s="150"/>
      <c r="D56" s="151" t="s">
        <v>114</v>
      </c>
      <c r="E56" s="152"/>
      <c r="F56" s="152"/>
      <c r="G56" s="152"/>
      <c r="H56" s="152"/>
      <c r="I56" s="153"/>
      <c r="J56" s="154">
        <f>J76</f>
        <v>0</v>
      </c>
      <c r="K56" s="150"/>
      <c r="L56" s="155"/>
    </row>
    <row r="57" spans="1:47" s="10" customFormat="1" ht="19.899999999999999" customHeight="1">
      <c r="B57" s="156"/>
      <c r="C57" s="157"/>
      <c r="D57" s="158" t="s">
        <v>115</v>
      </c>
      <c r="E57" s="159"/>
      <c r="F57" s="159"/>
      <c r="G57" s="159"/>
      <c r="H57" s="159"/>
      <c r="I57" s="160"/>
      <c r="J57" s="161">
        <f>J77</f>
        <v>0</v>
      </c>
      <c r="K57" s="157"/>
      <c r="L57" s="162"/>
    </row>
    <row r="58" spans="1:47" s="2" customFormat="1" ht="21.7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6.95" customHeight="1">
      <c r="A59" s="36"/>
      <c r="B59" s="49"/>
      <c r="C59" s="50"/>
      <c r="D59" s="50"/>
      <c r="E59" s="50"/>
      <c r="F59" s="50"/>
      <c r="G59" s="50"/>
      <c r="H59" s="50"/>
      <c r="I59" s="140"/>
      <c r="J59" s="50"/>
      <c r="K59" s="50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3" spans="1:47" s="2" customFormat="1" ht="6.95" customHeight="1">
      <c r="A63" s="36"/>
      <c r="B63" s="51"/>
      <c r="C63" s="52"/>
      <c r="D63" s="52"/>
      <c r="E63" s="52"/>
      <c r="F63" s="52"/>
      <c r="G63" s="52"/>
      <c r="H63" s="52"/>
      <c r="I63" s="143"/>
      <c r="J63" s="52"/>
      <c r="K63" s="52"/>
      <c r="L63" s="110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pans="1:47" s="2" customFormat="1" ht="24.95" customHeight="1">
      <c r="A64" s="36"/>
      <c r="B64" s="37"/>
      <c r="C64" s="24" t="s">
        <v>116</v>
      </c>
      <c r="D64" s="38"/>
      <c r="E64" s="38"/>
      <c r="F64" s="38"/>
      <c r="G64" s="38"/>
      <c r="H64" s="38"/>
      <c r="I64" s="109"/>
      <c r="J64" s="38"/>
      <c r="K64" s="38"/>
      <c r="L64" s="110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65" s="2" customFormat="1" ht="6.95" customHeight="1">
      <c r="A65" s="36"/>
      <c r="B65" s="37"/>
      <c r="C65" s="38"/>
      <c r="D65" s="38"/>
      <c r="E65" s="38"/>
      <c r="F65" s="38"/>
      <c r="G65" s="38"/>
      <c r="H65" s="38"/>
      <c r="I65" s="109"/>
      <c r="J65" s="38"/>
      <c r="K65" s="38"/>
      <c r="L65" s="110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65" s="2" customFormat="1" ht="12" customHeight="1">
      <c r="A66" s="36"/>
      <c r="B66" s="37"/>
      <c r="C66" s="30" t="s">
        <v>16</v>
      </c>
      <c r="D66" s="38"/>
      <c r="E66" s="38"/>
      <c r="F66" s="38"/>
      <c r="G66" s="38"/>
      <c r="H66" s="38"/>
      <c r="I66" s="109"/>
      <c r="J66" s="38"/>
      <c r="K66" s="38"/>
      <c r="L66" s="110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65" s="2" customFormat="1" ht="16.5" customHeight="1">
      <c r="A67" s="36"/>
      <c r="B67" s="37"/>
      <c r="C67" s="38"/>
      <c r="D67" s="38"/>
      <c r="E67" s="330" t="str">
        <f>E7</f>
        <v>Regenerace bytového fondu Mírová osada I.etapa -ul.Chrustova - VZ ZATEPLENÍ ,IZOLACE</v>
      </c>
      <c r="F67" s="375"/>
      <c r="G67" s="375"/>
      <c r="H67" s="375"/>
      <c r="I67" s="109"/>
      <c r="J67" s="38"/>
      <c r="K67" s="38"/>
      <c r="L67" s="110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pans="1:65" s="2" customFormat="1" ht="6.95" customHeight="1">
      <c r="A68" s="36"/>
      <c r="B68" s="37"/>
      <c r="C68" s="38"/>
      <c r="D68" s="38"/>
      <c r="E68" s="38"/>
      <c r="F68" s="38"/>
      <c r="G68" s="38"/>
      <c r="H68" s="38"/>
      <c r="I68" s="109"/>
      <c r="J68" s="38"/>
      <c r="K68" s="38"/>
      <c r="L68" s="110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65" s="2" customFormat="1" ht="12" customHeight="1">
      <c r="A69" s="36"/>
      <c r="B69" s="37"/>
      <c r="C69" s="30" t="s">
        <v>22</v>
      </c>
      <c r="D69" s="38"/>
      <c r="E69" s="38"/>
      <c r="F69" s="28" t="str">
        <f>F10</f>
        <v xml:space="preserve">Slezská Ostrava </v>
      </c>
      <c r="G69" s="38"/>
      <c r="H69" s="38"/>
      <c r="I69" s="112" t="s">
        <v>24</v>
      </c>
      <c r="J69" s="61" t="str">
        <f>IF(J10="","",J10)</f>
        <v>22. 3. 2020</v>
      </c>
      <c r="K69" s="38"/>
      <c r="L69" s="110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65" s="2" customFormat="1" ht="6.95" customHeight="1">
      <c r="A70" s="36"/>
      <c r="B70" s="37"/>
      <c r="C70" s="38"/>
      <c r="D70" s="38"/>
      <c r="E70" s="38"/>
      <c r="F70" s="38"/>
      <c r="G70" s="38"/>
      <c r="H70" s="38"/>
      <c r="I70" s="109"/>
      <c r="J70" s="38"/>
      <c r="K70" s="38"/>
      <c r="L70" s="110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65" s="2" customFormat="1" ht="15.2" customHeight="1">
      <c r="A71" s="36"/>
      <c r="B71" s="37"/>
      <c r="C71" s="30" t="s">
        <v>30</v>
      </c>
      <c r="D71" s="38"/>
      <c r="E71" s="38"/>
      <c r="F71" s="28" t="str">
        <f>E13</f>
        <v xml:space="preserve"> </v>
      </c>
      <c r="G71" s="38"/>
      <c r="H71" s="38"/>
      <c r="I71" s="112" t="s">
        <v>37</v>
      </c>
      <c r="J71" s="34" t="str">
        <f>E19</f>
        <v xml:space="preserve">Lenka Jerakasová </v>
      </c>
      <c r="K71" s="38"/>
      <c r="L71" s="110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65" s="2" customFormat="1" ht="15.2" customHeight="1">
      <c r="A72" s="36"/>
      <c r="B72" s="37"/>
      <c r="C72" s="30" t="s">
        <v>35</v>
      </c>
      <c r="D72" s="38"/>
      <c r="E72" s="38"/>
      <c r="F72" s="28" t="str">
        <f>IF(E16="","",E16)</f>
        <v>Vyplň údaj</v>
      </c>
      <c r="G72" s="38"/>
      <c r="H72" s="38"/>
      <c r="I72" s="112" t="s">
        <v>42</v>
      </c>
      <c r="J72" s="34" t="str">
        <f>E22</f>
        <v xml:space="preserve">Lenka Jerakasová </v>
      </c>
      <c r="K72" s="38"/>
      <c r="L72" s="110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65" s="2" customFormat="1" ht="10.35" customHeight="1">
      <c r="A73" s="36"/>
      <c r="B73" s="37"/>
      <c r="C73" s="38"/>
      <c r="D73" s="38"/>
      <c r="E73" s="38"/>
      <c r="F73" s="38"/>
      <c r="G73" s="38"/>
      <c r="H73" s="38"/>
      <c r="I73" s="109"/>
      <c r="J73" s="38"/>
      <c r="K73" s="38"/>
      <c r="L73" s="110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65" s="11" customFormat="1" ht="29.25" customHeight="1">
      <c r="A74" s="163"/>
      <c r="B74" s="164"/>
      <c r="C74" s="165" t="s">
        <v>117</v>
      </c>
      <c r="D74" s="166" t="s">
        <v>64</v>
      </c>
      <c r="E74" s="166" t="s">
        <v>60</v>
      </c>
      <c r="F74" s="166" t="s">
        <v>61</v>
      </c>
      <c r="G74" s="166" t="s">
        <v>118</v>
      </c>
      <c r="H74" s="166" t="s">
        <v>119</v>
      </c>
      <c r="I74" s="167" t="s">
        <v>120</v>
      </c>
      <c r="J74" s="166" t="s">
        <v>112</v>
      </c>
      <c r="K74" s="168" t="s">
        <v>121</v>
      </c>
      <c r="L74" s="169"/>
      <c r="M74" s="70" t="s">
        <v>32</v>
      </c>
      <c r="N74" s="71" t="s">
        <v>49</v>
      </c>
      <c r="O74" s="71" t="s">
        <v>122</v>
      </c>
      <c r="P74" s="71" t="s">
        <v>123</v>
      </c>
      <c r="Q74" s="71" t="s">
        <v>124</v>
      </c>
      <c r="R74" s="71" t="s">
        <v>125</v>
      </c>
      <c r="S74" s="71" t="s">
        <v>126</v>
      </c>
      <c r="T74" s="72" t="s">
        <v>127</v>
      </c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</row>
    <row r="75" spans="1:65" s="2" customFormat="1" ht="22.9" customHeight="1">
      <c r="A75" s="36"/>
      <c r="B75" s="37"/>
      <c r="C75" s="77" t="s">
        <v>128</v>
      </c>
      <c r="D75" s="38"/>
      <c r="E75" s="38"/>
      <c r="F75" s="38"/>
      <c r="G75" s="38"/>
      <c r="H75" s="38"/>
      <c r="I75" s="109"/>
      <c r="J75" s="170">
        <f>BK75</f>
        <v>0</v>
      </c>
      <c r="K75" s="38"/>
      <c r="L75" s="41"/>
      <c r="M75" s="73"/>
      <c r="N75" s="171"/>
      <c r="O75" s="74"/>
      <c r="P75" s="172">
        <f>P76</f>
        <v>0</v>
      </c>
      <c r="Q75" s="74"/>
      <c r="R75" s="172">
        <f>R76</f>
        <v>0</v>
      </c>
      <c r="S75" s="74"/>
      <c r="T75" s="173">
        <f>T76</f>
        <v>0</v>
      </c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T75" s="18" t="s">
        <v>78</v>
      </c>
      <c r="AU75" s="18" t="s">
        <v>113</v>
      </c>
      <c r="BK75" s="174">
        <f>BK76</f>
        <v>0</v>
      </c>
    </row>
    <row r="76" spans="1:65" s="12" customFormat="1" ht="25.9" customHeight="1">
      <c r="B76" s="175"/>
      <c r="C76" s="176"/>
      <c r="D76" s="177" t="s">
        <v>78</v>
      </c>
      <c r="E76" s="178" t="s">
        <v>129</v>
      </c>
      <c r="F76" s="178" t="s">
        <v>130</v>
      </c>
      <c r="G76" s="176"/>
      <c r="H76" s="176"/>
      <c r="I76" s="179"/>
      <c r="J76" s="180">
        <f>BK76</f>
        <v>0</v>
      </c>
      <c r="K76" s="176"/>
      <c r="L76" s="181"/>
      <c r="M76" s="182"/>
      <c r="N76" s="183"/>
      <c r="O76" s="183"/>
      <c r="P76" s="184">
        <f>P77</f>
        <v>0</v>
      </c>
      <c r="Q76" s="183"/>
      <c r="R76" s="184">
        <f>R77</f>
        <v>0</v>
      </c>
      <c r="S76" s="183"/>
      <c r="T76" s="185">
        <f>T77</f>
        <v>0</v>
      </c>
      <c r="AR76" s="186" t="s">
        <v>131</v>
      </c>
      <c r="AT76" s="187" t="s">
        <v>78</v>
      </c>
      <c r="AU76" s="187" t="s">
        <v>79</v>
      </c>
      <c r="AY76" s="186" t="s">
        <v>132</v>
      </c>
      <c r="BK76" s="188">
        <f>BK77</f>
        <v>0</v>
      </c>
    </row>
    <row r="77" spans="1:65" s="12" customFormat="1" ht="22.9" customHeight="1">
      <c r="B77" s="175"/>
      <c r="C77" s="176"/>
      <c r="D77" s="177" t="s">
        <v>78</v>
      </c>
      <c r="E77" s="189" t="s">
        <v>133</v>
      </c>
      <c r="F77" s="189" t="s">
        <v>134</v>
      </c>
      <c r="G77" s="176"/>
      <c r="H77" s="176"/>
      <c r="I77" s="179"/>
      <c r="J77" s="190">
        <f>BK77</f>
        <v>0</v>
      </c>
      <c r="K77" s="176"/>
      <c r="L77" s="181"/>
      <c r="M77" s="182"/>
      <c r="N77" s="183"/>
      <c r="O77" s="183"/>
      <c r="P77" s="184">
        <f>SUM(P78:P84)</f>
        <v>0</v>
      </c>
      <c r="Q77" s="183"/>
      <c r="R77" s="184">
        <f>SUM(R78:R84)</f>
        <v>0</v>
      </c>
      <c r="S77" s="183"/>
      <c r="T77" s="185">
        <f>SUM(T78:T84)</f>
        <v>0</v>
      </c>
      <c r="AR77" s="186" t="s">
        <v>131</v>
      </c>
      <c r="AT77" s="187" t="s">
        <v>78</v>
      </c>
      <c r="AU77" s="187" t="s">
        <v>21</v>
      </c>
      <c r="AY77" s="186" t="s">
        <v>132</v>
      </c>
      <c r="BK77" s="188">
        <f>SUM(BK78:BK84)</f>
        <v>0</v>
      </c>
    </row>
    <row r="78" spans="1:65" s="2" customFormat="1" ht="16.5" customHeight="1">
      <c r="A78" s="36"/>
      <c r="B78" s="37"/>
      <c r="C78" s="191" t="s">
        <v>21</v>
      </c>
      <c r="D78" s="191" t="s">
        <v>135</v>
      </c>
      <c r="E78" s="192" t="s">
        <v>136</v>
      </c>
      <c r="F78" s="193" t="s">
        <v>137</v>
      </c>
      <c r="G78" s="194" t="s">
        <v>138</v>
      </c>
      <c r="H78" s="195">
        <v>1</v>
      </c>
      <c r="I78" s="196"/>
      <c r="J78" s="197">
        <f t="shared" ref="J78:J84" si="0">ROUND(I78*H78,2)</f>
        <v>0</v>
      </c>
      <c r="K78" s="193" t="s">
        <v>139</v>
      </c>
      <c r="L78" s="41"/>
      <c r="M78" s="198" t="s">
        <v>32</v>
      </c>
      <c r="N78" s="199" t="s">
        <v>51</v>
      </c>
      <c r="O78" s="66"/>
      <c r="P78" s="200">
        <f t="shared" ref="P78:P84" si="1">O78*H78</f>
        <v>0</v>
      </c>
      <c r="Q78" s="200">
        <v>0</v>
      </c>
      <c r="R78" s="200">
        <f t="shared" ref="R78:R84" si="2">Q78*H78</f>
        <v>0</v>
      </c>
      <c r="S78" s="200">
        <v>0</v>
      </c>
      <c r="T78" s="201">
        <f t="shared" ref="T78:T84" si="3">S78*H78</f>
        <v>0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R78" s="202" t="s">
        <v>140</v>
      </c>
      <c r="AT78" s="202" t="s">
        <v>135</v>
      </c>
      <c r="AU78" s="202" t="s">
        <v>141</v>
      </c>
      <c r="AY78" s="18" t="s">
        <v>132</v>
      </c>
      <c r="BE78" s="203">
        <f t="shared" ref="BE78:BE84" si="4">IF(N78="základní",J78,0)</f>
        <v>0</v>
      </c>
      <c r="BF78" s="203">
        <f t="shared" ref="BF78:BF84" si="5">IF(N78="snížená",J78,0)</f>
        <v>0</v>
      </c>
      <c r="BG78" s="203">
        <f t="shared" ref="BG78:BG84" si="6">IF(N78="zákl. přenesená",J78,0)</f>
        <v>0</v>
      </c>
      <c r="BH78" s="203">
        <f t="shared" ref="BH78:BH84" si="7">IF(N78="sníž. přenesená",J78,0)</f>
        <v>0</v>
      </c>
      <c r="BI78" s="203">
        <f t="shared" ref="BI78:BI84" si="8">IF(N78="nulová",J78,0)</f>
        <v>0</v>
      </c>
      <c r="BJ78" s="18" t="s">
        <v>141</v>
      </c>
      <c r="BK78" s="203">
        <f t="shared" ref="BK78:BK84" si="9">ROUND(I78*H78,2)</f>
        <v>0</v>
      </c>
      <c r="BL78" s="18" t="s">
        <v>140</v>
      </c>
      <c r="BM78" s="202" t="s">
        <v>142</v>
      </c>
    </row>
    <row r="79" spans="1:65" s="2" customFormat="1" ht="16.5" customHeight="1">
      <c r="A79" s="36"/>
      <c r="B79" s="37"/>
      <c r="C79" s="191" t="s">
        <v>141</v>
      </c>
      <c r="D79" s="191" t="s">
        <v>135</v>
      </c>
      <c r="E79" s="192" t="s">
        <v>143</v>
      </c>
      <c r="F79" s="193" t="s">
        <v>144</v>
      </c>
      <c r="G79" s="194" t="s">
        <v>138</v>
      </c>
      <c r="H79" s="195">
        <v>1</v>
      </c>
      <c r="I79" s="196"/>
      <c r="J79" s="197">
        <f t="shared" si="0"/>
        <v>0</v>
      </c>
      <c r="K79" s="193" t="s">
        <v>139</v>
      </c>
      <c r="L79" s="41"/>
      <c r="M79" s="198" t="s">
        <v>32</v>
      </c>
      <c r="N79" s="199" t="s">
        <v>51</v>
      </c>
      <c r="O79" s="66"/>
      <c r="P79" s="200">
        <f t="shared" si="1"/>
        <v>0</v>
      </c>
      <c r="Q79" s="200">
        <v>0</v>
      </c>
      <c r="R79" s="200">
        <f t="shared" si="2"/>
        <v>0</v>
      </c>
      <c r="S79" s="200">
        <v>0</v>
      </c>
      <c r="T79" s="201">
        <f t="shared" si="3"/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R79" s="202" t="s">
        <v>140</v>
      </c>
      <c r="AT79" s="202" t="s">
        <v>135</v>
      </c>
      <c r="AU79" s="202" t="s">
        <v>141</v>
      </c>
      <c r="AY79" s="18" t="s">
        <v>132</v>
      </c>
      <c r="BE79" s="203">
        <f t="shared" si="4"/>
        <v>0</v>
      </c>
      <c r="BF79" s="203">
        <f t="shared" si="5"/>
        <v>0</v>
      </c>
      <c r="BG79" s="203">
        <f t="shared" si="6"/>
        <v>0</v>
      </c>
      <c r="BH79" s="203">
        <f t="shared" si="7"/>
        <v>0</v>
      </c>
      <c r="BI79" s="203">
        <f t="shared" si="8"/>
        <v>0</v>
      </c>
      <c r="BJ79" s="18" t="s">
        <v>141</v>
      </c>
      <c r="BK79" s="203">
        <f t="shared" si="9"/>
        <v>0</v>
      </c>
      <c r="BL79" s="18" t="s">
        <v>140</v>
      </c>
      <c r="BM79" s="202" t="s">
        <v>145</v>
      </c>
    </row>
    <row r="80" spans="1:65" s="2" customFormat="1" ht="16.5" customHeight="1">
      <c r="A80" s="36"/>
      <c r="B80" s="37"/>
      <c r="C80" s="191" t="s">
        <v>146</v>
      </c>
      <c r="D80" s="191" t="s">
        <v>135</v>
      </c>
      <c r="E80" s="192" t="s">
        <v>147</v>
      </c>
      <c r="F80" s="193" t="s">
        <v>148</v>
      </c>
      <c r="G80" s="194" t="s">
        <v>138</v>
      </c>
      <c r="H80" s="195">
        <v>1</v>
      </c>
      <c r="I80" s="196"/>
      <c r="J80" s="197">
        <f t="shared" si="0"/>
        <v>0</v>
      </c>
      <c r="K80" s="193" t="s">
        <v>139</v>
      </c>
      <c r="L80" s="41"/>
      <c r="M80" s="198" t="s">
        <v>32</v>
      </c>
      <c r="N80" s="199" t="s">
        <v>51</v>
      </c>
      <c r="O80" s="66"/>
      <c r="P80" s="200">
        <f t="shared" si="1"/>
        <v>0</v>
      </c>
      <c r="Q80" s="200">
        <v>0</v>
      </c>
      <c r="R80" s="200">
        <f t="shared" si="2"/>
        <v>0</v>
      </c>
      <c r="S80" s="200">
        <v>0</v>
      </c>
      <c r="T80" s="201">
        <f t="shared" si="3"/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202" t="s">
        <v>140</v>
      </c>
      <c r="AT80" s="202" t="s">
        <v>135</v>
      </c>
      <c r="AU80" s="202" t="s">
        <v>141</v>
      </c>
      <c r="AY80" s="18" t="s">
        <v>132</v>
      </c>
      <c r="BE80" s="203">
        <f t="shared" si="4"/>
        <v>0</v>
      </c>
      <c r="BF80" s="203">
        <f t="shared" si="5"/>
        <v>0</v>
      </c>
      <c r="BG80" s="203">
        <f t="shared" si="6"/>
        <v>0</v>
      </c>
      <c r="BH80" s="203">
        <f t="shared" si="7"/>
        <v>0</v>
      </c>
      <c r="BI80" s="203">
        <f t="shared" si="8"/>
        <v>0</v>
      </c>
      <c r="BJ80" s="18" t="s">
        <v>141</v>
      </c>
      <c r="BK80" s="203">
        <f t="shared" si="9"/>
        <v>0</v>
      </c>
      <c r="BL80" s="18" t="s">
        <v>140</v>
      </c>
      <c r="BM80" s="202" t="s">
        <v>149</v>
      </c>
    </row>
    <row r="81" spans="1:65" s="2" customFormat="1" ht="16.5" customHeight="1">
      <c r="A81" s="36"/>
      <c r="B81" s="37"/>
      <c r="C81" s="191" t="s">
        <v>150</v>
      </c>
      <c r="D81" s="191" t="s">
        <v>135</v>
      </c>
      <c r="E81" s="192" t="s">
        <v>151</v>
      </c>
      <c r="F81" s="193" t="s">
        <v>152</v>
      </c>
      <c r="G81" s="194" t="s">
        <v>138</v>
      </c>
      <c r="H81" s="195">
        <v>1</v>
      </c>
      <c r="I81" s="196"/>
      <c r="J81" s="197">
        <f t="shared" si="0"/>
        <v>0</v>
      </c>
      <c r="K81" s="193" t="s">
        <v>139</v>
      </c>
      <c r="L81" s="41"/>
      <c r="M81" s="198" t="s">
        <v>32</v>
      </c>
      <c r="N81" s="199" t="s">
        <v>51</v>
      </c>
      <c r="O81" s="66"/>
      <c r="P81" s="200">
        <f t="shared" si="1"/>
        <v>0</v>
      </c>
      <c r="Q81" s="200">
        <v>0</v>
      </c>
      <c r="R81" s="200">
        <f t="shared" si="2"/>
        <v>0</v>
      </c>
      <c r="S81" s="200">
        <v>0</v>
      </c>
      <c r="T81" s="201">
        <f t="shared" si="3"/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202" t="s">
        <v>140</v>
      </c>
      <c r="AT81" s="202" t="s">
        <v>135</v>
      </c>
      <c r="AU81" s="202" t="s">
        <v>141</v>
      </c>
      <c r="AY81" s="18" t="s">
        <v>132</v>
      </c>
      <c r="BE81" s="203">
        <f t="shared" si="4"/>
        <v>0</v>
      </c>
      <c r="BF81" s="203">
        <f t="shared" si="5"/>
        <v>0</v>
      </c>
      <c r="BG81" s="203">
        <f t="shared" si="6"/>
        <v>0</v>
      </c>
      <c r="BH81" s="203">
        <f t="shared" si="7"/>
        <v>0</v>
      </c>
      <c r="BI81" s="203">
        <f t="shared" si="8"/>
        <v>0</v>
      </c>
      <c r="BJ81" s="18" t="s">
        <v>141</v>
      </c>
      <c r="BK81" s="203">
        <f t="shared" si="9"/>
        <v>0</v>
      </c>
      <c r="BL81" s="18" t="s">
        <v>140</v>
      </c>
      <c r="BM81" s="202" t="s">
        <v>153</v>
      </c>
    </row>
    <row r="82" spans="1:65" s="2" customFormat="1" ht="16.5" customHeight="1">
      <c r="A82" s="36"/>
      <c r="B82" s="37"/>
      <c r="C82" s="191" t="s">
        <v>131</v>
      </c>
      <c r="D82" s="191" t="s">
        <v>135</v>
      </c>
      <c r="E82" s="192" t="s">
        <v>154</v>
      </c>
      <c r="F82" s="193" t="s">
        <v>155</v>
      </c>
      <c r="G82" s="194" t="s">
        <v>138</v>
      </c>
      <c r="H82" s="195">
        <v>1</v>
      </c>
      <c r="I82" s="196"/>
      <c r="J82" s="197">
        <f t="shared" si="0"/>
        <v>0</v>
      </c>
      <c r="K82" s="193" t="s">
        <v>139</v>
      </c>
      <c r="L82" s="41"/>
      <c r="M82" s="198" t="s">
        <v>32</v>
      </c>
      <c r="N82" s="199" t="s">
        <v>51</v>
      </c>
      <c r="O82" s="66"/>
      <c r="P82" s="200">
        <f t="shared" si="1"/>
        <v>0</v>
      </c>
      <c r="Q82" s="200">
        <v>0</v>
      </c>
      <c r="R82" s="200">
        <f t="shared" si="2"/>
        <v>0</v>
      </c>
      <c r="S82" s="200">
        <v>0</v>
      </c>
      <c r="T82" s="201">
        <f t="shared" si="3"/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202" t="s">
        <v>140</v>
      </c>
      <c r="AT82" s="202" t="s">
        <v>135</v>
      </c>
      <c r="AU82" s="202" t="s">
        <v>141</v>
      </c>
      <c r="AY82" s="18" t="s">
        <v>132</v>
      </c>
      <c r="BE82" s="203">
        <f t="shared" si="4"/>
        <v>0</v>
      </c>
      <c r="BF82" s="203">
        <f t="shared" si="5"/>
        <v>0</v>
      </c>
      <c r="BG82" s="203">
        <f t="shared" si="6"/>
        <v>0</v>
      </c>
      <c r="BH82" s="203">
        <f t="shared" si="7"/>
        <v>0</v>
      </c>
      <c r="BI82" s="203">
        <f t="shared" si="8"/>
        <v>0</v>
      </c>
      <c r="BJ82" s="18" t="s">
        <v>141</v>
      </c>
      <c r="BK82" s="203">
        <f t="shared" si="9"/>
        <v>0</v>
      </c>
      <c r="BL82" s="18" t="s">
        <v>140</v>
      </c>
      <c r="BM82" s="202" t="s">
        <v>156</v>
      </c>
    </row>
    <row r="83" spans="1:65" s="2" customFormat="1" ht="16.5" customHeight="1">
      <c r="A83" s="36"/>
      <c r="B83" s="37"/>
      <c r="C83" s="191" t="s">
        <v>157</v>
      </c>
      <c r="D83" s="191" t="s">
        <v>135</v>
      </c>
      <c r="E83" s="192" t="s">
        <v>158</v>
      </c>
      <c r="F83" s="193" t="s">
        <v>159</v>
      </c>
      <c r="G83" s="194" t="s">
        <v>138</v>
      </c>
      <c r="H83" s="195">
        <v>1</v>
      </c>
      <c r="I83" s="196"/>
      <c r="J83" s="197">
        <f t="shared" si="0"/>
        <v>0</v>
      </c>
      <c r="K83" s="193" t="s">
        <v>139</v>
      </c>
      <c r="L83" s="41"/>
      <c r="M83" s="198" t="s">
        <v>32</v>
      </c>
      <c r="N83" s="199" t="s">
        <v>51</v>
      </c>
      <c r="O83" s="66"/>
      <c r="P83" s="200">
        <f t="shared" si="1"/>
        <v>0</v>
      </c>
      <c r="Q83" s="200">
        <v>0</v>
      </c>
      <c r="R83" s="200">
        <f t="shared" si="2"/>
        <v>0</v>
      </c>
      <c r="S83" s="200">
        <v>0</v>
      </c>
      <c r="T83" s="201">
        <f t="shared" si="3"/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202" t="s">
        <v>140</v>
      </c>
      <c r="AT83" s="202" t="s">
        <v>135</v>
      </c>
      <c r="AU83" s="202" t="s">
        <v>141</v>
      </c>
      <c r="AY83" s="18" t="s">
        <v>132</v>
      </c>
      <c r="BE83" s="203">
        <f t="shared" si="4"/>
        <v>0</v>
      </c>
      <c r="BF83" s="203">
        <f t="shared" si="5"/>
        <v>0</v>
      </c>
      <c r="BG83" s="203">
        <f t="shared" si="6"/>
        <v>0</v>
      </c>
      <c r="BH83" s="203">
        <f t="shared" si="7"/>
        <v>0</v>
      </c>
      <c r="BI83" s="203">
        <f t="shared" si="8"/>
        <v>0</v>
      </c>
      <c r="BJ83" s="18" t="s">
        <v>141</v>
      </c>
      <c r="BK83" s="203">
        <f t="shared" si="9"/>
        <v>0</v>
      </c>
      <c r="BL83" s="18" t="s">
        <v>140</v>
      </c>
      <c r="BM83" s="202" t="s">
        <v>160</v>
      </c>
    </row>
    <row r="84" spans="1:65" s="2" customFormat="1" ht="16.5" customHeight="1">
      <c r="A84" s="36"/>
      <c r="B84" s="37"/>
      <c r="C84" s="191" t="s">
        <v>161</v>
      </c>
      <c r="D84" s="191" t="s">
        <v>135</v>
      </c>
      <c r="E84" s="192" t="s">
        <v>162</v>
      </c>
      <c r="F84" s="193" t="s">
        <v>163</v>
      </c>
      <c r="G84" s="194" t="s">
        <v>138</v>
      </c>
      <c r="H84" s="195">
        <v>1</v>
      </c>
      <c r="I84" s="196"/>
      <c r="J84" s="197">
        <f t="shared" si="0"/>
        <v>0</v>
      </c>
      <c r="K84" s="193" t="s">
        <v>139</v>
      </c>
      <c r="L84" s="41"/>
      <c r="M84" s="204" t="s">
        <v>32</v>
      </c>
      <c r="N84" s="205" t="s">
        <v>51</v>
      </c>
      <c r="O84" s="206"/>
      <c r="P84" s="207">
        <f t="shared" si="1"/>
        <v>0</v>
      </c>
      <c r="Q84" s="207">
        <v>0</v>
      </c>
      <c r="R84" s="207">
        <f t="shared" si="2"/>
        <v>0</v>
      </c>
      <c r="S84" s="207">
        <v>0</v>
      </c>
      <c r="T84" s="208">
        <f t="shared" si="3"/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202" t="s">
        <v>140</v>
      </c>
      <c r="AT84" s="202" t="s">
        <v>135</v>
      </c>
      <c r="AU84" s="202" t="s">
        <v>141</v>
      </c>
      <c r="AY84" s="18" t="s">
        <v>132</v>
      </c>
      <c r="BE84" s="203">
        <f t="shared" si="4"/>
        <v>0</v>
      </c>
      <c r="BF84" s="203">
        <f t="shared" si="5"/>
        <v>0</v>
      </c>
      <c r="BG84" s="203">
        <f t="shared" si="6"/>
        <v>0</v>
      </c>
      <c r="BH84" s="203">
        <f t="shared" si="7"/>
        <v>0</v>
      </c>
      <c r="BI84" s="203">
        <f t="shared" si="8"/>
        <v>0</v>
      </c>
      <c r="BJ84" s="18" t="s">
        <v>141</v>
      </c>
      <c r="BK84" s="203">
        <f t="shared" si="9"/>
        <v>0</v>
      </c>
      <c r="BL84" s="18" t="s">
        <v>140</v>
      </c>
      <c r="BM84" s="202" t="s">
        <v>164</v>
      </c>
    </row>
    <row r="85" spans="1:65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140"/>
      <c r="J85" s="50"/>
      <c r="K85" s="50"/>
      <c r="L85" s="41"/>
      <c r="M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</sheetData>
  <sheetProtection algorithmName="SHA-512" hashValue="7C1pbKjmolYAVwR6vGoeuDpw6SXJngtHnAofdqZ13P32e4xnd++iB9TcOnyKMVIK2hzs1BpMAWtKZA2Osq8AxA==" saltValue="IAuZvv3yugOtQZUkdxNPIL7k91AfTPtD0VY/xg83nMMFQsv7WJtMeJHP4J705ta2ZhgH8M/YozEavxL98b1NrA==" spinCount="100000" sheet="1" objects="1" scenarios="1" formatColumns="0" formatRows="0" autoFilter="0"/>
  <autoFilter ref="C74:K84" xr:uid="{00000000-0009-0000-0000-000001000000}"/>
  <mergeCells count="6">
    <mergeCell ref="L2:V2"/>
    <mergeCell ref="E7:H7"/>
    <mergeCell ref="E16:H16"/>
    <mergeCell ref="E25:H25"/>
    <mergeCell ref="E46:H46"/>
    <mergeCell ref="E67:H67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97"/>
  <sheetViews>
    <sheetView showGridLines="0" tabSelected="1" topLeftCell="D240" workbookViewId="0">
      <selection activeCell="D76" sqref="D7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87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166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32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09"/>
      <c r="J13" s="36"/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ROUND(J102,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ROUND((SUM(BE102:BE296)),  2)</f>
        <v>0</v>
      </c>
      <c r="G33" s="36"/>
      <c r="H33" s="36"/>
      <c r="I33" s="129">
        <v>0.21</v>
      </c>
      <c r="J33" s="128">
        <f>ROUND(((SUM(BE102:BE296))*I33),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ROUND((SUM(BF102:BF296)),  2)</f>
        <v>0</v>
      </c>
      <c r="G34" s="36"/>
      <c r="H34" s="36"/>
      <c r="I34" s="129">
        <v>0.15</v>
      </c>
      <c r="J34" s="128">
        <f>ROUND(((SUM(BF102:BF296))*I34),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ROUND((SUM(BG102:BG296)),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ROUND((SUM(BH102:BH296)),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ROUND((SUM(BI102:BI296)),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 xml:space="preserve">D.1.1/1-12 - Chrustova 12 - Stavební práce vnější - zateplení objektu,izolace suterénu, střecha  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J102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J103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J104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169</v>
      </c>
      <c r="E62" s="159"/>
      <c r="F62" s="159"/>
      <c r="G62" s="159"/>
      <c r="H62" s="159"/>
      <c r="I62" s="160"/>
      <c r="J62" s="161">
        <f>J116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170</v>
      </c>
      <c r="E63" s="159"/>
      <c r="F63" s="159"/>
      <c r="G63" s="159"/>
      <c r="H63" s="159"/>
      <c r="I63" s="160"/>
      <c r="J63" s="161">
        <f>J118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J120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J122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J129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174</v>
      </c>
      <c r="E67" s="159"/>
      <c r="F67" s="159"/>
      <c r="G67" s="159"/>
      <c r="H67" s="159"/>
      <c r="I67" s="160"/>
      <c r="J67" s="161">
        <f>J167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175</v>
      </c>
      <c r="E68" s="159"/>
      <c r="F68" s="159"/>
      <c r="G68" s="159"/>
      <c r="H68" s="159"/>
      <c r="I68" s="160"/>
      <c r="J68" s="161">
        <f>J172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176</v>
      </c>
      <c r="E69" s="159"/>
      <c r="F69" s="159"/>
      <c r="G69" s="159"/>
      <c r="H69" s="159"/>
      <c r="I69" s="160"/>
      <c r="J69" s="161">
        <f>J188</f>
        <v>0</v>
      </c>
      <c r="K69" s="157"/>
      <c r="L69" s="162"/>
    </row>
    <row r="70" spans="2:12" s="10" customFormat="1" ht="19.899999999999999" customHeight="1">
      <c r="B70" s="156"/>
      <c r="C70" s="157"/>
      <c r="D70" s="158" t="s">
        <v>177</v>
      </c>
      <c r="E70" s="159"/>
      <c r="F70" s="159"/>
      <c r="G70" s="159"/>
      <c r="H70" s="159"/>
      <c r="I70" s="160"/>
      <c r="J70" s="161">
        <f>J195</f>
        <v>0</v>
      </c>
      <c r="K70" s="157"/>
      <c r="L70" s="162"/>
    </row>
    <row r="71" spans="2:12" s="9" customFormat="1" ht="24.95" customHeight="1">
      <c r="B71" s="149"/>
      <c r="C71" s="150"/>
      <c r="D71" s="151" t="s">
        <v>178</v>
      </c>
      <c r="E71" s="152"/>
      <c r="F71" s="152"/>
      <c r="G71" s="152"/>
      <c r="H71" s="152"/>
      <c r="I71" s="153"/>
      <c r="J71" s="154">
        <f>J197</f>
        <v>0</v>
      </c>
      <c r="K71" s="150"/>
      <c r="L71" s="155"/>
    </row>
    <row r="72" spans="2:12" s="9" customFormat="1" ht="24.95" customHeight="1">
      <c r="B72" s="149"/>
      <c r="C72" s="150"/>
      <c r="D72" s="151" t="s">
        <v>179</v>
      </c>
      <c r="E72" s="152"/>
      <c r="F72" s="152"/>
      <c r="G72" s="152"/>
      <c r="H72" s="152"/>
      <c r="I72" s="153"/>
      <c r="J72" s="154">
        <f>J217</f>
        <v>0</v>
      </c>
      <c r="K72" s="150"/>
      <c r="L72" s="155"/>
    </row>
    <row r="73" spans="2:12" s="10" customFormat="1" ht="19.899999999999999" customHeight="1">
      <c r="B73" s="156"/>
      <c r="C73" s="157"/>
      <c r="D73" s="158" t="s">
        <v>180</v>
      </c>
      <c r="E73" s="159"/>
      <c r="F73" s="159"/>
      <c r="G73" s="159"/>
      <c r="H73" s="159"/>
      <c r="I73" s="160"/>
      <c r="J73" s="161">
        <f>J218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181</v>
      </c>
      <c r="E74" s="159"/>
      <c r="F74" s="159"/>
      <c r="G74" s="159"/>
      <c r="H74" s="159"/>
      <c r="I74" s="160"/>
      <c r="J74" s="161">
        <f>J231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182</v>
      </c>
      <c r="E75" s="159"/>
      <c r="F75" s="159"/>
      <c r="G75" s="159"/>
      <c r="H75" s="159"/>
      <c r="I75" s="160"/>
      <c r="J75" s="161">
        <f>J257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183</v>
      </c>
      <c r="E76" s="159"/>
      <c r="F76" s="159"/>
      <c r="G76" s="159"/>
      <c r="H76" s="159"/>
      <c r="I76" s="160"/>
      <c r="J76" s="161">
        <f>J261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184</v>
      </c>
      <c r="E77" s="159"/>
      <c r="F77" s="159"/>
      <c r="G77" s="159"/>
      <c r="H77" s="159"/>
      <c r="I77" s="160"/>
      <c r="J77" s="161">
        <f>J263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185</v>
      </c>
      <c r="E78" s="159"/>
      <c r="F78" s="159"/>
      <c r="G78" s="159"/>
      <c r="H78" s="159"/>
      <c r="I78" s="160"/>
      <c r="J78" s="161">
        <f>J265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186</v>
      </c>
      <c r="E79" s="159"/>
      <c r="F79" s="159"/>
      <c r="G79" s="159"/>
      <c r="H79" s="159"/>
      <c r="I79" s="160"/>
      <c r="J79" s="161">
        <f>J276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187</v>
      </c>
      <c r="E80" s="159"/>
      <c r="F80" s="159"/>
      <c r="G80" s="159"/>
      <c r="H80" s="159"/>
      <c r="I80" s="160"/>
      <c r="J80" s="161">
        <f>J283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188</v>
      </c>
      <c r="E81" s="159"/>
      <c r="F81" s="159"/>
      <c r="G81" s="159"/>
      <c r="H81" s="159"/>
      <c r="I81" s="160"/>
      <c r="J81" s="161">
        <f>J287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189</v>
      </c>
      <c r="E82" s="159"/>
      <c r="F82" s="159"/>
      <c r="G82" s="159"/>
      <c r="H82" s="159"/>
      <c r="I82" s="160"/>
      <c r="J82" s="161">
        <f>J292</f>
        <v>0</v>
      </c>
      <c r="K82" s="157"/>
      <c r="L82" s="162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109"/>
      <c r="J83" s="38"/>
      <c r="K83" s="38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140"/>
      <c r="J84" s="50"/>
      <c r="K84" s="50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143"/>
      <c r="J88" s="52"/>
      <c r="K88" s="52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4" t="s">
        <v>116</v>
      </c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78" t="str">
        <f>E7</f>
        <v>Regenerace bytového fondu Mírová osada I.etapa -ul.Chrustova - VZ ZATEPLENÍ ,IZOLACE</v>
      </c>
      <c r="F92" s="379"/>
      <c r="G92" s="379"/>
      <c r="H92" s="379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165</v>
      </c>
      <c r="D93" s="38"/>
      <c r="E93" s="38"/>
      <c r="F93" s="38"/>
      <c r="G93" s="38"/>
      <c r="H93" s="38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30" t="str">
        <f>E9</f>
        <v xml:space="preserve">D.1.1/1-12 - Chrustova 12 - Stavební práce vnější - zateplení objektu,izolace suterénu, střecha   </v>
      </c>
      <c r="F94" s="375"/>
      <c r="G94" s="375"/>
      <c r="H94" s="375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22</v>
      </c>
      <c r="D96" s="38"/>
      <c r="E96" s="38"/>
      <c r="F96" s="28" t="str">
        <f>F12</f>
        <v xml:space="preserve">Slezská Ostrava </v>
      </c>
      <c r="G96" s="38"/>
      <c r="H96" s="38"/>
      <c r="I96" s="112" t="s">
        <v>24</v>
      </c>
      <c r="J96" s="61" t="str">
        <f>IF(J12="","",J12)</f>
        <v>22. 3. 2020</v>
      </c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109"/>
      <c r="J97" s="38"/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30</v>
      </c>
      <c r="D98" s="38"/>
      <c r="E98" s="38"/>
      <c r="F98" s="28" t="str">
        <f>E15</f>
        <v xml:space="preserve"> </v>
      </c>
      <c r="G98" s="38"/>
      <c r="H98" s="38"/>
      <c r="I98" s="112" t="s">
        <v>37</v>
      </c>
      <c r="J98" s="34" t="str">
        <f>E21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35</v>
      </c>
      <c r="D99" s="38"/>
      <c r="E99" s="38"/>
      <c r="F99" s="28" t="str">
        <f>IF(E18="","",E18)</f>
        <v>Vyplň údaj</v>
      </c>
      <c r="G99" s="38"/>
      <c r="H99" s="38"/>
      <c r="I99" s="112" t="s">
        <v>42</v>
      </c>
      <c r="J99" s="34" t="str">
        <f>E24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109"/>
      <c r="J100" s="38"/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63"/>
      <c r="B101" s="164"/>
      <c r="C101" s="165" t="s">
        <v>117</v>
      </c>
      <c r="D101" s="166" t="s">
        <v>64</v>
      </c>
      <c r="E101" s="166" t="s">
        <v>60</v>
      </c>
      <c r="F101" s="166" t="s">
        <v>61</v>
      </c>
      <c r="G101" s="166" t="s">
        <v>118</v>
      </c>
      <c r="H101" s="166" t="s">
        <v>119</v>
      </c>
      <c r="I101" s="167" t="s">
        <v>120</v>
      </c>
      <c r="J101" s="166" t="s">
        <v>112</v>
      </c>
      <c r="K101" s="168" t="s">
        <v>121</v>
      </c>
      <c r="L101" s="169"/>
      <c r="M101" s="70" t="s">
        <v>32</v>
      </c>
      <c r="N101" s="71" t="s">
        <v>49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109"/>
      <c r="J102" s="170">
        <f>BK102</f>
        <v>0</v>
      </c>
      <c r="K102" s="38"/>
      <c r="L102" s="41"/>
      <c r="M102" s="73"/>
      <c r="N102" s="171"/>
      <c r="O102" s="74"/>
      <c r="P102" s="172">
        <f>P103+P197+P217</f>
        <v>0</v>
      </c>
      <c r="Q102" s="74"/>
      <c r="R102" s="172">
        <f>R103+R197+R217</f>
        <v>48.159910920000002</v>
      </c>
      <c r="S102" s="74"/>
      <c r="T102" s="173">
        <f>T103+T197+T217</f>
        <v>20.760538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78</v>
      </c>
      <c r="AU102" s="18" t="s">
        <v>113</v>
      </c>
      <c r="BK102" s="174">
        <f>BK103+BK197+BK217</f>
        <v>0</v>
      </c>
    </row>
    <row r="103" spans="1:65" s="12" customFormat="1" ht="25.9" customHeight="1">
      <c r="B103" s="175"/>
      <c r="C103" s="176"/>
      <c r="D103" s="177" t="s">
        <v>78</v>
      </c>
      <c r="E103" s="178" t="s">
        <v>190</v>
      </c>
      <c r="F103" s="178" t="s">
        <v>191</v>
      </c>
      <c r="G103" s="176"/>
      <c r="H103" s="176"/>
      <c r="I103" s="179"/>
      <c r="J103" s="180">
        <f>BK103</f>
        <v>0</v>
      </c>
      <c r="K103" s="176"/>
      <c r="L103" s="181"/>
      <c r="M103" s="182"/>
      <c r="N103" s="183"/>
      <c r="O103" s="183"/>
      <c r="P103" s="184">
        <f>P104+P116+P118+P120+P122+P129+P167+P172+P188+P195</f>
        <v>0</v>
      </c>
      <c r="Q103" s="183"/>
      <c r="R103" s="184">
        <f>R104+R116+R118+R120+R122+R129+R167+R172+R188+R195</f>
        <v>37.316719800000001</v>
      </c>
      <c r="S103" s="183"/>
      <c r="T103" s="185">
        <f>T104+T116+T118+T120+T122+T129+T167+T172+T188+T195</f>
        <v>18.465400000000002</v>
      </c>
      <c r="AR103" s="186" t="s">
        <v>21</v>
      </c>
      <c r="AT103" s="187" t="s">
        <v>78</v>
      </c>
      <c r="AU103" s="187" t="s">
        <v>79</v>
      </c>
      <c r="AY103" s="186" t="s">
        <v>132</v>
      </c>
      <c r="BK103" s="188">
        <f>BK104+BK116+BK118+BK120+BK122+BK129+BK167+BK172+BK188+BK195</f>
        <v>0</v>
      </c>
    </row>
    <row r="104" spans="1:65" s="12" customFormat="1" ht="22.9" customHeight="1">
      <c r="B104" s="175"/>
      <c r="C104" s="176"/>
      <c r="D104" s="177" t="s">
        <v>78</v>
      </c>
      <c r="E104" s="189" t="s">
        <v>21</v>
      </c>
      <c r="F104" s="189" t="s">
        <v>192</v>
      </c>
      <c r="G104" s="176"/>
      <c r="H104" s="176"/>
      <c r="I104" s="179"/>
      <c r="J104" s="190">
        <f>BK104</f>
        <v>0</v>
      </c>
      <c r="K104" s="176"/>
      <c r="L104" s="181"/>
      <c r="M104" s="182"/>
      <c r="N104" s="183"/>
      <c r="O104" s="183"/>
      <c r="P104" s="184">
        <f>SUM(P105:P115)</f>
        <v>0</v>
      </c>
      <c r="Q104" s="183"/>
      <c r="R104" s="184">
        <f>SUM(R105:R115)</f>
        <v>0</v>
      </c>
      <c r="S104" s="183"/>
      <c r="T104" s="185">
        <f>SUM(T105:T115)</f>
        <v>11.016000000000002</v>
      </c>
      <c r="AR104" s="186" t="s">
        <v>21</v>
      </c>
      <c r="AT104" s="187" t="s">
        <v>78</v>
      </c>
      <c r="AU104" s="187" t="s">
        <v>21</v>
      </c>
      <c r="AY104" s="186" t="s">
        <v>132</v>
      </c>
      <c r="BK104" s="188">
        <f>SUM(BK105:BK115)</f>
        <v>0</v>
      </c>
    </row>
    <row r="105" spans="1:65" s="2" customFormat="1" ht="33" customHeight="1">
      <c r="A105" s="36"/>
      <c r="B105" s="37"/>
      <c r="C105" s="191" t="s">
        <v>21</v>
      </c>
      <c r="D105" s="191" t="s">
        <v>135</v>
      </c>
      <c r="E105" s="192" t="s">
        <v>193</v>
      </c>
      <c r="F105" s="193" t="s">
        <v>194</v>
      </c>
      <c r="G105" s="194" t="s">
        <v>195</v>
      </c>
      <c r="H105" s="195">
        <v>43.2</v>
      </c>
      <c r="I105" s="196"/>
      <c r="J105" s="197">
        <f>ROUND(I105*H105,2)</f>
        <v>0</v>
      </c>
      <c r="K105" s="193" t="s">
        <v>139</v>
      </c>
      <c r="L105" s="41"/>
      <c r="M105" s="198" t="s">
        <v>32</v>
      </c>
      <c r="N105" s="199" t="s">
        <v>51</v>
      </c>
      <c r="O105" s="66"/>
      <c r="P105" s="200">
        <f>O105*H105</f>
        <v>0</v>
      </c>
      <c r="Q105" s="200">
        <v>0</v>
      </c>
      <c r="R105" s="200">
        <f>Q105*H105</f>
        <v>0</v>
      </c>
      <c r="S105" s="200">
        <v>0.255</v>
      </c>
      <c r="T105" s="201">
        <f>S105*H105</f>
        <v>11.016000000000002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2" t="s">
        <v>150</v>
      </c>
      <c r="AT105" s="202" t="s">
        <v>135</v>
      </c>
      <c r="AU105" s="202" t="s">
        <v>141</v>
      </c>
      <c r="AY105" s="18" t="s">
        <v>132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8" t="s">
        <v>141</v>
      </c>
      <c r="BK105" s="203">
        <f>ROUND(I105*H105,2)</f>
        <v>0</v>
      </c>
      <c r="BL105" s="18" t="s">
        <v>150</v>
      </c>
      <c r="BM105" s="202" t="s">
        <v>196</v>
      </c>
    </row>
    <row r="106" spans="1:65" s="13" customFormat="1" ht="11.25">
      <c r="B106" s="209"/>
      <c r="C106" s="210"/>
      <c r="D106" s="211" t="s">
        <v>197</v>
      </c>
      <c r="E106" s="212" t="s">
        <v>32</v>
      </c>
      <c r="F106" s="213" t="s">
        <v>198</v>
      </c>
      <c r="G106" s="210"/>
      <c r="H106" s="214">
        <v>43.2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197</v>
      </c>
      <c r="AU106" s="220" t="s">
        <v>141</v>
      </c>
      <c r="AV106" s="13" t="s">
        <v>141</v>
      </c>
      <c r="AW106" s="13" t="s">
        <v>41</v>
      </c>
      <c r="AX106" s="13" t="s">
        <v>79</v>
      </c>
      <c r="AY106" s="220" t="s">
        <v>132</v>
      </c>
    </row>
    <row r="107" spans="1:65" s="14" customFormat="1" ht="11.25">
      <c r="B107" s="221"/>
      <c r="C107" s="222"/>
      <c r="D107" s="211" t="s">
        <v>197</v>
      </c>
      <c r="E107" s="223" t="s">
        <v>32</v>
      </c>
      <c r="F107" s="224" t="s">
        <v>199</v>
      </c>
      <c r="G107" s="222"/>
      <c r="H107" s="225">
        <v>43.2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197</v>
      </c>
      <c r="AU107" s="231" t="s">
        <v>141</v>
      </c>
      <c r="AV107" s="14" t="s">
        <v>150</v>
      </c>
      <c r="AW107" s="14" t="s">
        <v>41</v>
      </c>
      <c r="AX107" s="14" t="s">
        <v>21</v>
      </c>
      <c r="AY107" s="231" t="s">
        <v>132</v>
      </c>
    </row>
    <row r="108" spans="1:65" s="2" customFormat="1" ht="21.75" customHeight="1">
      <c r="A108" s="36"/>
      <c r="B108" s="37"/>
      <c r="C108" s="191" t="s">
        <v>141</v>
      </c>
      <c r="D108" s="191" t="s">
        <v>135</v>
      </c>
      <c r="E108" s="192" t="s">
        <v>200</v>
      </c>
      <c r="F108" s="193" t="s">
        <v>201</v>
      </c>
      <c r="G108" s="194" t="s">
        <v>202</v>
      </c>
      <c r="H108" s="195">
        <v>56.7</v>
      </c>
      <c r="I108" s="196"/>
      <c r="J108" s="197">
        <f>ROUND(I108*H108,2)</f>
        <v>0</v>
      </c>
      <c r="K108" s="193" t="s">
        <v>139</v>
      </c>
      <c r="L108" s="41"/>
      <c r="M108" s="198" t="s">
        <v>32</v>
      </c>
      <c r="N108" s="199" t="s">
        <v>51</v>
      </c>
      <c r="O108" s="66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2" t="s">
        <v>150</v>
      </c>
      <c r="AT108" s="202" t="s">
        <v>135</v>
      </c>
      <c r="AU108" s="202" t="s">
        <v>141</v>
      </c>
      <c r="AY108" s="18" t="s">
        <v>132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18" t="s">
        <v>141</v>
      </c>
      <c r="BK108" s="203">
        <f>ROUND(I108*H108,2)</f>
        <v>0</v>
      </c>
      <c r="BL108" s="18" t="s">
        <v>150</v>
      </c>
      <c r="BM108" s="202" t="s">
        <v>203</v>
      </c>
    </row>
    <row r="109" spans="1:65" s="13" customFormat="1" ht="11.25">
      <c r="B109" s="209"/>
      <c r="C109" s="210"/>
      <c r="D109" s="211" t="s">
        <v>197</v>
      </c>
      <c r="E109" s="212" t="s">
        <v>32</v>
      </c>
      <c r="F109" s="213" t="s">
        <v>204</v>
      </c>
      <c r="G109" s="210"/>
      <c r="H109" s="214">
        <v>56.7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197</v>
      </c>
      <c r="AU109" s="220" t="s">
        <v>141</v>
      </c>
      <c r="AV109" s="13" t="s">
        <v>141</v>
      </c>
      <c r="AW109" s="13" t="s">
        <v>41</v>
      </c>
      <c r="AX109" s="13" t="s">
        <v>79</v>
      </c>
      <c r="AY109" s="220" t="s">
        <v>132</v>
      </c>
    </row>
    <row r="110" spans="1:65" s="14" customFormat="1" ht="11.25">
      <c r="B110" s="221"/>
      <c r="C110" s="222"/>
      <c r="D110" s="211" t="s">
        <v>197</v>
      </c>
      <c r="E110" s="223" t="s">
        <v>32</v>
      </c>
      <c r="F110" s="224" t="s">
        <v>199</v>
      </c>
      <c r="G110" s="222"/>
      <c r="H110" s="225">
        <v>56.7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197</v>
      </c>
      <c r="AU110" s="231" t="s">
        <v>141</v>
      </c>
      <c r="AV110" s="14" t="s">
        <v>150</v>
      </c>
      <c r="AW110" s="14" t="s">
        <v>41</v>
      </c>
      <c r="AX110" s="14" t="s">
        <v>21</v>
      </c>
      <c r="AY110" s="231" t="s">
        <v>132</v>
      </c>
    </row>
    <row r="111" spans="1:65" s="2" customFormat="1" ht="21.75" customHeight="1">
      <c r="A111" s="36"/>
      <c r="B111" s="37"/>
      <c r="C111" s="191" t="s">
        <v>146</v>
      </c>
      <c r="D111" s="191" t="s">
        <v>135</v>
      </c>
      <c r="E111" s="192" t="s">
        <v>205</v>
      </c>
      <c r="F111" s="193" t="s">
        <v>206</v>
      </c>
      <c r="G111" s="194" t="s">
        <v>202</v>
      </c>
      <c r="H111" s="195">
        <v>56.7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207</v>
      </c>
    </row>
    <row r="112" spans="1:65" s="2" customFormat="1" ht="21.75" customHeight="1">
      <c r="A112" s="36"/>
      <c r="B112" s="37"/>
      <c r="C112" s="191" t="s">
        <v>150</v>
      </c>
      <c r="D112" s="191" t="s">
        <v>135</v>
      </c>
      <c r="E112" s="192" t="s">
        <v>208</v>
      </c>
      <c r="F112" s="193" t="s">
        <v>209</v>
      </c>
      <c r="G112" s="194" t="s">
        <v>202</v>
      </c>
      <c r="H112" s="195">
        <v>56.7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210</v>
      </c>
    </row>
    <row r="113" spans="1:65" s="2" customFormat="1" ht="21.75" customHeight="1">
      <c r="A113" s="36"/>
      <c r="B113" s="37"/>
      <c r="C113" s="191" t="s">
        <v>131</v>
      </c>
      <c r="D113" s="191" t="s">
        <v>135</v>
      </c>
      <c r="E113" s="192" t="s">
        <v>211</v>
      </c>
      <c r="F113" s="193" t="s">
        <v>212</v>
      </c>
      <c r="G113" s="194" t="s">
        <v>202</v>
      </c>
      <c r="H113" s="195">
        <v>56.7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213</v>
      </c>
    </row>
    <row r="114" spans="1:65" s="2" customFormat="1" ht="21.75" customHeight="1">
      <c r="A114" s="36"/>
      <c r="B114" s="37"/>
      <c r="C114" s="191" t="s">
        <v>157</v>
      </c>
      <c r="D114" s="191" t="s">
        <v>135</v>
      </c>
      <c r="E114" s="192" t="s">
        <v>214</v>
      </c>
      <c r="F114" s="193" t="s">
        <v>215</v>
      </c>
      <c r="G114" s="194" t="s">
        <v>202</v>
      </c>
      <c r="H114" s="195">
        <v>56.7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216</v>
      </c>
    </row>
    <row r="115" spans="1:65" s="2" customFormat="1" ht="21.75" customHeight="1">
      <c r="A115" s="36"/>
      <c r="B115" s="37"/>
      <c r="C115" s="191" t="s">
        <v>161</v>
      </c>
      <c r="D115" s="191" t="s">
        <v>135</v>
      </c>
      <c r="E115" s="192" t="s">
        <v>217</v>
      </c>
      <c r="F115" s="193" t="s">
        <v>218</v>
      </c>
      <c r="G115" s="194" t="s">
        <v>202</v>
      </c>
      <c r="H115" s="195">
        <v>56.7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219</v>
      </c>
    </row>
    <row r="116" spans="1:65" s="12" customFormat="1" ht="22.9" customHeight="1">
      <c r="B116" s="175"/>
      <c r="C116" s="176"/>
      <c r="D116" s="177" t="s">
        <v>78</v>
      </c>
      <c r="E116" s="189" t="s">
        <v>141</v>
      </c>
      <c r="F116" s="189" t="s">
        <v>220</v>
      </c>
      <c r="G116" s="176"/>
      <c r="H116" s="176"/>
      <c r="I116" s="179"/>
      <c r="J116" s="190">
        <f>BK116</f>
        <v>0</v>
      </c>
      <c r="K116" s="176"/>
      <c r="L116" s="181"/>
      <c r="M116" s="182"/>
      <c r="N116" s="183"/>
      <c r="O116" s="183"/>
      <c r="P116" s="184">
        <f>P117</f>
        <v>0</v>
      </c>
      <c r="Q116" s="183"/>
      <c r="R116" s="184">
        <f>R117</f>
        <v>8.6096599999999999</v>
      </c>
      <c r="S116" s="183"/>
      <c r="T116" s="185">
        <f>T117</f>
        <v>0</v>
      </c>
      <c r="AR116" s="186" t="s">
        <v>21</v>
      </c>
      <c r="AT116" s="187" t="s">
        <v>78</v>
      </c>
      <c r="AU116" s="187" t="s">
        <v>21</v>
      </c>
      <c r="AY116" s="186" t="s">
        <v>132</v>
      </c>
      <c r="BK116" s="188">
        <f>BK117</f>
        <v>0</v>
      </c>
    </row>
    <row r="117" spans="1:65" s="2" customFormat="1" ht="21.75" customHeight="1">
      <c r="A117" s="36"/>
      <c r="B117" s="37"/>
      <c r="C117" s="191" t="s">
        <v>221</v>
      </c>
      <c r="D117" s="191" t="s">
        <v>135</v>
      </c>
      <c r="E117" s="192" t="s">
        <v>222</v>
      </c>
      <c r="F117" s="193" t="s">
        <v>223</v>
      </c>
      <c r="G117" s="194" t="s">
        <v>224</v>
      </c>
      <c r="H117" s="195">
        <v>38</v>
      </c>
      <c r="I117" s="196"/>
      <c r="J117" s="197">
        <f>ROUND(I117*H117,2)</f>
        <v>0</v>
      </c>
      <c r="K117" s="193" t="s">
        <v>225</v>
      </c>
      <c r="L117" s="41"/>
      <c r="M117" s="198" t="s">
        <v>32</v>
      </c>
      <c r="N117" s="199" t="s">
        <v>51</v>
      </c>
      <c r="O117" s="66"/>
      <c r="P117" s="200">
        <f>O117*H117</f>
        <v>0</v>
      </c>
      <c r="Q117" s="200">
        <v>0.22656999999999999</v>
      </c>
      <c r="R117" s="200">
        <f>Q117*H117</f>
        <v>8.6096599999999999</v>
      </c>
      <c r="S117" s="200">
        <v>0</v>
      </c>
      <c r="T117" s="20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2" t="s">
        <v>150</v>
      </c>
      <c r="AT117" s="202" t="s">
        <v>135</v>
      </c>
      <c r="AU117" s="202" t="s">
        <v>141</v>
      </c>
      <c r="AY117" s="18" t="s">
        <v>132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8" t="s">
        <v>141</v>
      </c>
      <c r="BK117" s="203">
        <f>ROUND(I117*H117,2)</f>
        <v>0</v>
      </c>
      <c r="BL117" s="18" t="s">
        <v>150</v>
      </c>
      <c r="BM117" s="202" t="s">
        <v>226</v>
      </c>
    </row>
    <row r="118" spans="1:65" s="12" customFormat="1" ht="22.9" customHeight="1">
      <c r="B118" s="175"/>
      <c r="C118" s="176"/>
      <c r="D118" s="177" t="s">
        <v>78</v>
      </c>
      <c r="E118" s="189" t="s">
        <v>146</v>
      </c>
      <c r="F118" s="189" t="s">
        <v>227</v>
      </c>
      <c r="G118" s="176"/>
      <c r="H118" s="176"/>
      <c r="I118" s="179"/>
      <c r="J118" s="190">
        <f>BK118</f>
        <v>0</v>
      </c>
      <c r="K118" s="176"/>
      <c r="L118" s="181"/>
      <c r="M118" s="182"/>
      <c r="N118" s="183"/>
      <c r="O118" s="183"/>
      <c r="P118" s="184">
        <f>P119</f>
        <v>0</v>
      </c>
      <c r="Q118" s="183"/>
      <c r="R118" s="184">
        <f>R119</f>
        <v>14.961600000000001</v>
      </c>
      <c r="S118" s="183"/>
      <c r="T118" s="185">
        <f>T119</f>
        <v>0</v>
      </c>
      <c r="AR118" s="186" t="s">
        <v>21</v>
      </c>
      <c r="AT118" s="187" t="s">
        <v>78</v>
      </c>
      <c r="AU118" s="187" t="s">
        <v>21</v>
      </c>
      <c r="AY118" s="186" t="s">
        <v>132</v>
      </c>
      <c r="BK118" s="188">
        <f>BK119</f>
        <v>0</v>
      </c>
    </row>
    <row r="119" spans="1:65" s="2" customFormat="1" ht="16.5" customHeight="1">
      <c r="A119" s="36"/>
      <c r="B119" s="37"/>
      <c r="C119" s="191" t="s">
        <v>228</v>
      </c>
      <c r="D119" s="191" t="s">
        <v>135</v>
      </c>
      <c r="E119" s="192" t="s">
        <v>229</v>
      </c>
      <c r="F119" s="193" t="s">
        <v>230</v>
      </c>
      <c r="G119" s="194" t="s">
        <v>138</v>
      </c>
      <c r="H119" s="195">
        <v>8</v>
      </c>
      <c r="I119" s="196"/>
      <c r="J119" s="197">
        <f>ROUND(I119*H119,2)</f>
        <v>0</v>
      </c>
      <c r="K119" s="193" t="s">
        <v>139</v>
      </c>
      <c r="L119" s="41"/>
      <c r="M119" s="198" t="s">
        <v>32</v>
      </c>
      <c r="N119" s="199" t="s">
        <v>51</v>
      </c>
      <c r="O119" s="66"/>
      <c r="P119" s="200">
        <f>O119*H119</f>
        <v>0</v>
      </c>
      <c r="Q119" s="200">
        <v>1.8702000000000001</v>
      </c>
      <c r="R119" s="200">
        <f>Q119*H119</f>
        <v>14.961600000000001</v>
      </c>
      <c r="S119" s="200">
        <v>0</v>
      </c>
      <c r="T119" s="20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2" t="s">
        <v>150</v>
      </c>
      <c r="AT119" s="202" t="s">
        <v>135</v>
      </c>
      <c r="AU119" s="202" t="s">
        <v>141</v>
      </c>
      <c r="AY119" s="18" t="s">
        <v>132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8" t="s">
        <v>141</v>
      </c>
      <c r="BK119" s="203">
        <f>ROUND(I119*H119,2)</f>
        <v>0</v>
      </c>
      <c r="BL119" s="18" t="s">
        <v>150</v>
      </c>
      <c r="BM119" s="202" t="s">
        <v>231</v>
      </c>
    </row>
    <row r="120" spans="1:65" s="12" customFormat="1" ht="22.9" customHeight="1">
      <c r="B120" s="175"/>
      <c r="C120" s="176"/>
      <c r="D120" s="177" t="s">
        <v>78</v>
      </c>
      <c r="E120" s="189" t="s">
        <v>150</v>
      </c>
      <c r="F120" s="189" t="s">
        <v>232</v>
      </c>
      <c r="G120" s="176"/>
      <c r="H120" s="176"/>
      <c r="I120" s="179"/>
      <c r="J120" s="190">
        <f>BK120</f>
        <v>0</v>
      </c>
      <c r="K120" s="176"/>
      <c r="L120" s="181"/>
      <c r="M120" s="182"/>
      <c r="N120" s="183"/>
      <c r="O120" s="183"/>
      <c r="P120" s="184">
        <f>P121</f>
        <v>0</v>
      </c>
      <c r="Q120" s="183"/>
      <c r="R120" s="184">
        <f>R121</f>
        <v>0</v>
      </c>
      <c r="S120" s="183"/>
      <c r="T120" s="185">
        <f>T121</f>
        <v>0</v>
      </c>
      <c r="AR120" s="186" t="s">
        <v>21</v>
      </c>
      <c r="AT120" s="187" t="s">
        <v>78</v>
      </c>
      <c r="AU120" s="187" t="s">
        <v>21</v>
      </c>
      <c r="AY120" s="186" t="s">
        <v>132</v>
      </c>
      <c r="BK120" s="188">
        <f>BK121</f>
        <v>0</v>
      </c>
    </row>
    <row r="121" spans="1:65" s="2" customFormat="1" ht="21.75" customHeight="1">
      <c r="A121" s="36"/>
      <c r="B121" s="37"/>
      <c r="C121" s="191" t="s">
        <v>233</v>
      </c>
      <c r="D121" s="191" t="s">
        <v>135</v>
      </c>
      <c r="E121" s="192" t="s">
        <v>234</v>
      </c>
      <c r="F121" s="193" t="s">
        <v>235</v>
      </c>
      <c r="G121" s="194" t="s">
        <v>195</v>
      </c>
      <c r="H121" s="195">
        <v>43</v>
      </c>
      <c r="I121" s="196"/>
      <c r="J121" s="197">
        <f>ROUND(I121*H121,2)</f>
        <v>0</v>
      </c>
      <c r="K121" s="193" t="s">
        <v>139</v>
      </c>
      <c r="L121" s="41"/>
      <c r="M121" s="198" t="s">
        <v>32</v>
      </c>
      <c r="N121" s="199" t="s">
        <v>51</v>
      </c>
      <c r="O121" s="66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150</v>
      </c>
      <c r="AT121" s="202" t="s">
        <v>135</v>
      </c>
      <c r="AU121" s="202" t="s">
        <v>141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150</v>
      </c>
      <c r="BM121" s="202" t="s">
        <v>236</v>
      </c>
    </row>
    <row r="122" spans="1:65" s="12" customFormat="1" ht="22.9" customHeight="1">
      <c r="B122" s="175"/>
      <c r="C122" s="176"/>
      <c r="D122" s="177" t="s">
        <v>78</v>
      </c>
      <c r="E122" s="189" t="s">
        <v>131</v>
      </c>
      <c r="F122" s="189" t="s">
        <v>237</v>
      </c>
      <c r="G122" s="176"/>
      <c r="H122" s="176"/>
      <c r="I122" s="179"/>
      <c r="J122" s="190">
        <f>BK122</f>
        <v>0</v>
      </c>
      <c r="K122" s="176"/>
      <c r="L122" s="181"/>
      <c r="M122" s="182"/>
      <c r="N122" s="183"/>
      <c r="O122" s="183"/>
      <c r="P122" s="184">
        <f>SUM(P123:P128)</f>
        <v>0</v>
      </c>
      <c r="Q122" s="183"/>
      <c r="R122" s="184">
        <f>SUM(R123:R128)</f>
        <v>7.5731100000000007</v>
      </c>
      <c r="S122" s="183"/>
      <c r="T122" s="185">
        <f>SUM(T123:T128)</f>
        <v>0</v>
      </c>
      <c r="AR122" s="186" t="s">
        <v>21</v>
      </c>
      <c r="AT122" s="187" t="s">
        <v>78</v>
      </c>
      <c r="AU122" s="187" t="s">
        <v>21</v>
      </c>
      <c r="AY122" s="186" t="s">
        <v>132</v>
      </c>
      <c r="BK122" s="188">
        <f>SUM(BK123:BK128)</f>
        <v>0</v>
      </c>
    </row>
    <row r="123" spans="1:65" s="2" customFormat="1" ht="33" customHeight="1">
      <c r="A123" s="36"/>
      <c r="B123" s="37"/>
      <c r="C123" s="191" t="s">
        <v>238</v>
      </c>
      <c r="D123" s="191" t="s">
        <v>135</v>
      </c>
      <c r="E123" s="192" t="s">
        <v>239</v>
      </c>
      <c r="F123" s="193" t="s">
        <v>240</v>
      </c>
      <c r="G123" s="194" t="s">
        <v>195</v>
      </c>
      <c r="H123" s="195">
        <v>43.2</v>
      </c>
      <c r="I123" s="196"/>
      <c r="J123" s="197">
        <f>ROUND(I123*H123,2)</f>
        <v>0</v>
      </c>
      <c r="K123" s="193" t="s">
        <v>139</v>
      </c>
      <c r="L123" s="41"/>
      <c r="M123" s="198" t="s">
        <v>32</v>
      </c>
      <c r="N123" s="199" t="s">
        <v>51</v>
      </c>
      <c r="O123" s="66"/>
      <c r="P123" s="200">
        <f>O123*H123</f>
        <v>0</v>
      </c>
      <c r="Q123" s="200">
        <v>8.8800000000000004E-2</v>
      </c>
      <c r="R123" s="200">
        <f>Q123*H123</f>
        <v>3.8361600000000005</v>
      </c>
      <c r="S123" s="200">
        <v>0</v>
      </c>
      <c r="T123" s="20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2" t="s">
        <v>150</v>
      </c>
      <c r="AT123" s="202" t="s">
        <v>135</v>
      </c>
      <c r="AU123" s="202" t="s">
        <v>141</v>
      </c>
      <c r="AY123" s="18" t="s">
        <v>132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8" t="s">
        <v>141</v>
      </c>
      <c r="BK123" s="203">
        <f>ROUND(I123*H123,2)</f>
        <v>0</v>
      </c>
      <c r="BL123" s="18" t="s">
        <v>150</v>
      </c>
      <c r="BM123" s="202" t="s">
        <v>241</v>
      </c>
    </row>
    <row r="124" spans="1:65" s="13" customFormat="1" ht="11.25">
      <c r="B124" s="209"/>
      <c r="C124" s="210"/>
      <c r="D124" s="211" t="s">
        <v>197</v>
      </c>
      <c r="E124" s="212" t="s">
        <v>32</v>
      </c>
      <c r="F124" s="213" t="s">
        <v>198</v>
      </c>
      <c r="G124" s="210"/>
      <c r="H124" s="214">
        <v>43.2</v>
      </c>
      <c r="I124" s="215"/>
      <c r="J124" s="210"/>
      <c r="K124" s="210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197</v>
      </c>
      <c r="AU124" s="220" t="s">
        <v>141</v>
      </c>
      <c r="AV124" s="13" t="s">
        <v>141</v>
      </c>
      <c r="AW124" s="13" t="s">
        <v>41</v>
      </c>
      <c r="AX124" s="13" t="s">
        <v>79</v>
      </c>
      <c r="AY124" s="220" t="s">
        <v>132</v>
      </c>
    </row>
    <row r="125" spans="1:65" s="14" customFormat="1" ht="11.25">
      <c r="B125" s="221"/>
      <c r="C125" s="222"/>
      <c r="D125" s="211" t="s">
        <v>197</v>
      </c>
      <c r="E125" s="223" t="s">
        <v>32</v>
      </c>
      <c r="F125" s="224" t="s">
        <v>199</v>
      </c>
      <c r="G125" s="222"/>
      <c r="H125" s="225">
        <v>43.2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197</v>
      </c>
      <c r="AU125" s="231" t="s">
        <v>141</v>
      </c>
      <c r="AV125" s="14" t="s">
        <v>150</v>
      </c>
      <c r="AW125" s="14" t="s">
        <v>41</v>
      </c>
      <c r="AX125" s="14" t="s">
        <v>21</v>
      </c>
      <c r="AY125" s="231" t="s">
        <v>132</v>
      </c>
    </row>
    <row r="126" spans="1:65" s="2" customFormat="1" ht="16.5" customHeight="1">
      <c r="A126" s="36"/>
      <c r="B126" s="37"/>
      <c r="C126" s="232" t="s">
        <v>242</v>
      </c>
      <c r="D126" s="232" t="s">
        <v>243</v>
      </c>
      <c r="E126" s="233" t="s">
        <v>244</v>
      </c>
      <c r="F126" s="234" t="s">
        <v>245</v>
      </c>
      <c r="G126" s="235" t="s">
        <v>195</v>
      </c>
      <c r="H126" s="236">
        <v>17.795000000000002</v>
      </c>
      <c r="I126" s="237"/>
      <c r="J126" s="238">
        <f>ROUND(I126*H126,2)</f>
        <v>0</v>
      </c>
      <c r="K126" s="234" t="s">
        <v>139</v>
      </c>
      <c r="L126" s="239"/>
      <c r="M126" s="240" t="s">
        <v>32</v>
      </c>
      <c r="N126" s="241" t="s">
        <v>51</v>
      </c>
      <c r="O126" s="66"/>
      <c r="P126" s="200">
        <f>O126*H126</f>
        <v>0</v>
      </c>
      <c r="Q126" s="200">
        <v>0.21</v>
      </c>
      <c r="R126" s="200">
        <f>Q126*H126</f>
        <v>3.7369500000000002</v>
      </c>
      <c r="S126" s="200">
        <v>0</v>
      </c>
      <c r="T126" s="20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221</v>
      </c>
      <c r="AT126" s="202" t="s">
        <v>243</v>
      </c>
      <c r="AU126" s="202" t="s">
        <v>141</v>
      </c>
      <c r="AY126" s="18" t="s">
        <v>132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8" t="s">
        <v>141</v>
      </c>
      <c r="BK126" s="203">
        <f>ROUND(I126*H126,2)</f>
        <v>0</v>
      </c>
      <c r="BL126" s="18" t="s">
        <v>150</v>
      </c>
      <c r="BM126" s="202" t="s">
        <v>246</v>
      </c>
    </row>
    <row r="127" spans="1:65" s="13" customFormat="1" ht="11.25">
      <c r="B127" s="209"/>
      <c r="C127" s="210"/>
      <c r="D127" s="211" t="s">
        <v>197</v>
      </c>
      <c r="E127" s="210"/>
      <c r="F127" s="213" t="s">
        <v>247</v>
      </c>
      <c r="G127" s="210"/>
      <c r="H127" s="214">
        <v>17.795000000000002</v>
      </c>
      <c r="I127" s="215"/>
      <c r="J127" s="210"/>
      <c r="K127" s="210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197</v>
      </c>
      <c r="AU127" s="220" t="s">
        <v>141</v>
      </c>
      <c r="AV127" s="13" t="s">
        <v>141</v>
      </c>
      <c r="AW127" s="13" t="s">
        <v>4</v>
      </c>
      <c r="AX127" s="13" t="s">
        <v>21</v>
      </c>
      <c r="AY127" s="220" t="s">
        <v>132</v>
      </c>
    </row>
    <row r="128" spans="1:65" s="2" customFormat="1" ht="21.75" customHeight="1">
      <c r="A128" s="36"/>
      <c r="B128" s="37"/>
      <c r="C128" s="191" t="s">
        <v>248</v>
      </c>
      <c r="D128" s="191" t="s">
        <v>135</v>
      </c>
      <c r="E128" s="192" t="s">
        <v>249</v>
      </c>
      <c r="F128" s="193" t="s">
        <v>250</v>
      </c>
      <c r="G128" s="194" t="s">
        <v>251</v>
      </c>
      <c r="H128" s="195">
        <v>10.423999999999999</v>
      </c>
      <c r="I128" s="196"/>
      <c r="J128" s="197">
        <f>ROUND(I128*H128,2)</f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150</v>
      </c>
      <c r="AT128" s="202" t="s">
        <v>135</v>
      </c>
      <c r="AU128" s="202" t="s">
        <v>141</v>
      </c>
      <c r="AY128" s="18" t="s">
        <v>132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8" t="s">
        <v>141</v>
      </c>
      <c r="BK128" s="203">
        <f>ROUND(I128*H128,2)</f>
        <v>0</v>
      </c>
      <c r="BL128" s="18" t="s">
        <v>150</v>
      </c>
      <c r="BM128" s="202" t="s">
        <v>252</v>
      </c>
    </row>
    <row r="129" spans="1:65" s="12" customFormat="1" ht="22.9" customHeight="1">
      <c r="B129" s="175"/>
      <c r="C129" s="176"/>
      <c r="D129" s="177" t="s">
        <v>78</v>
      </c>
      <c r="E129" s="189" t="s">
        <v>157</v>
      </c>
      <c r="F129" s="189" t="s">
        <v>253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SUM(P130:P166)</f>
        <v>0</v>
      </c>
      <c r="Q129" s="183"/>
      <c r="R129" s="184">
        <f>SUM(R130:R166)</f>
        <v>6.0579311999999996</v>
      </c>
      <c r="S129" s="183"/>
      <c r="T129" s="185">
        <f>SUM(T130:T166)</f>
        <v>0</v>
      </c>
      <c r="AR129" s="186" t="s">
        <v>21</v>
      </c>
      <c r="AT129" s="187" t="s">
        <v>78</v>
      </c>
      <c r="AU129" s="187" t="s">
        <v>21</v>
      </c>
      <c r="AY129" s="186" t="s">
        <v>132</v>
      </c>
      <c r="BK129" s="188">
        <f>SUM(BK130:BK166)</f>
        <v>0</v>
      </c>
    </row>
    <row r="130" spans="1:65" s="2" customFormat="1" ht="16.5" customHeight="1">
      <c r="A130" s="36"/>
      <c r="B130" s="37"/>
      <c r="C130" s="191" t="s">
        <v>254</v>
      </c>
      <c r="D130" s="191" t="s">
        <v>135</v>
      </c>
      <c r="E130" s="192" t="s">
        <v>255</v>
      </c>
      <c r="F130" s="193" t="s">
        <v>256</v>
      </c>
      <c r="G130" s="194" t="s">
        <v>195</v>
      </c>
      <c r="H130" s="195">
        <v>207.84</v>
      </c>
      <c r="I130" s="196"/>
      <c r="J130" s="197">
        <f>ROUND(I130*H130,2)</f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>O130*H130</f>
        <v>0</v>
      </c>
      <c r="Q130" s="200">
        <v>2.5999999999999998E-4</v>
      </c>
      <c r="R130" s="200">
        <f>Q130*H130</f>
        <v>5.4038399999999993E-2</v>
      </c>
      <c r="S130" s="200">
        <v>0</v>
      </c>
      <c r="T130" s="20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150</v>
      </c>
      <c r="AT130" s="202" t="s">
        <v>135</v>
      </c>
      <c r="AU130" s="202" t="s">
        <v>141</v>
      </c>
      <c r="AY130" s="18" t="s">
        <v>132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8" t="s">
        <v>141</v>
      </c>
      <c r="BK130" s="203">
        <f>ROUND(I130*H130,2)</f>
        <v>0</v>
      </c>
      <c r="BL130" s="18" t="s">
        <v>150</v>
      </c>
      <c r="BM130" s="202" t="s">
        <v>257</v>
      </c>
    </row>
    <row r="131" spans="1:65" s="2" customFormat="1" ht="16.5" customHeight="1">
      <c r="A131" s="36"/>
      <c r="B131" s="37"/>
      <c r="C131" s="191" t="s">
        <v>8</v>
      </c>
      <c r="D131" s="191" t="s">
        <v>135</v>
      </c>
      <c r="E131" s="192" t="s">
        <v>258</v>
      </c>
      <c r="F131" s="193" t="s">
        <v>259</v>
      </c>
      <c r="G131" s="194" t="s">
        <v>195</v>
      </c>
      <c r="H131" s="195">
        <v>207.84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260</v>
      </c>
    </row>
    <row r="132" spans="1:65" s="2" customFormat="1" ht="21.75" customHeight="1">
      <c r="A132" s="36"/>
      <c r="B132" s="37"/>
      <c r="C132" s="191" t="s">
        <v>261</v>
      </c>
      <c r="D132" s="191" t="s">
        <v>135</v>
      </c>
      <c r="E132" s="192" t="s">
        <v>262</v>
      </c>
      <c r="F132" s="193" t="s">
        <v>263</v>
      </c>
      <c r="G132" s="194" t="s">
        <v>195</v>
      </c>
      <c r="H132" s="195">
        <v>43.2</v>
      </c>
      <c r="I132" s="196"/>
      <c r="J132" s="197">
        <f>ROUND(I132*H132,2)</f>
        <v>0</v>
      </c>
      <c r="K132" s="193" t="s">
        <v>225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8.5199999999999998E-3</v>
      </c>
      <c r="R132" s="200">
        <f>Q132*H132</f>
        <v>0.368064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264</v>
      </c>
    </row>
    <row r="133" spans="1:65" s="15" customFormat="1" ht="11.25">
      <c r="B133" s="242"/>
      <c r="C133" s="243"/>
      <c r="D133" s="211" t="s">
        <v>197</v>
      </c>
      <c r="E133" s="244" t="s">
        <v>32</v>
      </c>
      <c r="F133" s="245" t="s">
        <v>265</v>
      </c>
      <c r="G133" s="243"/>
      <c r="H133" s="244" t="s">
        <v>32</v>
      </c>
      <c r="I133" s="246"/>
      <c r="J133" s="243"/>
      <c r="K133" s="243"/>
      <c r="L133" s="247"/>
      <c r="M133" s="248"/>
      <c r="N133" s="249"/>
      <c r="O133" s="249"/>
      <c r="P133" s="249"/>
      <c r="Q133" s="249"/>
      <c r="R133" s="249"/>
      <c r="S133" s="249"/>
      <c r="T133" s="250"/>
      <c r="AT133" s="251" t="s">
        <v>197</v>
      </c>
      <c r="AU133" s="251" t="s">
        <v>141</v>
      </c>
      <c r="AV133" s="15" t="s">
        <v>21</v>
      </c>
      <c r="AW133" s="15" t="s">
        <v>41</v>
      </c>
      <c r="AX133" s="15" t="s">
        <v>79</v>
      </c>
      <c r="AY133" s="251" t="s">
        <v>132</v>
      </c>
    </row>
    <row r="134" spans="1:65" s="13" customFormat="1" ht="11.25">
      <c r="B134" s="209"/>
      <c r="C134" s="210"/>
      <c r="D134" s="211" t="s">
        <v>197</v>
      </c>
      <c r="E134" s="212" t="s">
        <v>32</v>
      </c>
      <c r="F134" s="213" t="s">
        <v>266</v>
      </c>
      <c r="G134" s="210"/>
      <c r="H134" s="214">
        <v>43.2</v>
      </c>
      <c r="I134" s="215"/>
      <c r="J134" s="210"/>
      <c r="K134" s="210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197</v>
      </c>
      <c r="AU134" s="220" t="s">
        <v>141</v>
      </c>
      <c r="AV134" s="13" t="s">
        <v>141</v>
      </c>
      <c r="AW134" s="13" t="s">
        <v>41</v>
      </c>
      <c r="AX134" s="13" t="s">
        <v>79</v>
      </c>
      <c r="AY134" s="220" t="s">
        <v>132</v>
      </c>
    </row>
    <row r="135" spans="1:65" s="14" customFormat="1" ht="11.25">
      <c r="B135" s="221"/>
      <c r="C135" s="222"/>
      <c r="D135" s="211" t="s">
        <v>197</v>
      </c>
      <c r="E135" s="223" t="s">
        <v>32</v>
      </c>
      <c r="F135" s="224" t="s">
        <v>199</v>
      </c>
      <c r="G135" s="222"/>
      <c r="H135" s="225">
        <v>43.2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197</v>
      </c>
      <c r="AU135" s="231" t="s">
        <v>141</v>
      </c>
      <c r="AV135" s="14" t="s">
        <v>150</v>
      </c>
      <c r="AW135" s="14" t="s">
        <v>41</v>
      </c>
      <c r="AX135" s="14" t="s">
        <v>21</v>
      </c>
      <c r="AY135" s="231" t="s">
        <v>132</v>
      </c>
    </row>
    <row r="136" spans="1:65" s="2" customFormat="1" ht="16.5" customHeight="1">
      <c r="A136" s="36"/>
      <c r="B136" s="37"/>
      <c r="C136" s="232" t="s">
        <v>267</v>
      </c>
      <c r="D136" s="232" t="s">
        <v>243</v>
      </c>
      <c r="E136" s="233" t="s">
        <v>268</v>
      </c>
      <c r="F136" s="234" t="s">
        <v>269</v>
      </c>
      <c r="G136" s="235" t="s">
        <v>195</v>
      </c>
      <c r="H136" s="236">
        <v>44.064</v>
      </c>
      <c r="I136" s="237"/>
      <c r="J136" s="238">
        <f>ROUND(I136*H136,2)</f>
        <v>0</v>
      </c>
      <c r="K136" s="234" t="s">
        <v>139</v>
      </c>
      <c r="L136" s="239"/>
      <c r="M136" s="240" t="s">
        <v>32</v>
      </c>
      <c r="N136" s="241" t="s">
        <v>51</v>
      </c>
      <c r="O136" s="66"/>
      <c r="P136" s="200">
        <f>O136*H136</f>
        <v>0</v>
      </c>
      <c r="Q136" s="200">
        <v>3.5999999999999999E-3</v>
      </c>
      <c r="R136" s="200">
        <f>Q136*H136</f>
        <v>0.1586304</v>
      </c>
      <c r="S136" s="200">
        <v>0</v>
      </c>
      <c r="T136" s="20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2" t="s">
        <v>221</v>
      </c>
      <c r="AT136" s="202" t="s">
        <v>243</v>
      </c>
      <c r="AU136" s="202" t="s">
        <v>141</v>
      </c>
      <c r="AY136" s="18" t="s">
        <v>132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8" t="s">
        <v>141</v>
      </c>
      <c r="BK136" s="203">
        <f>ROUND(I136*H136,2)</f>
        <v>0</v>
      </c>
      <c r="BL136" s="18" t="s">
        <v>150</v>
      </c>
      <c r="BM136" s="202" t="s">
        <v>270</v>
      </c>
    </row>
    <row r="137" spans="1:65" s="13" customFormat="1" ht="11.25">
      <c r="B137" s="209"/>
      <c r="C137" s="210"/>
      <c r="D137" s="211" t="s">
        <v>197</v>
      </c>
      <c r="E137" s="210"/>
      <c r="F137" s="213" t="s">
        <v>271</v>
      </c>
      <c r="G137" s="210"/>
      <c r="H137" s="214">
        <v>44.064</v>
      </c>
      <c r="I137" s="215"/>
      <c r="J137" s="210"/>
      <c r="K137" s="210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197</v>
      </c>
      <c r="AU137" s="220" t="s">
        <v>141</v>
      </c>
      <c r="AV137" s="13" t="s">
        <v>141</v>
      </c>
      <c r="AW137" s="13" t="s">
        <v>4</v>
      </c>
      <c r="AX137" s="13" t="s">
        <v>21</v>
      </c>
      <c r="AY137" s="220" t="s">
        <v>132</v>
      </c>
    </row>
    <row r="138" spans="1:65" s="2" customFormat="1" ht="21.75" customHeight="1">
      <c r="A138" s="36"/>
      <c r="B138" s="37"/>
      <c r="C138" s="191" t="s">
        <v>272</v>
      </c>
      <c r="D138" s="191" t="s">
        <v>135</v>
      </c>
      <c r="E138" s="192" t="s">
        <v>273</v>
      </c>
      <c r="F138" s="193" t="s">
        <v>274</v>
      </c>
      <c r="G138" s="194" t="s">
        <v>195</v>
      </c>
      <c r="H138" s="195">
        <v>207.84</v>
      </c>
      <c r="I138" s="196"/>
      <c r="J138" s="197">
        <f>ROUND(I138*H138,2)</f>
        <v>0</v>
      </c>
      <c r="K138" s="193" t="s">
        <v>139</v>
      </c>
      <c r="L138" s="41"/>
      <c r="M138" s="198" t="s">
        <v>32</v>
      </c>
      <c r="N138" s="199" t="s">
        <v>51</v>
      </c>
      <c r="O138" s="66"/>
      <c r="P138" s="200">
        <f>O138*H138</f>
        <v>0</v>
      </c>
      <c r="Q138" s="200">
        <v>8.6E-3</v>
      </c>
      <c r="R138" s="200">
        <f>Q138*H138</f>
        <v>1.7874240000000001</v>
      </c>
      <c r="S138" s="200">
        <v>0</v>
      </c>
      <c r="T138" s="20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2" t="s">
        <v>150</v>
      </c>
      <c r="AT138" s="202" t="s">
        <v>135</v>
      </c>
      <c r="AU138" s="202" t="s">
        <v>141</v>
      </c>
      <c r="AY138" s="18" t="s">
        <v>132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8" t="s">
        <v>141</v>
      </c>
      <c r="BK138" s="203">
        <f>ROUND(I138*H138,2)</f>
        <v>0</v>
      </c>
      <c r="BL138" s="18" t="s">
        <v>150</v>
      </c>
      <c r="BM138" s="202" t="s">
        <v>275</v>
      </c>
    </row>
    <row r="139" spans="1:65" s="2" customFormat="1" ht="16.5" customHeight="1">
      <c r="A139" s="36"/>
      <c r="B139" s="37"/>
      <c r="C139" s="232" t="s">
        <v>276</v>
      </c>
      <c r="D139" s="232" t="s">
        <v>243</v>
      </c>
      <c r="E139" s="233" t="s">
        <v>277</v>
      </c>
      <c r="F139" s="234" t="s">
        <v>278</v>
      </c>
      <c r="G139" s="235" t="s">
        <v>195</v>
      </c>
      <c r="H139" s="236">
        <v>211.99700000000001</v>
      </c>
      <c r="I139" s="237"/>
      <c r="J139" s="238">
        <f>ROUND(I139*H139,2)</f>
        <v>0</v>
      </c>
      <c r="K139" s="234" t="s">
        <v>225</v>
      </c>
      <c r="L139" s="239"/>
      <c r="M139" s="240" t="s">
        <v>32</v>
      </c>
      <c r="N139" s="241" t="s">
        <v>51</v>
      </c>
      <c r="O139" s="66"/>
      <c r="P139" s="200">
        <f>O139*H139</f>
        <v>0</v>
      </c>
      <c r="Q139" s="200">
        <v>2.3999999999999998E-3</v>
      </c>
      <c r="R139" s="200">
        <f>Q139*H139</f>
        <v>0.50879279999999993</v>
      </c>
      <c r="S139" s="200">
        <v>0</v>
      </c>
      <c r="T139" s="20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2" t="s">
        <v>221</v>
      </c>
      <c r="AT139" s="202" t="s">
        <v>243</v>
      </c>
      <c r="AU139" s="202" t="s">
        <v>141</v>
      </c>
      <c r="AY139" s="18" t="s">
        <v>132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8" t="s">
        <v>141</v>
      </c>
      <c r="BK139" s="203">
        <f>ROUND(I139*H139,2)</f>
        <v>0</v>
      </c>
      <c r="BL139" s="18" t="s">
        <v>150</v>
      </c>
      <c r="BM139" s="202" t="s">
        <v>279</v>
      </c>
    </row>
    <row r="140" spans="1:65" s="13" customFormat="1" ht="11.25">
      <c r="B140" s="209"/>
      <c r="C140" s="210"/>
      <c r="D140" s="211" t="s">
        <v>197</v>
      </c>
      <c r="E140" s="210"/>
      <c r="F140" s="213" t="s">
        <v>280</v>
      </c>
      <c r="G140" s="210"/>
      <c r="H140" s="214">
        <v>211.99700000000001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</v>
      </c>
      <c r="AX140" s="13" t="s">
        <v>21</v>
      </c>
      <c r="AY140" s="220" t="s">
        <v>132</v>
      </c>
    </row>
    <row r="141" spans="1:65" s="2" customFormat="1" ht="21.75" customHeight="1">
      <c r="A141" s="36"/>
      <c r="B141" s="37"/>
      <c r="C141" s="191" t="s">
        <v>281</v>
      </c>
      <c r="D141" s="191" t="s">
        <v>135</v>
      </c>
      <c r="E141" s="192" t="s">
        <v>282</v>
      </c>
      <c r="F141" s="193" t="s">
        <v>283</v>
      </c>
      <c r="G141" s="194" t="s">
        <v>224</v>
      </c>
      <c r="H141" s="195">
        <v>85.6</v>
      </c>
      <c r="I141" s="196"/>
      <c r="J141" s="197">
        <f>ROUND(I141*H141,2)</f>
        <v>0</v>
      </c>
      <c r="K141" s="193" t="s">
        <v>139</v>
      </c>
      <c r="L141" s="41"/>
      <c r="M141" s="198" t="s">
        <v>32</v>
      </c>
      <c r="N141" s="199" t="s">
        <v>51</v>
      </c>
      <c r="O141" s="66"/>
      <c r="P141" s="200">
        <f>O141*H141</f>
        <v>0</v>
      </c>
      <c r="Q141" s="200">
        <v>3.3899999999999998E-3</v>
      </c>
      <c r="R141" s="200">
        <f>Q141*H141</f>
        <v>0.29018399999999994</v>
      </c>
      <c r="S141" s="200">
        <v>0</v>
      </c>
      <c r="T141" s="201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2" t="s">
        <v>150</v>
      </c>
      <c r="AT141" s="202" t="s">
        <v>135</v>
      </c>
      <c r="AU141" s="202" t="s">
        <v>141</v>
      </c>
      <c r="AY141" s="18" t="s">
        <v>132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8" t="s">
        <v>141</v>
      </c>
      <c r="BK141" s="203">
        <f>ROUND(I141*H141,2)</f>
        <v>0</v>
      </c>
      <c r="BL141" s="18" t="s">
        <v>150</v>
      </c>
      <c r="BM141" s="202" t="s">
        <v>284</v>
      </c>
    </row>
    <row r="142" spans="1:65" s="13" customFormat="1" ht="11.25">
      <c r="B142" s="209"/>
      <c r="C142" s="210"/>
      <c r="D142" s="211" t="s">
        <v>197</v>
      </c>
      <c r="E142" s="212" t="s">
        <v>32</v>
      </c>
      <c r="F142" s="213" t="s">
        <v>285</v>
      </c>
      <c r="G142" s="210"/>
      <c r="H142" s="214">
        <v>85.6</v>
      </c>
      <c r="I142" s="215"/>
      <c r="J142" s="210"/>
      <c r="K142" s="210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197</v>
      </c>
      <c r="AU142" s="220" t="s">
        <v>141</v>
      </c>
      <c r="AV142" s="13" t="s">
        <v>141</v>
      </c>
      <c r="AW142" s="13" t="s">
        <v>41</v>
      </c>
      <c r="AX142" s="13" t="s">
        <v>79</v>
      </c>
      <c r="AY142" s="220" t="s">
        <v>132</v>
      </c>
    </row>
    <row r="143" spans="1:65" s="14" customFormat="1" ht="11.25">
      <c r="B143" s="221"/>
      <c r="C143" s="222"/>
      <c r="D143" s="211" t="s">
        <v>197</v>
      </c>
      <c r="E143" s="223" t="s">
        <v>32</v>
      </c>
      <c r="F143" s="224" t="s">
        <v>199</v>
      </c>
      <c r="G143" s="222"/>
      <c r="H143" s="225">
        <v>85.6</v>
      </c>
      <c r="I143" s="226"/>
      <c r="J143" s="222"/>
      <c r="K143" s="222"/>
      <c r="L143" s="227"/>
      <c r="M143" s="228"/>
      <c r="N143" s="229"/>
      <c r="O143" s="229"/>
      <c r="P143" s="229"/>
      <c r="Q143" s="229"/>
      <c r="R143" s="229"/>
      <c r="S143" s="229"/>
      <c r="T143" s="230"/>
      <c r="AT143" s="231" t="s">
        <v>197</v>
      </c>
      <c r="AU143" s="231" t="s">
        <v>141</v>
      </c>
      <c r="AV143" s="14" t="s">
        <v>150</v>
      </c>
      <c r="AW143" s="14" t="s">
        <v>41</v>
      </c>
      <c r="AX143" s="14" t="s">
        <v>21</v>
      </c>
      <c r="AY143" s="231" t="s">
        <v>132</v>
      </c>
    </row>
    <row r="144" spans="1:65" s="2" customFormat="1" ht="16.5" customHeight="1">
      <c r="A144" s="36"/>
      <c r="B144" s="37"/>
      <c r="C144" s="232" t="s">
        <v>7</v>
      </c>
      <c r="D144" s="232" t="s">
        <v>243</v>
      </c>
      <c r="E144" s="233" t="s">
        <v>286</v>
      </c>
      <c r="F144" s="234" t="s">
        <v>287</v>
      </c>
      <c r="G144" s="235" t="s">
        <v>195</v>
      </c>
      <c r="H144" s="236">
        <v>94.16</v>
      </c>
      <c r="I144" s="237"/>
      <c r="J144" s="238">
        <f>ROUND(I144*H144,2)</f>
        <v>0</v>
      </c>
      <c r="K144" s="234" t="s">
        <v>139</v>
      </c>
      <c r="L144" s="239"/>
      <c r="M144" s="240" t="s">
        <v>32</v>
      </c>
      <c r="N144" s="241" t="s">
        <v>51</v>
      </c>
      <c r="O144" s="66"/>
      <c r="P144" s="200">
        <f>O144*H144</f>
        <v>0</v>
      </c>
      <c r="Q144" s="200">
        <v>5.1000000000000004E-4</v>
      </c>
      <c r="R144" s="200">
        <f>Q144*H144</f>
        <v>4.8021600000000005E-2</v>
      </c>
      <c r="S144" s="200">
        <v>0</v>
      </c>
      <c r="T144" s="201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2" t="s">
        <v>221</v>
      </c>
      <c r="AT144" s="202" t="s">
        <v>243</v>
      </c>
      <c r="AU144" s="202" t="s">
        <v>141</v>
      </c>
      <c r="AY144" s="18" t="s">
        <v>132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8" t="s">
        <v>141</v>
      </c>
      <c r="BK144" s="203">
        <f>ROUND(I144*H144,2)</f>
        <v>0</v>
      </c>
      <c r="BL144" s="18" t="s">
        <v>150</v>
      </c>
      <c r="BM144" s="202" t="s">
        <v>288</v>
      </c>
    </row>
    <row r="145" spans="1:65" s="13" customFormat="1" ht="11.25">
      <c r="B145" s="209"/>
      <c r="C145" s="210"/>
      <c r="D145" s="211" t="s">
        <v>197</v>
      </c>
      <c r="E145" s="210"/>
      <c r="F145" s="213" t="s">
        <v>289</v>
      </c>
      <c r="G145" s="210"/>
      <c r="H145" s="214">
        <v>94.16</v>
      </c>
      <c r="I145" s="215"/>
      <c r="J145" s="210"/>
      <c r="K145" s="210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197</v>
      </c>
      <c r="AU145" s="220" t="s">
        <v>141</v>
      </c>
      <c r="AV145" s="13" t="s">
        <v>141</v>
      </c>
      <c r="AW145" s="13" t="s">
        <v>4</v>
      </c>
      <c r="AX145" s="13" t="s">
        <v>21</v>
      </c>
      <c r="AY145" s="220" t="s">
        <v>132</v>
      </c>
    </row>
    <row r="146" spans="1:65" s="2" customFormat="1" ht="16.5" customHeight="1">
      <c r="A146" s="36"/>
      <c r="B146" s="37"/>
      <c r="C146" s="191" t="s">
        <v>290</v>
      </c>
      <c r="D146" s="191" t="s">
        <v>135</v>
      </c>
      <c r="E146" s="192" t="s">
        <v>291</v>
      </c>
      <c r="F146" s="193" t="s">
        <v>292</v>
      </c>
      <c r="G146" s="194" t="s">
        <v>224</v>
      </c>
      <c r="H146" s="195">
        <v>36</v>
      </c>
      <c r="I146" s="196"/>
      <c r="J146" s="197">
        <f>ROUND(I146*H146,2)</f>
        <v>0</v>
      </c>
      <c r="K146" s="193" t="s">
        <v>139</v>
      </c>
      <c r="L146" s="41"/>
      <c r="M146" s="198" t="s">
        <v>32</v>
      </c>
      <c r="N146" s="199" t="s">
        <v>51</v>
      </c>
      <c r="O146" s="66"/>
      <c r="P146" s="200">
        <f>O146*H146</f>
        <v>0</v>
      </c>
      <c r="Q146" s="200">
        <v>6.0000000000000002E-5</v>
      </c>
      <c r="R146" s="200">
        <f>Q146*H146</f>
        <v>2.16E-3</v>
      </c>
      <c r="S146" s="200">
        <v>0</v>
      </c>
      <c r="T146" s="201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2" t="s">
        <v>150</v>
      </c>
      <c r="AT146" s="202" t="s">
        <v>135</v>
      </c>
      <c r="AU146" s="202" t="s">
        <v>141</v>
      </c>
      <c r="AY146" s="18" t="s">
        <v>132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8" t="s">
        <v>141</v>
      </c>
      <c r="BK146" s="203">
        <f>ROUND(I146*H146,2)</f>
        <v>0</v>
      </c>
      <c r="BL146" s="18" t="s">
        <v>150</v>
      </c>
      <c r="BM146" s="202" t="s">
        <v>293</v>
      </c>
    </row>
    <row r="147" spans="1:65" s="2" customFormat="1" ht="16.5" customHeight="1">
      <c r="A147" s="36"/>
      <c r="B147" s="37"/>
      <c r="C147" s="232" t="s">
        <v>294</v>
      </c>
      <c r="D147" s="232" t="s">
        <v>243</v>
      </c>
      <c r="E147" s="233" t="s">
        <v>295</v>
      </c>
      <c r="F147" s="234" t="s">
        <v>296</v>
      </c>
      <c r="G147" s="235" t="s">
        <v>224</v>
      </c>
      <c r="H147" s="236">
        <v>37.026000000000003</v>
      </c>
      <c r="I147" s="237"/>
      <c r="J147" s="238">
        <f>ROUND(I147*H147,2)</f>
        <v>0</v>
      </c>
      <c r="K147" s="234" t="s">
        <v>139</v>
      </c>
      <c r="L147" s="239"/>
      <c r="M147" s="240" t="s">
        <v>32</v>
      </c>
      <c r="N147" s="241" t="s">
        <v>51</v>
      </c>
      <c r="O147" s="66"/>
      <c r="P147" s="200">
        <f>O147*H147</f>
        <v>0</v>
      </c>
      <c r="Q147" s="200">
        <v>5.9999999999999995E-4</v>
      </c>
      <c r="R147" s="200">
        <f>Q147*H147</f>
        <v>2.2215599999999999E-2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221</v>
      </c>
      <c r="AT147" s="202" t="s">
        <v>243</v>
      </c>
      <c r="AU147" s="202" t="s">
        <v>141</v>
      </c>
      <c r="AY147" s="18" t="s">
        <v>132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8" t="s">
        <v>141</v>
      </c>
      <c r="BK147" s="203">
        <f>ROUND(I147*H147,2)</f>
        <v>0</v>
      </c>
      <c r="BL147" s="18" t="s">
        <v>150</v>
      </c>
      <c r="BM147" s="202" t="s">
        <v>297</v>
      </c>
    </row>
    <row r="148" spans="1:65" s="13" customFormat="1" ht="11.25">
      <c r="B148" s="209"/>
      <c r="C148" s="210"/>
      <c r="D148" s="211" t="s">
        <v>197</v>
      </c>
      <c r="E148" s="212" t="s">
        <v>32</v>
      </c>
      <c r="F148" s="213" t="s">
        <v>298</v>
      </c>
      <c r="G148" s="210"/>
      <c r="H148" s="214">
        <v>36.299999999999997</v>
      </c>
      <c r="I148" s="215"/>
      <c r="J148" s="210"/>
      <c r="K148" s="210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197</v>
      </c>
      <c r="AU148" s="220" t="s">
        <v>141</v>
      </c>
      <c r="AV148" s="13" t="s">
        <v>141</v>
      </c>
      <c r="AW148" s="13" t="s">
        <v>41</v>
      </c>
      <c r="AX148" s="13" t="s">
        <v>79</v>
      </c>
      <c r="AY148" s="220" t="s">
        <v>132</v>
      </c>
    </row>
    <row r="149" spans="1:65" s="14" customFormat="1" ht="11.25">
      <c r="B149" s="221"/>
      <c r="C149" s="222"/>
      <c r="D149" s="211" t="s">
        <v>197</v>
      </c>
      <c r="E149" s="223" t="s">
        <v>32</v>
      </c>
      <c r="F149" s="224" t="s">
        <v>199</v>
      </c>
      <c r="G149" s="222"/>
      <c r="H149" s="225">
        <v>36.299999999999997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197</v>
      </c>
      <c r="AU149" s="231" t="s">
        <v>141</v>
      </c>
      <c r="AV149" s="14" t="s">
        <v>150</v>
      </c>
      <c r="AW149" s="14" t="s">
        <v>41</v>
      </c>
      <c r="AX149" s="14" t="s">
        <v>21</v>
      </c>
      <c r="AY149" s="231" t="s">
        <v>132</v>
      </c>
    </row>
    <row r="150" spans="1:65" s="13" customFormat="1" ht="11.25">
      <c r="B150" s="209"/>
      <c r="C150" s="210"/>
      <c r="D150" s="211" t="s">
        <v>197</v>
      </c>
      <c r="E150" s="210"/>
      <c r="F150" s="213" t="s">
        <v>299</v>
      </c>
      <c r="G150" s="210"/>
      <c r="H150" s="214">
        <v>37.026000000000003</v>
      </c>
      <c r="I150" s="215"/>
      <c r="J150" s="210"/>
      <c r="K150" s="210"/>
      <c r="L150" s="216"/>
      <c r="M150" s="217"/>
      <c r="N150" s="218"/>
      <c r="O150" s="218"/>
      <c r="P150" s="218"/>
      <c r="Q150" s="218"/>
      <c r="R150" s="218"/>
      <c r="S150" s="218"/>
      <c r="T150" s="219"/>
      <c r="AT150" s="220" t="s">
        <v>197</v>
      </c>
      <c r="AU150" s="220" t="s">
        <v>141</v>
      </c>
      <c r="AV150" s="13" t="s">
        <v>141</v>
      </c>
      <c r="AW150" s="13" t="s">
        <v>4</v>
      </c>
      <c r="AX150" s="13" t="s">
        <v>21</v>
      </c>
      <c r="AY150" s="220" t="s">
        <v>132</v>
      </c>
    </row>
    <row r="151" spans="1:65" s="2" customFormat="1" ht="16.5" customHeight="1">
      <c r="A151" s="36"/>
      <c r="B151" s="37"/>
      <c r="C151" s="191" t="s">
        <v>300</v>
      </c>
      <c r="D151" s="191" t="s">
        <v>135</v>
      </c>
      <c r="E151" s="192" t="s">
        <v>301</v>
      </c>
      <c r="F151" s="193" t="s">
        <v>302</v>
      </c>
      <c r="G151" s="194" t="s">
        <v>224</v>
      </c>
      <c r="H151" s="195">
        <v>28</v>
      </c>
      <c r="I151" s="196"/>
      <c r="J151" s="197">
        <f>ROUND(I151*H151,2)</f>
        <v>0</v>
      </c>
      <c r="K151" s="193" t="s">
        <v>139</v>
      </c>
      <c r="L151" s="41"/>
      <c r="M151" s="198" t="s">
        <v>32</v>
      </c>
      <c r="N151" s="199" t="s">
        <v>51</v>
      </c>
      <c r="O151" s="66"/>
      <c r="P151" s="200">
        <f>O151*H151</f>
        <v>0</v>
      </c>
      <c r="Q151" s="200">
        <v>2.5000000000000001E-4</v>
      </c>
      <c r="R151" s="200">
        <f>Q151*H151</f>
        <v>7.0000000000000001E-3</v>
      </c>
      <c r="S151" s="200">
        <v>0</v>
      </c>
      <c r="T151" s="201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2" t="s">
        <v>150</v>
      </c>
      <c r="AT151" s="202" t="s">
        <v>135</v>
      </c>
      <c r="AU151" s="202" t="s">
        <v>141</v>
      </c>
      <c r="AY151" s="18" t="s">
        <v>132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8" t="s">
        <v>141</v>
      </c>
      <c r="BK151" s="203">
        <f>ROUND(I151*H151,2)</f>
        <v>0</v>
      </c>
      <c r="BL151" s="18" t="s">
        <v>150</v>
      </c>
      <c r="BM151" s="202" t="s">
        <v>303</v>
      </c>
    </row>
    <row r="152" spans="1:65" s="2" customFormat="1" ht="16.5" customHeight="1">
      <c r="A152" s="36"/>
      <c r="B152" s="37"/>
      <c r="C152" s="232" t="s">
        <v>304</v>
      </c>
      <c r="D152" s="232" t="s">
        <v>243</v>
      </c>
      <c r="E152" s="233" t="s">
        <v>305</v>
      </c>
      <c r="F152" s="234" t="s">
        <v>306</v>
      </c>
      <c r="G152" s="235" t="s">
        <v>224</v>
      </c>
      <c r="H152" s="236">
        <v>29.4</v>
      </c>
      <c r="I152" s="237"/>
      <c r="J152" s="238">
        <f>ROUND(I152*H152,2)</f>
        <v>0</v>
      </c>
      <c r="K152" s="234" t="s">
        <v>139</v>
      </c>
      <c r="L152" s="239"/>
      <c r="M152" s="240" t="s">
        <v>32</v>
      </c>
      <c r="N152" s="241" t="s">
        <v>51</v>
      </c>
      <c r="O152" s="66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221</v>
      </c>
      <c r="AT152" s="202" t="s">
        <v>243</v>
      </c>
      <c r="AU152" s="202" t="s">
        <v>141</v>
      </c>
      <c r="AY152" s="18" t="s">
        <v>132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8" t="s">
        <v>141</v>
      </c>
      <c r="BK152" s="203">
        <f>ROUND(I152*H152,2)</f>
        <v>0</v>
      </c>
      <c r="BL152" s="18" t="s">
        <v>150</v>
      </c>
      <c r="BM152" s="202" t="s">
        <v>307</v>
      </c>
    </row>
    <row r="153" spans="1:65" s="13" customFormat="1" ht="11.25">
      <c r="B153" s="209"/>
      <c r="C153" s="210"/>
      <c r="D153" s="211" t="s">
        <v>197</v>
      </c>
      <c r="E153" s="212" t="s">
        <v>32</v>
      </c>
      <c r="F153" s="213" t="s">
        <v>308</v>
      </c>
      <c r="G153" s="210"/>
      <c r="H153" s="214">
        <v>29.4</v>
      </c>
      <c r="I153" s="215"/>
      <c r="J153" s="210"/>
      <c r="K153" s="210"/>
      <c r="L153" s="216"/>
      <c r="M153" s="217"/>
      <c r="N153" s="218"/>
      <c r="O153" s="218"/>
      <c r="P153" s="218"/>
      <c r="Q153" s="218"/>
      <c r="R153" s="218"/>
      <c r="S153" s="218"/>
      <c r="T153" s="219"/>
      <c r="AT153" s="220" t="s">
        <v>197</v>
      </c>
      <c r="AU153" s="220" t="s">
        <v>141</v>
      </c>
      <c r="AV153" s="13" t="s">
        <v>141</v>
      </c>
      <c r="AW153" s="13" t="s">
        <v>41</v>
      </c>
      <c r="AX153" s="13" t="s">
        <v>79</v>
      </c>
      <c r="AY153" s="220" t="s">
        <v>132</v>
      </c>
    </row>
    <row r="154" spans="1:65" s="14" customFormat="1" ht="11.25">
      <c r="B154" s="221"/>
      <c r="C154" s="222"/>
      <c r="D154" s="211" t="s">
        <v>197</v>
      </c>
      <c r="E154" s="223" t="s">
        <v>32</v>
      </c>
      <c r="F154" s="224" t="s">
        <v>199</v>
      </c>
      <c r="G154" s="222"/>
      <c r="H154" s="225">
        <v>29.4</v>
      </c>
      <c r="I154" s="226"/>
      <c r="J154" s="222"/>
      <c r="K154" s="222"/>
      <c r="L154" s="227"/>
      <c r="M154" s="228"/>
      <c r="N154" s="229"/>
      <c r="O154" s="229"/>
      <c r="P154" s="229"/>
      <c r="Q154" s="229"/>
      <c r="R154" s="229"/>
      <c r="S154" s="229"/>
      <c r="T154" s="230"/>
      <c r="AT154" s="231" t="s">
        <v>197</v>
      </c>
      <c r="AU154" s="231" t="s">
        <v>141</v>
      </c>
      <c r="AV154" s="14" t="s">
        <v>150</v>
      </c>
      <c r="AW154" s="14" t="s">
        <v>41</v>
      </c>
      <c r="AX154" s="14" t="s">
        <v>21</v>
      </c>
      <c r="AY154" s="231" t="s">
        <v>132</v>
      </c>
    </row>
    <row r="155" spans="1:65" s="2" customFormat="1" ht="21.75" customHeight="1">
      <c r="A155" s="36"/>
      <c r="B155" s="37"/>
      <c r="C155" s="191" t="s">
        <v>309</v>
      </c>
      <c r="D155" s="191" t="s">
        <v>135</v>
      </c>
      <c r="E155" s="192" t="s">
        <v>310</v>
      </c>
      <c r="F155" s="193" t="s">
        <v>311</v>
      </c>
      <c r="G155" s="194" t="s">
        <v>195</v>
      </c>
      <c r="H155" s="195">
        <v>42</v>
      </c>
      <c r="I155" s="196"/>
      <c r="J155" s="197">
        <f>ROUND(I155*H155,2)</f>
        <v>0</v>
      </c>
      <c r="K155" s="193" t="s">
        <v>139</v>
      </c>
      <c r="L155" s="41"/>
      <c r="M155" s="198" t="s">
        <v>32</v>
      </c>
      <c r="N155" s="199" t="s">
        <v>51</v>
      </c>
      <c r="O155" s="66"/>
      <c r="P155" s="200">
        <f>O155*H155</f>
        <v>0</v>
      </c>
      <c r="Q155" s="200">
        <v>1.188E-2</v>
      </c>
      <c r="R155" s="200">
        <f>Q155*H155</f>
        <v>0.49896000000000001</v>
      </c>
      <c r="S155" s="200">
        <v>0</v>
      </c>
      <c r="T155" s="20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2" t="s">
        <v>150</v>
      </c>
      <c r="AT155" s="202" t="s">
        <v>135</v>
      </c>
      <c r="AU155" s="202" t="s">
        <v>141</v>
      </c>
      <c r="AY155" s="18" t="s">
        <v>132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8" t="s">
        <v>141</v>
      </c>
      <c r="BK155" s="203">
        <f>ROUND(I155*H155,2)</f>
        <v>0</v>
      </c>
      <c r="BL155" s="18" t="s">
        <v>150</v>
      </c>
      <c r="BM155" s="202" t="s">
        <v>312</v>
      </c>
    </row>
    <row r="156" spans="1:65" s="2" customFormat="1" ht="21.75" customHeight="1">
      <c r="A156" s="36"/>
      <c r="B156" s="37"/>
      <c r="C156" s="191" t="s">
        <v>313</v>
      </c>
      <c r="D156" s="191" t="s">
        <v>135</v>
      </c>
      <c r="E156" s="192" t="s">
        <v>314</v>
      </c>
      <c r="F156" s="193" t="s">
        <v>315</v>
      </c>
      <c r="G156" s="194" t="s">
        <v>195</v>
      </c>
      <c r="H156" s="195">
        <v>207.84</v>
      </c>
      <c r="I156" s="196"/>
      <c r="J156" s="197">
        <f>ROUND(I156*H156,2)</f>
        <v>0</v>
      </c>
      <c r="K156" s="193" t="s">
        <v>139</v>
      </c>
      <c r="L156" s="41"/>
      <c r="M156" s="198" t="s">
        <v>32</v>
      </c>
      <c r="N156" s="199" t="s">
        <v>51</v>
      </c>
      <c r="O156" s="66"/>
      <c r="P156" s="200">
        <f>O156*H156</f>
        <v>0</v>
      </c>
      <c r="Q156" s="200">
        <v>3.48E-3</v>
      </c>
      <c r="R156" s="200">
        <f>Q156*H156</f>
        <v>0.72328320000000001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150</v>
      </c>
      <c r="AT156" s="202" t="s">
        <v>135</v>
      </c>
      <c r="AU156" s="202" t="s">
        <v>141</v>
      </c>
      <c r="AY156" s="18" t="s">
        <v>132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8" t="s">
        <v>141</v>
      </c>
      <c r="BK156" s="203">
        <f>ROUND(I156*H156,2)</f>
        <v>0</v>
      </c>
      <c r="BL156" s="18" t="s">
        <v>150</v>
      </c>
      <c r="BM156" s="202" t="s">
        <v>316</v>
      </c>
    </row>
    <row r="157" spans="1:65" s="2" customFormat="1" ht="16.5" customHeight="1">
      <c r="A157" s="36"/>
      <c r="B157" s="37"/>
      <c r="C157" s="191" t="s">
        <v>317</v>
      </c>
      <c r="D157" s="191" t="s">
        <v>135</v>
      </c>
      <c r="E157" s="192" t="s">
        <v>318</v>
      </c>
      <c r="F157" s="193" t="s">
        <v>319</v>
      </c>
      <c r="G157" s="194" t="s">
        <v>195</v>
      </c>
      <c r="H157" s="195">
        <v>207.84</v>
      </c>
      <c r="I157" s="196"/>
      <c r="J157" s="197">
        <f>ROUND(I157*H157,2)</f>
        <v>0</v>
      </c>
      <c r="K157" s="193" t="s">
        <v>139</v>
      </c>
      <c r="L157" s="41"/>
      <c r="M157" s="198" t="s">
        <v>32</v>
      </c>
      <c r="N157" s="199" t="s">
        <v>51</v>
      </c>
      <c r="O157" s="66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150</v>
      </c>
      <c r="AT157" s="202" t="s">
        <v>135</v>
      </c>
      <c r="AU157" s="202" t="s">
        <v>141</v>
      </c>
      <c r="AY157" s="18" t="s">
        <v>132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8" t="s">
        <v>141</v>
      </c>
      <c r="BK157" s="203">
        <f>ROUND(I157*H157,2)</f>
        <v>0</v>
      </c>
      <c r="BL157" s="18" t="s">
        <v>150</v>
      </c>
      <c r="BM157" s="202" t="s">
        <v>320</v>
      </c>
    </row>
    <row r="158" spans="1:65" s="2" customFormat="1" ht="21.75" customHeight="1">
      <c r="A158" s="36"/>
      <c r="B158" s="37"/>
      <c r="C158" s="191" t="s">
        <v>321</v>
      </c>
      <c r="D158" s="191" t="s">
        <v>135</v>
      </c>
      <c r="E158" s="192" t="s">
        <v>322</v>
      </c>
      <c r="F158" s="193" t="s">
        <v>323</v>
      </c>
      <c r="G158" s="194" t="s">
        <v>195</v>
      </c>
      <c r="H158" s="195">
        <v>40.700000000000003</v>
      </c>
      <c r="I158" s="196"/>
      <c r="J158" s="197">
        <f>ROUND(I158*H158,2)</f>
        <v>0</v>
      </c>
      <c r="K158" s="193" t="s">
        <v>139</v>
      </c>
      <c r="L158" s="41"/>
      <c r="M158" s="198" t="s">
        <v>32</v>
      </c>
      <c r="N158" s="199" t="s">
        <v>51</v>
      </c>
      <c r="O158" s="66"/>
      <c r="P158" s="200">
        <f>O158*H158</f>
        <v>0</v>
      </c>
      <c r="Q158" s="200">
        <v>3.7999999999999999E-2</v>
      </c>
      <c r="R158" s="200">
        <f>Q158*H158</f>
        <v>1.5466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150</v>
      </c>
      <c r="AT158" s="202" t="s">
        <v>135</v>
      </c>
      <c r="AU158" s="202" t="s">
        <v>141</v>
      </c>
      <c r="AY158" s="18" t="s">
        <v>132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8" t="s">
        <v>141</v>
      </c>
      <c r="BK158" s="203">
        <f>ROUND(I158*H158,2)</f>
        <v>0</v>
      </c>
      <c r="BL158" s="18" t="s">
        <v>150</v>
      </c>
      <c r="BM158" s="202" t="s">
        <v>324</v>
      </c>
    </row>
    <row r="159" spans="1:65" s="13" customFormat="1" ht="11.25">
      <c r="B159" s="209"/>
      <c r="C159" s="210"/>
      <c r="D159" s="211" t="s">
        <v>197</v>
      </c>
      <c r="E159" s="212" t="s">
        <v>32</v>
      </c>
      <c r="F159" s="213" t="s">
        <v>325</v>
      </c>
      <c r="G159" s="210"/>
      <c r="H159" s="214">
        <v>40.700000000000003</v>
      </c>
      <c r="I159" s="215"/>
      <c r="J159" s="210"/>
      <c r="K159" s="210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197</v>
      </c>
      <c r="AU159" s="220" t="s">
        <v>141</v>
      </c>
      <c r="AV159" s="13" t="s">
        <v>141</v>
      </c>
      <c r="AW159" s="13" t="s">
        <v>41</v>
      </c>
      <c r="AX159" s="13" t="s">
        <v>79</v>
      </c>
      <c r="AY159" s="220" t="s">
        <v>132</v>
      </c>
    </row>
    <row r="160" spans="1:65" s="14" customFormat="1" ht="11.25">
      <c r="B160" s="221"/>
      <c r="C160" s="222"/>
      <c r="D160" s="211" t="s">
        <v>197</v>
      </c>
      <c r="E160" s="223" t="s">
        <v>32</v>
      </c>
      <c r="F160" s="224" t="s">
        <v>199</v>
      </c>
      <c r="G160" s="222"/>
      <c r="H160" s="225">
        <v>40.700000000000003</v>
      </c>
      <c r="I160" s="226"/>
      <c r="J160" s="222"/>
      <c r="K160" s="222"/>
      <c r="L160" s="227"/>
      <c r="M160" s="228"/>
      <c r="N160" s="229"/>
      <c r="O160" s="229"/>
      <c r="P160" s="229"/>
      <c r="Q160" s="229"/>
      <c r="R160" s="229"/>
      <c r="S160" s="229"/>
      <c r="T160" s="230"/>
      <c r="AT160" s="231" t="s">
        <v>197</v>
      </c>
      <c r="AU160" s="231" t="s">
        <v>141</v>
      </c>
      <c r="AV160" s="14" t="s">
        <v>150</v>
      </c>
      <c r="AW160" s="14" t="s">
        <v>41</v>
      </c>
      <c r="AX160" s="14" t="s">
        <v>21</v>
      </c>
      <c r="AY160" s="231" t="s">
        <v>132</v>
      </c>
    </row>
    <row r="161" spans="1:65" s="2" customFormat="1" ht="21.75" customHeight="1">
      <c r="A161" s="36"/>
      <c r="B161" s="37"/>
      <c r="C161" s="191" t="s">
        <v>326</v>
      </c>
      <c r="D161" s="191" t="s">
        <v>135</v>
      </c>
      <c r="E161" s="192" t="s">
        <v>327</v>
      </c>
      <c r="F161" s="193" t="s">
        <v>328</v>
      </c>
      <c r="G161" s="194" t="s">
        <v>195</v>
      </c>
      <c r="H161" s="195">
        <v>40.56</v>
      </c>
      <c r="I161" s="196"/>
      <c r="J161" s="197">
        <f>ROUND(I161*H161,2)</f>
        <v>0</v>
      </c>
      <c r="K161" s="193" t="s">
        <v>139</v>
      </c>
      <c r="L161" s="41"/>
      <c r="M161" s="198" t="s">
        <v>32</v>
      </c>
      <c r="N161" s="199" t="s">
        <v>51</v>
      </c>
      <c r="O161" s="66"/>
      <c r="P161" s="200">
        <f>O161*H161</f>
        <v>0</v>
      </c>
      <c r="Q161" s="200">
        <v>1.2E-4</v>
      </c>
      <c r="R161" s="200">
        <f>Q161*H161</f>
        <v>4.8672000000000003E-3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150</v>
      </c>
      <c r="AT161" s="202" t="s">
        <v>135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329</v>
      </c>
    </row>
    <row r="162" spans="1:65" s="13" customFormat="1" ht="11.25">
      <c r="B162" s="209"/>
      <c r="C162" s="210"/>
      <c r="D162" s="211" t="s">
        <v>197</v>
      </c>
      <c r="E162" s="212" t="s">
        <v>32</v>
      </c>
      <c r="F162" s="213" t="s">
        <v>330</v>
      </c>
      <c r="G162" s="210"/>
      <c r="H162" s="214">
        <v>40.56</v>
      </c>
      <c r="I162" s="215"/>
      <c r="J162" s="210"/>
      <c r="K162" s="210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197</v>
      </c>
      <c r="AU162" s="220" t="s">
        <v>141</v>
      </c>
      <c r="AV162" s="13" t="s">
        <v>141</v>
      </c>
      <c r="AW162" s="13" t="s">
        <v>41</v>
      </c>
      <c r="AX162" s="13" t="s">
        <v>79</v>
      </c>
      <c r="AY162" s="220" t="s">
        <v>132</v>
      </c>
    </row>
    <row r="163" spans="1:65" s="14" customFormat="1" ht="11.25">
      <c r="B163" s="221"/>
      <c r="C163" s="222"/>
      <c r="D163" s="211" t="s">
        <v>197</v>
      </c>
      <c r="E163" s="223" t="s">
        <v>32</v>
      </c>
      <c r="F163" s="224" t="s">
        <v>199</v>
      </c>
      <c r="G163" s="222"/>
      <c r="H163" s="225">
        <v>40.56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197</v>
      </c>
      <c r="AU163" s="231" t="s">
        <v>141</v>
      </c>
      <c r="AV163" s="14" t="s">
        <v>150</v>
      </c>
      <c r="AW163" s="14" t="s">
        <v>41</v>
      </c>
      <c r="AX163" s="14" t="s">
        <v>21</v>
      </c>
      <c r="AY163" s="231" t="s">
        <v>132</v>
      </c>
    </row>
    <row r="164" spans="1:65" s="2" customFormat="1" ht="16.5" customHeight="1">
      <c r="A164" s="36"/>
      <c r="B164" s="37"/>
      <c r="C164" s="191" t="s">
        <v>331</v>
      </c>
      <c r="D164" s="191" t="s">
        <v>135</v>
      </c>
      <c r="E164" s="192" t="s">
        <v>332</v>
      </c>
      <c r="F164" s="193" t="s">
        <v>333</v>
      </c>
      <c r="G164" s="194" t="s">
        <v>195</v>
      </c>
      <c r="H164" s="195">
        <v>207.84</v>
      </c>
      <c r="I164" s="196"/>
      <c r="J164" s="197">
        <f>ROUND(I164*H164,2)</f>
        <v>0</v>
      </c>
      <c r="K164" s="193" t="s">
        <v>139</v>
      </c>
      <c r="L164" s="41"/>
      <c r="M164" s="198" t="s">
        <v>32</v>
      </c>
      <c r="N164" s="199" t="s">
        <v>51</v>
      </c>
      <c r="O164" s="66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150</v>
      </c>
      <c r="AT164" s="202" t="s">
        <v>135</v>
      </c>
      <c r="AU164" s="202" t="s">
        <v>141</v>
      </c>
      <c r="AY164" s="18" t="s">
        <v>132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8" t="s">
        <v>141</v>
      </c>
      <c r="BK164" s="203">
        <f>ROUND(I164*H164,2)</f>
        <v>0</v>
      </c>
      <c r="BL164" s="18" t="s">
        <v>150</v>
      </c>
      <c r="BM164" s="202" t="s">
        <v>334</v>
      </c>
    </row>
    <row r="165" spans="1:65" s="2" customFormat="1" ht="21.75" customHeight="1">
      <c r="A165" s="36"/>
      <c r="B165" s="37"/>
      <c r="C165" s="191" t="s">
        <v>335</v>
      </c>
      <c r="D165" s="191" t="s">
        <v>135</v>
      </c>
      <c r="E165" s="192" t="s">
        <v>336</v>
      </c>
      <c r="F165" s="193" t="s">
        <v>337</v>
      </c>
      <c r="G165" s="194" t="s">
        <v>338</v>
      </c>
      <c r="H165" s="195">
        <v>1</v>
      </c>
      <c r="I165" s="196"/>
      <c r="J165" s="197">
        <f>ROUND(I165*H165,2)</f>
        <v>0</v>
      </c>
      <c r="K165" s="193" t="s">
        <v>139</v>
      </c>
      <c r="L165" s="41"/>
      <c r="M165" s="198" t="s">
        <v>32</v>
      </c>
      <c r="N165" s="199" t="s">
        <v>51</v>
      </c>
      <c r="O165" s="66"/>
      <c r="P165" s="200">
        <f>O165*H165</f>
        <v>0</v>
      </c>
      <c r="Q165" s="200">
        <v>1.7770000000000001E-2</v>
      </c>
      <c r="R165" s="200">
        <f>Q165*H165</f>
        <v>1.7770000000000001E-2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150</v>
      </c>
      <c r="AT165" s="202" t="s">
        <v>135</v>
      </c>
      <c r="AU165" s="202" t="s">
        <v>141</v>
      </c>
      <c r="AY165" s="18" t="s">
        <v>132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8" t="s">
        <v>141</v>
      </c>
      <c r="BK165" s="203">
        <f>ROUND(I165*H165,2)</f>
        <v>0</v>
      </c>
      <c r="BL165" s="18" t="s">
        <v>150</v>
      </c>
      <c r="BM165" s="202" t="s">
        <v>339</v>
      </c>
    </row>
    <row r="166" spans="1:65" s="2" customFormat="1" ht="16.5" customHeight="1">
      <c r="A166" s="36"/>
      <c r="B166" s="37"/>
      <c r="C166" s="232" t="s">
        <v>340</v>
      </c>
      <c r="D166" s="232" t="s">
        <v>243</v>
      </c>
      <c r="E166" s="233" t="s">
        <v>341</v>
      </c>
      <c r="F166" s="234" t="s">
        <v>342</v>
      </c>
      <c r="G166" s="235" t="s">
        <v>338</v>
      </c>
      <c r="H166" s="236">
        <v>1</v>
      </c>
      <c r="I166" s="237"/>
      <c r="J166" s="238">
        <f>ROUND(I166*H166,2)</f>
        <v>0</v>
      </c>
      <c r="K166" s="234" t="s">
        <v>139</v>
      </c>
      <c r="L166" s="239"/>
      <c r="M166" s="240" t="s">
        <v>32</v>
      </c>
      <c r="N166" s="241" t="s">
        <v>51</v>
      </c>
      <c r="O166" s="66"/>
      <c r="P166" s="200">
        <f>O166*H166</f>
        <v>0</v>
      </c>
      <c r="Q166" s="200">
        <v>1.992E-2</v>
      </c>
      <c r="R166" s="200">
        <f>Q166*H166</f>
        <v>1.992E-2</v>
      </c>
      <c r="S166" s="200">
        <v>0</v>
      </c>
      <c r="T166" s="20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2" t="s">
        <v>221</v>
      </c>
      <c r="AT166" s="202" t="s">
        <v>243</v>
      </c>
      <c r="AU166" s="202" t="s">
        <v>141</v>
      </c>
      <c r="AY166" s="18" t="s">
        <v>132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8" t="s">
        <v>141</v>
      </c>
      <c r="BK166" s="203">
        <f>ROUND(I166*H166,2)</f>
        <v>0</v>
      </c>
      <c r="BL166" s="18" t="s">
        <v>150</v>
      </c>
      <c r="BM166" s="202" t="s">
        <v>343</v>
      </c>
    </row>
    <row r="167" spans="1:65" s="12" customFormat="1" ht="22.9" customHeight="1">
      <c r="B167" s="175"/>
      <c r="C167" s="176"/>
      <c r="D167" s="177" t="s">
        <v>78</v>
      </c>
      <c r="E167" s="189" t="s">
        <v>221</v>
      </c>
      <c r="F167" s="189" t="s">
        <v>344</v>
      </c>
      <c r="G167" s="176"/>
      <c r="H167" s="176"/>
      <c r="I167" s="179"/>
      <c r="J167" s="190">
        <f>BK167</f>
        <v>0</v>
      </c>
      <c r="K167" s="176"/>
      <c r="L167" s="181"/>
      <c r="M167" s="182"/>
      <c r="N167" s="183"/>
      <c r="O167" s="183"/>
      <c r="P167" s="184">
        <f>SUM(P168:P171)</f>
        <v>0</v>
      </c>
      <c r="Q167" s="183"/>
      <c r="R167" s="184">
        <f>SUM(R168:R171)</f>
        <v>0.10314999999999999</v>
      </c>
      <c r="S167" s="183"/>
      <c r="T167" s="185">
        <f>SUM(T168:T171)</f>
        <v>0</v>
      </c>
      <c r="AR167" s="186" t="s">
        <v>21</v>
      </c>
      <c r="AT167" s="187" t="s">
        <v>78</v>
      </c>
      <c r="AU167" s="187" t="s">
        <v>21</v>
      </c>
      <c r="AY167" s="186" t="s">
        <v>132</v>
      </c>
      <c r="BK167" s="188">
        <f>SUM(BK168:BK171)</f>
        <v>0</v>
      </c>
    </row>
    <row r="168" spans="1:65" s="2" customFormat="1" ht="21.75" customHeight="1">
      <c r="A168" s="36"/>
      <c r="B168" s="37"/>
      <c r="C168" s="191" t="s">
        <v>345</v>
      </c>
      <c r="D168" s="191" t="s">
        <v>135</v>
      </c>
      <c r="E168" s="192" t="s">
        <v>346</v>
      </c>
      <c r="F168" s="193" t="s">
        <v>347</v>
      </c>
      <c r="G168" s="194" t="s">
        <v>338</v>
      </c>
      <c r="H168" s="195">
        <v>1</v>
      </c>
      <c r="I168" s="196"/>
      <c r="J168" s="197">
        <f>ROUND(I168*H168,2)</f>
        <v>0</v>
      </c>
      <c r="K168" s="193" t="s">
        <v>139</v>
      </c>
      <c r="L168" s="41"/>
      <c r="M168" s="198" t="s">
        <v>32</v>
      </c>
      <c r="N168" s="199" t="s">
        <v>51</v>
      </c>
      <c r="O168" s="66"/>
      <c r="P168" s="200">
        <f>O168*H168</f>
        <v>0</v>
      </c>
      <c r="Q168" s="200">
        <v>6.4049999999999996E-2</v>
      </c>
      <c r="R168" s="200">
        <f>Q168*H168</f>
        <v>6.4049999999999996E-2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150</v>
      </c>
      <c r="AT168" s="202" t="s">
        <v>135</v>
      </c>
      <c r="AU168" s="202" t="s">
        <v>141</v>
      </c>
      <c r="AY168" s="18" t="s">
        <v>132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8" t="s">
        <v>141</v>
      </c>
      <c r="BK168" s="203">
        <f>ROUND(I168*H168,2)</f>
        <v>0</v>
      </c>
      <c r="BL168" s="18" t="s">
        <v>150</v>
      </c>
      <c r="BM168" s="202" t="s">
        <v>348</v>
      </c>
    </row>
    <row r="169" spans="1:65" s="2" customFormat="1" ht="21.75" customHeight="1">
      <c r="A169" s="36"/>
      <c r="B169" s="37"/>
      <c r="C169" s="191" t="s">
        <v>349</v>
      </c>
      <c r="D169" s="191" t="s">
        <v>135</v>
      </c>
      <c r="E169" s="192" t="s">
        <v>350</v>
      </c>
      <c r="F169" s="193" t="s">
        <v>351</v>
      </c>
      <c r="G169" s="194" t="s">
        <v>338</v>
      </c>
      <c r="H169" s="195">
        <v>1</v>
      </c>
      <c r="I169" s="196"/>
      <c r="J169" s="197">
        <f>ROUND(I169*H169,2)</f>
        <v>0</v>
      </c>
      <c r="K169" s="193" t="s">
        <v>139</v>
      </c>
      <c r="L169" s="41"/>
      <c r="M169" s="198" t="s">
        <v>32</v>
      </c>
      <c r="N169" s="199" t="s">
        <v>51</v>
      </c>
      <c r="O169" s="66"/>
      <c r="P169" s="200">
        <f>O169*H169</f>
        <v>0</v>
      </c>
      <c r="Q169" s="200">
        <v>1.1950000000000001E-2</v>
      </c>
      <c r="R169" s="200">
        <f>Q169*H169</f>
        <v>1.1950000000000001E-2</v>
      </c>
      <c r="S169" s="200">
        <v>0</v>
      </c>
      <c r="T169" s="20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2" t="s">
        <v>150</v>
      </c>
      <c r="AT169" s="202" t="s">
        <v>135</v>
      </c>
      <c r="AU169" s="202" t="s">
        <v>141</v>
      </c>
      <c r="AY169" s="18" t="s">
        <v>132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8" t="s">
        <v>141</v>
      </c>
      <c r="BK169" s="203">
        <f>ROUND(I169*H169,2)</f>
        <v>0</v>
      </c>
      <c r="BL169" s="18" t="s">
        <v>150</v>
      </c>
      <c r="BM169" s="202" t="s">
        <v>352</v>
      </c>
    </row>
    <row r="170" spans="1:65" s="2" customFormat="1" ht="21.75" customHeight="1">
      <c r="A170" s="36"/>
      <c r="B170" s="37"/>
      <c r="C170" s="191" t="s">
        <v>353</v>
      </c>
      <c r="D170" s="191" t="s">
        <v>135</v>
      </c>
      <c r="E170" s="192" t="s">
        <v>354</v>
      </c>
      <c r="F170" s="193" t="s">
        <v>355</v>
      </c>
      <c r="G170" s="194" t="s">
        <v>338</v>
      </c>
      <c r="H170" s="195">
        <v>1</v>
      </c>
      <c r="I170" s="196"/>
      <c r="J170" s="197">
        <f>ROUND(I170*H170,2)</f>
        <v>0</v>
      </c>
      <c r="K170" s="193" t="s">
        <v>139</v>
      </c>
      <c r="L170" s="41"/>
      <c r="M170" s="198" t="s">
        <v>32</v>
      </c>
      <c r="N170" s="199" t="s">
        <v>51</v>
      </c>
      <c r="O170" s="66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2" t="s">
        <v>150</v>
      </c>
      <c r="AT170" s="202" t="s">
        <v>135</v>
      </c>
      <c r="AU170" s="202" t="s">
        <v>141</v>
      </c>
      <c r="AY170" s="18" t="s">
        <v>132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8" t="s">
        <v>141</v>
      </c>
      <c r="BK170" s="203">
        <f>ROUND(I170*H170,2)</f>
        <v>0</v>
      </c>
      <c r="BL170" s="18" t="s">
        <v>150</v>
      </c>
      <c r="BM170" s="202" t="s">
        <v>356</v>
      </c>
    </row>
    <row r="171" spans="1:65" s="2" customFormat="1" ht="21.75" customHeight="1">
      <c r="A171" s="36"/>
      <c r="B171" s="37"/>
      <c r="C171" s="191" t="s">
        <v>357</v>
      </c>
      <c r="D171" s="191" t="s">
        <v>135</v>
      </c>
      <c r="E171" s="192" t="s">
        <v>358</v>
      </c>
      <c r="F171" s="193" t="s">
        <v>359</v>
      </c>
      <c r="G171" s="194" t="s">
        <v>338</v>
      </c>
      <c r="H171" s="195">
        <v>1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2.7150000000000001E-2</v>
      </c>
      <c r="R171" s="200">
        <f>Q171*H171</f>
        <v>2.7150000000000001E-2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360</v>
      </c>
    </row>
    <row r="172" spans="1:65" s="12" customFormat="1" ht="22.9" customHeight="1">
      <c r="B172" s="175"/>
      <c r="C172" s="176"/>
      <c r="D172" s="177" t="s">
        <v>78</v>
      </c>
      <c r="E172" s="189" t="s">
        <v>228</v>
      </c>
      <c r="F172" s="189" t="s">
        <v>361</v>
      </c>
      <c r="G172" s="176"/>
      <c r="H172" s="176"/>
      <c r="I172" s="179"/>
      <c r="J172" s="190">
        <f>BK172</f>
        <v>0</v>
      </c>
      <c r="K172" s="176"/>
      <c r="L172" s="181"/>
      <c r="M172" s="182"/>
      <c r="N172" s="183"/>
      <c r="O172" s="183"/>
      <c r="P172" s="184">
        <f>SUM(P173:P187)</f>
        <v>0</v>
      </c>
      <c r="Q172" s="183"/>
      <c r="R172" s="184">
        <f>SUM(R173:R187)</f>
        <v>1.12686E-2</v>
      </c>
      <c r="S172" s="183"/>
      <c r="T172" s="185">
        <f>SUM(T173:T187)</f>
        <v>7.4494000000000007</v>
      </c>
      <c r="AR172" s="186" t="s">
        <v>21</v>
      </c>
      <c r="AT172" s="187" t="s">
        <v>78</v>
      </c>
      <c r="AU172" s="187" t="s">
        <v>21</v>
      </c>
      <c r="AY172" s="186" t="s">
        <v>132</v>
      </c>
      <c r="BK172" s="188">
        <f>SUM(BK173:BK187)</f>
        <v>0</v>
      </c>
    </row>
    <row r="173" spans="1:65" s="2" customFormat="1" ht="21.75" customHeight="1">
      <c r="A173" s="36"/>
      <c r="B173" s="37"/>
      <c r="C173" s="191" t="s">
        <v>362</v>
      </c>
      <c r="D173" s="191" t="s">
        <v>135</v>
      </c>
      <c r="E173" s="192" t="s">
        <v>363</v>
      </c>
      <c r="F173" s="193" t="s">
        <v>364</v>
      </c>
      <c r="G173" s="194" t="s">
        <v>195</v>
      </c>
      <c r="H173" s="195">
        <v>108</v>
      </c>
      <c r="I173" s="196"/>
      <c r="J173" s="197">
        <f>ROUND(I173*H173,2)</f>
        <v>0</v>
      </c>
      <c r="K173" s="193" t="s">
        <v>139</v>
      </c>
      <c r="L173" s="41"/>
      <c r="M173" s="198" t="s">
        <v>32</v>
      </c>
      <c r="N173" s="199" t="s">
        <v>51</v>
      </c>
      <c r="O173" s="66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2" t="s">
        <v>150</v>
      </c>
      <c r="AT173" s="202" t="s">
        <v>135</v>
      </c>
      <c r="AU173" s="202" t="s">
        <v>141</v>
      </c>
      <c r="AY173" s="18" t="s">
        <v>132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8" t="s">
        <v>141</v>
      </c>
      <c r="BK173" s="203">
        <f>ROUND(I173*H173,2)</f>
        <v>0</v>
      </c>
      <c r="BL173" s="18" t="s">
        <v>150</v>
      </c>
      <c r="BM173" s="202" t="s">
        <v>365</v>
      </c>
    </row>
    <row r="174" spans="1:65" s="13" customFormat="1" ht="11.25">
      <c r="B174" s="209"/>
      <c r="C174" s="210"/>
      <c r="D174" s="211" t="s">
        <v>197</v>
      </c>
      <c r="E174" s="212" t="s">
        <v>32</v>
      </c>
      <c r="F174" s="213" t="s">
        <v>366</v>
      </c>
      <c r="G174" s="210"/>
      <c r="H174" s="214">
        <v>108</v>
      </c>
      <c r="I174" s="215"/>
      <c r="J174" s="210"/>
      <c r="K174" s="210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197</v>
      </c>
      <c r="AU174" s="220" t="s">
        <v>141</v>
      </c>
      <c r="AV174" s="13" t="s">
        <v>141</v>
      </c>
      <c r="AW174" s="13" t="s">
        <v>41</v>
      </c>
      <c r="AX174" s="13" t="s">
        <v>79</v>
      </c>
      <c r="AY174" s="220" t="s">
        <v>132</v>
      </c>
    </row>
    <row r="175" spans="1:65" s="14" customFormat="1" ht="11.25">
      <c r="B175" s="221"/>
      <c r="C175" s="222"/>
      <c r="D175" s="211" t="s">
        <v>197</v>
      </c>
      <c r="E175" s="223" t="s">
        <v>32</v>
      </c>
      <c r="F175" s="224" t="s">
        <v>199</v>
      </c>
      <c r="G175" s="222"/>
      <c r="H175" s="225">
        <v>108</v>
      </c>
      <c r="I175" s="226"/>
      <c r="J175" s="222"/>
      <c r="K175" s="222"/>
      <c r="L175" s="227"/>
      <c r="M175" s="228"/>
      <c r="N175" s="229"/>
      <c r="O175" s="229"/>
      <c r="P175" s="229"/>
      <c r="Q175" s="229"/>
      <c r="R175" s="229"/>
      <c r="S175" s="229"/>
      <c r="T175" s="230"/>
      <c r="AT175" s="231" t="s">
        <v>197</v>
      </c>
      <c r="AU175" s="231" t="s">
        <v>141</v>
      </c>
      <c r="AV175" s="14" t="s">
        <v>150</v>
      </c>
      <c r="AW175" s="14" t="s">
        <v>41</v>
      </c>
      <c r="AX175" s="14" t="s">
        <v>21</v>
      </c>
      <c r="AY175" s="231" t="s">
        <v>132</v>
      </c>
    </row>
    <row r="176" spans="1:65" s="2" customFormat="1" ht="21.75" customHeight="1">
      <c r="A176" s="36"/>
      <c r="B176" s="37"/>
      <c r="C176" s="191" t="s">
        <v>367</v>
      </c>
      <c r="D176" s="191" t="s">
        <v>135</v>
      </c>
      <c r="E176" s="192" t="s">
        <v>368</v>
      </c>
      <c r="F176" s="193" t="s">
        <v>369</v>
      </c>
      <c r="G176" s="194" t="s">
        <v>195</v>
      </c>
      <c r="H176" s="195">
        <v>3240</v>
      </c>
      <c r="I176" s="196"/>
      <c r="J176" s="197">
        <f>ROUND(I176*H176,2)</f>
        <v>0</v>
      </c>
      <c r="K176" s="193" t="s">
        <v>139</v>
      </c>
      <c r="L176" s="41"/>
      <c r="M176" s="198" t="s">
        <v>32</v>
      </c>
      <c r="N176" s="199" t="s">
        <v>51</v>
      </c>
      <c r="O176" s="66"/>
      <c r="P176" s="200">
        <f>O176*H176</f>
        <v>0</v>
      </c>
      <c r="Q176" s="200">
        <v>0</v>
      </c>
      <c r="R176" s="200">
        <f>Q176*H176</f>
        <v>0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150</v>
      </c>
      <c r="AT176" s="202" t="s">
        <v>135</v>
      </c>
      <c r="AU176" s="202" t="s">
        <v>141</v>
      </c>
      <c r="AY176" s="18" t="s">
        <v>132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8" t="s">
        <v>141</v>
      </c>
      <c r="BK176" s="203">
        <f>ROUND(I176*H176,2)</f>
        <v>0</v>
      </c>
      <c r="BL176" s="18" t="s">
        <v>150</v>
      </c>
      <c r="BM176" s="202" t="s">
        <v>370</v>
      </c>
    </row>
    <row r="177" spans="1:65" s="13" customFormat="1" ht="11.25">
      <c r="B177" s="209"/>
      <c r="C177" s="210"/>
      <c r="D177" s="211" t="s">
        <v>197</v>
      </c>
      <c r="E177" s="212" t="s">
        <v>32</v>
      </c>
      <c r="F177" s="213" t="s">
        <v>371</v>
      </c>
      <c r="G177" s="210"/>
      <c r="H177" s="214">
        <v>3240</v>
      </c>
      <c r="I177" s="215"/>
      <c r="J177" s="210"/>
      <c r="K177" s="210"/>
      <c r="L177" s="216"/>
      <c r="M177" s="217"/>
      <c r="N177" s="218"/>
      <c r="O177" s="218"/>
      <c r="P177" s="218"/>
      <c r="Q177" s="218"/>
      <c r="R177" s="218"/>
      <c r="S177" s="218"/>
      <c r="T177" s="219"/>
      <c r="AT177" s="220" t="s">
        <v>197</v>
      </c>
      <c r="AU177" s="220" t="s">
        <v>141</v>
      </c>
      <c r="AV177" s="13" t="s">
        <v>141</v>
      </c>
      <c r="AW177" s="13" t="s">
        <v>41</v>
      </c>
      <c r="AX177" s="13" t="s">
        <v>79</v>
      </c>
      <c r="AY177" s="220" t="s">
        <v>132</v>
      </c>
    </row>
    <row r="178" spans="1:65" s="14" customFormat="1" ht="11.25">
      <c r="B178" s="221"/>
      <c r="C178" s="222"/>
      <c r="D178" s="211" t="s">
        <v>197</v>
      </c>
      <c r="E178" s="223" t="s">
        <v>32</v>
      </c>
      <c r="F178" s="224" t="s">
        <v>199</v>
      </c>
      <c r="G178" s="222"/>
      <c r="H178" s="225">
        <v>3240</v>
      </c>
      <c r="I178" s="226"/>
      <c r="J178" s="222"/>
      <c r="K178" s="222"/>
      <c r="L178" s="227"/>
      <c r="M178" s="228"/>
      <c r="N178" s="229"/>
      <c r="O178" s="229"/>
      <c r="P178" s="229"/>
      <c r="Q178" s="229"/>
      <c r="R178" s="229"/>
      <c r="S178" s="229"/>
      <c r="T178" s="230"/>
      <c r="AT178" s="231" t="s">
        <v>197</v>
      </c>
      <c r="AU178" s="231" t="s">
        <v>141</v>
      </c>
      <c r="AV178" s="14" t="s">
        <v>150</v>
      </c>
      <c r="AW178" s="14" t="s">
        <v>41</v>
      </c>
      <c r="AX178" s="14" t="s">
        <v>21</v>
      </c>
      <c r="AY178" s="231" t="s">
        <v>132</v>
      </c>
    </row>
    <row r="179" spans="1:65" s="2" customFormat="1" ht="21.75" customHeight="1">
      <c r="A179" s="36"/>
      <c r="B179" s="37"/>
      <c r="C179" s="191" t="s">
        <v>372</v>
      </c>
      <c r="D179" s="191" t="s">
        <v>135</v>
      </c>
      <c r="E179" s="192" t="s">
        <v>373</v>
      </c>
      <c r="F179" s="193" t="s">
        <v>374</v>
      </c>
      <c r="G179" s="194" t="s">
        <v>195</v>
      </c>
      <c r="H179" s="195">
        <v>108</v>
      </c>
      <c r="I179" s="196"/>
      <c r="J179" s="197">
        <f>ROUND(I179*H179,2)</f>
        <v>0</v>
      </c>
      <c r="K179" s="193" t="s">
        <v>139</v>
      </c>
      <c r="L179" s="41"/>
      <c r="M179" s="198" t="s">
        <v>32</v>
      </c>
      <c r="N179" s="199" t="s">
        <v>51</v>
      </c>
      <c r="O179" s="66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2" t="s">
        <v>150</v>
      </c>
      <c r="AT179" s="202" t="s">
        <v>135</v>
      </c>
      <c r="AU179" s="202" t="s">
        <v>141</v>
      </c>
      <c r="AY179" s="18" t="s">
        <v>132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8" t="s">
        <v>141</v>
      </c>
      <c r="BK179" s="203">
        <f>ROUND(I179*H179,2)</f>
        <v>0</v>
      </c>
      <c r="BL179" s="18" t="s">
        <v>150</v>
      </c>
      <c r="BM179" s="202" t="s">
        <v>375</v>
      </c>
    </row>
    <row r="180" spans="1:65" s="2" customFormat="1" ht="21.75" customHeight="1">
      <c r="A180" s="36"/>
      <c r="B180" s="37"/>
      <c r="C180" s="191" t="s">
        <v>29</v>
      </c>
      <c r="D180" s="191" t="s">
        <v>135</v>
      </c>
      <c r="E180" s="192" t="s">
        <v>376</v>
      </c>
      <c r="F180" s="193" t="s">
        <v>377</v>
      </c>
      <c r="G180" s="194" t="s">
        <v>195</v>
      </c>
      <c r="H180" s="195">
        <v>53.66</v>
      </c>
      <c r="I180" s="196"/>
      <c r="J180" s="197">
        <f>ROUND(I180*H180,2)</f>
        <v>0</v>
      </c>
      <c r="K180" s="193" t="s">
        <v>139</v>
      </c>
      <c r="L180" s="41"/>
      <c r="M180" s="198" t="s">
        <v>32</v>
      </c>
      <c r="N180" s="199" t="s">
        <v>51</v>
      </c>
      <c r="O180" s="66"/>
      <c r="P180" s="200">
        <f>O180*H180</f>
        <v>0</v>
      </c>
      <c r="Q180" s="200">
        <v>2.1000000000000001E-4</v>
      </c>
      <c r="R180" s="200">
        <f>Q180*H180</f>
        <v>1.12686E-2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150</v>
      </c>
      <c r="AT180" s="202" t="s">
        <v>135</v>
      </c>
      <c r="AU180" s="202" t="s">
        <v>141</v>
      </c>
      <c r="AY180" s="18" t="s">
        <v>132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8" t="s">
        <v>141</v>
      </c>
      <c r="BK180" s="203">
        <f>ROUND(I180*H180,2)</f>
        <v>0</v>
      </c>
      <c r="BL180" s="18" t="s">
        <v>150</v>
      </c>
      <c r="BM180" s="202" t="s">
        <v>378</v>
      </c>
    </row>
    <row r="181" spans="1:65" s="15" customFormat="1" ht="11.25">
      <c r="B181" s="242"/>
      <c r="C181" s="243"/>
      <c r="D181" s="211" t="s">
        <v>197</v>
      </c>
      <c r="E181" s="244" t="s">
        <v>32</v>
      </c>
      <c r="F181" s="245" t="s">
        <v>379</v>
      </c>
      <c r="G181" s="243"/>
      <c r="H181" s="244" t="s">
        <v>32</v>
      </c>
      <c r="I181" s="246"/>
      <c r="J181" s="243"/>
      <c r="K181" s="243"/>
      <c r="L181" s="247"/>
      <c r="M181" s="248"/>
      <c r="N181" s="249"/>
      <c r="O181" s="249"/>
      <c r="P181" s="249"/>
      <c r="Q181" s="249"/>
      <c r="R181" s="249"/>
      <c r="S181" s="249"/>
      <c r="T181" s="250"/>
      <c r="AT181" s="251" t="s">
        <v>197</v>
      </c>
      <c r="AU181" s="251" t="s">
        <v>141</v>
      </c>
      <c r="AV181" s="15" t="s">
        <v>21</v>
      </c>
      <c r="AW181" s="15" t="s">
        <v>41</v>
      </c>
      <c r="AX181" s="15" t="s">
        <v>79</v>
      </c>
      <c r="AY181" s="251" t="s">
        <v>132</v>
      </c>
    </row>
    <row r="182" spans="1:65" s="13" customFormat="1" ht="11.25">
      <c r="B182" s="209"/>
      <c r="C182" s="210"/>
      <c r="D182" s="211" t="s">
        <v>197</v>
      </c>
      <c r="E182" s="212" t="s">
        <v>32</v>
      </c>
      <c r="F182" s="213" t="s">
        <v>380</v>
      </c>
      <c r="G182" s="210"/>
      <c r="H182" s="214">
        <v>32.86</v>
      </c>
      <c r="I182" s="215"/>
      <c r="J182" s="210"/>
      <c r="K182" s="210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197</v>
      </c>
      <c r="AU182" s="220" t="s">
        <v>141</v>
      </c>
      <c r="AV182" s="13" t="s">
        <v>141</v>
      </c>
      <c r="AW182" s="13" t="s">
        <v>41</v>
      </c>
      <c r="AX182" s="13" t="s">
        <v>79</v>
      </c>
      <c r="AY182" s="220" t="s">
        <v>132</v>
      </c>
    </row>
    <row r="183" spans="1:65" s="15" customFormat="1" ht="11.25">
      <c r="B183" s="242"/>
      <c r="C183" s="243"/>
      <c r="D183" s="211" t="s">
        <v>197</v>
      </c>
      <c r="E183" s="244" t="s">
        <v>32</v>
      </c>
      <c r="F183" s="245" t="s">
        <v>381</v>
      </c>
      <c r="G183" s="243"/>
      <c r="H183" s="244" t="s">
        <v>32</v>
      </c>
      <c r="I183" s="246"/>
      <c r="J183" s="243"/>
      <c r="K183" s="243"/>
      <c r="L183" s="247"/>
      <c r="M183" s="248"/>
      <c r="N183" s="249"/>
      <c r="O183" s="249"/>
      <c r="P183" s="249"/>
      <c r="Q183" s="249"/>
      <c r="R183" s="249"/>
      <c r="S183" s="249"/>
      <c r="T183" s="250"/>
      <c r="AT183" s="251" t="s">
        <v>197</v>
      </c>
      <c r="AU183" s="251" t="s">
        <v>141</v>
      </c>
      <c r="AV183" s="15" t="s">
        <v>21</v>
      </c>
      <c r="AW183" s="15" t="s">
        <v>41</v>
      </c>
      <c r="AX183" s="15" t="s">
        <v>79</v>
      </c>
      <c r="AY183" s="251" t="s">
        <v>132</v>
      </c>
    </row>
    <row r="184" spans="1:65" s="13" customFormat="1" ht="11.25">
      <c r="B184" s="209"/>
      <c r="C184" s="210"/>
      <c r="D184" s="211" t="s">
        <v>197</v>
      </c>
      <c r="E184" s="212" t="s">
        <v>32</v>
      </c>
      <c r="F184" s="213" t="s">
        <v>382</v>
      </c>
      <c r="G184" s="210"/>
      <c r="H184" s="214">
        <v>20.8</v>
      </c>
      <c r="I184" s="215"/>
      <c r="J184" s="210"/>
      <c r="K184" s="210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197</v>
      </c>
      <c r="AU184" s="220" t="s">
        <v>141</v>
      </c>
      <c r="AV184" s="13" t="s">
        <v>141</v>
      </c>
      <c r="AW184" s="13" t="s">
        <v>41</v>
      </c>
      <c r="AX184" s="13" t="s">
        <v>79</v>
      </c>
      <c r="AY184" s="220" t="s">
        <v>132</v>
      </c>
    </row>
    <row r="185" spans="1:65" s="14" customFormat="1" ht="11.25">
      <c r="B185" s="221"/>
      <c r="C185" s="222"/>
      <c r="D185" s="211" t="s">
        <v>197</v>
      </c>
      <c r="E185" s="223" t="s">
        <v>32</v>
      </c>
      <c r="F185" s="224" t="s">
        <v>199</v>
      </c>
      <c r="G185" s="222"/>
      <c r="H185" s="225">
        <v>53.66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197</v>
      </c>
      <c r="AU185" s="231" t="s">
        <v>141</v>
      </c>
      <c r="AV185" s="14" t="s">
        <v>150</v>
      </c>
      <c r="AW185" s="14" t="s">
        <v>41</v>
      </c>
      <c r="AX185" s="14" t="s">
        <v>21</v>
      </c>
      <c r="AY185" s="231" t="s">
        <v>132</v>
      </c>
    </row>
    <row r="186" spans="1:65" s="2" customFormat="1" ht="21.75" customHeight="1">
      <c r="A186" s="36"/>
      <c r="B186" s="37"/>
      <c r="C186" s="191" t="s">
        <v>383</v>
      </c>
      <c r="D186" s="191" t="s">
        <v>135</v>
      </c>
      <c r="E186" s="192" t="s">
        <v>384</v>
      </c>
      <c r="F186" s="193" t="s">
        <v>385</v>
      </c>
      <c r="G186" s="194" t="s">
        <v>195</v>
      </c>
      <c r="H186" s="195">
        <v>41</v>
      </c>
      <c r="I186" s="196"/>
      <c r="J186" s="197">
        <f>ROUND(I186*H186,2)</f>
        <v>0</v>
      </c>
      <c r="K186" s="193" t="s">
        <v>139</v>
      </c>
      <c r="L186" s="41"/>
      <c r="M186" s="198" t="s">
        <v>32</v>
      </c>
      <c r="N186" s="199" t="s">
        <v>51</v>
      </c>
      <c r="O186" s="66"/>
      <c r="P186" s="200">
        <f>O186*H186</f>
        <v>0</v>
      </c>
      <c r="Q186" s="200">
        <v>0</v>
      </c>
      <c r="R186" s="200">
        <f>Q186*H186</f>
        <v>0</v>
      </c>
      <c r="S186" s="200">
        <v>0.13100000000000001</v>
      </c>
      <c r="T186" s="201">
        <f>S186*H186</f>
        <v>5.3710000000000004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2" t="s">
        <v>150</v>
      </c>
      <c r="AT186" s="202" t="s">
        <v>135</v>
      </c>
      <c r="AU186" s="202" t="s">
        <v>141</v>
      </c>
      <c r="AY186" s="18" t="s">
        <v>132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8" t="s">
        <v>141</v>
      </c>
      <c r="BK186" s="203">
        <f>ROUND(I186*H186,2)</f>
        <v>0</v>
      </c>
      <c r="BL186" s="18" t="s">
        <v>150</v>
      </c>
      <c r="BM186" s="202" t="s">
        <v>386</v>
      </c>
    </row>
    <row r="187" spans="1:65" s="2" customFormat="1" ht="21.75" customHeight="1">
      <c r="A187" s="36"/>
      <c r="B187" s="37"/>
      <c r="C187" s="191" t="s">
        <v>387</v>
      </c>
      <c r="D187" s="191" t="s">
        <v>135</v>
      </c>
      <c r="E187" s="192" t="s">
        <v>388</v>
      </c>
      <c r="F187" s="193" t="s">
        <v>389</v>
      </c>
      <c r="G187" s="194" t="s">
        <v>195</v>
      </c>
      <c r="H187" s="195">
        <v>207.84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0</v>
      </c>
      <c r="R187" s="200">
        <f>Q187*H187</f>
        <v>0</v>
      </c>
      <c r="S187" s="200">
        <v>0.01</v>
      </c>
      <c r="T187" s="201">
        <f>S187*H187</f>
        <v>2.0784000000000002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390</v>
      </c>
    </row>
    <row r="188" spans="1:65" s="12" customFormat="1" ht="22.9" customHeight="1">
      <c r="B188" s="175"/>
      <c r="C188" s="176"/>
      <c r="D188" s="177" t="s">
        <v>78</v>
      </c>
      <c r="E188" s="189" t="s">
        <v>391</v>
      </c>
      <c r="F188" s="189" t="s">
        <v>392</v>
      </c>
      <c r="G188" s="176"/>
      <c r="H188" s="176"/>
      <c r="I188" s="179"/>
      <c r="J188" s="190">
        <f>BK188</f>
        <v>0</v>
      </c>
      <c r="K188" s="176"/>
      <c r="L188" s="181"/>
      <c r="M188" s="182"/>
      <c r="N188" s="183"/>
      <c r="O188" s="183"/>
      <c r="P188" s="184">
        <f>SUM(P189:P194)</f>
        <v>0</v>
      </c>
      <c r="Q188" s="183"/>
      <c r="R188" s="184">
        <f>SUM(R189:R194)</f>
        <v>0</v>
      </c>
      <c r="S188" s="183"/>
      <c r="T188" s="185">
        <f>SUM(T189:T194)</f>
        <v>0</v>
      </c>
      <c r="AR188" s="186" t="s">
        <v>21</v>
      </c>
      <c r="AT188" s="187" t="s">
        <v>78</v>
      </c>
      <c r="AU188" s="187" t="s">
        <v>21</v>
      </c>
      <c r="AY188" s="186" t="s">
        <v>132</v>
      </c>
      <c r="BK188" s="188">
        <f>SUM(BK189:BK194)</f>
        <v>0</v>
      </c>
    </row>
    <row r="189" spans="1:65" s="2" customFormat="1" ht="21.75" customHeight="1">
      <c r="A189" s="36"/>
      <c r="B189" s="37"/>
      <c r="C189" s="191" t="s">
        <v>393</v>
      </c>
      <c r="D189" s="191" t="s">
        <v>135</v>
      </c>
      <c r="E189" s="192" t="s">
        <v>394</v>
      </c>
      <c r="F189" s="193" t="s">
        <v>395</v>
      </c>
      <c r="G189" s="194" t="s">
        <v>251</v>
      </c>
      <c r="H189" s="195">
        <v>29.603999999999999</v>
      </c>
      <c r="I189" s="196"/>
      <c r="J189" s="197">
        <f>ROUND(I189*H189,2)</f>
        <v>0</v>
      </c>
      <c r="K189" s="193" t="s">
        <v>139</v>
      </c>
      <c r="L189" s="41"/>
      <c r="M189" s="198" t="s">
        <v>32</v>
      </c>
      <c r="N189" s="199" t="s">
        <v>51</v>
      </c>
      <c r="O189" s="66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2" t="s">
        <v>150</v>
      </c>
      <c r="AT189" s="202" t="s">
        <v>135</v>
      </c>
      <c r="AU189" s="202" t="s">
        <v>141</v>
      </c>
      <c r="AY189" s="18" t="s">
        <v>132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8" t="s">
        <v>141</v>
      </c>
      <c r="BK189" s="203">
        <f>ROUND(I189*H189,2)</f>
        <v>0</v>
      </c>
      <c r="BL189" s="18" t="s">
        <v>150</v>
      </c>
      <c r="BM189" s="202" t="s">
        <v>396</v>
      </c>
    </row>
    <row r="190" spans="1:65" s="2" customFormat="1" ht="21.75" customHeight="1">
      <c r="A190" s="36"/>
      <c r="B190" s="37"/>
      <c r="C190" s="191" t="s">
        <v>397</v>
      </c>
      <c r="D190" s="191" t="s">
        <v>135</v>
      </c>
      <c r="E190" s="192" t="s">
        <v>398</v>
      </c>
      <c r="F190" s="193" t="s">
        <v>399</v>
      </c>
      <c r="G190" s="194" t="s">
        <v>251</v>
      </c>
      <c r="H190" s="195">
        <v>414.45600000000002</v>
      </c>
      <c r="I190" s="196"/>
      <c r="J190" s="197">
        <f>ROUND(I190*H190,2)</f>
        <v>0</v>
      </c>
      <c r="K190" s="193" t="s">
        <v>139</v>
      </c>
      <c r="L190" s="41"/>
      <c r="M190" s="198" t="s">
        <v>32</v>
      </c>
      <c r="N190" s="199" t="s">
        <v>51</v>
      </c>
      <c r="O190" s="66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2" t="s">
        <v>150</v>
      </c>
      <c r="AT190" s="202" t="s">
        <v>135</v>
      </c>
      <c r="AU190" s="202" t="s">
        <v>141</v>
      </c>
      <c r="AY190" s="18" t="s">
        <v>132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8" t="s">
        <v>141</v>
      </c>
      <c r="BK190" s="203">
        <f>ROUND(I190*H190,2)</f>
        <v>0</v>
      </c>
      <c r="BL190" s="18" t="s">
        <v>150</v>
      </c>
      <c r="BM190" s="202" t="s">
        <v>400</v>
      </c>
    </row>
    <row r="191" spans="1:65" s="13" customFormat="1" ht="11.25">
      <c r="B191" s="209"/>
      <c r="C191" s="210"/>
      <c r="D191" s="211" t="s">
        <v>197</v>
      </c>
      <c r="E191" s="212" t="s">
        <v>32</v>
      </c>
      <c r="F191" s="213" t="s">
        <v>401</v>
      </c>
      <c r="G191" s="210"/>
      <c r="H191" s="214">
        <v>414.45600000000002</v>
      </c>
      <c r="I191" s="215"/>
      <c r="J191" s="210"/>
      <c r="K191" s="210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197</v>
      </c>
      <c r="AU191" s="220" t="s">
        <v>141</v>
      </c>
      <c r="AV191" s="13" t="s">
        <v>141</v>
      </c>
      <c r="AW191" s="13" t="s">
        <v>41</v>
      </c>
      <c r="AX191" s="13" t="s">
        <v>79</v>
      </c>
      <c r="AY191" s="220" t="s">
        <v>132</v>
      </c>
    </row>
    <row r="192" spans="1:65" s="14" customFormat="1" ht="11.25">
      <c r="B192" s="221"/>
      <c r="C192" s="222"/>
      <c r="D192" s="211" t="s">
        <v>197</v>
      </c>
      <c r="E192" s="223" t="s">
        <v>32</v>
      </c>
      <c r="F192" s="224" t="s">
        <v>199</v>
      </c>
      <c r="G192" s="222"/>
      <c r="H192" s="225">
        <v>414.45600000000002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197</v>
      </c>
      <c r="AU192" s="231" t="s">
        <v>141</v>
      </c>
      <c r="AV192" s="14" t="s">
        <v>150</v>
      </c>
      <c r="AW192" s="14" t="s">
        <v>41</v>
      </c>
      <c r="AX192" s="14" t="s">
        <v>21</v>
      </c>
      <c r="AY192" s="231" t="s">
        <v>132</v>
      </c>
    </row>
    <row r="193" spans="1:65" s="2" customFormat="1" ht="16.5" customHeight="1">
      <c r="A193" s="36"/>
      <c r="B193" s="37"/>
      <c r="C193" s="191" t="s">
        <v>402</v>
      </c>
      <c r="D193" s="191" t="s">
        <v>135</v>
      </c>
      <c r="E193" s="192" t="s">
        <v>403</v>
      </c>
      <c r="F193" s="193" t="s">
        <v>404</v>
      </c>
      <c r="G193" s="194" t="s">
        <v>251</v>
      </c>
      <c r="H193" s="195">
        <v>29.603999999999999</v>
      </c>
      <c r="I193" s="196"/>
      <c r="J193" s="197">
        <f>ROUND(I193*H193,2)</f>
        <v>0</v>
      </c>
      <c r="K193" s="193" t="s">
        <v>139</v>
      </c>
      <c r="L193" s="41"/>
      <c r="M193" s="198" t="s">
        <v>32</v>
      </c>
      <c r="N193" s="199" t="s">
        <v>51</v>
      </c>
      <c r="O193" s="66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2" t="s">
        <v>150</v>
      </c>
      <c r="AT193" s="202" t="s">
        <v>135</v>
      </c>
      <c r="AU193" s="202" t="s">
        <v>141</v>
      </c>
      <c r="AY193" s="18" t="s">
        <v>132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8" t="s">
        <v>141</v>
      </c>
      <c r="BK193" s="203">
        <f>ROUND(I193*H193,2)</f>
        <v>0</v>
      </c>
      <c r="BL193" s="18" t="s">
        <v>150</v>
      </c>
      <c r="BM193" s="202" t="s">
        <v>405</v>
      </c>
    </row>
    <row r="194" spans="1:65" s="2" customFormat="1" ht="21.75" customHeight="1">
      <c r="A194" s="36"/>
      <c r="B194" s="37"/>
      <c r="C194" s="191" t="s">
        <v>406</v>
      </c>
      <c r="D194" s="191" t="s">
        <v>135</v>
      </c>
      <c r="E194" s="192" t="s">
        <v>407</v>
      </c>
      <c r="F194" s="193" t="s">
        <v>408</v>
      </c>
      <c r="G194" s="194" t="s">
        <v>251</v>
      </c>
      <c r="H194" s="195">
        <v>29.603999999999999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409</v>
      </c>
    </row>
    <row r="195" spans="1:65" s="12" customFormat="1" ht="22.9" customHeight="1">
      <c r="B195" s="175"/>
      <c r="C195" s="176"/>
      <c r="D195" s="177" t="s">
        <v>78</v>
      </c>
      <c r="E195" s="189" t="s">
        <v>410</v>
      </c>
      <c r="F195" s="189" t="s">
        <v>411</v>
      </c>
      <c r="G195" s="176"/>
      <c r="H195" s="176"/>
      <c r="I195" s="179"/>
      <c r="J195" s="190">
        <f>BK195</f>
        <v>0</v>
      </c>
      <c r="K195" s="176"/>
      <c r="L195" s="181"/>
      <c r="M195" s="182"/>
      <c r="N195" s="183"/>
      <c r="O195" s="183"/>
      <c r="P195" s="184">
        <f>P196</f>
        <v>0</v>
      </c>
      <c r="Q195" s="183"/>
      <c r="R195" s="184">
        <f>R196</f>
        <v>0</v>
      </c>
      <c r="S195" s="183"/>
      <c r="T195" s="185">
        <f>T196</f>
        <v>0</v>
      </c>
      <c r="AR195" s="186" t="s">
        <v>21</v>
      </c>
      <c r="AT195" s="187" t="s">
        <v>78</v>
      </c>
      <c r="AU195" s="187" t="s">
        <v>21</v>
      </c>
      <c r="AY195" s="186" t="s">
        <v>132</v>
      </c>
      <c r="BK195" s="188">
        <f>BK196</f>
        <v>0</v>
      </c>
    </row>
    <row r="196" spans="1:65" s="2" customFormat="1" ht="21.75" customHeight="1">
      <c r="A196" s="36"/>
      <c r="B196" s="37"/>
      <c r="C196" s="191" t="s">
        <v>412</v>
      </c>
      <c r="D196" s="191" t="s">
        <v>135</v>
      </c>
      <c r="E196" s="192" t="s">
        <v>413</v>
      </c>
      <c r="F196" s="193" t="s">
        <v>414</v>
      </c>
      <c r="G196" s="194" t="s">
        <v>251</v>
      </c>
      <c r="H196" s="195">
        <v>38.090000000000003</v>
      </c>
      <c r="I196" s="196"/>
      <c r="J196" s="197">
        <f>ROUND(I196*H196,2)</f>
        <v>0</v>
      </c>
      <c r="K196" s="193" t="s">
        <v>139</v>
      </c>
      <c r="L196" s="41"/>
      <c r="M196" s="198" t="s">
        <v>32</v>
      </c>
      <c r="N196" s="199" t="s">
        <v>51</v>
      </c>
      <c r="O196" s="66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2" t="s">
        <v>150</v>
      </c>
      <c r="AT196" s="202" t="s">
        <v>135</v>
      </c>
      <c r="AU196" s="202" t="s">
        <v>141</v>
      </c>
      <c r="AY196" s="18" t="s">
        <v>132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8" t="s">
        <v>141</v>
      </c>
      <c r="BK196" s="203">
        <f>ROUND(I196*H196,2)</f>
        <v>0</v>
      </c>
      <c r="BL196" s="18" t="s">
        <v>150</v>
      </c>
      <c r="BM196" s="202" t="s">
        <v>415</v>
      </c>
    </row>
    <row r="197" spans="1:65" s="12" customFormat="1" ht="25.9" customHeight="1">
      <c r="B197" s="175"/>
      <c r="C197" s="176"/>
      <c r="D197" s="177" t="s">
        <v>78</v>
      </c>
      <c r="E197" s="178" t="s">
        <v>416</v>
      </c>
      <c r="F197" s="178" t="s">
        <v>417</v>
      </c>
      <c r="G197" s="176"/>
      <c r="H197" s="176"/>
      <c r="I197" s="179"/>
      <c r="J197" s="180">
        <f>BK197</f>
        <v>0</v>
      </c>
      <c r="K197" s="176"/>
      <c r="L197" s="181"/>
      <c r="M197" s="182"/>
      <c r="N197" s="183"/>
      <c r="O197" s="183"/>
      <c r="P197" s="184">
        <f>SUM(P198:P216)</f>
        <v>0</v>
      </c>
      <c r="Q197" s="183"/>
      <c r="R197" s="184">
        <f>SUM(R198:R216)</f>
        <v>2.6012819999999994</v>
      </c>
      <c r="S197" s="183"/>
      <c r="T197" s="185">
        <f>SUM(T198:T216)</f>
        <v>1.7795479999999999</v>
      </c>
      <c r="AR197" s="186" t="s">
        <v>141</v>
      </c>
      <c r="AT197" s="187" t="s">
        <v>78</v>
      </c>
      <c r="AU197" s="187" t="s">
        <v>79</v>
      </c>
      <c r="AY197" s="186" t="s">
        <v>132</v>
      </c>
      <c r="BK197" s="188">
        <f>SUM(BK198:BK216)</f>
        <v>0</v>
      </c>
    </row>
    <row r="198" spans="1:65" s="2" customFormat="1" ht="16.5" customHeight="1">
      <c r="A198" s="36"/>
      <c r="B198" s="37"/>
      <c r="C198" s="191" t="s">
        <v>418</v>
      </c>
      <c r="D198" s="191" t="s">
        <v>135</v>
      </c>
      <c r="E198" s="192" t="s">
        <v>419</v>
      </c>
      <c r="F198" s="193" t="s">
        <v>420</v>
      </c>
      <c r="G198" s="194" t="s">
        <v>195</v>
      </c>
      <c r="H198" s="195">
        <v>277.2</v>
      </c>
      <c r="I198" s="196"/>
      <c r="J198" s="197">
        <f>ROUND(I198*H198,2)</f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>O198*H198</f>
        <v>0</v>
      </c>
      <c r="Q198" s="200">
        <v>0</v>
      </c>
      <c r="R198" s="200">
        <f>Q198*H198</f>
        <v>0</v>
      </c>
      <c r="S198" s="200">
        <v>5.94E-3</v>
      </c>
      <c r="T198" s="201">
        <f>S198*H198</f>
        <v>1.646568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261</v>
      </c>
      <c r="AT198" s="202" t="s">
        <v>135</v>
      </c>
      <c r="AU198" s="202" t="s">
        <v>21</v>
      </c>
      <c r="AY198" s="18" t="s">
        <v>132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8" t="s">
        <v>141</v>
      </c>
      <c r="BK198" s="203">
        <f>ROUND(I198*H198,2)</f>
        <v>0</v>
      </c>
      <c r="BL198" s="18" t="s">
        <v>261</v>
      </c>
      <c r="BM198" s="202" t="s">
        <v>421</v>
      </c>
    </row>
    <row r="199" spans="1:65" s="2" customFormat="1" ht="16.5" customHeight="1">
      <c r="A199" s="36"/>
      <c r="B199" s="37"/>
      <c r="C199" s="191" t="s">
        <v>422</v>
      </c>
      <c r="D199" s="191" t="s">
        <v>135</v>
      </c>
      <c r="E199" s="192" t="s">
        <v>423</v>
      </c>
      <c r="F199" s="193" t="s">
        <v>424</v>
      </c>
      <c r="G199" s="194" t="s">
        <v>224</v>
      </c>
      <c r="H199" s="195">
        <v>19</v>
      </c>
      <c r="I199" s="196"/>
      <c r="J199" s="197">
        <f>ROUND(I199*H199,2)</f>
        <v>0</v>
      </c>
      <c r="K199" s="193" t="s">
        <v>139</v>
      </c>
      <c r="L199" s="41"/>
      <c r="M199" s="198" t="s">
        <v>32</v>
      </c>
      <c r="N199" s="199" t="s">
        <v>51</v>
      </c>
      <c r="O199" s="66"/>
      <c r="P199" s="200">
        <f>O199*H199</f>
        <v>0</v>
      </c>
      <c r="Q199" s="200">
        <v>0</v>
      </c>
      <c r="R199" s="200">
        <f>Q199*H199</f>
        <v>0</v>
      </c>
      <c r="S199" s="200">
        <v>3.3800000000000002E-3</v>
      </c>
      <c r="T199" s="201">
        <f>S199*H199</f>
        <v>6.4219999999999999E-2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261</v>
      </c>
      <c r="AT199" s="202" t="s">
        <v>135</v>
      </c>
      <c r="AU199" s="202" t="s">
        <v>21</v>
      </c>
      <c r="AY199" s="18" t="s">
        <v>132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8" t="s">
        <v>141</v>
      </c>
      <c r="BK199" s="203">
        <f>ROUND(I199*H199,2)</f>
        <v>0</v>
      </c>
      <c r="BL199" s="18" t="s">
        <v>261</v>
      </c>
      <c r="BM199" s="202" t="s">
        <v>425</v>
      </c>
    </row>
    <row r="200" spans="1:65" s="2" customFormat="1" ht="16.5" customHeight="1">
      <c r="A200" s="36"/>
      <c r="B200" s="37"/>
      <c r="C200" s="191" t="s">
        <v>426</v>
      </c>
      <c r="D200" s="191" t="s">
        <v>135</v>
      </c>
      <c r="E200" s="192" t="s">
        <v>427</v>
      </c>
      <c r="F200" s="193" t="s">
        <v>428</v>
      </c>
      <c r="G200" s="194" t="s">
        <v>224</v>
      </c>
      <c r="H200" s="195">
        <v>36</v>
      </c>
      <c r="I200" s="196"/>
      <c r="J200" s="197">
        <f>ROUND(I200*H200,2)</f>
        <v>0</v>
      </c>
      <c r="K200" s="193" t="s">
        <v>139</v>
      </c>
      <c r="L200" s="41"/>
      <c r="M200" s="198" t="s">
        <v>32</v>
      </c>
      <c r="N200" s="199" t="s">
        <v>51</v>
      </c>
      <c r="O200" s="66"/>
      <c r="P200" s="200">
        <f>O200*H200</f>
        <v>0</v>
      </c>
      <c r="Q200" s="200">
        <v>0</v>
      </c>
      <c r="R200" s="200">
        <f>Q200*H200</f>
        <v>0</v>
      </c>
      <c r="S200" s="200">
        <v>1.91E-3</v>
      </c>
      <c r="T200" s="201">
        <f>S200*H200</f>
        <v>6.8760000000000002E-2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2" t="s">
        <v>261</v>
      </c>
      <c r="AT200" s="202" t="s">
        <v>135</v>
      </c>
      <c r="AU200" s="202" t="s">
        <v>21</v>
      </c>
      <c r="AY200" s="18" t="s">
        <v>132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8" t="s">
        <v>141</v>
      </c>
      <c r="BK200" s="203">
        <f>ROUND(I200*H200,2)</f>
        <v>0</v>
      </c>
      <c r="BL200" s="18" t="s">
        <v>261</v>
      </c>
      <c r="BM200" s="202" t="s">
        <v>429</v>
      </c>
    </row>
    <row r="201" spans="1:65" s="2" customFormat="1" ht="16.5" customHeight="1">
      <c r="A201" s="36"/>
      <c r="B201" s="37"/>
      <c r="C201" s="191" t="s">
        <v>430</v>
      </c>
      <c r="D201" s="191" t="s">
        <v>135</v>
      </c>
      <c r="E201" s="192" t="s">
        <v>431</v>
      </c>
      <c r="F201" s="193" t="s">
        <v>432</v>
      </c>
      <c r="G201" s="194" t="s">
        <v>224</v>
      </c>
      <c r="H201" s="195">
        <v>36</v>
      </c>
      <c r="I201" s="196"/>
      <c r="J201" s="197">
        <f>ROUND(I201*H201,2)</f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261</v>
      </c>
      <c r="AT201" s="202" t="s">
        <v>135</v>
      </c>
      <c r="AU201" s="202" t="s">
        <v>21</v>
      </c>
      <c r="AY201" s="18" t="s">
        <v>132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8" t="s">
        <v>141</v>
      </c>
      <c r="BK201" s="203">
        <f>ROUND(I201*H201,2)</f>
        <v>0</v>
      </c>
      <c r="BL201" s="18" t="s">
        <v>261</v>
      </c>
      <c r="BM201" s="202" t="s">
        <v>433</v>
      </c>
    </row>
    <row r="202" spans="1:65" s="2" customFormat="1" ht="16.5" customHeight="1">
      <c r="A202" s="36"/>
      <c r="B202" s="37"/>
      <c r="C202" s="191" t="s">
        <v>434</v>
      </c>
      <c r="D202" s="191" t="s">
        <v>135</v>
      </c>
      <c r="E202" s="192" t="s">
        <v>435</v>
      </c>
      <c r="F202" s="193" t="s">
        <v>436</v>
      </c>
      <c r="G202" s="194" t="s">
        <v>224</v>
      </c>
      <c r="H202" s="195">
        <v>30.4</v>
      </c>
      <c r="I202" s="196"/>
      <c r="J202" s="197">
        <f>ROUND(I202*H202,2)</f>
        <v>0</v>
      </c>
      <c r="K202" s="193" t="s">
        <v>139</v>
      </c>
      <c r="L202" s="41"/>
      <c r="M202" s="198" t="s">
        <v>32</v>
      </c>
      <c r="N202" s="199" t="s">
        <v>51</v>
      </c>
      <c r="O202" s="66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2" t="s">
        <v>261</v>
      </c>
      <c r="AT202" s="202" t="s">
        <v>135</v>
      </c>
      <c r="AU202" s="202" t="s">
        <v>21</v>
      </c>
      <c r="AY202" s="18" t="s">
        <v>132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8" t="s">
        <v>141</v>
      </c>
      <c r="BK202" s="203">
        <f>ROUND(I202*H202,2)</f>
        <v>0</v>
      </c>
      <c r="BL202" s="18" t="s">
        <v>261</v>
      </c>
      <c r="BM202" s="202" t="s">
        <v>437</v>
      </c>
    </row>
    <row r="203" spans="1:65" s="13" customFormat="1" ht="11.25">
      <c r="B203" s="209"/>
      <c r="C203" s="210"/>
      <c r="D203" s="211" t="s">
        <v>197</v>
      </c>
      <c r="E203" s="212" t="s">
        <v>32</v>
      </c>
      <c r="F203" s="213" t="s">
        <v>438</v>
      </c>
      <c r="G203" s="210"/>
      <c r="H203" s="214">
        <v>30.4</v>
      </c>
      <c r="I203" s="215"/>
      <c r="J203" s="210"/>
      <c r="K203" s="210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197</v>
      </c>
      <c r="AU203" s="220" t="s">
        <v>21</v>
      </c>
      <c r="AV203" s="13" t="s">
        <v>141</v>
      </c>
      <c r="AW203" s="13" t="s">
        <v>41</v>
      </c>
      <c r="AX203" s="13" t="s">
        <v>79</v>
      </c>
      <c r="AY203" s="220" t="s">
        <v>132</v>
      </c>
    </row>
    <row r="204" spans="1:65" s="14" customFormat="1" ht="11.25">
      <c r="B204" s="221"/>
      <c r="C204" s="222"/>
      <c r="D204" s="211" t="s">
        <v>197</v>
      </c>
      <c r="E204" s="223" t="s">
        <v>32</v>
      </c>
      <c r="F204" s="224" t="s">
        <v>199</v>
      </c>
      <c r="G204" s="222"/>
      <c r="H204" s="225">
        <v>30.4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197</v>
      </c>
      <c r="AU204" s="231" t="s">
        <v>21</v>
      </c>
      <c r="AV204" s="14" t="s">
        <v>150</v>
      </c>
      <c r="AW204" s="14" t="s">
        <v>41</v>
      </c>
      <c r="AX204" s="14" t="s">
        <v>21</v>
      </c>
      <c r="AY204" s="231" t="s">
        <v>132</v>
      </c>
    </row>
    <row r="205" spans="1:65" s="2" customFormat="1" ht="16.5" customHeight="1">
      <c r="A205" s="36"/>
      <c r="B205" s="37"/>
      <c r="C205" s="191" t="s">
        <v>439</v>
      </c>
      <c r="D205" s="191" t="s">
        <v>135</v>
      </c>
      <c r="E205" s="192" t="s">
        <v>440</v>
      </c>
      <c r="F205" s="193" t="s">
        <v>441</v>
      </c>
      <c r="G205" s="194" t="s">
        <v>224</v>
      </c>
      <c r="H205" s="195">
        <v>18</v>
      </c>
      <c r="I205" s="196"/>
      <c r="J205" s="197">
        <f t="shared" ref="J205:J216" si="0">ROUND(I205*H205,2)</f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 t="shared" ref="P205:P216" si="1">O205*H205</f>
        <v>0</v>
      </c>
      <c r="Q205" s="200">
        <v>0</v>
      </c>
      <c r="R205" s="200">
        <f t="shared" ref="R205:R216" si="2">Q205*H205</f>
        <v>0</v>
      </c>
      <c r="S205" s="200">
        <v>0</v>
      </c>
      <c r="T205" s="201">
        <f t="shared" ref="T205:T216" si="3"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261</v>
      </c>
      <c r="AT205" s="202" t="s">
        <v>135</v>
      </c>
      <c r="AU205" s="202" t="s">
        <v>21</v>
      </c>
      <c r="AY205" s="18" t="s">
        <v>132</v>
      </c>
      <c r="BE205" s="203">
        <f t="shared" ref="BE205:BE216" si="4">IF(N205="základní",J205,0)</f>
        <v>0</v>
      </c>
      <c r="BF205" s="203">
        <f t="shared" ref="BF205:BF216" si="5">IF(N205="snížená",J205,0)</f>
        <v>0</v>
      </c>
      <c r="BG205" s="203">
        <f t="shared" ref="BG205:BG216" si="6">IF(N205="zákl. přenesená",J205,0)</f>
        <v>0</v>
      </c>
      <c r="BH205" s="203">
        <f t="shared" ref="BH205:BH216" si="7">IF(N205="sníž. přenesená",J205,0)</f>
        <v>0</v>
      </c>
      <c r="BI205" s="203">
        <f t="shared" ref="BI205:BI216" si="8">IF(N205="nulová",J205,0)</f>
        <v>0</v>
      </c>
      <c r="BJ205" s="18" t="s">
        <v>141</v>
      </c>
      <c r="BK205" s="203">
        <f t="shared" ref="BK205:BK216" si="9">ROUND(I205*H205,2)</f>
        <v>0</v>
      </c>
      <c r="BL205" s="18" t="s">
        <v>261</v>
      </c>
      <c r="BM205" s="202" t="s">
        <v>442</v>
      </c>
    </row>
    <row r="206" spans="1:65" s="2" customFormat="1" ht="21.75" customHeight="1">
      <c r="A206" s="36"/>
      <c r="B206" s="37"/>
      <c r="C206" s="191" t="s">
        <v>443</v>
      </c>
      <c r="D206" s="191" t="s">
        <v>135</v>
      </c>
      <c r="E206" s="192" t="s">
        <v>444</v>
      </c>
      <c r="F206" s="193" t="s">
        <v>445</v>
      </c>
      <c r="G206" s="194" t="s">
        <v>195</v>
      </c>
      <c r="H206" s="195">
        <v>277.2</v>
      </c>
      <c r="I206" s="196"/>
      <c r="J206" s="197">
        <f t="shared" si="0"/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 t="shared" si="1"/>
        <v>0</v>
      </c>
      <c r="Q206" s="200">
        <v>7.5599999999999999E-3</v>
      </c>
      <c r="R206" s="200">
        <f t="shared" si="2"/>
        <v>2.0956319999999997</v>
      </c>
      <c r="S206" s="200">
        <v>0</v>
      </c>
      <c r="T206" s="201">
        <f t="shared" si="3"/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 t="shared" si="4"/>
        <v>0</v>
      </c>
      <c r="BF206" s="203">
        <f t="shared" si="5"/>
        <v>0</v>
      </c>
      <c r="BG206" s="203">
        <f t="shared" si="6"/>
        <v>0</v>
      </c>
      <c r="BH206" s="203">
        <f t="shared" si="7"/>
        <v>0</v>
      </c>
      <c r="BI206" s="203">
        <f t="shared" si="8"/>
        <v>0</v>
      </c>
      <c r="BJ206" s="18" t="s">
        <v>141</v>
      </c>
      <c r="BK206" s="203">
        <f t="shared" si="9"/>
        <v>0</v>
      </c>
      <c r="BL206" s="18" t="s">
        <v>261</v>
      </c>
      <c r="BM206" s="202" t="s">
        <v>446</v>
      </c>
    </row>
    <row r="207" spans="1:65" s="2" customFormat="1" ht="16.5" customHeight="1">
      <c r="A207" s="36"/>
      <c r="B207" s="37"/>
      <c r="C207" s="191" t="s">
        <v>447</v>
      </c>
      <c r="D207" s="191" t="s">
        <v>135</v>
      </c>
      <c r="E207" s="192" t="s">
        <v>448</v>
      </c>
      <c r="F207" s="193" t="s">
        <v>449</v>
      </c>
      <c r="G207" s="194" t="s">
        <v>224</v>
      </c>
      <c r="H207" s="195">
        <v>18</v>
      </c>
      <c r="I207" s="196"/>
      <c r="J207" s="197">
        <f t="shared" si="0"/>
        <v>0</v>
      </c>
      <c r="K207" s="193" t="s">
        <v>139</v>
      </c>
      <c r="L207" s="41"/>
      <c r="M207" s="198" t="s">
        <v>32</v>
      </c>
      <c r="N207" s="199" t="s">
        <v>51</v>
      </c>
      <c r="O207" s="66"/>
      <c r="P207" s="200">
        <f t="shared" si="1"/>
        <v>0</v>
      </c>
      <c r="Q207" s="200">
        <v>0</v>
      </c>
      <c r="R207" s="200">
        <f t="shared" si="2"/>
        <v>0</v>
      </c>
      <c r="S207" s="200">
        <v>0</v>
      </c>
      <c r="T207" s="201">
        <f t="shared" si="3"/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2" t="s">
        <v>261</v>
      </c>
      <c r="AT207" s="202" t="s">
        <v>135</v>
      </c>
      <c r="AU207" s="202" t="s">
        <v>21</v>
      </c>
      <c r="AY207" s="18" t="s">
        <v>132</v>
      </c>
      <c r="BE207" s="203">
        <f t="shared" si="4"/>
        <v>0</v>
      </c>
      <c r="BF207" s="203">
        <f t="shared" si="5"/>
        <v>0</v>
      </c>
      <c r="BG207" s="203">
        <f t="shared" si="6"/>
        <v>0</v>
      </c>
      <c r="BH207" s="203">
        <f t="shared" si="7"/>
        <v>0</v>
      </c>
      <c r="BI207" s="203">
        <f t="shared" si="8"/>
        <v>0</v>
      </c>
      <c r="BJ207" s="18" t="s">
        <v>141</v>
      </c>
      <c r="BK207" s="203">
        <f t="shared" si="9"/>
        <v>0</v>
      </c>
      <c r="BL207" s="18" t="s">
        <v>261</v>
      </c>
      <c r="BM207" s="202" t="s">
        <v>450</v>
      </c>
    </row>
    <row r="208" spans="1:65" s="2" customFormat="1" ht="21.75" customHeight="1">
      <c r="A208" s="36"/>
      <c r="B208" s="37"/>
      <c r="C208" s="191" t="s">
        <v>451</v>
      </c>
      <c r="D208" s="191" t="s">
        <v>135</v>
      </c>
      <c r="E208" s="192" t="s">
        <v>452</v>
      </c>
      <c r="F208" s="193" t="s">
        <v>453</v>
      </c>
      <c r="G208" s="194" t="s">
        <v>224</v>
      </c>
      <c r="H208" s="195">
        <v>18</v>
      </c>
      <c r="I208" s="196"/>
      <c r="J208" s="197">
        <f t="shared" si="0"/>
        <v>0</v>
      </c>
      <c r="K208" s="193" t="s">
        <v>139</v>
      </c>
      <c r="L208" s="41"/>
      <c r="M208" s="198" t="s">
        <v>32</v>
      </c>
      <c r="N208" s="199" t="s">
        <v>51</v>
      </c>
      <c r="O208" s="66"/>
      <c r="P208" s="200">
        <f t="shared" si="1"/>
        <v>0</v>
      </c>
      <c r="Q208" s="200">
        <v>3.62E-3</v>
      </c>
      <c r="R208" s="200">
        <f t="shared" si="2"/>
        <v>6.5159999999999996E-2</v>
      </c>
      <c r="S208" s="200">
        <v>0</v>
      </c>
      <c r="T208" s="201">
        <f t="shared" si="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2" t="s">
        <v>261</v>
      </c>
      <c r="AT208" s="202" t="s">
        <v>135</v>
      </c>
      <c r="AU208" s="202" t="s">
        <v>21</v>
      </c>
      <c r="AY208" s="18" t="s">
        <v>132</v>
      </c>
      <c r="BE208" s="203">
        <f t="shared" si="4"/>
        <v>0</v>
      </c>
      <c r="BF208" s="203">
        <f t="shared" si="5"/>
        <v>0</v>
      </c>
      <c r="BG208" s="203">
        <f t="shared" si="6"/>
        <v>0</v>
      </c>
      <c r="BH208" s="203">
        <f t="shared" si="7"/>
        <v>0</v>
      </c>
      <c r="BI208" s="203">
        <f t="shared" si="8"/>
        <v>0</v>
      </c>
      <c r="BJ208" s="18" t="s">
        <v>141</v>
      </c>
      <c r="BK208" s="203">
        <f t="shared" si="9"/>
        <v>0</v>
      </c>
      <c r="BL208" s="18" t="s">
        <v>261</v>
      </c>
      <c r="BM208" s="202" t="s">
        <v>454</v>
      </c>
    </row>
    <row r="209" spans="1:65" s="2" customFormat="1" ht="21.75" customHeight="1">
      <c r="A209" s="36"/>
      <c r="B209" s="37"/>
      <c r="C209" s="191" t="s">
        <v>455</v>
      </c>
      <c r="D209" s="191" t="s">
        <v>135</v>
      </c>
      <c r="E209" s="192" t="s">
        <v>456</v>
      </c>
      <c r="F209" s="193" t="s">
        <v>457</v>
      </c>
      <c r="G209" s="194" t="s">
        <v>224</v>
      </c>
      <c r="H209" s="195">
        <v>36</v>
      </c>
      <c r="I209" s="196"/>
      <c r="J209" s="197">
        <f t="shared" si="0"/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 t="shared" si="1"/>
        <v>0</v>
      </c>
      <c r="Q209" s="200">
        <v>5.6499999999999996E-3</v>
      </c>
      <c r="R209" s="200">
        <f t="shared" si="2"/>
        <v>0.2034</v>
      </c>
      <c r="S209" s="200">
        <v>0</v>
      </c>
      <c r="T209" s="201">
        <f t="shared" si="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 t="shared" si="4"/>
        <v>0</v>
      </c>
      <c r="BF209" s="203">
        <f t="shared" si="5"/>
        <v>0</v>
      </c>
      <c r="BG209" s="203">
        <f t="shared" si="6"/>
        <v>0</v>
      </c>
      <c r="BH209" s="203">
        <f t="shared" si="7"/>
        <v>0</v>
      </c>
      <c r="BI209" s="203">
        <f t="shared" si="8"/>
        <v>0</v>
      </c>
      <c r="BJ209" s="18" t="s">
        <v>141</v>
      </c>
      <c r="BK209" s="203">
        <f t="shared" si="9"/>
        <v>0</v>
      </c>
      <c r="BL209" s="18" t="s">
        <v>261</v>
      </c>
      <c r="BM209" s="202" t="s">
        <v>458</v>
      </c>
    </row>
    <row r="210" spans="1:65" s="2" customFormat="1" ht="21.75" customHeight="1">
      <c r="A210" s="36"/>
      <c r="B210" s="37"/>
      <c r="C210" s="191" t="s">
        <v>459</v>
      </c>
      <c r="D210" s="191" t="s">
        <v>135</v>
      </c>
      <c r="E210" s="192" t="s">
        <v>460</v>
      </c>
      <c r="F210" s="193" t="s">
        <v>461</v>
      </c>
      <c r="G210" s="194" t="s">
        <v>224</v>
      </c>
      <c r="H210" s="195">
        <v>28.6</v>
      </c>
      <c r="I210" s="196"/>
      <c r="J210" s="197">
        <f t="shared" si="0"/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 t="shared" si="1"/>
        <v>0</v>
      </c>
      <c r="Q210" s="200">
        <v>4.2900000000000004E-3</v>
      </c>
      <c r="R210" s="200">
        <f t="shared" si="2"/>
        <v>0.12269400000000001</v>
      </c>
      <c r="S210" s="200">
        <v>0</v>
      </c>
      <c r="T210" s="201">
        <f t="shared" si="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261</v>
      </c>
      <c r="AT210" s="202" t="s">
        <v>135</v>
      </c>
      <c r="AU210" s="202" t="s">
        <v>21</v>
      </c>
      <c r="AY210" s="18" t="s">
        <v>132</v>
      </c>
      <c r="BE210" s="203">
        <f t="shared" si="4"/>
        <v>0</v>
      </c>
      <c r="BF210" s="203">
        <f t="shared" si="5"/>
        <v>0</v>
      </c>
      <c r="BG210" s="203">
        <f t="shared" si="6"/>
        <v>0</v>
      </c>
      <c r="BH210" s="203">
        <f t="shared" si="7"/>
        <v>0</v>
      </c>
      <c r="BI210" s="203">
        <f t="shared" si="8"/>
        <v>0</v>
      </c>
      <c r="BJ210" s="18" t="s">
        <v>141</v>
      </c>
      <c r="BK210" s="203">
        <f t="shared" si="9"/>
        <v>0</v>
      </c>
      <c r="BL210" s="18" t="s">
        <v>261</v>
      </c>
      <c r="BM210" s="202" t="s">
        <v>462</v>
      </c>
    </row>
    <row r="211" spans="1:65" s="2" customFormat="1" ht="21.75" customHeight="1">
      <c r="A211" s="36"/>
      <c r="B211" s="37"/>
      <c r="C211" s="191" t="s">
        <v>463</v>
      </c>
      <c r="D211" s="191" t="s">
        <v>135</v>
      </c>
      <c r="E211" s="192" t="s">
        <v>464</v>
      </c>
      <c r="F211" s="193" t="s">
        <v>465</v>
      </c>
      <c r="G211" s="194" t="s">
        <v>195</v>
      </c>
      <c r="H211" s="195">
        <v>6</v>
      </c>
      <c r="I211" s="196"/>
      <c r="J211" s="197">
        <f t="shared" si="0"/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 t="shared" si="1"/>
        <v>0</v>
      </c>
      <c r="Q211" s="200">
        <v>1.082E-2</v>
      </c>
      <c r="R211" s="200">
        <f t="shared" si="2"/>
        <v>6.4920000000000005E-2</v>
      </c>
      <c r="S211" s="200">
        <v>0</v>
      </c>
      <c r="T211" s="201">
        <f t="shared" si="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261</v>
      </c>
      <c r="AT211" s="202" t="s">
        <v>135</v>
      </c>
      <c r="AU211" s="202" t="s">
        <v>21</v>
      </c>
      <c r="AY211" s="18" t="s">
        <v>132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8" t="s">
        <v>141</v>
      </c>
      <c r="BK211" s="203">
        <f t="shared" si="9"/>
        <v>0</v>
      </c>
      <c r="BL211" s="18" t="s">
        <v>261</v>
      </c>
      <c r="BM211" s="202" t="s">
        <v>466</v>
      </c>
    </row>
    <row r="212" spans="1:65" s="2" customFormat="1" ht="16.5" customHeight="1">
      <c r="A212" s="36"/>
      <c r="B212" s="37"/>
      <c r="C212" s="191" t="s">
        <v>467</v>
      </c>
      <c r="D212" s="191" t="s">
        <v>135</v>
      </c>
      <c r="E212" s="192" t="s">
        <v>468</v>
      </c>
      <c r="F212" s="193" t="s">
        <v>469</v>
      </c>
      <c r="G212" s="194" t="s">
        <v>224</v>
      </c>
      <c r="H212" s="195">
        <v>39.200000000000003</v>
      </c>
      <c r="I212" s="196"/>
      <c r="J212" s="197">
        <f t="shared" si="0"/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si="1"/>
        <v>0</v>
      </c>
      <c r="Q212" s="200">
        <v>0</v>
      </c>
      <c r="R212" s="200">
        <f t="shared" si="2"/>
        <v>0</v>
      </c>
      <c r="S212" s="200">
        <v>0</v>
      </c>
      <c r="T212" s="201">
        <f t="shared" si="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8" t="s">
        <v>141</v>
      </c>
      <c r="BK212" s="203">
        <f t="shared" si="9"/>
        <v>0</v>
      </c>
      <c r="BL212" s="18" t="s">
        <v>261</v>
      </c>
      <c r="BM212" s="202" t="s">
        <v>470</v>
      </c>
    </row>
    <row r="213" spans="1:65" s="2" customFormat="1" ht="16.5" customHeight="1">
      <c r="A213" s="36"/>
      <c r="B213" s="37"/>
      <c r="C213" s="191" t="s">
        <v>471</v>
      </c>
      <c r="D213" s="191" t="s">
        <v>135</v>
      </c>
      <c r="E213" s="192" t="s">
        <v>472</v>
      </c>
      <c r="F213" s="193" t="s">
        <v>473</v>
      </c>
      <c r="G213" s="194" t="s">
        <v>338</v>
      </c>
      <c r="H213" s="195">
        <v>3</v>
      </c>
      <c r="I213" s="196"/>
      <c r="J213" s="197">
        <f t="shared" si="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1"/>
        <v>0</v>
      </c>
      <c r="Q213" s="200">
        <v>0</v>
      </c>
      <c r="R213" s="200">
        <f t="shared" si="2"/>
        <v>0</v>
      </c>
      <c r="S213" s="200">
        <v>0</v>
      </c>
      <c r="T213" s="201">
        <f t="shared" si="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8" t="s">
        <v>141</v>
      </c>
      <c r="BK213" s="203">
        <f t="shared" si="9"/>
        <v>0</v>
      </c>
      <c r="BL213" s="18" t="s">
        <v>261</v>
      </c>
      <c r="BM213" s="202" t="s">
        <v>474</v>
      </c>
    </row>
    <row r="214" spans="1:65" s="2" customFormat="1" ht="21.75" customHeight="1">
      <c r="A214" s="36"/>
      <c r="B214" s="37"/>
      <c r="C214" s="191" t="s">
        <v>475</v>
      </c>
      <c r="D214" s="191" t="s">
        <v>135</v>
      </c>
      <c r="E214" s="192" t="s">
        <v>476</v>
      </c>
      <c r="F214" s="193" t="s">
        <v>477</v>
      </c>
      <c r="G214" s="194" t="s">
        <v>224</v>
      </c>
      <c r="H214" s="195">
        <v>22.8</v>
      </c>
      <c r="I214" s="196"/>
      <c r="J214" s="197">
        <f t="shared" si="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1"/>
        <v>0</v>
      </c>
      <c r="Q214" s="200">
        <v>2.1700000000000001E-3</v>
      </c>
      <c r="R214" s="200">
        <f t="shared" si="2"/>
        <v>4.9476000000000006E-2</v>
      </c>
      <c r="S214" s="200">
        <v>0</v>
      </c>
      <c r="T214" s="201">
        <f t="shared" si="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8" t="s">
        <v>141</v>
      </c>
      <c r="BK214" s="203">
        <f t="shared" si="9"/>
        <v>0</v>
      </c>
      <c r="BL214" s="18" t="s">
        <v>261</v>
      </c>
      <c r="BM214" s="202" t="s">
        <v>478</v>
      </c>
    </row>
    <row r="215" spans="1:65" s="2" customFormat="1" ht="16.5" customHeight="1">
      <c r="A215" s="36"/>
      <c r="B215" s="37"/>
      <c r="C215" s="191" t="s">
        <v>479</v>
      </c>
      <c r="D215" s="191" t="s">
        <v>135</v>
      </c>
      <c r="E215" s="192" t="s">
        <v>480</v>
      </c>
      <c r="F215" s="193" t="s">
        <v>481</v>
      </c>
      <c r="G215" s="194" t="s">
        <v>251</v>
      </c>
      <c r="H215" s="195">
        <v>2.29</v>
      </c>
      <c r="I215" s="196"/>
      <c r="J215" s="197">
        <f t="shared" si="0"/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 t="shared" si="1"/>
        <v>0</v>
      </c>
      <c r="Q215" s="200">
        <v>0</v>
      </c>
      <c r="R215" s="200">
        <f t="shared" si="2"/>
        <v>0</v>
      </c>
      <c r="S215" s="200">
        <v>0</v>
      </c>
      <c r="T215" s="201">
        <f t="shared" si="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261</v>
      </c>
      <c r="AT215" s="202" t="s">
        <v>135</v>
      </c>
      <c r="AU215" s="202" t="s">
        <v>21</v>
      </c>
      <c r="AY215" s="18" t="s">
        <v>132</v>
      </c>
      <c r="BE215" s="203">
        <f t="shared" si="4"/>
        <v>0</v>
      </c>
      <c r="BF215" s="203">
        <f t="shared" si="5"/>
        <v>0</v>
      </c>
      <c r="BG215" s="203">
        <f t="shared" si="6"/>
        <v>0</v>
      </c>
      <c r="BH215" s="203">
        <f t="shared" si="7"/>
        <v>0</v>
      </c>
      <c r="BI215" s="203">
        <f t="shared" si="8"/>
        <v>0</v>
      </c>
      <c r="BJ215" s="18" t="s">
        <v>141</v>
      </c>
      <c r="BK215" s="203">
        <f t="shared" si="9"/>
        <v>0</v>
      </c>
      <c r="BL215" s="18" t="s">
        <v>261</v>
      </c>
      <c r="BM215" s="202" t="s">
        <v>482</v>
      </c>
    </row>
    <row r="216" spans="1:65" s="2" customFormat="1" ht="21.75" customHeight="1">
      <c r="A216" s="36"/>
      <c r="B216" s="37"/>
      <c r="C216" s="191" t="s">
        <v>483</v>
      </c>
      <c r="D216" s="191" t="s">
        <v>135</v>
      </c>
      <c r="E216" s="192" t="s">
        <v>484</v>
      </c>
      <c r="F216" s="193" t="s">
        <v>485</v>
      </c>
      <c r="G216" s="194" t="s">
        <v>251</v>
      </c>
      <c r="H216" s="195">
        <v>0.16600000000000001</v>
      </c>
      <c r="I216" s="196"/>
      <c r="J216" s="197">
        <f t="shared" si="0"/>
        <v>0</v>
      </c>
      <c r="K216" s="193" t="s">
        <v>139</v>
      </c>
      <c r="L216" s="41"/>
      <c r="M216" s="198" t="s">
        <v>32</v>
      </c>
      <c r="N216" s="199" t="s">
        <v>51</v>
      </c>
      <c r="O216" s="66"/>
      <c r="P216" s="200">
        <f t="shared" si="1"/>
        <v>0</v>
      </c>
      <c r="Q216" s="200">
        <v>0</v>
      </c>
      <c r="R216" s="200">
        <f t="shared" si="2"/>
        <v>0</v>
      </c>
      <c r="S216" s="200">
        <v>0</v>
      </c>
      <c r="T216" s="201">
        <f t="shared" si="3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2" t="s">
        <v>261</v>
      </c>
      <c r="AT216" s="202" t="s">
        <v>135</v>
      </c>
      <c r="AU216" s="202" t="s">
        <v>21</v>
      </c>
      <c r="AY216" s="18" t="s">
        <v>132</v>
      </c>
      <c r="BE216" s="203">
        <f t="shared" si="4"/>
        <v>0</v>
      </c>
      <c r="BF216" s="203">
        <f t="shared" si="5"/>
        <v>0</v>
      </c>
      <c r="BG216" s="203">
        <f t="shared" si="6"/>
        <v>0</v>
      </c>
      <c r="BH216" s="203">
        <f t="shared" si="7"/>
        <v>0</v>
      </c>
      <c r="BI216" s="203">
        <f t="shared" si="8"/>
        <v>0</v>
      </c>
      <c r="BJ216" s="18" t="s">
        <v>141</v>
      </c>
      <c r="BK216" s="203">
        <f t="shared" si="9"/>
        <v>0</v>
      </c>
      <c r="BL216" s="18" t="s">
        <v>261</v>
      </c>
      <c r="BM216" s="202" t="s">
        <v>486</v>
      </c>
    </row>
    <row r="217" spans="1:65" s="12" customFormat="1" ht="25.9" customHeight="1">
      <c r="B217" s="175"/>
      <c r="C217" s="176"/>
      <c r="D217" s="177" t="s">
        <v>78</v>
      </c>
      <c r="E217" s="178" t="s">
        <v>487</v>
      </c>
      <c r="F217" s="178" t="s">
        <v>488</v>
      </c>
      <c r="G217" s="176"/>
      <c r="H217" s="176"/>
      <c r="I217" s="179"/>
      <c r="J217" s="180">
        <f>BK217</f>
        <v>0</v>
      </c>
      <c r="K217" s="176"/>
      <c r="L217" s="181"/>
      <c r="M217" s="182"/>
      <c r="N217" s="183"/>
      <c r="O217" s="183"/>
      <c r="P217" s="184">
        <f>P218+P231+P257+P261+P263+P265+P276+P283+P287+P292</f>
        <v>0</v>
      </c>
      <c r="Q217" s="183"/>
      <c r="R217" s="184">
        <f>R218+R231+R257+R261+R263+R265+R276+R283+R287+R292</f>
        <v>8.2419091200000008</v>
      </c>
      <c r="S217" s="183"/>
      <c r="T217" s="185">
        <f>T218+T231+T257+T261+T263+T265+T276+T283+T287+T292</f>
        <v>0.51558999999999999</v>
      </c>
      <c r="AR217" s="186" t="s">
        <v>141</v>
      </c>
      <c r="AT217" s="187" t="s">
        <v>78</v>
      </c>
      <c r="AU217" s="187" t="s">
        <v>79</v>
      </c>
      <c r="AY217" s="186" t="s">
        <v>132</v>
      </c>
      <c r="BK217" s="188">
        <f>BK218+BK231+BK257+BK261+BK263+BK265+BK276+BK283+BK287+BK292</f>
        <v>0</v>
      </c>
    </row>
    <row r="218" spans="1:65" s="12" customFormat="1" ht="22.9" customHeight="1">
      <c r="B218" s="175"/>
      <c r="C218" s="176"/>
      <c r="D218" s="177" t="s">
        <v>78</v>
      </c>
      <c r="E218" s="189" t="s">
        <v>489</v>
      </c>
      <c r="F218" s="189" t="s">
        <v>490</v>
      </c>
      <c r="G218" s="176"/>
      <c r="H218" s="176"/>
      <c r="I218" s="179"/>
      <c r="J218" s="190">
        <f>BK218</f>
        <v>0</v>
      </c>
      <c r="K218" s="176"/>
      <c r="L218" s="181"/>
      <c r="M218" s="182"/>
      <c r="N218" s="183"/>
      <c r="O218" s="183"/>
      <c r="P218" s="184">
        <f>SUM(P219:P230)</f>
        <v>0</v>
      </c>
      <c r="Q218" s="183"/>
      <c r="R218" s="184">
        <f>SUM(R219:R230)</f>
        <v>0.42784800000000001</v>
      </c>
      <c r="S218" s="183"/>
      <c r="T218" s="185">
        <f>SUM(T219:T230)</f>
        <v>0</v>
      </c>
      <c r="AR218" s="186" t="s">
        <v>141</v>
      </c>
      <c r="AT218" s="187" t="s">
        <v>78</v>
      </c>
      <c r="AU218" s="187" t="s">
        <v>21</v>
      </c>
      <c r="AY218" s="186" t="s">
        <v>132</v>
      </c>
      <c r="BK218" s="188">
        <f>SUM(BK219:BK230)</f>
        <v>0</v>
      </c>
    </row>
    <row r="219" spans="1:65" s="2" customFormat="1" ht="21.75" customHeight="1">
      <c r="A219" s="36"/>
      <c r="B219" s="37"/>
      <c r="C219" s="191" t="s">
        <v>491</v>
      </c>
      <c r="D219" s="191" t="s">
        <v>135</v>
      </c>
      <c r="E219" s="192" t="s">
        <v>492</v>
      </c>
      <c r="F219" s="193" t="s">
        <v>493</v>
      </c>
      <c r="G219" s="194" t="s">
        <v>195</v>
      </c>
      <c r="H219" s="195">
        <v>63</v>
      </c>
      <c r="I219" s="196"/>
      <c r="J219" s="197">
        <f>ROUND(I219*H219,2)</f>
        <v>0</v>
      </c>
      <c r="K219" s="193" t="s">
        <v>139</v>
      </c>
      <c r="L219" s="41"/>
      <c r="M219" s="198" t="s">
        <v>32</v>
      </c>
      <c r="N219" s="199" t="s">
        <v>51</v>
      </c>
      <c r="O219" s="66"/>
      <c r="P219" s="200">
        <f>O219*H219</f>
        <v>0</v>
      </c>
      <c r="Q219" s="200">
        <v>0</v>
      </c>
      <c r="R219" s="200">
        <f>Q219*H219</f>
        <v>0</v>
      </c>
      <c r="S219" s="200">
        <v>0</v>
      </c>
      <c r="T219" s="20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2" t="s">
        <v>261</v>
      </c>
      <c r="AT219" s="202" t="s">
        <v>135</v>
      </c>
      <c r="AU219" s="202" t="s">
        <v>141</v>
      </c>
      <c r="AY219" s="18" t="s">
        <v>132</v>
      </c>
      <c r="BE219" s="203">
        <f>IF(N219="základní",J219,0)</f>
        <v>0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18" t="s">
        <v>141</v>
      </c>
      <c r="BK219" s="203">
        <f>ROUND(I219*H219,2)</f>
        <v>0</v>
      </c>
      <c r="BL219" s="18" t="s">
        <v>261</v>
      </c>
      <c r="BM219" s="202" t="s">
        <v>494</v>
      </c>
    </row>
    <row r="220" spans="1:65" s="13" customFormat="1" ht="11.25">
      <c r="B220" s="209"/>
      <c r="C220" s="210"/>
      <c r="D220" s="211" t="s">
        <v>197</v>
      </c>
      <c r="E220" s="212" t="s">
        <v>32</v>
      </c>
      <c r="F220" s="213" t="s">
        <v>495</v>
      </c>
      <c r="G220" s="210"/>
      <c r="H220" s="214">
        <v>63</v>
      </c>
      <c r="I220" s="215"/>
      <c r="J220" s="210"/>
      <c r="K220" s="210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197</v>
      </c>
      <c r="AU220" s="220" t="s">
        <v>141</v>
      </c>
      <c r="AV220" s="13" t="s">
        <v>141</v>
      </c>
      <c r="AW220" s="13" t="s">
        <v>41</v>
      </c>
      <c r="AX220" s="13" t="s">
        <v>79</v>
      </c>
      <c r="AY220" s="220" t="s">
        <v>132</v>
      </c>
    </row>
    <row r="221" spans="1:65" s="14" customFormat="1" ht="11.25">
      <c r="B221" s="221"/>
      <c r="C221" s="222"/>
      <c r="D221" s="211" t="s">
        <v>197</v>
      </c>
      <c r="E221" s="223" t="s">
        <v>32</v>
      </c>
      <c r="F221" s="224" t="s">
        <v>199</v>
      </c>
      <c r="G221" s="222"/>
      <c r="H221" s="225">
        <v>63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197</v>
      </c>
      <c r="AU221" s="231" t="s">
        <v>141</v>
      </c>
      <c r="AV221" s="14" t="s">
        <v>150</v>
      </c>
      <c r="AW221" s="14" t="s">
        <v>41</v>
      </c>
      <c r="AX221" s="14" t="s">
        <v>21</v>
      </c>
      <c r="AY221" s="231" t="s">
        <v>132</v>
      </c>
    </row>
    <row r="222" spans="1:65" s="2" customFormat="1" ht="16.5" customHeight="1">
      <c r="A222" s="36"/>
      <c r="B222" s="37"/>
      <c r="C222" s="232" t="s">
        <v>496</v>
      </c>
      <c r="D222" s="232" t="s">
        <v>243</v>
      </c>
      <c r="E222" s="233" t="s">
        <v>497</v>
      </c>
      <c r="F222" s="234" t="s">
        <v>498</v>
      </c>
      <c r="G222" s="235" t="s">
        <v>251</v>
      </c>
      <c r="H222" s="236">
        <v>6.9000000000000006E-2</v>
      </c>
      <c r="I222" s="237"/>
      <c r="J222" s="238">
        <f>ROUND(I222*H222,2)</f>
        <v>0</v>
      </c>
      <c r="K222" s="234" t="s">
        <v>139</v>
      </c>
      <c r="L222" s="239"/>
      <c r="M222" s="240" t="s">
        <v>32</v>
      </c>
      <c r="N222" s="241" t="s">
        <v>51</v>
      </c>
      <c r="O222" s="66"/>
      <c r="P222" s="200">
        <f>O222*H222</f>
        <v>0</v>
      </c>
      <c r="Q222" s="200">
        <v>1</v>
      </c>
      <c r="R222" s="200">
        <f>Q222*H222</f>
        <v>6.9000000000000006E-2</v>
      </c>
      <c r="S222" s="200">
        <v>0</v>
      </c>
      <c r="T222" s="201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335</v>
      </c>
      <c r="AT222" s="202" t="s">
        <v>243</v>
      </c>
      <c r="AU222" s="202" t="s">
        <v>141</v>
      </c>
      <c r="AY222" s="18" t="s">
        <v>132</v>
      </c>
      <c r="BE222" s="203">
        <f>IF(N222="základní",J222,0)</f>
        <v>0</v>
      </c>
      <c r="BF222" s="203">
        <f>IF(N222="snížená",J222,0)</f>
        <v>0</v>
      </c>
      <c r="BG222" s="203">
        <f>IF(N222="zákl. přenesená",J222,0)</f>
        <v>0</v>
      </c>
      <c r="BH222" s="203">
        <f>IF(N222="sníž. přenesená",J222,0)</f>
        <v>0</v>
      </c>
      <c r="BI222" s="203">
        <f>IF(N222="nulová",J222,0)</f>
        <v>0</v>
      </c>
      <c r="BJ222" s="18" t="s">
        <v>141</v>
      </c>
      <c r="BK222" s="203">
        <f>ROUND(I222*H222,2)</f>
        <v>0</v>
      </c>
      <c r="BL222" s="18" t="s">
        <v>261</v>
      </c>
      <c r="BM222" s="202" t="s">
        <v>499</v>
      </c>
    </row>
    <row r="223" spans="1:65" s="13" customFormat="1" ht="11.25">
      <c r="B223" s="209"/>
      <c r="C223" s="210"/>
      <c r="D223" s="211" t="s">
        <v>197</v>
      </c>
      <c r="E223" s="210"/>
      <c r="F223" s="213" t="s">
        <v>500</v>
      </c>
      <c r="G223" s="210"/>
      <c r="H223" s="214">
        <v>6.9000000000000006E-2</v>
      </c>
      <c r="I223" s="215"/>
      <c r="J223" s="210"/>
      <c r="K223" s="210"/>
      <c r="L223" s="216"/>
      <c r="M223" s="217"/>
      <c r="N223" s="218"/>
      <c r="O223" s="218"/>
      <c r="P223" s="218"/>
      <c r="Q223" s="218"/>
      <c r="R223" s="218"/>
      <c r="S223" s="218"/>
      <c r="T223" s="219"/>
      <c r="AT223" s="220" t="s">
        <v>197</v>
      </c>
      <c r="AU223" s="220" t="s">
        <v>141</v>
      </c>
      <c r="AV223" s="13" t="s">
        <v>141</v>
      </c>
      <c r="AW223" s="13" t="s">
        <v>4</v>
      </c>
      <c r="AX223" s="13" t="s">
        <v>21</v>
      </c>
      <c r="AY223" s="220" t="s">
        <v>132</v>
      </c>
    </row>
    <row r="224" spans="1:65" s="2" customFormat="1" ht="16.5" customHeight="1">
      <c r="A224" s="36"/>
      <c r="B224" s="37"/>
      <c r="C224" s="191" t="s">
        <v>501</v>
      </c>
      <c r="D224" s="191" t="s">
        <v>135</v>
      </c>
      <c r="E224" s="192" t="s">
        <v>502</v>
      </c>
      <c r="F224" s="193" t="s">
        <v>503</v>
      </c>
      <c r="G224" s="194" t="s">
        <v>195</v>
      </c>
      <c r="H224" s="195">
        <v>63</v>
      </c>
      <c r="I224" s="196"/>
      <c r="J224" s="197">
        <f>ROUND(I224*H224,2)</f>
        <v>0</v>
      </c>
      <c r="K224" s="193" t="s">
        <v>139</v>
      </c>
      <c r="L224" s="41"/>
      <c r="M224" s="198" t="s">
        <v>32</v>
      </c>
      <c r="N224" s="199" t="s">
        <v>51</v>
      </c>
      <c r="O224" s="66"/>
      <c r="P224" s="200">
        <f>O224*H224</f>
        <v>0</v>
      </c>
      <c r="Q224" s="200">
        <v>4.0000000000000002E-4</v>
      </c>
      <c r="R224" s="200">
        <f>Q224*H224</f>
        <v>2.52E-2</v>
      </c>
      <c r="S224" s="200">
        <v>0</v>
      </c>
      <c r="T224" s="20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261</v>
      </c>
      <c r="AT224" s="202" t="s">
        <v>135</v>
      </c>
      <c r="AU224" s="202" t="s">
        <v>141</v>
      </c>
      <c r="AY224" s="18" t="s">
        <v>132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8" t="s">
        <v>141</v>
      </c>
      <c r="BK224" s="203">
        <f>ROUND(I224*H224,2)</f>
        <v>0</v>
      </c>
      <c r="BL224" s="18" t="s">
        <v>261</v>
      </c>
      <c r="BM224" s="202" t="s">
        <v>504</v>
      </c>
    </row>
    <row r="225" spans="1:65" s="2" customFormat="1" ht="16.5" customHeight="1">
      <c r="A225" s="36"/>
      <c r="B225" s="37"/>
      <c r="C225" s="232" t="s">
        <v>505</v>
      </c>
      <c r="D225" s="232" t="s">
        <v>243</v>
      </c>
      <c r="E225" s="233" t="s">
        <v>506</v>
      </c>
      <c r="F225" s="234" t="s">
        <v>507</v>
      </c>
      <c r="G225" s="235" t="s">
        <v>195</v>
      </c>
      <c r="H225" s="236">
        <v>75.599999999999994</v>
      </c>
      <c r="I225" s="237"/>
      <c r="J225" s="238">
        <f>ROUND(I225*H225,2)</f>
        <v>0</v>
      </c>
      <c r="K225" s="234" t="s">
        <v>139</v>
      </c>
      <c r="L225" s="239"/>
      <c r="M225" s="240" t="s">
        <v>32</v>
      </c>
      <c r="N225" s="241" t="s">
        <v>51</v>
      </c>
      <c r="O225" s="66"/>
      <c r="P225" s="200">
        <f>O225*H225</f>
        <v>0</v>
      </c>
      <c r="Q225" s="200">
        <v>3.8800000000000002E-3</v>
      </c>
      <c r="R225" s="200">
        <f>Q225*H225</f>
        <v>0.29332799999999998</v>
      </c>
      <c r="S225" s="200">
        <v>0</v>
      </c>
      <c r="T225" s="201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2" t="s">
        <v>335</v>
      </c>
      <c r="AT225" s="202" t="s">
        <v>243</v>
      </c>
      <c r="AU225" s="202" t="s">
        <v>141</v>
      </c>
      <c r="AY225" s="18" t="s">
        <v>132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8" t="s">
        <v>141</v>
      </c>
      <c r="BK225" s="203">
        <f>ROUND(I225*H225,2)</f>
        <v>0</v>
      </c>
      <c r="BL225" s="18" t="s">
        <v>261</v>
      </c>
      <c r="BM225" s="202" t="s">
        <v>508</v>
      </c>
    </row>
    <row r="226" spans="1:65" s="13" customFormat="1" ht="11.25">
      <c r="B226" s="209"/>
      <c r="C226" s="210"/>
      <c r="D226" s="211" t="s">
        <v>197</v>
      </c>
      <c r="E226" s="210"/>
      <c r="F226" s="213" t="s">
        <v>509</v>
      </c>
      <c r="G226" s="210"/>
      <c r="H226" s="214">
        <v>75.599999999999994</v>
      </c>
      <c r="I226" s="215"/>
      <c r="J226" s="210"/>
      <c r="K226" s="210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197</v>
      </c>
      <c r="AU226" s="220" t="s">
        <v>141</v>
      </c>
      <c r="AV226" s="13" t="s">
        <v>141</v>
      </c>
      <c r="AW226" s="13" t="s">
        <v>4</v>
      </c>
      <c r="AX226" s="13" t="s">
        <v>21</v>
      </c>
      <c r="AY226" s="220" t="s">
        <v>132</v>
      </c>
    </row>
    <row r="227" spans="1:65" s="2" customFormat="1" ht="21.75" customHeight="1">
      <c r="A227" s="36"/>
      <c r="B227" s="37"/>
      <c r="C227" s="191" t="s">
        <v>510</v>
      </c>
      <c r="D227" s="191" t="s">
        <v>135</v>
      </c>
      <c r="E227" s="192" t="s">
        <v>511</v>
      </c>
      <c r="F227" s="193" t="s">
        <v>512</v>
      </c>
      <c r="G227" s="194" t="s">
        <v>195</v>
      </c>
      <c r="H227" s="195">
        <v>63</v>
      </c>
      <c r="I227" s="196"/>
      <c r="J227" s="197">
        <f>ROUND(I227*H227,2)</f>
        <v>0</v>
      </c>
      <c r="K227" s="193" t="s">
        <v>139</v>
      </c>
      <c r="L227" s="41"/>
      <c r="M227" s="198" t="s">
        <v>32</v>
      </c>
      <c r="N227" s="199" t="s">
        <v>51</v>
      </c>
      <c r="O227" s="66"/>
      <c r="P227" s="200">
        <f>O227*H227</f>
        <v>0</v>
      </c>
      <c r="Q227" s="200">
        <v>4.0000000000000003E-5</v>
      </c>
      <c r="R227" s="200">
        <f>Q227*H227</f>
        <v>2.5200000000000001E-3</v>
      </c>
      <c r="S227" s="200">
        <v>0</v>
      </c>
      <c r="T227" s="20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261</v>
      </c>
      <c r="AT227" s="202" t="s">
        <v>135</v>
      </c>
      <c r="AU227" s="202" t="s">
        <v>141</v>
      </c>
      <c r="AY227" s="18" t="s">
        <v>132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8" t="s">
        <v>141</v>
      </c>
      <c r="BK227" s="203">
        <f>ROUND(I227*H227,2)</f>
        <v>0</v>
      </c>
      <c r="BL227" s="18" t="s">
        <v>261</v>
      </c>
      <c r="BM227" s="202" t="s">
        <v>513</v>
      </c>
    </row>
    <row r="228" spans="1:65" s="2" customFormat="1" ht="16.5" customHeight="1">
      <c r="A228" s="36"/>
      <c r="B228" s="37"/>
      <c r="C228" s="232" t="s">
        <v>514</v>
      </c>
      <c r="D228" s="232" t="s">
        <v>243</v>
      </c>
      <c r="E228" s="233" t="s">
        <v>515</v>
      </c>
      <c r="F228" s="234" t="s">
        <v>516</v>
      </c>
      <c r="G228" s="235" t="s">
        <v>195</v>
      </c>
      <c r="H228" s="236">
        <v>75.599999999999994</v>
      </c>
      <c r="I228" s="237"/>
      <c r="J228" s="238">
        <f>ROUND(I228*H228,2)</f>
        <v>0</v>
      </c>
      <c r="K228" s="234" t="s">
        <v>139</v>
      </c>
      <c r="L228" s="239"/>
      <c r="M228" s="240" t="s">
        <v>32</v>
      </c>
      <c r="N228" s="241" t="s">
        <v>51</v>
      </c>
      <c r="O228" s="66"/>
      <c r="P228" s="200">
        <f>O228*H228</f>
        <v>0</v>
      </c>
      <c r="Q228" s="200">
        <v>5.0000000000000001E-4</v>
      </c>
      <c r="R228" s="200">
        <f>Q228*H228</f>
        <v>3.78E-2</v>
      </c>
      <c r="S228" s="200">
        <v>0</v>
      </c>
      <c r="T228" s="201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2" t="s">
        <v>335</v>
      </c>
      <c r="AT228" s="202" t="s">
        <v>243</v>
      </c>
      <c r="AU228" s="202" t="s">
        <v>141</v>
      </c>
      <c r="AY228" s="18" t="s">
        <v>132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8" t="s">
        <v>141</v>
      </c>
      <c r="BK228" s="203">
        <f>ROUND(I228*H228,2)</f>
        <v>0</v>
      </c>
      <c r="BL228" s="18" t="s">
        <v>261</v>
      </c>
      <c r="BM228" s="202" t="s">
        <v>517</v>
      </c>
    </row>
    <row r="229" spans="1:65" s="13" customFormat="1" ht="11.25">
      <c r="B229" s="209"/>
      <c r="C229" s="210"/>
      <c r="D229" s="211" t="s">
        <v>197</v>
      </c>
      <c r="E229" s="210"/>
      <c r="F229" s="213" t="s">
        <v>509</v>
      </c>
      <c r="G229" s="210"/>
      <c r="H229" s="214">
        <v>75.599999999999994</v>
      </c>
      <c r="I229" s="215"/>
      <c r="J229" s="210"/>
      <c r="K229" s="210"/>
      <c r="L229" s="216"/>
      <c r="M229" s="217"/>
      <c r="N229" s="218"/>
      <c r="O229" s="218"/>
      <c r="P229" s="218"/>
      <c r="Q229" s="218"/>
      <c r="R229" s="218"/>
      <c r="S229" s="218"/>
      <c r="T229" s="219"/>
      <c r="AT229" s="220" t="s">
        <v>197</v>
      </c>
      <c r="AU229" s="220" t="s">
        <v>141</v>
      </c>
      <c r="AV229" s="13" t="s">
        <v>141</v>
      </c>
      <c r="AW229" s="13" t="s">
        <v>4</v>
      </c>
      <c r="AX229" s="13" t="s">
        <v>21</v>
      </c>
      <c r="AY229" s="220" t="s">
        <v>132</v>
      </c>
    </row>
    <row r="230" spans="1:65" s="2" customFormat="1" ht="21.75" customHeight="1">
      <c r="A230" s="36"/>
      <c r="B230" s="37"/>
      <c r="C230" s="191" t="s">
        <v>518</v>
      </c>
      <c r="D230" s="191" t="s">
        <v>135</v>
      </c>
      <c r="E230" s="192" t="s">
        <v>519</v>
      </c>
      <c r="F230" s="193" t="s">
        <v>520</v>
      </c>
      <c r="G230" s="194" t="s">
        <v>251</v>
      </c>
      <c r="H230" s="195">
        <v>0.42799999999999999</v>
      </c>
      <c r="I230" s="196"/>
      <c r="J230" s="197">
        <f>ROUND(I230*H230,2)</f>
        <v>0</v>
      </c>
      <c r="K230" s="193" t="s">
        <v>139</v>
      </c>
      <c r="L230" s="41"/>
      <c r="M230" s="198" t="s">
        <v>32</v>
      </c>
      <c r="N230" s="199" t="s">
        <v>51</v>
      </c>
      <c r="O230" s="66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261</v>
      </c>
      <c r="AT230" s="202" t="s">
        <v>135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521</v>
      </c>
    </row>
    <row r="231" spans="1:65" s="12" customFormat="1" ht="22.9" customHeight="1">
      <c r="B231" s="175"/>
      <c r="C231" s="176"/>
      <c r="D231" s="177" t="s">
        <v>78</v>
      </c>
      <c r="E231" s="189" t="s">
        <v>522</v>
      </c>
      <c r="F231" s="189" t="s">
        <v>523</v>
      </c>
      <c r="G231" s="176"/>
      <c r="H231" s="176"/>
      <c r="I231" s="179"/>
      <c r="J231" s="190">
        <f>BK231</f>
        <v>0</v>
      </c>
      <c r="K231" s="176"/>
      <c r="L231" s="181"/>
      <c r="M231" s="182"/>
      <c r="N231" s="183"/>
      <c r="O231" s="183"/>
      <c r="P231" s="184">
        <f>SUM(P232:P256)</f>
        <v>0</v>
      </c>
      <c r="Q231" s="183"/>
      <c r="R231" s="184">
        <f>SUM(R232:R256)</f>
        <v>3.1119497200000006</v>
      </c>
      <c r="S231" s="183"/>
      <c r="T231" s="185">
        <f>SUM(T232:T256)</f>
        <v>0</v>
      </c>
      <c r="AR231" s="186" t="s">
        <v>141</v>
      </c>
      <c r="AT231" s="187" t="s">
        <v>78</v>
      </c>
      <c r="AU231" s="187" t="s">
        <v>21</v>
      </c>
      <c r="AY231" s="186" t="s">
        <v>132</v>
      </c>
      <c r="BK231" s="188">
        <f>SUM(BK232:BK256)</f>
        <v>0</v>
      </c>
    </row>
    <row r="232" spans="1:65" s="2" customFormat="1" ht="16.5" customHeight="1">
      <c r="A232" s="36"/>
      <c r="B232" s="37"/>
      <c r="C232" s="191" t="s">
        <v>524</v>
      </c>
      <c r="D232" s="191" t="s">
        <v>135</v>
      </c>
      <c r="E232" s="192" t="s">
        <v>525</v>
      </c>
      <c r="F232" s="193" t="s">
        <v>526</v>
      </c>
      <c r="G232" s="194" t="s">
        <v>195</v>
      </c>
      <c r="H232" s="195">
        <v>122.72</v>
      </c>
      <c r="I232" s="196"/>
      <c r="J232" s="197">
        <f>ROUND(I232*H232,2)</f>
        <v>0</v>
      </c>
      <c r="K232" s="193" t="s">
        <v>139</v>
      </c>
      <c r="L232" s="41"/>
      <c r="M232" s="198" t="s">
        <v>32</v>
      </c>
      <c r="N232" s="199" t="s">
        <v>51</v>
      </c>
      <c r="O232" s="66"/>
      <c r="P232" s="200">
        <f>O232*H232</f>
        <v>0</v>
      </c>
      <c r="Q232" s="200">
        <v>6.0299999999999998E-3</v>
      </c>
      <c r="R232" s="200">
        <f>Q232*H232</f>
        <v>0.74000159999999993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261</v>
      </c>
      <c r="AT232" s="202" t="s">
        <v>135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527</v>
      </c>
    </row>
    <row r="233" spans="1:65" s="2" customFormat="1" ht="16.5" customHeight="1">
      <c r="A233" s="36"/>
      <c r="B233" s="37"/>
      <c r="C233" s="232" t="s">
        <v>528</v>
      </c>
      <c r="D233" s="232" t="s">
        <v>243</v>
      </c>
      <c r="E233" s="233" t="s">
        <v>529</v>
      </c>
      <c r="F233" s="234" t="s">
        <v>530</v>
      </c>
      <c r="G233" s="235" t="s">
        <v>202</v>
      </c>
      <c r="H233" s="236">
        <v>15.462</v>
      </c>
      <c r="I233" s="237"/>
      <c r="J233" s="238">
        <f>ROUND(I233*H233,2)</f>
        <v>0</v>
      </c>
      <c r="K233" s="234" t="s">
        <v>139</v>
      </c>
      <c r="L233" s="239"/>
      <c r="M233" s="240" t="s">
        <v>32</v>
      </c>
      <c r="N233" s="241" t="s">
        <v>51</v>
      </c>
      <c r="O233" s="66"/>
      <c r="P233" s="200">
        <f>O233*H233</f>
        <v>0</v>
      </c>
      <c r="Q233" s="200">
        <v>0.04</v>
      </c>
      <c r="R233" s="200">
        <f>Q233*H233</f>
        <v>0.61848000000000003</v>
      </c>
      <c r="S233" s="200">
        <v>0</v>
      </c>
      <c r="T233" s="20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2" t="s">
        <v>335</v>
      </c>
      <c r="AT233" s="202" t="s">
        <v>243</v>
      </c>
      <c r="AU233" s="202" t="s">
        <v>141</v>
      </c>
      <c r="AY233" s="18" t="s">
        <v>132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8" t="s">
        <v>141</v>
      </c>
      <c r="BK233" s="203">
        <f>ROUND(I233*H233,2)</f>
        <v>0</v>
      </c>
      <c r="BL233" s="18" t="s">
        <v>261</v>
      </c>
      <c r="BM233" s="202" t="s">
        <v>531</v>
      </c>
    </row>
    <row r="234" spans="1:65" s="13" customFormat="1" ht="11.25">
      <c r="B234" s="209"/>
      <c r="C234" s="210"/>
      <c r="D234" s="211" t="s">
        <v>197</v>
      </c>
      <c r="E234" s="212" t="s">
        <v>32</v>
      </c>
      <c r="F234" s="213" t="s">
        <v>532</v>
      </c>
      <c r="G234" s="210"/>
      <c r="H234" s="214">
        <v>14.726000000000001</v>
      </c>
      <c r="I234" s="215"/>
      <c r="J234" s="210"/>
      <c r="K234" s="210"/>
      <c r="L234" s="216"/>
      <c r="M234" s="217"/>
      <c r="N234" s="218"/>
      <c r="O234" s="218"/>
      <c r="P234" s="218"/>
      <c r="Q234" s="218"/>
      <c r="R234" s="218"/>
      <c r="S234" s="218"/>
      <c r="T234" s="219"/>
      <c r="AT234" s="220" t="s">
        <v>197</v>
      </c>
      <c r="AU234" s="220" t="s">
        <v>141</v>
      </c>
      <c r="AV234" s="13" t="s">
        <v>141</v>
      </c>
      <c r="AW234" s="13" t="s">
        <v>41</v>
      </c>
      <c r="AX234" s="13" t="s">
        <v>21</v>
      </c>
      <c r="AY234" s="220" t="s">
        <v>132</v>
      </c>
    </row>
    <row r="235" spans="1:65" s="13" customFormat="1" ht="11.25">
      <c r="B235" s="209"/>
      <c r="C235" s="210"/>
      <c r="D235" s="211" t="s">
        <v>197</v>
      </c>
      <c r="E235" s="210"/>
      <c r="F235" s="213" t="s">
        <v>533</v>
      </c>
      <c r="G235" s="210"/>
      <c r="H235" s="214">
        <v>15.462</v>
      </c>
      <c r="I235" s="215"/>
      <c r="J235" s="210"/>
      <c r="K235" s="210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197</v>
      </c>
      <c r="AU235" s="220" t="s">
        <v>141</v>
      </c>
      <c r="AV235" s="13" t="s">
        <v>141</v>
      </c>
      <c r="AW235" s="13" t="s">
        <v>4</v>
      </c>
      <c r="AX235" s="13" t="s">
        <v>21</v>
      </c>
      <c r="AY235" s="220" t="s">
        <v>132</v>
      </c>
    </row>
    <row r="236" spans="1:65" s="2" customFormat="1" ht="21.75" customHeight="1">
      <c r="A236" s="36"/>
      <c r="B236" s="37"/>
      <c r="C236" s="191" t="s">
        <v>534</v>
      </c>
      <c r="D236" s="191" t="s">
        <v>135</v>
      </c>
      <c r="E236" s="192" t="s">
        <v>535</v>
      </c>
      <c r="F236" s="193" t="s">
        <v>536</v>
      </c>
      <c r="G236" s="194" t="s">
        <v>195</v>
      </c>
      <c r="H236" s="195">
        <v>160.32</v>
      </c>
      <c r="I236" s="196"/>
      <c r="J236" s="197">
        <f>ROUND(I236*H236,2)</f>
        <v>0</v>
      </c>
      <c r="K236" s="193" t="s">
        <v>225</v>
      </c>
      <c r="L236" s="41"/>
      <c r="M236" s="198" t="s">
        <v>32</v>
      </c>
      <c r="N236" s="199" t="s">
        <v>51</v>
      </c>
      <c r="O236" s="66"/>
      <c r="P236" s="200">
        <f>O236*H236</f>
        <v>0</v>
      </c>
      <c r="Q236" s="200">
        <v>0</v>
      </c>
      <c r="R236" s="200">
        <f>Q236*H236</f>
        <v>0</v>
      </c>
      <c r="S236" s="200">
        <v>0</v>
      </c>
      <c r="T236" s="20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2" t="s">
        <v>261</v>
      </c>
      <c r="AT236" s="202" t="s">
        <v>135</v>
      </c>
      <c r="AU236" s="202" t="s">
        <v>141</v>
      </c>
      <c r="AY236" s="18" t="s">
        <v>132</v>
      </c>
      <c r="BE236" s="203">
        <f>IF(N236="základní",J236,0)</f>
        <v>0</v>
      </c>
      <c r="BF236" s="203">
        <f>IF(N236="snížená",J236,0)</f>
        <v>0</v>
      </c>
      <c r="BG236" s="203">
        <f>IF(N236="zákl. přenesená",J236,0)</f>
        <v>0</v>
      </c>
      <c r="BH236" s="203">
        <f>IF(N236="sníž. přenesená",J236,0)</f>
        <v>0</v>
      </c>
      <c r="BI236" s="203">
        <f>IF(N236="nulová",J236,0)</f>
        <v>0</v>
      </c>
      <c r="BJ236" s="18" t="s">
        <v>141</v>
      </c>
      <c r="BK236" s="203">
        <f>ROUND(I236*H236,2)</f>
        <v>0</v>
      </c>
      <c r="BL236" s="18" t="s">
        <v>261</v>
      </c>
      <c r="BM236" s="202" t="s">
        <v>537</v>
      </c>
    </row>
    <row r="237" spans="1:65" s="2" customFormat="1" ht="16.5" customHeight="1">
      <c r="A237" s="36"/>
      <c r="B237" s="37"/>
      <c r="C237" s="232" t="s">
        <v>538</v>
      </c>
      <c r="D237" s="232" t="s">
        <v>243</v>
      </c>
      <c r="E237" s="233" t="s">
        <v>539</v>
      </c>
      <c r="F237" s="234" t="s">
        <v>540</v>
      </c>
      <c r="G237" s="235" t="s">
        <v>195</v>
      </c>
      <c r="H237" s="236">
        <v>323.846</v>
      </c>
      <c r="I237" s="237"/>
      <c r="J237" s="238">
        <f>ROUND(I237*H237,2)</f>
        <v>0</v>
      </c>
      <c r="K237" s="234" t="s">
        <v>225</v>
      </c>
      <c r="L237" s="239"/>
      <c r="M237" s="240" t="s">
        <v>32</v>
      </c>
      <c r="N237" s="241" t="s">
        <v>51</v>
      </c>
      <c r="O237" s="66"/>
      <c r="P237" s="200">
        <f>O237*H237</f>
        <v>0</v>
      </c>
      <c r="Q237" s="200">
        <v>3.9199999999999999E-3</v>
      </c>
      <c r="R237" s="200">
        <f>Q237*H237</f>
        <v>1.2694763199999999</v>
      </c>
      <c r="S237" s="200">
        <v>0</v>
      </c>
      <c r="T237" s="20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2" t="s">
        <v>335</v>
      </c>
      <c r="AT237" s="202" t="s">
        <v>243</v>
      </c>
      <c r="AU237" s="202" t="s">
        <v>141</v>
      </c>
      <c r="AY237" s="18" t="s">
        <v>132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8" t="s">
        <v>141</v>
      </c>
      <c r="BK237" s="203">
        <f>ROUND(I237*H237,2)</f>
        <v>0</v>
      </c>
      <c r="BL237" s="18" t="s">
        <v>261</v>
      </c>
      <c r="BM237" s="202" t="s">
        <v>541</v>
      </c>
    </row>
    <row r="238" spans="1:65" s="13" customFormat="1" ht="11.25">
      <c r="B238" s="209"/>
      <c r="C238" s="210"/>
      <c r="D238" s="211" t="s">
        <v>197</v>
      </c>
      <c r="E238" s="210"/>
      <c r="F238" s="213" t="s">
        <v>542</v>
      </c>
      <c r="G238" s="210"/>
      <c r="H238" s="214">
        <v>323.846</v>
      </c>
      <c r="I238" s="215"/>
      <c r="J238" s="210"/>
      <c r="K238" s="210"/>
      <c r="L238" s="216"/>
      <c r="M238" s="217"/>
      <c r="N238" s="218"/>
      <c r="O238" s="218"/>
      <c r="P238" s="218"/>
      <c r="Q238" s="218"/>
      <c r="R238" s="218"/>
      <c r="S238" s="218"/>
      <c r="T238" s="219"/>
      <c r="AT238" s="220" t="s">
        <v>197</v>
      </c>
      <c r="AU238" s="220" t="s">
        <v>141</v>
      </c>
      <c r="AV238" s="13" t="s">
        <v>141</v>
      </c>
      <c r="AW238" s="13" t="s">
        <v>4</v>
      </c>
      <c r="AX238" s="13" t="s">
        <v>21</v>
      </c>
      <c r="AY238" s="220" t="s">
        <v>132</v>
      </c>
    </row>
    <row r="239" spans="1:65" s="2" customFormat="1" ht="16.5" customHeight="1">
      <c r="A239" s="36"/>
      <c r="B239" s="37"/>
      <c r="C239" s="191" t="s">
        <v>543</v>
      </c>
      <c r="D239" s="191" t="s">
        <v>135</v>
      </c>
      <c r="E239" s="192" t="s">
        <v>544</v>
      </c>
      <c r="F239" s="193" t="s">
        <v>545</v>
      </c>
      <c r="G239" s="194" t="s">
        <v>195</v>
      </c>
      <c r="H239" s="195">
        <v>160.32</v>
      </c>
      <c r="I239" s="196"/>
      <c r="J239" s="197">
        <f>ROUND(I239*H239,2)</f>
        <v>0</v>
      </c>
      <c r="K239" s="193" t="s">
        <v>139</v>
      </c>
      <c r="L239" s="41"/>
      <c r="M239" s="198" t="s">
        <v>32</v>
      </c>
      <c r="N239" s="199" t="s">
        <v>51</v>
      </c>
      <c r="O239" s="66"/>
      <c r="P239" s="200">
        <f>O239*H239</f>
        <v>0</v>
      </c>
      <c r="Q239" s="200">
        <v>3.0000000000000001E-5</v>
      </c>
      <c r="R239" s="200">
        <f>Q239*H239</f>
        <v>4.8095999999999998E-3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261</v>
      </c>
      <c r="AT239" s="202" t="s">
        <v>135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546</v>
      </c>
    </row>
    <row r="240" spans="1:65" s="2" customFormat="1" ht="16.5" customHeight="1">
      <c r="A240" s="36"/>
      <c r="B240" s="37"/>
      <c r="C240" s="232" t="s">
        <v>547</v>
      </c>
      <c r="D240" s="232" t="s">
        <v>243</v>
      </c>
      <c r="E240" s="233" t="s">
        <v>548</v>
      </c>
      <c r="F240" s="234" t="s">
        <v>549</v>
      </c>
      <c r="G240" s="235" t="s">
        <v>195</v>
      </c>
      <c r="H240" s="236">
        <v>168.33600000000001</v>
      </c>
      <c r="I240" s="237"/>
      <c r="J240" s="238">
        <f>ROUND(I240*H240,2)</f>
        <v>0</v>
      </c>
      <c r="K240" s="234" t="s">
        <v>139</v>
      </c>
      <c r="L240" s="239"/>
      <c r="M240" s="240" t="s">
        <v>32</v>
      </c>
      <c r="N240" s="241" t="s">
        <v>51</v>
      </c>
      <c r="O240" s="66"/>
      <c r="P240" s="200">
        <f>O240*H240</f>
        <v>0</v>
      </c>
      <c r="Q240" s="200">
        <v>1.8000000000000001E-4</v>
      </c>
      <c r="R240" s="200">
        <f>Q240*H240</f>
        <v>3.0300480000000005E-2</v>
      </c>
      <c r="S240" s="200">
        <v>0</v>
      </c>
      <c r="T240" s="20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2" t="s">
        <v>335</v>
      </c>
      <c r="AT240" s="202" t="s">
        <v>243</v>
      </c>
      <c r="AU240" s="202" t="s">
        <v>141</v>
      </c>
      <c r="AY240" s="18" t="s">
        <v>132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8" t="s">
        <v>141</v>
      </c>
      <c r="BK240" s="203">
        <f>ROUND(I240*H240,2)</f>
        <v>0</v>
      </c>
      <c r="BL240" s="18" t="s">
        <v>261</v>
      </c>
      <c r="BM240" s="202" t="s">
        <v>550</v>
      </c>
    </row>
    <row r="241" spans="1:65" s="13" customFormat="1" ht="11.25">
      <c r="B241" s="209"/>
      <c r="C241" s="210"/>
      <c r="D241" s="211" t="s">
        <v>197</v>
      </c>
      <c r="E241" s="210"/>
      <c r="F241" s="213" t="s">
        <v>551</v>
      </c>
      <c r="G241" s="210"/>
      <c r="H241" s="214">
        <v>168.33600000000001</v>
      </c>
      <c r="I241" s="215"/>
      <c r="J241" s="210"/>
      <c r="K241" s="210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197</v>
      </c>
      <c r="AU241" s="220" t="s">
        <v>141</v>
      </c>
      <c r="AV241" s="13" t="s">
        <v>141</v>
      </c>
      <c r="AW241" s="13" t="s">
        <v>4</v>
      </c>
      <c r="AX241" s="13" t="s">
        <v>21</v>
      </c>
      <c r="AY241" s="220" t="s">
        <v>132</v>
      </c>
    </row>
    <row r="242" spans="1:65" s="2" customFormat="1" ht="21.75" customHeight="1">
      <c r="A242" s="36"/>
      <c r="B242" s="37"/>
      <c r="C242" s="191" t="s">
        <v>552</v>
      </c>
      <c r="D242" s="191" t="s">
        <v>135</v>
      </c>
      <c r="E242" s="192" t="s">
        <v>553</v>
      </c>
      <c r="F242" s="193" t="s">
        <v>554</v>
      </c>
      <c r="G242" s="194" t="s">
        <v>195</v>
      </c>
      <c r="H242" s="195">
        <v>28.161999999999999</v>
      </c>
      <c r="I242" s="196"/>
      <c r="J242" s="197">
        <f>ROUND(I242*H242,2)</f>
        <v>0</v>
      </c>
      <c r="K242" s="193" t="s">
        <v>139</v>
      </c>
      <c r="L242" s="41"/>
      <c r="M242" s="198" t="s">
        <v>32</v>
      </c>
      <c r="N242" s="199" t="s">
        <v>51</v>
      </c>
      <c r="O242" s="66"/>
      <c r="P242" s="200">
        <f>O242*H242</f>
        <v>0</v>
      </c>
      <c r="Q242" s="200">
        <v>6.0600000000000003E-3</v>
      </c>
      <c r="R242" s="200">
        <f>Q242*H242</f>
        <v>0.17066171999999999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261</v>
      </c>
      <c r="AT242" s="202" t="s">
        <v>135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555</v>
      </c>
    </row>
    <row r="243" spans="1:65" s="13" customFormat="1" ht="11.25">
      <c r="B243" s="209"/>
      <c r="C243" s="210"/>
      <c r="D243" s="211" t="s">
        <v>197</v>
      </c>
      <c r="E243" s="212" t="s">
        <v>32</v>
      </c>
      <c r="F243" s="213" t="s">
        <v>556</v>
      </c>
      <c r="G243" s="210"/>
      <c r="H243" s="214">
        <v>29.762</v>
      </c>
      <c r="I243" s="215"/>
      <c r="J243" s="210"/>
      <c r="K243" s="210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197</v>
      </c>
      <c r="AU243" s="220" t="s">
        <v>141</v>
      </c>
      <c r="AV243" s="13" t="s">
        <v>141</v>
      </c>
      <c r="AW243" s="13" t="s">
        <v>41</v>
      </c>
      <c r="AX243" s="13" t="s">
        <v>79</v>
      </c>
      <c r="AY243" s="220" t="s">
        <v>132</v>
      </c>
    </row>
    <row r="244" spans="1:65" s="13" customFormat="1" ht="11.25">
      <c r="B244" s="209"/>
      <c r="C244" s="210"/>
      <c r="D244" s="211" t="s">
        <v>197</v>
      </c>
      <c r="E244" s="212" t="s">
        <v>32</v>
      </c>
      <c r="F244" s="213" t="s">
        <v>557</v>
      </c>
      <c r="G244" s="210"/>
      <c r="H244" s="214">
        <v>-1.6</v>
      </c>
      <c r="I244" s="215"/>
      <c r="J244" s="210"/>
      <c r="K244" s="210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197</v>
      </c>
      <c r="AU244" s="220" t="s">
        <v>141</v>
      </c>
      <c r="AV244" s="13" t="s">
        <v>141</v>
      </c>
      <c r="AW244" s="13" t="s">
        <v>41</v>
      </c>
      <c r="AX244" s="13" t="s">
        <v>79</v>
      </c>
      <c r="AY244" s="220" t="s">
        <v>132</v>
      </c>
    </row>
    <row r="245" spans="1:65" s="14" customFormat="1" ht="11.25">
      <c r="B245" s="221"/>
      <c r="C245" s="222"/>
      <c r="D245" s="211" t="s">
        <v>197</v>
      </c>
      <c r="E245" s="223" t="s">
        <v>32</v>
      </c>
      <c r="F245" s="224" t="s">
        <v>199</v>
      </c>
      <c r="G245" s="222"/>
      <c r="H245" s="225">
        <v>28.161999999999999</v>
      </c>
      <c r="I245" s="226"/>
      <c r="J245" s="222"/>
      <c r="K245" s="222"/>
      <c r="L245" s="227"/>
      <c r="M245" s="228"/>
      <c r="N245" s="229"/>
      <c r="O245" s="229"/>
      <c r="P245" s="229"/>
      <c r="Q245" s="229"/>
      <c r="R245" s="229"/>
      <c r="S245" s="229"/>
      <c r="T245" s="230"/>
      <c r="AT245" s="231" t="s">
        <v>197</v>
      </c>
      <c r="AU245" s="231" t="s">
        <v>141</v>
      </c>
      <c r="AV245" s="14" t="s">
        <v>150</v>
      </c>
      <c r="AW245" s="14" t="s">
        <v>41</v>
      </c>
      <c r="AX245" s="14" t="s">
        <v>21</v>
      </c>
      <c r="AY245" s="231" t="s">
        <v>132</v>
      </c>
    </row>
    <row r="246" spans="1:65" s="2" customFormat="1" ht="16.5" customHeight="1">
      <c r="A246" s="36"/>
      <c r="B246" s="37"/>
      <c r="C246" s="232" t="s">
        <v>558</v>
      </c>
      <c r="D246" s="232" t="s">
        <v>243</v>
      </c>
      <c r="E246" s="233" t="s">
        <v>559</v>
      </c>
      <c r="F246" s="234" t="s">
        <v>560</v>
      </c>
      <c r="G246" s="235" t="s">
        <v>195</v>
      </c>
      <c r="H246" s="236">
        <v>28.178999999999998</v>
      </c>
      <c r="I246" s="237"/>
      <c r="J246" s="238">
        <f>ROUND(I246*H246,2)</f>
        <v>0</v>
      </c>
      <c r="K246" s="234" t="s">
        <v>139</v>
      </c>
      <c r="L246" s="239"/>
      <c r="M246" s="240" t="s">
        <v>32</v>
      </c>
      <c r="N246" s="241" t="s">
        <v>51</v>
      </c>
      <c r="O246" s="66"/>
      <c r="P246" s="200">
        <f>O246*H246</f>
        <v>0</v>
      </c>
      <c r="Q246" s="200">
        <v>8.0000000000000002E-3</v>
      </c>
      <c r="R246" s="200">
        <f>Q246*H246</f>
        <v>0.22543199999999999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335</v>
      </c>
      <c r="AT246" s="202" t="s">
        <v>243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561</v>
      </c>
    </row>
    <row r="247" spans="1:65" s="13" customFormat="1" ht="11.25">
      <c r="B247" s="209"/>
      <c r="C247" s="210"/>
      <c r="D247" s="211" t="s">
        <v>197</v>
      </c>
      <c r="E247" s="210"/>
      <c r="F247" s="213" t="s">
        <v>562</v>
      </c>
      <c r="G247" s="210"/>
      <c r="H247" s="214">
        <v>28.178999999999998</v>
      </c>
      <c r="I247" s="215"/>
      <c r="J247" s="210"/>
      <c r="K247" s="210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197</v>
      </c>
      <c r="AU247" s="220" t="s">
        <v>141</v>
      </c>
      <c r="AV247" s="13" t="s">
        <v>141</v>
      </c>
      <c r="AW247" s="13" t="s">
        <v>4</v>
      </c>
      <c r="AX247" s="13" t="s">
        <v>21</v>
      </c>
      <c r="AY247" s="220" t="s">
        <v>132</v>
      </c>
    </row>
    <row r="248" spans="1:65" s="2" customFormat="1" ht="21.75" customHeight="1">
      <c r="A248" s="36"/>
      <c r="B248" s="37"/>
      <c r="C248" s="191" t="s">
        <v>563</v>
      </c>
      <c r="D248" s="191" t="s">
        <v>135</v>
      </c>
      <c r="E248" s="192" t="s">
        <v>564</v>
      </c>
      <c r="F248" s="193" t="s">
        <v>565</v>
      </c>
      <c r="G248" s="194" t="s">
        <v>195</v>
      </c>
      <c r="H248" s="195">
        <v>8.625</v>
      </c>
      <c r="I248" s="196"/>
      <c r="J248" s="197">
        <f>ROUND(I248*H248,2)</f>
        <v>0</v>
      </c>
      <c r="K248" s="193" t="s">
        <v>139</v>
      </c>
      <c r="L248" s="41"/>
      <c r="M248" s="198" t="s">
        <v>32</v>
      </c>
      <c r="N248" s="199" t="s">
        <v>51</v>
      </c>
      <c r="O248" s="66"/>
      <c r="P248" s="200">
        <f>O248*H248</f>
        <v>0</v>
      </c>
      <c r="Q248" s="200">
        <v>0</v>
      </c>
      <c r="R248" s="200">
        <f>Q248*H248</f>
        <v>0</v>
      </c>
      <c r="S248" s="200">
        <v>0</v>
      </c>
      <c r="T248" s="20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2" t="s">
        <v>261</v>
      </c>
      <c r="AT248" s="202" t="s">
        <v>135</v>
      </c>
      <c r="AU248" s="202" t="s">
        <v>141</v>
      </c>
      <c r="AY248" s="18" t="s">
        <v>132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8" t="s">
        <v>141</v>
      </c>
      <c r="BK248" s="203">
        <f>ROUND(I248*H248,2)</f>
        <v>0</v>
      </c>
      <c r="BL248" s="18" t="s">
        <v>261</v>
      </c>
      <c r="BM248" s="202" t="s">
        <v>566</v>
      </c>
    </row>
    <row r="249" spans="1:65" s="13" customFormat="1" ht="11.25">
      <c r="B249" s="209"/>
      <c r="C249" s="210"/>
      <c r="D249" s="211" t="s">
        <v>197</v>
      </c>
      <c r="E249" s="212" t="s">
        <v>32</v>
      </c>
      <c r="F249" s="213" t="s">
        <v>567</v>
      </c>
      <c r="G249" s="210"/>
      <c r="H249" s="214">
        <v>8.625</v>
      </c>
      <c r="I249" s="215"/>
      <c r="J249" s="210"/>
      <c r="K249" s="210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197</v>
      </c>
      <c r="AU249" s="220" t="s">
        <v>141</v>
      </c>
      <c r="AV249" s="13" t="s">
        <v>141</v>
      </c>
      <c r="AW249" s="13" t="s">
        <v>41</v>
      </c>
      <c r="AX249" s="13" t="s">
        <v>79</v>
      </c>
      <c r="AY249" s="220" t="s">
        <v>132</v>
      </c>
    </row>
    <row r="250" spans="1:65" s="14" customFormat="1" ht="11.25">
      <c r="B250" s="221"/>
      <c r="C250" s="222"/>
      <c r="D250" s="211" t="s">
        <v>197</v>
      </c>
      <c r="E250" s="223" t="s">
        <v>32</v>
      </c>
      <c r="F250" s="224" t="s">
        <v>199</v>
      </c>
      <c r="G250" s="222"/>
      <c r="H250" s="225">
        <v>8.625</v>
      </c>
      <c r="I250" s="226"/>
      <c r="J250" s="222"/>
      <c r="K250" s="222"/>
      <c r="L250" s="227"/>
      <c r="M250" s="228"/>
      <c r="N250" s="229"/>
      <c r="O250" s="229"/>
      <c r="P250" s="229"/>
      <c r="Q250" s="229"/>
      <c r="R250" s="229"/>
      <c r="S250" s="229"/>
      <c r="T250" s="230"/>
      <c r="AT250" s="231" t="s">
        <v>197</v>
      </c>
      <c r="AU250" s="231" t="s">
        <v>141</v>
      </c>
      <c r="AV250" s="14" t="s">
        <v>150</v>
      </c>
      <c r="AW250" s="14" t="s">
        <v>41</v>
      </c>
      <c r="AX250" s="14" t="s">
        <v>21</v>
      </c>
      <c r="AY250" s="231" t="s">
        <v>132</v>
      </c>
    </row>
    <row r="251" spans="1:65" s="2" customFormat="1" ht="16.5" customHeight="1">
      <c r="A251" s="36"/>
      <c r="B251" s="37"/>
      <c r="C251" s="232" t="s">
        <v>568</v>
      </c>
      <c r="D251" s="232" t="s">
        <v>243</v>
      </c>
      <c r="E251" s="233" t="s">
        <v>569</v>
      </c>
      <c r="F251" s="234" t="s">
        <v>570</v>
      </c>
      <c r="G251" s="235" t="s">
        <v>195</v>
      </c>
      <c r="H251" s="236">
        <v>8.798</v>
      </c>
      <c r="I251" s="237"/>
      <c r="J251" s="238">
        <f>ROUND(I251*H251,2)</f>
        <v>0</v>
      </c>
      <c r="K251" s="234" t="s">
        <v>139</v>
      </c>
      <c r="L251" s="239"/>
      <c r="M251" s="240" t="s">
        <v>32</v>
      </c>
      <c r="N251" s="241" t="s">
        <v>51</v>
      </c>
      <c r="O251" s="66"/>
      <c r="P251" s="200">
        <f>O251*H251</f>
        <v>0</v>
      </c>
      <c r="Q251" s="200">
        <v>2.3999999999999998E-3</v>
      </c>
      <c r="R251" s="200">
        <f>Q251*H251</f>
        <v>2.1115199999999997E-2</v>
      </c>
      <c r="S251" s="200">
        <v>0</v>
      </c>
      <c r="T251" s="201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2" t="s">
        <v>335</v>
      </c>
      <c r="AT251" s="202" t="s">
        <v>243</v>
      </c>
      <c r="AU251" s="202" t="s">
        <v>141</v>
      </c>
      <c r="AY251" s="18" t="s">
        <v>132</v>
      </c>
      <c r="BE251" s="203">
        <f>IF(N251="základní",J251,0)</f>
        <v>0</v>
      </c>
      <c r="BF251" s="203">
        <f>IF(N251="snížená",J251,0)</f>
        <v>0</v>
      </c>
      <c r="BG251" s="203">
        <f>IF(N251="zákl. přenesená",J251,0)</f>
        <v>0</v>
      </c>
      <c r="BH251" s="203">
        <f>IF(N251="sníž. přenesená",J251,0)</f>
        <v>0</v>
      </c>
      <c r="BI251" s="203">
        <f>IF(N251="nulová",J251,0)</f>
        <v>0</v>
      </c>
      <c r="BJ251" s="18" t="s">
        <v>141</v>
      </c>
      <c r="BK251" s="203">
        <f>ROUND(I251*H251,2)</f>
        <v>0</v>
      </c>
      <c r="BL251" s="18" t="s">
        <v>261</v>
      </c>
      <c r="BM251" s="202" t="s">
        <v>571</v>
      </c>
    </row>
    <row r="252" spans="1:65" s="13" customFormat="1" ht="11.25">
      <c r="B252" s="209"/>
      <c r="C252" s="210"/>
      <c r="D252" s="211" t="s">
        <v>197</v>
      </c>
      <c r="E252" s="210"/>
      <c r="F252" s="213" t="s">
        <v>572</v>
      </c>
      <c r="G252" s="210"/>
      <c r="H252" s="214">
        <v>8.798</v>
      </c>
      <c r="I252" s="215"/>
      <c r="J252" s="210"/>
      <c r="K252" s="210"/>
      <c r="L252" s="216"/>
      <c r="M252" s="217"/>
      <c r="N252" s="218"/>
      <c r="O252" s="218"/>
      <c r="P252" s="218"/>
      <c r="Q252" s="218"/>
      <c r="R252" s="218"/>
      <c r="S252" s="218"/>
      <c r="T252" s="219"/>
      <c r="AT252" s="220" t="s">
        <v>197</v>
      </c>
      <c r="AU252" s="220" t="s">
        <v>141</v>
      </c>
      <c r="AV252" s="13" t="s">
        <v>141</v>
      </c>
      <c r="AW252" s="13" t="s">
        <v>4</v>
      </c>
      <c r="AX252" s="13" t="s">
        <v>21</v>
      </c>
      <c r="AY252" s="220" t="s">
        <v>132</v>
      </c>
    </row>
    <row r="253" spans="1:65" s="2" customFormat="1" ht="21.75" customHeight="1">
      <c r="A253" s="36"/>
      <c r="B253" s="37"/>
      <c r="C253" s="191" t="s">
        <v>573</v>
      </c>
      <c r="D253" s="191" t="s">
        <v>135</v>
      </c>
      <c r="E253" s="192" t="s">
        <v>574</v>
      </c>
      <c r="F253" s="193" t="s">
        <v>575</v>
      </c>
      <c r="G253" s="194" t="s">
        <v>195</v>
      </c>
      <c r="H253" s="195">
        <v>8.625</v>
      </c>
      <c r="I253" s="196"/>
      <c r="J253" s="197">
        <f>ROUND(I253*H253,2)</f>
        <v>0</v>
      </c>
      <c r="K253" s="193" t="s">
        <v>139</v>
      </c>
      <c r="L253" s="41"/>
      <c r="M253" s="198" t="s">
        <v>32</v>
      </c>
      <c r="N253" s="199" t="s">
        <v>51</v>
      </c>
      <c r="O253" s="66"/>
      <c r="P253" s="200">
        <f>O253*H253</f>
        <v>0</v>
      </c>
      <c r="Q253" s="200">
        <v>0</v>
      </c>
      <c r="R253" s="200">
        <f>Q253*H253</f>
        <v>0</v>
      </c>
      <c r="S253" s="200">
        <v>0</v>
      </c>
      <c r="T253" s="20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2" t="s">
        <v>261</v>
      </c>
      <c r="AT253" s="202" t="s">
        <v>135</v>
      </c>
      <c r="AU253" s="202" t="s">
        <v>141</v>
      </c>
      <c r="AY253" s="18" t="s">
        <v>132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8" t="s">
        <v>141</v>
      </c>
      <c r="BK253" s="203">
        <f>ROUND(I253*H253,2)</f>
        <v>0</v>
      </c>
      <c r="BL253" s="18" t="s">
        <v>261</v>
      </c>
      <c r="BM253" s="202" t="s">
        <v>576</v>
      </c>
    </row>
    <row r="254" spans="1:65" s="2" customFormat="1" ht="16.5" customHeight="1">
      <c r="A254" s="36"/>
      <c r="B254" s="37"/>
      <c r="C254" s="232" t="s">
        <v>577</v>
      </c>
      <c r="D254" s="232" t="s">
        <v>243</v>
      </c>
      <c r="E254" s="233" t="s">
        <v>578</v>
      </c>
      <c r="F254" s="234" t="s">
        <v>579</v>
      </c>
      <c r="G254" s="235" t="s">
        <v>195</v>
      </c>
      <c r="H254" s="236">
        <v>8.798</v>
      </c>
      <c r="I254" s="237"/>
      <c r="J254" s="238">
        <f>ROUND(I254*H254,2)</f>
        <v>0</v>
      </c>
      <c r="K254" s="234" t="s">
        <v>139</v>
      </c>
      <c r="L254" s="239"/>
      <c r="M254" s="240" t="s">
        <v>32</v>
      </c>
      <c r="N254" s="241" t="s">
        <v>51</v>
      </c>
      <c r="O254" s="66"/>
      <c r="P254" s="200">
        <f>O254*H254</f>
        <v>0</v>
      </c>
      <c r="Q254" s="200">
        <v>3.5999999999999999E-3</v>
      </c>
      <c r="R254" s="200">
        <f>Q254*H254</f>
        <v>3.1672800000000001E-2</v>
      </c>
      <c r="S254" s="200">
        <v>0</v>
      </c>
      <c r="T254" s="20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2" t="s">
        <v>335</v>
      </c>
      <c r="AT254" s="202" t="s">
        <v>243</v>
      </c>
      <c r="AU254" s="202" t="s">
        <v>141</v>
      </c>
      <c r="AY254" s="18" t="s">
        <v>132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8" t="s">
        <v>141</v>
      </c>
      <c r="BK254" s="203">
        <f>ROUND(I254*H254,2)</f>
        <v>0</v>
      </c>
      <c r="BL254" s="18" t="s">
        <v>261</v>
      </c>
      <c r="BM254" s="202" t="s">
        <v>580</v>
      </c>
    </row>
    <row r="255" spans="1:65" s="13" customFormat="1" ht="11.25">
      <c r="B255" s="209"/>
      <c r="C255" s="210"/>
      <c r="D255" s="211" t="s">
        <v>197</v>
      </c>
      <c r="E255" s="210"/>
      <c r="F255" s="213" t="s">
        <v>572</v>
      </c>
      <c r="G255" s="210"/>
      <c r="H255" s="214">
        <v>8.798</v>
      </c>
      <c r="I255" s="215"/>
      <c r="J255" s="210"/>
      <c r="K255" s="210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197</v>
      </c>
      <c r="AU255" s="220" t="s">
        <v>141</v>
      </c>
      <c r="AV255" s="13" t="s">
        <v>141</v>
      </c>
      <c r="AW255" s="13" t="s">
        <v>4</v>
      </c>
      <c r="AX255" s="13" t="s">
        <v>21</v>
      </c>
      <c r="AY255" s="220" t="s">
        <v>132</v>
      </c>
    </row>
    <row r="256" spans="1:65" s="2" customFormat="1" ht="21.75" customHeight="1">
      <c r="A256" s="36"/>
      <c r="B256" s="37"/>
      <c r="C256" s="191" t="s">
        <v>581</v>
      </c>
      <c r="D256" s="191" t="s">
        <v>135</v>
      </c>
      <c r="E256" s="192" t="s">
        <v>582</v>
      </c>
      <c r="F256" s="193" t="s">
        <v>583</v>
      </c>
      <c r="G256" s="194" t="s">
        <v>251</v>
      </c>
      <c r="H256" s="195">
        <v>3.1120000000000001</v>
      </c>
      <c r="I256" s="196"/>
      <c r="J256" s="197">
        <f>ROUND(I256*H256,2)</f>
        <v>0</v>
      </c>
      <c r="K256" s="193" t="s">
        <v>139</v>
      </c>
      <c r="L256" s="41"/>
      <c r="M256" s="198" t="s">
        <v>32</v>
      </c>
      <c r="N256" s="199" t="s">
        <v>51</v>
      </c>
      <c r="O256" s="66"/>
      <c r="P256" s="200">
        <f>O256*H256</f>
        <v>0</v>
      </c>
      <c r="Q256" s="200">
        <v>0</v>
      </c>
      <c r="R256" s="200">
        <f>Q256*H256</f>
        <v>0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261</v>
      </c>
      <c r="AT256" s="202" t="s">
        <v>135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584</v>
      </c>
    </row>
    <row r="257" spans="1:65" s="12" customFormat="1" ht="22.9" customHeight="1">
      <c r="B257" s="175"/>
      <c r="C257" s="176"/>
      <c r="D257" s="177" t="s">
        <v>78</v>
      </c>
      <c r="E257" s="189" t="s">
        <v>585</v>
      </c>
      <c r="F257" s="189" t="s">
        <v>586</v>
      </c>
      <c r="G257" s="176"/>
      <c r="H257" s="176"/>
      <c r="I257" s="179"/>
      <c r="J257" s="190">
        <f>BK257</f>
        <v>0</v>
      </c>
      <c r="K257" s="176"/>
      <c r="L257" s="181"/>
      <c r="M257" s="182"/>
      <c r="N257" s="183"/>
      <c r="O257" s="183"/>
      <c r="P257" s="184">
        <f>SUM(P258:P260)</f>
        <v>0</v>
      </c>
      <c r="Q257" s="183"/>
      <c r="R257" s="184">
        <f>SUM(R258:R260)</f>
        <v>4.5000000000000005E-3</v>
      </c>
      <c r="S257" s="183"/>
      <c r="T257" s="185">
        <f>SUM(T258:T260)</f>
        <v>6.3390000000000002E-2</v>
      </c>
      <c r="AR257" s="186" t="s">
        <v>141</v>
      </c>
      <c r="AT257" s="187" t="s">
        <v>78</v>
      </c>
      <c r="AU257" s="187" t="s">
        <v>21</v>
      </c>
      <c r="AY257" s="186" t="s">
        <v>132</v>
      </c>
      <c r="BK257" s="188">
        <f>SUM(BK258:BK260)</f>
        <v>0</v>
      </c>
    </row>
    <row r="258" spans="1:65" s="2" customFormat="1" ht="21.75" customHeight="1">
      <c r="A258" s="36"/>
      <c r="B258" s="37"/>
      <c r="C258" s="191" t="s">
        <v>587</v>
      </c>
      <c r="D258" s="191" t="s">
        <v>135</v>
      </c>
      <c r="E258" s="192" t="s">
        <v>588</v>
      </c>
      <c r="F258" s="193" t="s">
        <v>589</v>
      </c>
      <c r="G258" s="194" t="s">
        <v>338</v>
      </c>
      <c r="H258" s="195">
        <v>1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1.5E-3</v>
      </c>
      <c r="R258" s="200">
        <f>Q258*H258</f>
        <v>1.5E-3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590</v>
      </c>
    </row>
    <row r="259" spans="1:65" s="2" customFormat="1" ht="16.5" customHeight="1">
      <c r="A259" s="36"/>
      <c r="B259" s="37"/>
      <c r="C259" s="191" t="s">
        <v>591</v>
      </c>
      <c r="D259" s="191" t="s">
        <v>135</v>
      </c>
      <c r="E259" s="192" t="s">
        <v>592</v>
      </c>
      <c r="F259" s="193" t="s">
        <v>593</v>
      </c>
      <c r="G259" s="194" t="s">
        <v>338</v>
      </c>
      <c r="H259" s="195">
        <v>2</v>
      </c>
      <c r="I259" s="196"/>
      <c r="J259" s="197">
        <f>ROUND(I259*H259,2)</f>
        <v>0</v>
      </c>
      <c r="K259" s="193" t="s">
        <v>139</v>
      </c>
      <c r="L259" s="41"/>
      <c r="M259" s="198" t="s">
        <v>32</v>
      </c>
      <c r="N259" s="199" t="s">
        <v>51</v>
      </c>
      <c r="O259" s="66"/>
      <c r="P259" s="200">
        <f>O259*H259</f>
        <v>0</v>
      </c>
      <c r="Q259" s="200">
        <v>1.5E-3</v>
      </c>
      <c r="R259" s="200">
        <f>Q259*H259</f>
        <v>3.0000000000000001E-3</v>
      </c>
      <c r="S259" s="200">
        <v>0</v>
      </c>
      <c r="T259" s="20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02" t="s">
        <v>261</v>
      </c>
      <c r="AT259" s="202" t="s">
        <v>135</v>
      </c>
      <c r="AU259" s="202" t="s">
        <v>141</v>
      </c>
      <c r="AY259" s="18" t="s">
        <v>132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8" t="s">
        <v>141</v>
      </c>
      <c r="BK259" s="203">
        <f>ROUND(I259*H259,2)</f>
        <v>0</v>
      </c>
      <c r="BL259" s="18" t="s">
        <v>261</v>
      </c>
      <c r="BM259" s="202" t="s">
        <v>594</v>
      </c>
    </row>
    <row r="260" spans="1:65" s="2" customFormat="1" ht="16.5" customHeight="1">
      <c r="A260" s="36"/>
      <c r="B260" s="37"/>
      <c r="C260" s="191" t="s">
        <v>595</v>
      </c>
      <c r="D260" s="191" t="s">
        <v>135</v>
      </c>
      <c r="E260" s="192" t="s">
        <v>596</v>
      </c>
      <c r="F260" s="193" t="s">
        <v>597</v>
      </c>
      <c r="G260" s="194" t="s">
        <v>338</v>
      </c>
      <c r="H260" s="195">
        <v>3</v>
      </c>
      <c r="I260" s="196"/>
      <c r="J260" s="197">
        <f>ROUND(I260*H260,2)</f>
        <v>0</v>
      </c>
      <c r="K260" s="193" t="s">
        <v>139</v>
      </c>
      <c r="L260" s="41"/>
      <c r="M260" s="198" t="s">
        <v>32</v>
      </c>
      <c r="N260" s="199" t="s">
        <v>51</v>
      </c>
      <c r="O260" s="66"/>
      <c r="P260" s="200">
        <f>O260*H260</f>
        <v>0</v>
      </c>
      <c r="Q260" s="200">
        <v>0</v>
      </c>
      <c r="R260" s="200">
        <f>Q260*H260</f>
        <v>0</v>
      </c>
      <c r="S260" s="200">
        <v>2.1129999999999999E-2</v>
      </c>
      <c r="T260" s="201">
        <f>S260*H260</f>
        <v>6.3390000000000002E-2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2" t="s">
        <v>261</v>
      </c>
      <c r="AT260" s="202" t="s">
        <v>135</v>
      </c>
      <c r="AU260" s="202" t="s">
        <v>141</v>
      </c>
      <c r="AY260" s="18" t="s">
        <v>132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8" t="s">
        <v>141</v>
      </c>
      <c r="BK260" s="203">
        <f>ROUND(I260*H260,2)</f>
        <v>0</v>
      </c>
      <c r="BL260" s="18" t="s">
        <v>261</v>
      </c>
      <c r="BM260" s="202" t="s">
        <v>598</v>
      </c>
    </row>
    <row r="261" spans="1:65" s="12" customFormat="1" ht="22.9" customHeight="1">
      <c r="B261" s="175"/>
      <c r="C261" s="176"/>
      <c r="D261" s="177" t="s">
        <v>78</v>
      </c>
      <c r="E261" s="189" t="s">
        <v>599</v>
      </c>
      <c r="F261" s="189" t="s">
        <v>600</v>
      </c>
      <c r="G261" s="176"/>
      <c r="H261" s="176"/>
      <c r="I261" s="179"/>
      <c r="J261" s="190">
        <f>BK261</f>
        <v>0</v>
      </c>
      <c r="K261" s="176"/>
      <c r="L261" s="181"/>
      <c r="M261" s="182"/>
      <c r="N261" s="183"/>
      <c r="O261" s="183"/>
      <c r="P261" s="184">
        <f>P262</f>
        <v>0</v>
      </c>
      <c r="Q261" s="183"/>
      <c r="R261" s="184">
        <f>R262</f>
        <v>4.6800000000000001E-3</v>
      </c>
      <c r="S261" s="183"/>
      <c r="T261" s="185">
        <f>T262</f>
        <v>0</v>
      </c>
      <c r="AR261" s="186" t="s">
        <v>141</v>
      </c>
      <c r="AT261" s="187" t="s">
        <v>78</v>
      </c>
      <c r="AU261" s="187" t="s">
        <v>21</v>
      </c>
      <c r="AY261" s="186" t="s">
        <v>132</v>
      </c>
      <c r="BK261" s="188">
        <f>BK262</f>
        <v>0</v>
      </c>
    </row>
    <row r="262" spans="1:65" s="2" customFormat="1" ht="16.5" customHeight="1">
      <c r="A262" s="36"/>
      <c r="B262" s="37"/>
      <c r="C262" s="191" t="s">
        <v>601</v>
      </c>
      <c r="D262" s="191" t="s">
        <v>135</v>
      </c>
      <c r="E262" s="192" t="s">
        <v>602</v>
      </c>
      <c r="F262" s="193" t="s">
        <v>603</v>
      </c>
      <c r="G262" s="194" t="s">
        <v>604</v>
      </c>
      <c r="H262" s="195">
        <v>6</v>
      </c>
      <c r="I262" s="196"/>
      <c r="J262" s="197">
        <f>ROUND(I262*H262,2)</f>
        <v>0</v>
      </c>
      <c r="K262" s="193" t="s">
        <v>32</v>
      </c>
      <c r="L262" s="41"/>
      <c r="M262" s="198" t="s">
        <v>32</v>
      </c>
      <c r="N262" s="199" t="s">
        <v>51</v>
      </c>
      <c r="O262" s="66"/>
      <c r="P262" s="200">
        <f>O262*H262</f>
        <v>0</v>
      </c>
      <c r="Q262" s="200">
        <v>7.7999999999999999E-4</v>
      </c>
      <c r="R262" s="200">
        <f>Q262*H262</f>
        <v>4.6800000000000001E-3</v>
      </c>
      <c r="S262" s="200">
        <v>0</v>
      </c>
      <c r="T262" s="20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2" t="s">
        <v>261</v>
      </c>
      <c r="AT262" s="202" t="s">
        <v>135</v>
      </c>
      <c r="AU262" s="202" t="s">
        <v>141</v>
      </c>
      <c r="AY262" s="18" t="s">
        <v>132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8" t="s">
        <v>141</v>
      </c>
      <c r="BK262" s="203">
        <f>ROUND(I262*H262,2)</f>
        <v>0</v>
      </c>
      <c r="BL262" s="18" t="s">
        <v>261</v>
      </c>
      <c r="BM262" s="202" t="s">
        <v>605</v>
      </c>
    </row>
    <row r="263" spans="1:65" s="12" customFormat="1" ht="22.9" customHeight="1">
      <c r="B263" s="175"/>
      <c r="C263" s="176"/>
      <c r="D263" s="177" t="s">
        <v>78</v>
      </c>
      <c r="E263" s="189" t="s">
        <v>606</v>
      </c>
      <c r="F263" s="189" t="s">
        <v>607</v>
      </c>
      <c r="G263" s="176"/>
      <c r="H263" s="176"/>
      <c r="I263" s="179"/>
      <c r="J263" s="190">
        <f>BK263</f>
        <v>0</v>
      </c>
      <c r="K263" s="176"/>
      <c r="L263" s="181"/>
      <c r="M263" s="182"/>
      <c r="N263" s="183"/>
      <c r="O263" s="183"/>
      <c r="P263" s="184">
        <f>P264</f>
        <v>0</v>
      </c>
      <c r="Q263" s="183"/>
      <c r="R263" s="184">
        <f>R264</f>
        <v>0</v>
      </c>
      <c r="S263" s="183"/>
      <c r="T263" s="185">
        <f>T264</f>
        <v>0</v>
      </c>
      <c r="AR263" s="186" t="s">
        <v>141</v>
      </c>
      <c r="AT263" s="187" t="s">
        <v>78</v>
      </c>
      <c r="AU263" s="187" t="s">
        <v>21</v>
      </c>
      <c r="AY263" s="186" t="s">
        <v>132</v>
      </c>
      <c r="BK263" s="188">
        <f>BK264</f>
        <v>0</v>
      </c>
    </row>
    <row r="264" spans="1:65" s="2" customFormat="1" ht="16.5" customHeight="1">
      <c r="A264" s="36"/>
      <c r="B264" s="37"/>
      <c r="C264" s="191" t="s">
        <v>608</v>
      </c>
      <c r="D264" s="191" t="s">
        <v>135</v>
      </c>
      <c r="E264" s="192" t="s">
        <v>609</v>
      </c>
      <c r="F264" s="193" t="s">
        <v>610</v>
      </c>
      <c r="G264" s="194" t="s">
        <v>138</v>
      </c>
      <c r="H264" s="195">
        <v>1</v>
      </c>
      <c r="I264" s="196"/>
      <c r="J264" s="197">
        <f>ROUND(I264*H264,2)</f>
        <v>0</v>
      </c>
      <c r="K264" s="193" t="s">
        <v>139</v>
      </c>
      <c r="L264" s="41"/>
      <c r="M264" s="198" t="s">
        <v>32</v>
      </c>
      <c r="N264" s="199" t="s">
        <v>51</v>
      </c>
      <c r="O264" s="66"/>
      <c r="P264" s="200">
        <f>O264*H264</f>
        <v>0</v>
      </c>
      <c r="Q264" s="200">
        <v>0</v>
      </c>
      <c r="R264" s="200">
        <f>Q264*H264</f>
        <v>0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261</v>
      </c>
      <c r="AT264" s="202" t="s">
        <v>135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611</v>
      </c>
    </row>
    <row r="265" spans="1:65" s="12" customFormat="1" ht="22.9" customHeight="1">
      <c r="B265" s="175"/>
      <c r="C265" s="176"/>
      <c r="D265" s="177" t="s">
        <v>78</v>
      </c>
      <c r="E265" s="189" t="s">
        <v>612</v>
      </c>
      <c r="F265" s="189" t="s">
        <v>613</v>
      </c>
      <c r="G265" s="176"/>
      <c r="H265" s="176"/>
      <c r="I265" s="179"/>
      <c r="J265" s="190">
        <f>BK265</f>
        <v>0</v>
      </c>
      <c r="K265" s="176"/>
      <c r="L265" s="181"/>
      <c r="M265" s="182"/>
      <c r="N265" s="183"/>
      <c r="O265" s="183"/>
      <c r="P265" s="184">
        <f>SUM(P266:P275)</f>
        <v>0</v>
      </c>
      <c r="Q265" s="183"/>
      <c r="R265" s="184">
        <f>SUM(R266:R275)</f>
        <v>4.4002370000000006</v>
      </c>
      <c r="S265" s="183"/>
      <c r="T265" s="185">
        <f>SUM(T266:T275)</f>
        <v>0</v>
      </c>
      <c r="AR265" s="186" t="s">
        <v>141</v>
      </c>
      <c r="AT265" s="187" t="s">
        <v>78</v>
      </c>
      <c r="AU265" s="187" t="s">
        <v>21</v>
      </c>
      <c r="AY265" s="186" t="s">
        <v>132</v>
      </c>
      <c r="BK265" s="188">
        <f>SUM(BK266:BK275)</f>
        <v>0</v>
      </c>
    </row>
    <row r="266" spans="1:65" s="2" customFormat="1" ht="21.75" customHeight="1">
      <c r="A266" s="36"/>
      <c r="B266" s="37"/>
      <c r="C266" s="191" t="s">
        <v>614</v>
      </c>
      <c r="D266" s="191" t="s">
        <v>135</v>
      </c>
      <c r="E266" s="192" t="s">
        <v>615</v>
      </c>
      <c r="F266" s="193" t="s">
        <v>616</v>
      </c>
      <c r="G266" s="194" t="s">
        <v>195</v>
      </c>
      <c r="H266" s="195">
        <v>56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150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150</v>
      </c>
      <c r="BM266" s="202" t="s">
        <v>617</v>
      </c>
    </row>
    <row r="267" spans="1:65" s="2" customFormat="1" ht="16.5" customHeight="1">
      <c r="A267" s="36"/>
      <c r="B267" s="37"/>
      <c r="C267" s="232" t="s">
        <v>618</v>
      </c>
      <c r="D267" s="232" t="s">
        <v>243</v>
      </c>
      <c r="E267" s="233" t="s">
        <v>619</v>
      </c>
      <c r="F267" s="234" t="s">
        <v>620</v>
      </c>
      <c r="G267" s="235" t="s">
        <v>202</v>
      </c>
      <c r="H267" s="236">
        <v>1.371</v>
      </c>
      <c r="I267" s="237"/>
      <c r="J267" s="238">
        <f>ROUND(I267*H267,2)</f>
        <v>0</v>
      </c>
      <c r="K267" s="234" t="s">
        <v>139</v>
      </c>
      <c r="L267" s="239"/>
      <c r="M267" s="240" t="s">
        <v>32</v>
      </c>
      <c r="N267" s="241" t="s">
        <v>51</v>
      </c>
      <c r="O267" s="66"/>
      <c r="P267" s="200">
        <f>O267*H267</f>
        <v>0</v>
      </c>
      <c r="Q267" s="200">
        <v>0.55000000000000004</v>
      </c>
      <c r="R267" s="200">
        <f>Q267*H267</f>
        <v>0.75405000000000011</v>
      </c>
      <c r="S267" s="200">
        <v>0</v>
      </c>
      <c r="T267" s="201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2" t="s">
        <v>221</v>
      </c>
      <c r="AT267" s="202" t="s">
        <v>243</v>
      </c>
      <c r="AU267" s="202" t="s">
        <v>141</v>
      </c>
      <c r="AY267" s="18" t="s">
        <v>132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8" t="s">
        <v>141</v>
      </c>
      <c r="BK267" s="203">
        <f>ROUND(I267*H267,2)</f>
        <v>0</v>
      </c>
      <c r="BL267" s="18" t="s">
        <v>150</v>
      </c>
      <c r="BM267" s="202" t="s">
        <v>621</v>
      </c>
    </row>
    <row r="268" spans="1:65" s="13" customFormat="1" ht="11.25">
      <c r="B268" s="209"/>
      <c r="C268" s="210"/>
      <c r="D268" s="211" t="s">
        <v>197</v>
      </c>
      <c r="E268" s="212" t="s">
        <v>32</v>
      </c>
      <c r="F268" s="213" t="s">
        <v>622</v>
      </c>
      <c r="G268" s="210"/>
      <c r="H268" s="214">
        <v>1.3440000000000001</v>
      </c>
      <c r="I268" s="215"/>
      <c r="J268" s="210"/>
      <c r="K268" s="210"/>
      <c r="L268" s="216"/>
      <c r="M268" s="217"/>
      <c r="N268" s="218"/>
      <c r="O268" s="218"/>
      <c r="P268" s="218"/>
      <c r="Q268" s="218"/>
      <c r="R268" s="218"/>
      <c r="S268" s="218"/>
      <c r="T268" s="219"/>
      <c r="AT268" s="220" t="s">
        <v>197</v>
      </c>
      <c r="AU268" s="220" t="s">
        <v>141</v>
      </c>
      <c r="AV268" s="13" t="s">
        <v>141</v>
      </c>
      <c r="AW268" s="13" t="s">
        <v>41</v>
      </c>
      <c r="AX268" s="13" t="s">
        <v>21</v>
      </c>
      <c r="AY268" s="220" t="s">
        <v>132</v>
      </c>
    </row>
    <row r="269" spans="1:65" s="13" customFormat="1" ht="11.25">
      <c r="B269" s="209"/>
      <c r="C269" s="210"/>
      <c r="D269" s="211" t="s">
        <v>197</v>
      </c>
      <c r="E269" s="210"/>
      <c r="F269" s="213" t="s">
        <v>623</v>
      </c>
      <c r="G269" s="210"/>
      <c r="H269" s="214">
        <v>1.371</v>
      </c>
      <c r="I269" s="215"/>
      <c r="J269" s="210"/>
      <c r="K269" s="210"/>
      <c r="L269" s="216"/>
      <c r="M269" s="217"/>
      <c r="N269" s="218"/>
      <c r="O269" s="218"/>
      <c r="P269" s="218"/>
      <c r="Q269" s="218"/>
      <c r="R269" s="218"/>
      <c r="S269" s="218"/>
      <c r="T269" s="219"/>
      <c r="AT269" s="220" t="s">
        <v>197</v>
      </c>
      <c r="AU269" s="220" t="s">
        <v>141</v>
      </c>
      <c r="AV269" s="13" t="s">
        <v>141</v>
      </c>
      <c r="AW269" s="13" t="s">
        <v>4</v>
      </c>
      <c r="AX269" s="13" t="s">
        <v>21</v>
      </c>
      <c r="AY269" s="220" t="s">
        <v>132</v>
      </c>
    </row>
    <row r="270" spans="1:65" s="2" customFormat="1" ht="21.75" customHeight="1">
      <c r="A270" s="36"/>
      <c r="B270" s="37"/>
      <c r="C270" s="191" t="s">
        <v>624</v>
      </c>
      <c r="D270" s="191" t="s">
        <v>135</v>
      </c>
      <c r="E270" s="192" t="s">
        <v>625</v>
      </c>
      <c r="F270" s="193" t="s">
        <v>626</v>
      </c>
      <c r="G270" s="194" t="s">
        <v>195</v>
      </c>
      <c r="H270" s="195">
        <v>160.32</v>
      </c>
      <c r="I270" s="196"/>
      <c r="J270" s="197">
        <f>ROUND(I270*H270,2)</f>
        <v>0</v>
      </c>
      <c r="K270" s="193" t="s">
        <v>139</v>
      </c>
      <c r="L270" s="41"/>
      <c r="M270" s="198" t="s">
        <v>32</v>
      </c>
      <c r="N270" s="199" t="s">
        <v>51</v>
      </c>
      <c r="O270" s="66"/>
      <c r="P270" s="200">
        <f>O270*H270</f>
        <v>0</v>
      </c>
      <c r="Q270" s="200">
        <v>0</v>
      </c>
      <c r="R270" s="200">
        <f>Q270*H270</f>
        <v>0</v>
      </c>
      <c r="S270" s="200">
        <v>0</v>
      </c>
      <c r="T270" s="201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2" t="s">
        <v>261</v>
      </c>
      <c r="AT270" s="202" t="s">
        <v>135</v>
      </c>
      <c r="AU270" s="202" t="s">
        <v>141</v>
      </c>
      <c r="AY270" s="18" t="s">
        <v>132</v>
      </c>
      <c r="BE270" s="203">
        <f>IF(N270="základní",J270,0)</f>
        <v>0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8" t="s">
        <v>141</v>
      </c>
      <c r="BK270" s="203">
        <f>ROUND(I270*H270,2)</f>
        <v>0</v>
      </c>
      <c r="BL270" s="18" t="s">
        <v>261</v>
      </c>
      <c r="BM270" s="202" t="s">
        <v>627</v>
      </c>
    </row>
    <row r="271" spans="1:65" s="2" customFormat="1" ht="16.5" customHeight="1">
      <c r="A271" s="36"/>
      <c r="B271" s="37"/>
      <c r="C271" s="232" t="s">
        <v>628</v>
      </c>
      <c r="D271" s="232" t="s">
        <v>243</v>
      </c>
      <c r="E271" s="233" t="s">
        <v>629</v>
      </c>
      <c r="F271" s="234" t="s">
        <v>630</v>
      </c>
      <c r="G271" s="235" t="s">
        <v>195</v>
      </c>
      <c r="H271" s="236">
        <v>173.14599999999999</v>
      </c>
      <c r="I271" s="237"/>
      <c r="J271" s="238">
        <f>ROUND(I271*H271,2)</f>
        <v>0</v>
      </c>
      <c r="K271" s="234" t="s">
        <v>139</v>
      </c>
      <c r="L271" s="239"/>
      <c r="M271" s="240" t="s">
        <v>32</v>
      </c>
      <c r="N271" s="241" t="s">
        <v>51</v>
      </c>
      <c r="O271" s="66"/>
      <c r="P271" s="200">
        <f>O271*H271</f>
        <v>0</v>
      </c>
      <c r="Q271" s="200">
        <v>1.4500000000000001E-2</v>
      </c>
      <c r="R271" s="200">
        <f>Q271*H271</f>
        <v>2.5106169999999999</v>
      </c>
      <c r="S271" s="200">
        <v>0</v>
      </c>
      <c r="T271" s="20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2" t="s">
        <v>335</v>
      </c>
      <c r="AT271" s="202" t="s">
        <v>243</v>
      </c>
      <c r="AU271" s="202" t="s">
        <v>141</v>
      </c>
      <c r="AY271" s="18" t="s">
        <v>132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8" t="s">
        <v>141</v>
      </c>
      <c r="BK271" s="203">
        <f>ROUND(I271*H271,2)</f>
        <v>0</v>
      </c>
      <c r="BL271" s="18" t="s">
        <v>261</v>
      </c>
      <c r="BM271" s="202" t="s">
        <v>631</v>
      </c>
    </row>
    <row r="272" spans="1:65" s="13" customFormat="1" ht="11.25">
      <c r="B272" s="209"/>
      <c r="C272" s="210"/>
      <c r="D272" s="211" t="s">
        <v>197</v>
      </c>
      <c r="E272" s="210"/>
      <c r="F272" s="213" t="s">
        <v>632</v>
      </c>
      <c r="G272" s="210"/>
      <c r="H272" s="214">
        <v>173.14599999999999</v>
      </c>
      <c r="I272" s="215"/>
      <c r="J272" s="210"/>
      <c r="K272" s="210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197</v>
      </c>
      <c r="AU272" s="220" t="s">
        <v>141</v>
      </c>
      <c r="AV272" s="13" t="s">
        <v>141</v>
      </c>
      <c r="AW272" s="13" t="s">
        <v>4</v>
      </c>
      <c r="AX272" s="13" t="s">
        <v>21</v>
      </c>
      <c r="AY272" s="220" t="s">
        <v>132</v>
      </c>
    </row>
    <row r="273" spans="1:65" s="2" customFormat="1" ht="16.5" customHeight="1">
      <c r="A273" s="36"/>
      <c r="B273" s="37"/>
      <c r="C273" s="191" t="s">
        <v>633</v>
      </c>
      <c r="D273" s="191" t="s">
        <v>135</v>
      </c>
      <c r="E273" s="192" t="s">
        <v>634</v>
      </c>
      <c r="F273" s="193" t="s">
        <v>635</v>
      </c>
      <c r="G273" s="194" t="s">
        <v>224</v>
      </c>
      <c r="H273" s="195">
        <v>257</v>
      </c>
      <c r="I273" s="196"/>
      <c r="J273" s="197">
        <f>ROUND(I273*H273,2)</f>
        <v>0</v>
      </c>
      <c r="K273" s="193" t="s">
        <v>139</v>
      </c>
      <c r="L273" s="41"/>
      <c r="M273" s="198" t="s">
        <v>32</v>
      </c>
      <c r="N273" s="199" t="s">
        <v>51</v>
      </c>
      <c r="O273" s="66"/>
      <c r="P273" s="200">
        <f>O273*H273</f>
        <v>0</v>
      </c>
      <c r="Q273" s="200">
        <v>1.0000000000000001E-5</v>
      </c>
      <c r="R273" s="200">
        <f>Q273*H273</f>
        <v>2.5700000000000002E-3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261</v>
      </c>
      <c r="AT273" s="202" t="s">
        <v>135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636</v>
      </c>
    </row>
    <row r="274" spans="1:65" s="2" customFormat="1" ht="16.5" customHeight="1">
      <c r="A274" s="36"/>
      <c r="B274" s="37"/>
      <c r="C274" s="232" t="s">
        <v>637</v>
      </c>
      <c r="D274" s="232" t="s">
        <v>243</v>
      </c>
      <c r="E274" s="233" t="s">
        <v>638</v>
      </c>
      <c r="F274" s="234" t="s">
        <v>639</v>
      </c>
      <c r="G274" s="235" t="s">
        <v>202</v>
      </c>
      <c r="H274" s="236">
        <v>2.06</v>
      </c>
      <c r="I274" s="237"/>
      <c r="J274" s="238">
        <f>ROUND(I274*H274,2)</f>
        <v>0</v>
      </c>
      <c r="K274" s="234" t="s">
        <v>139</v>
      </c>
      <c r="L274" s="239"/>
      <c r="M274" s="240" t="s">
        <v>32</v>
      </c>
      <c r="N274" s="241" t="s">
        <v>51</v>
      </c>
      <c r="O274" s="66"/>
      <c r="P274" s="200">
        <f>O274*H274</f>
        <v>0</v>
      </c>
      <c r="Q274" s="200">
        <v>0.55000000000000004</v>
      </c>
      <c r="R274" s="200">
        <f>Q274*H274</f>
        <v>1.1330000000000002</v>
      </c>
      <c r="S274" s="200">
        <v>0</v>
      </c>
      <c r="T274" s="20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2" t="s">
        <v>335</v>
      </c>
      <c r="AT274" s="202" t="s">
        <v>243</v>
      </c>
      <c r="AU274" s="202" t="s">
        <v>141</v>
      </c>
      <c r="AY274" s="18" t="s">
        <v>132</v>
      </c>
      <c r="BE274" s="203">
        <f>IF(N274="základní",J274,0)</f>
        <v>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8" t="s">
        <v>141</v>
      </c>
      <c r="BK274" s="203">
        <f>ROUND(I274*H274,2)</f>
        <v>0</v>
      </c>
      <c r="BL274" s="18" t="s">
        <v>261</v>
      </c>
      <c r="BM274" s="202" t="s">
        <v>640</v>
      </c>
    </row>
    <row r="275" spans="1:65" s="2" customFormat="1" ht="21.75" customHeight="1">
      <c r="A275" s="36"/>
      <c r="B275" s="37"/>
      <c r="C275" s="191" t="s">
        <v>641</v>
      </c>
      <c r="D275" s="191" t="s">
        <v>135</v>
      </c>
      <c r="E275" s="192" t="s">
        <v>642</v>
      </c>
      <c r="F275" s="193" t="s">
        <v>643</v>
      </c>
      <c r="G275" s="194" t="s">
        <v>251</v>
      </c>
      <c r="H275" s="195">
        <v>3.6459999999999999</v>
      </c>
      <c r="I275" s="196"/>
      <c r="J275" s="197">
        <f>ROUND(I275*H275,2)</f>
        <v>0</v>
      </c>
      <c r="K275" s="193" t="s">
        <v>225</v>
      </c>
      <c r="L275" s="41"/>
      <c r="M275" s="198" t="s">
        <v>32</v>
      </c>
      <c r="N275" s="199" t="s">
        <v>51</v>
      </c>
      <c r="O275" s="66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2" t="s">
        <v>261</v>
      </c>
      <c r="AT275" s="202" t="s">
        <v>135</v>
      </c>
      <c r="AU275" s="202" t="s">
        <v>141</v>
      </c>
      <c r="AY275" s="18" t="s">
        <v>132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8" t="s">
        <v>141</v>
      </c>
      <c r="BK275" s="203">
        <f>ROUND(I275*H275,2)</f>
        <v>0</v>
      </c>
      <c r="BL275" s="18" t="s">
        <v>261</v>
      </c>
      <c r="BM275" s="202" t="s">
        <v>644</v>
      </c>
    </row>
    <row r="276" spans="1:65" s="12" customFormat="1" ht="22.9" customHeight="1">
      <c r="B276" s="175"/>
      <c r="C276" s="176"/>
      <c r="D276" s="177" t="s">
        <v>78</v>
      </c>
      <c r="E276" s="189" t="s">
        <v>645</v>
      </c>
      <c r="F276" s="189" t="s">
        <v>646</v>
      </c>
      <c r="G276" s="176"/>
      <c r="H276" s="176"/>
      <c r="I276" s="179"/>
      <c r="J276" s="190">
        <f>BK276</f>
        <v>0</v>
      </c>
      <c r="K276" s="176"/>
      <c r="L276" s="181"/>
      <c r="M276" s="182"/>
      <c r="N276" s="183"/>
      <c r="O276" s="183"/>
      <c r="P276" s="184">
        <f>SUM(P277:P282)</f>
        <v>0</v>
      </c>
      <c r="Q276" s="183"/>
      <c r="R276" s="184">
        <f>SUM(R277:R282)</f>
        <v>0.12911999999999998</v>
      </c>
      <c r="S276" s="183"/>
      <c r="T276" s="185">
        <f>SUM(T277:T282)</f>
        <v>0.25019999999999998</v>
      </c>
      <c r="AR276" s="186" t="s">
        <v>141</v>
      </c>
      <c r="AT276" s="187" t="s">
        <v>78</v>
      </c>
      <c r="AU276" s="187" t="s">
        <v>21</v>
      </c>
      <c r="AY276" s="186" t="s">
        <v>132</v>
      </c>
      <c r="BK276" s="188">
        <f>SUM(BK277:BK282)</f>
        <v>0</v>
      </c>
    </row>
    <row r="277" spans="1:65" s="2" customFormat="1" ht="21.75" customHeight="1">
      <c r="A277" s="36"/>
      <c r="B277" s="37"/>
      <c r="C277" s="191" t="s">
        <v>647</v>
      </c>
      <c r="D277" s="191" t="s">
        <v>135</v>
      </c>
      <c r="E277" s="192" t="s">
        <v>648</v>
      </c>
      <c r="F277" s="193" t="s">
        <v>649</v>
      </c>
      <c r="G277" s="194" t="s">
        <v>338</v>
      </c>
      <c r="H277" s="195">
        <v>1</v>
      </c>
      <c r="I277" s="196"/>
      <c r="J277" s="197">
        <f t="shared" ref="J277:J282" si="10">ROUND(I277*H277,2)</f>
        <v>0</v>
      </c>
      <c r="K277" s="193" t="s">
        <v>139</v>
      </c>
      <c r="L277" s="41"/>
      <c r="M277" s="198" t="s">
        <v>32</v>
      </c>
      <c r="N277" s="199" t="s">
        <v>51</v>
      </c>
      <c r="O277" s="66"/>
      <c r="P277" s="200">
        <f t="shared" ref="P277:P282" si="11">O277*H277</f>
        <v>0</v>
      </c>
      <c r="Q277" s="200">
        <v>0</v>
      </c>
      <c r="R277" s="200">
        <f t="shared" ref="R277:R282" si="12">Q277*H277</f>
        <v>0</v>
      </c>
      <c r="S277" s="200">
        <v>0</v>
      </c>
      <c r="T277" s="201">
        <f t="shared" ref="T277:T282" si="13"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150</v>
      </c>
      <c r="AT277" s="202" t="s">
        <v>135</v>
      </c>
      <c r="AU277" s="202" t="s">
        <v>141</v>
      </c>
      <c r="AY277" s="18" t="s">
        <v>132</v>
      </c>
      <c r="BE277" s="203">
        <f t="shared" ref="BE277:BE282" si="14">IF(N277="základní",J277,0)</f>
        <v>0</v>
      </c>
      <c r="BF277" s="203">
        <f t="shared" ref="BF277:BF282" si="15">IF(N277="snížená",J277,0)</f>
        <v>0</v>
      </c>
      <c r="BG277" s="203">
        <f t="shared" ref="BG277:BG282" si="16">IF(N277="zákl. přenesená",J277,0)</f>
        <v>0</v>
      </c>
      <c r="BH277" s="203">
        <f t="shared" ref="BH277:BH282" si="17">IF(N277="sníž. přenesená",J277,0)</f>
        <v>0</v>
      </c>
      <c r="BI277" s="203">
        <f t="shared" ref="BI277:BI282" si="18">IF(N277="nulová",J277,0)</f>
        <v>0</v>
      </c>
      <c r="BJ277" s="18" t="s">
        <v>141</v>
      </c>
      <c r="BK277" s="203">
        <f t="shared" ref="BK277:BK282" si="19">ROUND(I277*H277,2)</f>
        <v>0</v>
      </c>
      <c r="BL277" s="18" t="s">
        <v>150</v>
      </c>
      <c r="BM277" s="202" t="s">
        <v>650</v>
      </c>
    </row>
    <row r="278" spans="1:65" s="2" customFormat="1" ht="21.75" customHeight="1">
      <c r="A278" s="36"/>
      <c r="B278" s="37"/>
      <c r="C278" s="232" t="s">
        <v>651</v>
      </c>
      <c r="D278" s="232" t="s">
        <v>243</v>
      </c>
      <c r="E278" s="233" t="s">
        <v>652</v>
      </c>
      <c r="F278" s="234" t="s">
        <v>653</v>
      </c>
      <c r="G278" s="235" t="s">
        <v>338</v>
      </c>
      <c r="H278" s="236">
        <v>1</v>
      </c>
      <c r="I278" s="237"/>
      <c r="J278" s="238">
        <f t="shared" si="10"/>
        <v>0</v>
      </c>
      <c r="K278" s="234" t="s">
        <v>139</v>
      </c>
      <c r="L278" s="239"/>
      <c r="M278" s="240" t="s">
        <v>32</v>
      </c>
      <c r="N278" s="241" t="s">
        <v>51</v>
      </c>
      <c r="O278" s="66"/>
      <c r="P278" s="200">
        <f t="shared" si="11"/>
        <v>0</v>
      </c>
      <c r="Q278" s="200">
        <v>1.95E-2</v>
      </c>
      <c r="R278" s="200">
        <f t="shared" si="12"/>
        <v>1.95E-2</v>
      </c>
      <c r="S278" s="200">
        <v>0</v>
      </c>
      <c r="T278" s="201">
        <f t="shared" si="13"/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2" t="s">
        <v>221</v>
      </c>
      <c r="AT278" s="202" t="s">
        <v>243</v>
      </c>
      <c r="AU278" s="202" t="s">
        <v>141</v>
      </c>
      <c r="AY278" s="18" t="s">
        <v>132</v>
      </c>
      <c r="BE278" s="203">
        <f t="shared" si="14"/>
        <v>0</v>
      </c>
      <c r="BF278" s="203">
        <f t="shared" si="15"/>
        <v>0</v>
      </c>
      <c r="BG278" s="203">
        <f t="shared" si="16"/>
        <v>0</v>
      </c>
      <c r="BH278" s="203">
        <f t="shared" si="17"/>
        <v>0</v>
      </c>
      <c r="BI278" s="203">
        <f t="shared" si="18"/>
        <v>0</v>
      </c>
      <c r="BJ278" s="18" t="s">
        <v>141</v>
      </c>
      <c r="BK278" s="203">
        <f t="shared" si="19"/>
        <v>0</v>
      </c>
      <c r="BL278" s="18" t="s">
        <v>150</v>
      </c>
      <c r="BM278" s="202" t="s">
        <v>654</v>
      </c>
    </row>
    <row r="279" spans="1:65" s="2" customFormat="1" ht="33" customHeight="1">
      <c r="A279" s="36"/>
      <c r="B279" s="37"/>
      <c r="C279" s="191" t="s">
        <v>655</v>
      </c>
      <c r="D279" s="191" t="s">
        <v>135</v>
      </c>
      <c r="E279" s="192" t="s">
        <v>656</v>
      </c>
      <c r="F279" s="193" t="s">
        <v>657</v>
      </c>
      <c r="G279" s="194" t="s">
        <v>338</v>
      </c>
      <c r="H279" s="195">
        <v>6</v>
      </c>
      <c r="I279" s="196"/>
      <c r="J279" s="197">
        <f t="shared" si="10"/>
        <v>0</v>
      </c>
      <c r="K279" s="193" t="s">
        <v>139</v>
      </c>
      <c r="L279" s="41"/>
      <c r="M279" s="198" t="s">
        <v>32</v>
      </c>
      <c r="N279" s="199" t="s">
        <v>51</v>
      </c>
      <c r="O279" s="66"/>
      <c r="P279" s="200">
        <f t="shared" si="11"/>
        <v>0</v>
      </c>
      <c r="Q279" s="200">
        <v>2.7E-4</v>
      </c>
      <c r="R279" s="200">
        <f t="shared" si="12"/>
        <v>1.6199999999999999E-3</v>
      </c>
      <c r="S279" s="200">
        <v>0</v>
      </c>
      <c r="T279" s="201">
        <f t="shared" si="13"/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2" t="s">
        <v>261</v>
      </c>
      <c r="AT279" s="202" t="s">
        <v>135</v>
      </c>
      <c r="AU279" s="202" t="s">
        <v>141</v>
      </c>
      <c r="AY279" s="18" t="s">
        <v>132</v>
      </c>
      <c r="BE279" s="203">
        <f t="shared" si="14"/>
        <v>0</v>
      </c>
      <c r="BF279" s="203">
        <f t="shared" si="15"/>
        <v>0</v>
      </c>
      <c r="BG279" s="203">
        <f t="shared" si="16"/>
        <v>0</v>
      </c>
      <c r="BH279" s="203">
        <f t="shared" si="17"/>
        <v>0</v>
      </c>
      <c r="BI279" s="203">
        <f t="shared" si="18"/>
        <v>0</v>
      </c>
      <c r="BJ279" s="18" t="s">
        <v>141</v>
      </c>
      <c r="BK279" s="203">
        <f t="shared" si="19"/>
        <v>0</v>
      </c>
      <c r="BL279" s="18" t="s">
        <v>261</v>
      </c>
      <c r="BM279" s="202" t="s">
        <v>658</v>
      </c>
    </row>
    <row r="280" spans="1:65" s="2" customFormat="1" ht="16.5" customHeight="1">
      <c r="A280" s="36"/>
      <c r="B280" s="37"/>
      <c r="C280" s="232" t="s">
        <v>659</v>
      </c>
      <c r="D280" s="232" t="s">
        <v>243</v>
      </c>
      <c r="E280" s="233" t="s">
        <v>660</v>
      </c>
      <c r="F280" s="234" t="s">
        <v>661</v>
      </c>
      <c r="G280" s="235" t="s">
        <v>338</v>
      </c>
      <c r="H280" s="236">
        <v>6</v>
      </c>
      <c r="I280" s="237"/>
      <c r="J280" s="238">
        <f t="shared" si="10"/>
        <v>0</v>
      </c>
      <c r="K280" s="234" t="s">
        <v>139</v>
      </c>
      <c r="L280" s="239"/>
      <c r="M280" s="240" t="s">
        <v>32</v>
      </c>
      <c r="N280" s="241" t="s">
        <v>51</v>
      </c>
      <c r="O280" s="66"/>
      <c r="P280" s="200">
        <f t="shared" si="11"/>
        <v>0</v>
      </c>
      <c r="Q280" s="200">
        <v>1.7999999999999999E-2</v>
      </c>
      <c r="R280" s="200">
        <f t="shared" si="12"/>
        <v>0.10799999999999998</v>
      </c>
      <c r="S280" s="200">
        <v>0</v>
      </c>
      <c r="T280" s="201">
        <f t="shared" si="13"/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2" t="s">
        <v>335</v>
      </c>
      <c r="AT280" s="202" t="s">
        <v>243</v>
      </c>
      <c r="AU280" s="202" t="s">
        <v>141</v>
      </c>
      <c r="AY280" s="18" t="s">
        <v>132</v>
      </c>
      <c r="BE280" s="203">
        <f t="shared" si="14"/>
        <v>0</v>
      </c>
      <c r="BF280" s="203">
        <f t="shared" si="15"/>
        <v>0</v>
      </c>
      <c r="BG280" s="203">
        <f t="shared" si="16"/>
        <v>0</v>
      </c>
      <c r="BH280" s="203">
        <f t="shared" si="17"/>
        <v>0</v>
      </c>
      <c r="BI280" s="203">
        <f t="shared" si="18"/>
        <v>0</v>
      </c>
      <c r="BJ280" s="18" t="s">
        <v>141</v>
      </c>
      <c r="BK280" s="203">
        <f t="shared" si="19"/>
        <v>0</v>
      </c>
      <c r="BL280" s="18" t="s">
        <v>261</v>
      </c>
      <c r="BM280" s="202" t="s">
        <v>662</v>
      </c>
    </row>
    <row r="281" spans="1:65" s="2" customFormat="1" ht="16.5" customHeight="1">
      <c r="A281" s="36"/>
      <c r="B281" s="37"/>
      <c r="C281" s="191" t="s">
        <v>663</v>
      </c>
      <c r="D281" s="191" t="s">
        <v>135</v>
      </c>
      <c r="E281" s="192" t="s">
        <v>664</v>
      </c>
      <c r="F281" s="193" t="s">
        <v>665</v>
      </c>
      <c r="G281" s="194" t="s">
        <v>338</v>
      </c>
      <c r="H281" s="195">
        <v>6</v>
      </c>
      <c r="I281" s="196"/>
      <c r="J281" s="197">
        <f t="shared" si="10"/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 t="shared" si="11"/>
        <v>0</v>
      </c>
      <c r="Q281" s="200">
        <v>0</v>
      </c>
      <c r="R281" s="200">
        <f t="shared" si="12"/>
        <v>0</v>
      </c>
      <c r="S281" s="200">
        <v>4.1700000000000001E-2</v>
      </c>
      <c r="T281" s="201">
        <f t="shared" si="13"/>
        <v>0.25019999999999998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261</v>
      </c>
      <c r="AT281" s="202" t="s">
        <v>135</v>
      </c>
      <c r="AU281" s="202" t="s">
        <v>141</v>
      </c>
      <c r="AY281" s="18" t="s">
        <v>132</v>
      </c>
      <c r="BE281" s="203">
        <f t="shared" si="14"/>
        <v>0</v>
      </c>
      <c r="BF281" s="203">
        <f t="shared" si="15"/>
        <v>0</v>
      </c>
      <c r="BG281" s="203">
        <f t="shared" si="16"/>
        <v>0</v>
      </c>
      <c r="BH281" s="203">
        <f t="shared" si="17"/>
        <v>0</v>
      </c>
      <c r="BI281" s="203">
        <f t="shared" si="18"/>
        <v>0</v>
      </c>
      <c r="BJ281" s="18" t="s">
        <v>141</v>
      </c>
      <c r="BK281" s="203">
        <f t="shared" si="19"/>
        <v>0</v>
      </c>
      <c r="BL281" s="18" t="s">
        <v>261</v>
      </c>
      <c r="BM281" s="202" t="s">
        <v>666</v>
      </c>
    </row>
    <row r="282" spans="1:65" s="2" customFormat="1" ht="21.75" customHeight="1">
      <c r="A282" s="36"/>
      <c r="B282" s="37"/>
      <c r="C282" s="191" t="s">
        <v>667</v>
      </c>
      <c r="D282" s="191" t="s">
        <v>135</v>
      </c>
      <c r="E282" s="192" t="s">
        <v>668</v>
      </c>
      <c r="F282" s="193" t="s">
        <v>669</v>
      </c>
      <c r="G282" s="194" t="s">
        <v>251</v>
      </c>
      <c r="H282" s="195">
        <v>0.11</v>
      </c>
      <c r="I282" s="196"/>
      <c r="J282" s="197">
        <f t="shared" si="10"/>
        <v>0</v>
      </c>
      <c r="K282" s="193" t="s">
        <v>139</v>
      </c>
      <c r="L282" s="41"/>
      <c r="M282" s="198" t="s">
        <v>32</v>
      </c>
      <c r="N282" s="199" t="s">
        <v>51</v>
      </c>
      <c r="O282" s="66"/>
      <c r="P282" s="200">
        <f t="shared" si="11"/>
        <v>0</v>
      </c>
      <c r="Q282" s="200">
        <v>0</v>
      </c>
      <c r="R282" s="200">
        <f t="shared" si="12"/>
        <v>0</v>
      </c>
      <c r="S282" s="200">
        <v>0</v>
      </c>
      <c r="T282" s="201">
        <f t="shared" si="13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261</v>
      </c>
      <c r="AT282" s="202" t="s">
        <v>135</v>
      </c>
      <c r="AU282" s="202" t="s">
        <v>141</v>
      </c>
      <c r="AY282" s="18" t="s">
        <v>132</v>
      </c>
      <c r="BE282" s="203">
        <f t="shared" si="14"/>
        <v>0</v>
      </c>
      <c r="BF282" s="203">
        <f t="shared" si="15"/>
        <v>0</v>
      </c>
      <c r="BG282" s="203">
        <f t="shared" si="16"/>
        <v>0</v>
      </c>
      <c r="BH282" s="203">
        <f t="shared" si="17"/>
        <v>0</v>
      </c>
      <c r="BI282" s="203">
        <f t="shared" si="18"/>
        <v>0</v>
      </c>
      <c r="BJ282" s="18" t="s">
        <v>141</v>
      </c>
      <c r="BK282" s="203">
        <f t="shared" si="19"/>
        <v>0</v>
      </c>
      <c r="BL282" s="18" t="s">
        <v>261</v>
      </c>
      <c r="BM282" s="202" t="s">
        <v>670</v>
      </c>
    </row>
    <row r="283" spans="1:65" s="12" customFormat="1" ht="22.9" customHeight="1">
      <c r="B283" s="175"/>
      <c r="C283" s="176"/>
      <c r="D283" s="177" t="s">
        <v>78</v>
      </c>
      <c r="E283" s="189" t="s">
        <v>671</v>
      </c>
      <c r="F283" s="189" t="s">
        <v>672</v>
      </c>
      <c r="G283" s="176"/>
      <c r="H283" s="176"/>
      <c r="I283" s="179"/>
      <c r="J283" s="190">
        <f>BK283</f>
        <v>0</v>
      </c>
      <c r="K283" s="176"/>
      <c r="L283" s="181"/>
      <c r="M283" s="182"/>
      <c r="N283" s="183"/>
      <c r="O283" s="183"/>
      <c r="P283" s="184">
        <f>SUM(P284:P286)</f>
        <v>0</v>
      </c>
      <c r="Q283" s="183"/>
      <c r="R283" s="184">
        <f>SUM(R284:R286)</f>
        <v>0</v>
      </c>
      <c r="S283" s="183"/>
      <c r="T283" s="185">
        <f>SUM(T284:T286)</f>
        <v>0.20200000000000004</v>
      </c>
      <c r="AR283" s="186" t="s">
        <v>141</v>
      </c>
      <c r="AT283" s="187" t="s">
        <v>78</v>
      </c>
      <c r="AU283" s="187" t="s">
        <v>21</v>
      </c>
      <c r="AY283" s="186" t="s">
        <v>132</v>
      </c>
      <c r="BK283" s="188">
        <f>SUM(BK284:BK286)</f>
        <v>0</v>
      </c>
    </row>
    <row r="284" spans="1:65" s="2" customFormat="1" ht="16.5" customHeight="1">
      <c r="A284" s="36"/>
      <c r="B284" s="37"/>
      <c r="C284" s="191" t="s">
        <v>673</v>
      </c>
      <c r="D284" s="191" t="s">
        <v>135</v>
      </c>
      <c r="E284" s="192" t="s">
        <v>674</v>
      </c>
      <c r="F284" s="193" t="s">
        <v>675</v>
      </c>
      <c r="G284" s="194" t="s">
        <v>338</v>
      </c>
      <c r="H284" s="195">
        <v>1</v>
      </c>
      <c r="I284" s="196"/>
      <c r="J284" s="197">
        <f>ROUND(I284*H284,2)</f>
        <v>0</v>
      </c>
      <c r="K284" s="193" t="s">
        <v>139</v>
      </c>
      <c r="L284" s="41"/>
      <c r="M284" s="198" t="s">
        <v>32</v>
      </c>
      <c r="N284" s="199" t="s">
        <v>51</v>
      </c>
      <c r="O284" s="66"/>
      <c r="P284" s="200">
        <f>O284*H284</f>
        <v>0</v>
      </c>
      <c r="Q284" s="200">
        <v>0</v>
      </c>
      <c r="R284" s="200">
        <f>Q284*H284</f>
        <v>0</v>
      </c>
      <c r="S284" s="200">
        <v>1.2999999999999999E-2</v>
      </c>
      <c r="T284" s="201">
        <f>S284*H284</f>
        <v>1.2999999999999999E-2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150</v>
      </c>
      <c r="AT284" s="202" t="s">
        <v>135</v>
      </c>
      <c r="AU284" s="202" t="s">
        <v>141</v>
      </c>
      <c r="AY284" s="18" t="s">
        <v>132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8" t="s">
        <v>141</v>
      </c>
      <c r="BK284" s="203">
        <f>ROUND(I284*H284,2)</f>
        <v>0</v>
      </c>
      <c r="BL284" s="18" t="s">
        <v>150</v>
      </c>
      <c r="BM284" s="202" t="s">
        <v>676</v>
      </c>
    </row>
    <row r="285" spans="1:65" s="2" customFormat="1" ht="16.5" customHeight="1">
      <c r="A285" s="36"/>
      <c r="B285" s="37"/>
      <c r="C285" s="191" t="s">
        <v>677</v>
      </c>
      <c r="D285" s="191" t="s">
        <v>135</v>
      </c>
      <c r="E285" s="192" t="s">
        <v>678</v>
      </c>
      <c r="F285" s="193" t="s">
        <v>679</v>
      </c>
      <c r="G285" s="194" t="s">
        <v>224</v>
      </c>
      <c r="H285" s="195">
        <v>5.4</v>
      </c>
      <c r="I285" s="196"/>
      <c r="J285" s="197">
        <f>ROUND(I285*H285,2)</f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>O285*H285</f>
        <v>0</v>
      </c>
      <c r="Q285" s="200">
        <v>0</v>
      </c>
      <c r="R285" s="200">
        <f>Q285*H285</f>
        <v>0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680</v>
      </c>
    </row>
    <row r="286" spans="1:65" s="2" customFormat="1" ht="16.5" customHeight="1">
      <c r="A286" s="36"/>
      <c r="B286" s="37"/>
      <c r="C286" s="191" t="s">
        <v>681</v>
      </c>
      <c r="D286" s="191" t="s">
        <v>135</v>
      </c>
      <c r="E286" s="192" t="s">
        <v>682</v>
      </c>
      <c r="F286" s="193" t="s">
        <v>683</v>
      </c>
      <c r="G286" s="194" t="s">
        <v>224</v>
      </c>
      <c r="H286" s="195">
        <v>5.4</v>
      </c>
      <c r="I286" s="196"/>
      <c r="J286" s="197">
        <f>ROUND(I286*H286,2)</f>
        <v>0</v>
      </c>
      <c r="K286" s="193" t="s">
        <v>139</v>
      </c>
      <c r="L286" s="41"/>
      <c r="M286" s="198" t="s">
        <v>32</v>
      </c>
      <c r="N286" s="199" t="s">
        <v>51</v>
      </c>
      <c r="O286" s="66"/>
      <c r="P286" s="200">
        <f>O286*H286</f>
        <v>0</v>
      </c>
      <c r="Q286" s="200">
        <v>0</v>
      </c>
      <c r="R286" s="200">
        <f>Q286*H286</f>
        <v>0</v>
      </c>
      <c r="S286" s="200">
        <v>3.5000000000000003E-2</v>
      </c>
      <c r="T286" s="201">
        <f>S286*H286</f>
        <v>0.18900000000000003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2" t="s">
        <v>261</v>
      </c>
      <c r="AT286" s="202" t="s">
        <v>135</v>
      </c>
      <c r="AU286" s="202" t="s">
        <v>141</v>
      </c>
      <c r="AY286" s="18" t="s">
        <v>132</v>
      </c>
      <c r="BE286" s="203">
        <f>IF(N286="základní",J286,0)</f>
        <v>0</v>
      </c>
      <c r="BF286" s="203">
        <f>IF(N286="snížená",J286,0)</f>
        <v>0</v>
      </c>
      <c r="BG286" s="203">
        <f>IF(N286="zákl. přenesená",J286,0)</f>
        <v>0</v>
      </c>
      <c r="BH286" s="203">
        <f>IF(N286="sníž. přenesená",J286,0)</f>
        <v>0</v>
      </c>
      <c r="BI286" s="203">
        <f>IF(N286="nulová",J286,0)</f>
        <v>0</v>
      </c>
      <c r="BJ286" s="18" t="s">
        <v>141</v>
      </c>
      <c r="BK286" s="203">
        <f>ROUND(I286*H286,2)</f>
        <v>0</v>
      </c>
      <c r="BL286" s="18" t="s">
        <v>261</v>
      </c>
      <c r="BM286" s="202" t="s">
        <v>684</v>
      </c>
    </row>
    <row r="287" spans="1:65" s="12" customFormat="1" ht="22.9" customHeight="1">
      <c r="B287" s="175"/>
      <c r="C287" s="176"/>
      <c r="D287" s="177" t="s">
        <v>78</v>
      </c>
      <c r="E287" s="189" t="s">
        <v>685</v>
      </c>
      <c r="F287" s="189" t="s">
        <v>686</v>
      </c>
      <c r="G287" s="176"/>
      <c r="H287" s="176"/>
      <c r="I287" s="179"/>
      <c r="J287" s="190">
        <f>BK287</f>
        <v>0</v>
      </c>
      <c r="K287" s="176"/>
      <c r="L287" s="181"/>
      <c r="M287" s="182"/>
      <c r="N287" s="183"/>
      <c r="O287" s="183"/>
      <c r="P287" s="184">
        <f>SUM(P288:P291)</f>
        <v>0</v>
      </c>
      <c r="Q287" s="183"/>
      <c r="R287" s="184">
        <f>SUM(R288:R291)</f>
        <v>6.7334400000000003E-2</v>
      </c>
      <c r="S287" s="183"/>
      <c r="T287" s="185">
        <f>SUM(T288:T291)</f>
        <v>0</v>
      </c>
      <c r="AR287" s="186" t="s">
        <v>141</v>
      </c>
      <c r="AT287" s="187" t="s">
        <v>78</v>
      </c>
      <c r="AU287" s="187" t="s">
        <v>21</v>
      </c>
      <c r="AY287" s="186" t="s">
        <v>132</v>
      </c>
      <c r="BK287" s="188">
        <f>SUM(BK288:BK291)</f>
        <v>0</v>
      </c>
    </row>
    <row r="288" spans="1:65" s="2" customFormat="1" ht="16.5" customHeight="1">
      <c r="A288" s="36"/>
      <c r="B288" s="37"/>
      <c r="C288" s="191" t="s">
        <v>687</v>
      </c>
      <c r="D288" s="191" t="s">
        <v>135</v>
      </c>
      <c r="E288" s="192" t="s">
        <v>688</v>
      </c>
      <c r="F288" s="193" t="s">
        <v>689</v>
      </c>
      <c r="G288" s="194" t="s">
        <v>195</v>
      </c>
      <c r="H288" s="195">
        <v>160.32</v>
      </c>
      <c r="I288" s="196"/>
      <c r="J288" s="197">
        <f>ROUND(I288*H288,2)</f>
        <v>0</v>
      </c>
      <c r="K288" s="193" t="s">
        <v>139</v>
      </c>
      <c r="L288" s="41"/>
      <c r="M288" s="198" t="s">
        <v>32</v>
      </c>
      <c r="N288" s="199" t="s">
        <v>51</v>
      </c>
      <c r="O288" s="66"/>
      <c r="P288" s="200">
        <f>O288*H288</f>
        <v>0</v>
      </c>
      <c r="Q288" s="200">
        <v>0</v>
      </c>
      <c r="R288" s="200">
        <f>Q288*H288</f>
        <v>0</v>
      </c>
      <c r="S288" s="200">
        <v>0</v>
      </c>
      <c r="T288" s="20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261</v>
      </c>
      <c r="AT288" s="202" t="s">
        <v>135</v>
      </c>
      <c r="AU288" s="202" t="s">
        <v>141</v>
      </c>
      <c r="AY288" s="18" t="s">
        <v>132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8" t="s">
        <v>141</v>
      </c>
      <c r="BK288" s="203">
        <f>ROUND(I288*H288,2)</f>
        <v>0</v>
      </c>
      <c r="BL288" s="18" t="s">
        <v>261</v>
      </c>
      <c r="BM288" s="202" t="s">
        <v>690</v>
      </c>
    </row>
    <row r="289" spans="1:65" s="2" customFormat="1" ht="21.75" customHeight="1">
      <c r="A289" s="36"/>
      <c r="B289" s="37"/>
      <c r="C289" s="232" t="s">
        <v>691</v>
      </c>
      <c r="D289" s="232" t="s">
        <v>243</v>
      </c>
      <c r="E289" s="233" t="s">
        <v>692</v>
      </c>
      <c r="F289" s="234" t="s">
        <v>693</v>
      </c>
      <c r="G289" s="235" t="s">
        <v>224</v>
      </c>
      <c r="H289" s="236">
        <v>168.33600000000001</v>
      </c>
      <c r="I289" s="237"/>
      <c r="J289" s="238">
        <f>ROUND(I289*H289,2)</f>
        <v>0</v>
      </c>
      <c r="K289" s="234" t="s">
        <v>139</v>
      </c>
      <c r="L289" s="239"/>
      <c r="M289" s="240" t="s">
        <v>32</v>
      </c>
      <c r="N289" s="241" t="s">
        <v>51</v>
      </c>
      <c r="O289" s="66"/>
      <c r="P289" s="200">
        <f>O289*H289</f>
        <v>0</v>
      </c>
      <c r="Q289" s="200">
        <v>4.0000000000000002E-4</v>
      </c>
      <c r="R289" s="200">
        <f>Q289*H289</f>
        <v>6.7334400000000003E-2</v>
      </c>
      <c r="S289" s="200">
        <v>0</v>
      </c>
      <c r="T289" s="20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335</v>
      </c>
      <c r="AT289" s="202" t="s">
        <v>243</v>
      </c>
      <c r="AU289" s="202" t="s">
        <v>141</v>
      </c>
      <c r="AY289" s="18" t="s">
        <v>132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8" t="s">
        <v>141</v>
      </c>
      <c r="BK289" s="203">
        <f>ROUND(I289*H289,2)</f>
        <v>0</v>
      </c>
      <c r="BL289" s="18" t="s">
        <v>261</v>
      </c>
      <c r="BM289" s="202" t="s">
        <v>694</v>
      </c>
    </row>
    <row r="290" spans="1:65" s="13" customFormat="1" ht="11.25">
      <c r="B290" s="209"/>
      <c r="C290" s="210"/>
      <c r="D290" s="211" t="s">
        <v>197</v>
      </c>
      <c r="E290" s="210"/>
      <c r="F290" s="213" t="s">
        <v>551</v>
      </c>
      <c r="G290" s="210"/>
      <c r="H290" s="214">
        <v>168.33600000000001</v>
      </c>
      <c r="I290" s="215"/>
      <c r="J290" s="210"/>
      <c r="K290" s="210"/>
      <c r="L290" s="216"/>
      <c r="M290" s="217"/>
      <c r="N290" s="218"/>
      <c r="O290" s="218"/>
      <c r="P290" s="218"/>
      <c r="Q290" s="218"/>
      <c r="R290" s="218"/>
      <c r="S290" s="218"/>
      <c r="T290" s="219"/>
      <c r="AT290" s="220" t="s">
        <v>197</v>
      </c>
      <c r="AU290" s="220" t="s">
        <v>141</v>
      </c>
      <c r="AV290" s="13" t="s">
        <v>141</v>
      </c>
      <c r="AW290" s="13" t="s">
        <v>4</v>
      </c>
      <c r="AX290" s="13" t="s">
        <v>21</v>
      </c>
      <c r="AY290" s="220" t="s">
        <v>132</v>
      </c>
    </row>
    <row r="291" spans="1:65" s="2" customFormat="1" ht="21.75" customHeight="1">
      <c r="A291" s="36"/>
      <c r="B291" s="37"/>
      <c r="C291" s="191" t="s">
        <v>695</v>
      </c>
      <c r="D291" s="191" t="s">
        <v>135</v>
      </c>
      <c r="E291" s="192" t="s">
        <v>696</v>
      </c>
      <c r="F291" s="193" t="s">
        <v>697</v>
      </c>
      <c r="G291" s="194" t="s">
        <v>251</v>
      </c>
      <c r="H291" s="195">
        <v>6.7000000000000004E-2</v>
      </c>
      <c r="I291" s="196"/>
      <c r="J291" s="197">
        <f>ROUND(I291*H291,2)</f>
        <v>0</v>
      </c>
      <c r="K291" s="193" t="s">
        <v>139</v>
      </c>
      <c r="L291" s="41"/>
      <c r="M291" s="198" t="s">
        <v>32</v>
      </c>
      <c r="N291" s="199" t="s">
        <v>51</v>
      </c>
      <c r="O291" s="66"/>
      <c r="P291" s="200">
        <f>O291*H291</f>
        <v>0</v>
      </c>
      <c r="Q291" s="200">
        <v>0</v>
      </c>
      <c r="R291" s="200">
        <f>Q291*H291</f>
        <v>0</v>
      </c>
      <c r="S291" s="200">
        <v>0</v>
      </c>
      <c r="T291" s="201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261</v>
      </c>
      <c r="AT291" s="202" t="s">
        <v>135</v>
      </c>
      <c r="AU291" s="202" t="s">
        <v>141</v>
      </c>
      <c r="AY291" s="18" t="s">
        <v>132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8" t="s">
        <v>141</v>
      </c>
      <c r="BK291" s="203">
        <f>ROUND(I291*H291,2)</f>
        <v>0</v>
      </c>
      <c r="BL291" s="18" t="s">
        <v>261</v>
      </c>
      <c r="BM291" s="202" t="s">
        <v>698</v>
      </c>
    </row>
    <row r="292" spans="1:65" s="12" customFormat="1" ht="22.9" customHeight="1">
      <c r="B292" s="175"/>
      <c r="C292" s="176"/>
      <c r="D292" s="177" t="s">
        <v>78</v>
      </c>
      <c r="E292" s="189" t="s">
        <v>699</v>
      </c>
      <c r="F292" s="189" t="s">
        <v>700</v>
      </c>
      <c r="G292" s="176"/>
      <c r="H292" s="176"/>
      <c r="I292" s="179"/>
      <c r="J292" s="190">
        <f>BK292</f>
        <v>0</v>
      </c>
      <c r="K292" s="176"/>
      <c r="L292" s="181"/>
      <c r="M292" s="182"/>
      <c r="N292" s="183"/>
      <c r="O292" s="183"/>
      <c r="P292" s="184">
        <f>SUM(P293:P296)</f>
        <v>0</v>
      </c>
      <c r="Q292" s="183"/>
      <c r="R292" s="184">
        <f>SUM(R293:R296)</f>
        <v>9.6239999999999992E-2</v>
      </c>
      <c r="S292" s="183"/>
      <c r="T292" s="185">
        <f>SUM(T293:T296)</f>
        <v>0</v>
      </c>
      <c r="AR292" s="186" t="s">
        <v>141</v>
      </c>
      <c r="AT292" s="187" t="s">
        <v>78</v>
      </c>
      <c r="AU292" s="187" t="s">
        <v>21</v>
      </c>
      <c r="AY292" s="186" t="s">
        <v>132</v>
      </c>
      <c r="BK292" s="188">
        <f>SUM(BK293:BK296)</f>
        <v>0</v>
      </c>
    </row>
    <row r="293" spans="1:65" s="2" customFormat="1" ht="16.5" customHeight="1">
      <c r="A293" s="36"/>
      <c r="B293" s="37"/>
      <c r="C293" s="191" t="s">
        <v>701</v>
      </c>
      <c r="D293" s="191" t="s">
        <v>135</v>
      </c>
      <c r="E293" s="192" t="s">
        <v>702</v>
      </c>
      <c r="F293" s="193" t="s">
        <v>703</v>
      </c>
      <c r="G293" s="194" t="s">
        <v>195</v>
      </c>
      <c r="H293" s="195">
        <v>371</v>
      </c>
      <c r="I293" s="196"/>
      <c r="J293" s="197">
        <f>ROUND(I293*H293,2)</f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>O293*H293</f>
        <v>0</v>
      </c>
      <c r="Q293" s="200">
        <v>2.0000000000000002E-5</v>
      </c>
      <c r="R293" s="200">
        <f>Q293*H293</f>
        <v>7.4200000000000004E-3</v>
      </c>
      <c r="S293" s="200">
        <v>0</v>
      </c>
      <c r="T293" s="20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8" t="s">
        <v>141</v>
      </c>
      <c r="BK293" s="203">
        <f>ROUND(I293*H293,2)</f>
        <v>0</v>
      </c>
      <c r="BL293" s="18" t="s">
        <v>261</v>
      </c>
      <c r="BM293" s="202" t="s">
        <v>704</v>
      </c>
    </row>
    <row r="294" spans="1:65" s="2" customFormat="1" ht="16.5" customHeight="1">
      <c r="A294" s="36"/>
      <c r="B294" s="37"/>
      <c r="C294" s="191" t="s">
        <v>705</v>
      </c>
      <c r="D294" s="191" t="s">
        <v>135</v>
      </c>
      <c r="E294" s="192" t="s">
        <v>706</v>
      </c>
      <c r="F294" s="193" t="s">
        <v>707</v>
      </c>
      <c r="G294" s="194" t="s">
        <v>195</v>
      </c>
      <c r="H294" s="195">
        <v>371</v>
      </c>
      <c r="I294" s="196"/>
      <c r="J294" s="197">
        <f>ROUND(I294*H294,2)</f>
        <v>0</v>
      </c>
      <c r="K294" s="193" t="s">
        <v>139</v>
      </c>
      <c r="L294" s="41"/>
      <c r="M294" s="198" t="s">
        <v>32</v>
      </c>
      <c r="N294" s="199" t="s">
        <v>51</v>
      </c>
      <c r="O294" s="66"/>
      <c r="P294" s="200">
        <f>O294*H294</f>
        <v>0</v>
      </c>
      <c r="Q294" s="200">
        <v>0</v>
      </c>
      <c r="R294" s="200">
        <f>Q294*H294</f>
        <v>0</v>
      </c>
      <c r="S294" s="200">
        <v>0</v>
      </c>
      <c r="T294" s="201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2" t="s">
        <v>261</v>
      </c>
      <c r="AT294" s="202" t="s">
        <v>135</v>
      </c>
      <c r="AU294" s="202" t="s">
        <v>141</v>
      </c>
      <c r="AY294" s="18" t="s">
        <v>132</v>
      </c>
      <c r="BE294" s="203">
        <f>IF(N294="základní",J294,0)</f>
        <v>0</v>
      </c>
      <c r="BF294" s="203">
        <f>IF(N294="snížená",J294,0)</f>
        <v>0</v>
      </c>
      <c r="BG294" s="203">
        <f>IF(N294="zákl. přenesená",J294,0)</f>
        <v>0</v>
      </c>
      <c r="BH294" s="203">
        <f>IF(N294="sníž. přenesená",J294,0)</f>
        <v>0</v>
      </c>
      <c r="BI294" s="203">
        <f>IF(N294="nulová",J294,0)</f>
        <v>0</v>
      </c>
      <c r="BJ294" s="18" t="s">
        <v>141</v>
      </c>
      <c r="BK294" s="203">
        <f>ROUND(I294*H294,2)</f>
        <v>0</v>
      </c>
      <c r="BL294" s="18" t="s">
        <v>261</v>
      </c>
      <c r="BM294" s="202" t="s">
        <v>708</v>
      </c>
    </row>
    <row r="295" spans="1:65" s="2" customFormat="1" ht="21.75" customHeight="1">
      <c r="A295" s="36"/>
      <c r="B295" s="37"/>
      <c r="C295" s="191" t="s">
        <v>709</v>
      </c>
      <c r="D295" s="191" t="s">
        <v>135</v>
      </c>
      <c r="E295" s="192" t="s">
        <v>710</v>
      </c>
      <c r="F295" s="193" t="s">
        <v>711</v>
      </c>
      <c r="G295" s="194" t="s">
        <v>195</v>
      </c>
      <c r="H295" s="195">
        <v>371</v>
      </c>
      <c r="I295" s="196"/>
      <c r="J295" s="197">
        <f>ROUND(I295*H295,2)</f>
        <v>0</v>
      </c>
      <c r="K295" s="193" t="s">
        <v>139</v>
      </c>
      <c r="L295" s="41"/>
      <c r="M295" s="198" t="s">
        <v>32</v>
      </c>
      <c r="N295" s="199" t="s">
        <v>51</v>
      </c>
      <c r="O295" s="66"/>
      <c r="P295" s="200">
        <f>O295*H295</f>
        <v>0</v>
      </c>
      <c r="Q295" s="200">
        <v>2.2000000000000001E-4</v>
      </c>
      <c r="R295" s="200">
        <f>Q295*H295</f>
        <v>8.1619999999999998E-2</v>
      </c>
      <c r="S295" s="200">
        <v>0</v>
      </c>
      <c r="T295" s="20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261</v>
      </c>
      <c r="AT295" s="202" t="s">
        <v>135</v>
      </c>
      <c r="AU295" s="202" t="s">
        <v>141</v>
      </c>
      <c r="AY295" s="18" t="s">
        <v>132</v>
      </c>
      <c r="BE295" s="203">
        <f>IF(N295="základní",J295,0)</f>
        <v>0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8" t="s">
        <v>141</v>
      </c>
      <c r="BK295" s="203">
        <f>ROUND(I295*H295,2)</f>
        <v>0</v>
      </c>
      <c r="BL295" s="18" t="s">
        <v>261</v>
      </c>
      <c r="BM295" s="202" t="s">
        <v>712</v>
      </c>
    </row>
    <row r="296" spans="1:65" s="2" customFormat="1" ht="21.75" customHeight="1">
      <c r="A296" s="36"/>
      <c r="B296" s="37"/>
      <c r="C296" s="191" t="s">
        <v>713</v>
      </c>
      <c r="D296" s="191" t="s">
        <v>135</v>
      </c>
      <c r="E296" s="192" t="s">
        <v>714</v>
      </c>
      <c r="F296" s="193" t="s">
        <v>715</v>
      </c>
      <c r="G296" s="194" t="s">
        <v>195</v>
      </c>
      <c r="H296" s="195">
        <v>48</v>
      </c>
      <c r="I296" s="196"/>
      <c r="J296" s="197">
        <f>ROUND(I296*H296,2)</f>
        <v>0</v>
      </c>
      <c r="K296" s="193" t="s">
        <v>139</v>
      </c>
      <c r="L296" s="41"/>
      <c r="M296" s="204" t="s">
        <v>32</v>
      </c>
      <c r="N296" s="205" t="s">
        <v>51</v>
      </c>
      <c r="O296" s="206"/>
      <c r="P296" s="207">
        <f>O296*H296</f>
        <v>0</v>
      </c>
      <c r="Q296" s="207">
        <v>1.4999999999999999E-4</v>
      </c>
      <c r="R296" s="207">
        <f>Q296*H296</f>
        <v>7.1999999999999998E-3</v>
      </c>
      <c r="S296" s="207">
        <v>0</v>
      </c>
      <c r="T296" s="208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261</v>
      </c>
      <c r="AT296" s="202" t="s">
        <v>135</v>
      </c>
      <c r="AU296" s="202" t="s">
        <v>141</v>
      </c>
      <c r="AY296" s="18" t="s">
        <v>132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8" t="s">
        <v>141</v>
      </c>
      <c r="BK296" s="203">
        <f>ROUND(I296*H296,2)</f>
        <v>0</v>
      </c>
      <c r="BL296" s="18" t="s">
        <v>261</v>
      </c>
      <c r="BM296" s="202" t="s">
        <v>716</v>
      </c>
    </row>
    <row r="297" spans="1:65" s="2" customFormat="1" ht="6.95" customHeight="1">
      <c r="A297" s="36"/>
      <c r="B297" s="49"/>
      <c r="C297" s="50"/>
      <c r="D297" s="50"/>
      <c r="E297" s="50"/>
      <c r="F297" s="50"/>
      <c r="G297" s="50"/>
      <c r="H297" s="50"/>
      <c r="I297" s="140"/>
      <c r="J297" s="50"/>
      <c r="K297" s="50"/>
      <c r="L297" s="41"/>
      <c r="M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</row>
  </sheetData>
  <sheetProtection algorithmName="SHA-512" hashValue="PNgx6zcYSgB4FOMLLazE3PyGZF+Gv1MIu1M9dwfYr3jD3GK5gXwe6Ld2FeqKR8TPj6sCzW+nFb/QN9gcQ+I7sg==" saltValue="oqdDtV9SCunKXf/5G3Mh9F8+kNqD8JPAzBD9UinJsPuzubbiYo2CT12mFnaHa+uCx6UV2qoj7TbD5IfkhHnuEQ==" spinCount="100000" sheet="1" objects="1" scenarios="1" formatColumns="0" formatRows="0" autoFilter="0"/>
  <autoFilter ref="C101:K296" xr:uid="{00000000-0009-0000-0000-000002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1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90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24.75" customHeight="1">
      <c r="A9" s="36"/>
      <c r="B9" s="41"/>
      <c r="C9" s="36"/>
      <c r="D9" s="36"/>
      <c r="E9" s="370" t="s">
        <v>717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21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4" t="s">
        <v>26</v>
      </c>
      <c r="E13" s="36"/>
      <c r="F13" s="115" t="s">
        <v>27</v>
      </c>
      <c r="G13" s="36"/>
      <c r="H13" s="36"/>
      <c r="I13" s="116" t="s">
        <v>28</v>
      </c>
      <c r="J13" s="115" t="s">
        <v>29</v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ROUND(J102,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ROUND((SUM(BE102:BE318)),  2)</f>
        <v>0</v>
      </c>
      <c r="G33" s="36"/>
      <c r="H33" s="36"/>
      <c r="I33" s="129">
        <v>0.21</v>
      </c>
      <c r="J33" s="128">
        <f>ROUND(((SUM(BE102:BE318))*I33),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ROUND((SUM(BF102:BF318)),  2)</f>
        <v>0</v>
      </c>
      <c r="G34" s="36"/>
      <c r="H34" s="36"/>
      <c r="I34" s="129">
        <v>0.15</v>
      </c>
      <c r="J34" s="128">
        <f>ROUND(((SUM(BF102:BF318))*I34),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ROUND((SUM(BG102:BG318)),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ROUND((SUM(BH102:BH318)),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ROUND((SUM(BI102:BI318)),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4.75" customHeight="1">
      <c r="A50" s="36"/>
      <c r="B50" s="37"/>
      <c r="C50" s="38"/>
      <c r="D50" s="38"/>
      <c r="E50" s="330" t="str">
        <f>E9</f>
        <v xml:space="preserve">D.1.1/1-16 - Chrustova 16 - Stavební práce vnější - zateplení objektu ,zateplení půdy, izolace suterénu, střecha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J102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J103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J104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169</v>
      </c>
      <c r="E62" s="159"/>
      <c r="F62" s="159"/>
      <c r="G62" s="159"/>
      <c r="H62" s="159"/>
      <c r="I62" s="160"/>
      <c r="J62" s="161">
        <f>J116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170</v>
      </c>
      <c r="E63" s="159"/>
      <c r="F63" s="159"/>
      <c r="G63" s="159"/>
      <c r="H63" s="159"/>
      <c r="I63" s="160"/>
      <c r="J63" s="161">
        <f>J118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J120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J122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J129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175</v>
      </c>
      <c r="E67" s="159"/>
      <c r="F67" s="159"/>
      <c r="G67" s="159"/>
      <c r="H67" s="159"/>
      <c r="I67" s="160"/>
      <c r="J67" s="161">
        <f>J177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176</v>
      </c>
      <c r="E68" s="159"/>
      <c r="F68" s="159"/>
      <c r="G68" s="159"/>
      <c r="H68" s="159"/>
      <c r="I68" s="160"/>
      <c r="J68" s="161">
        <f>J193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177</v>
      </c>
      <c r="E69" s="159"/>
      <c r="F69" s="159"/>
      <c r="G69" s="159"/>
      <c r="H69" s="159"/>
      <c r="I69" s="160"/>
      <c r="J69" s="161">
        <f>J200</f>
        <v>0</v>
      </c>
      <c r="K69" s="157"/>
      <c r="L69" s="162"/>
    </row>
    <row r="70" spans="2:12" s="9" customFormat="1" ht="24.95" customHeight="1">
      <c r="B70" s="149"/>
      <c r="C70" s="150"/>
      <c r="D70" s="151" t="s">
        <v>178</v>
      </c>
      <c r="E70" s="152"/>
      <c r="F70" s="152"/>
      <c r="G70" s="152"/>
      <c r="H70" s="152"/>
      <c r="I70" s="153"/>
      <c r="J70" s="154">
        <f>J202</f>
        <v>0</v>
      </c>
      <c r="K70" s="150"/>
      <c r="L70" s="155"/>
    </row>
    <row r="71" spans="2:12" s="9" customFormat="1" ht="24.95" customHeight="1">
      <c r="B71" s="149"/>
      <c r="C71" s="150"/>
      <c r="D71" s="151" t="s">
        <v>179</v>
      </c>
      <c r="E71" s="152"/>
      <c r="F71" s="152"/>
      <c r="G71" s="152"/>
      <c r="H71" s="152"/>
      <c r="I71" s="153"/>
      <c r="J71" s="154">
        <f>J228</f>
        <v>0</v>
      </c>
      <c r="K71" s="150"/>
      <c r="L71" s="155"/>
    </row>
    <row r="72" spans="2:12" s="10" customFormat="1" ht="19.899999999999999" customHeight="1">
      <c r="B72" s="156"/>
      <c r="C72" s="157"/>
      <c r="D72" s="158" t="s">
        <v>180</v>
      </c>
      <c r="E72" s="159"/>
      <c r="F72" s="159"/>
      <c r="G72" s="159"/>
      <c r="H72" s="159"/>
      <c r="I72" s="160"/>
      <c r="J72" s="161">
        <f>J229</f>
        <v>0</v>
      </c>
      <c r="K72" s="157"/>
      <c r="L72" s="162"/>
    </row>
    <row r="73" spans="2:12" s="10" customFormat="1" ht="19.899999999999999" customHeight="1">
      <c r="B73" s="156"/>
      <c r="C73" s="157"/>
      <c r="D73" s="158" t="s">
        <v>181</v>
      </c>
      <c r="E73" s="159"/>
      <c r="F73" s="159"/>
      <c r="G73" s="159"/>
      <c r="H73" s="159"/>
      <c r="I73" s="160"/>
      <c r="J73" s="161">
        <f>J241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182</v>
      </c>
      <c r="E74" s="159"/>
      <c r="F74" s="159"/>
      <c r="G74" s="159"/>
      <c r="H74" s="159"/>
      <c r="I74" s="160"/>
      <c r="J74" s="161">
        <f>J267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183</v>
      </c>
      <c r="E75" s="159"/>
      <c r="F75" s="159"/>
      <c r="G75" s="159"/>
      <c r="H75" s="159"/>
      <c r="I75" s="160"/>
      <c r="J75" s="161">
        <f>J270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184</v>
      </c>
      <c r="E76" s="159"/>
      <c r="F76" s="159"/>
      <c r="G76" s="159"/>
      <c r="H76" s="159"/>
      <c r="I76" s="160"/>
      <c r="J76" s="161">
        <f>J272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185</v>
      </c>
      <c r="E77" s="159"/>
      <c r="F77" s="159"/>
      <c r="G77" s="159"/>
      <c r="H77" s="159"/>
      <c r="I77" s="160"/>
      <c r="J77" s="161">
        <f>J274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718</v>
      </c>
      <c r="E78" s="159"/>
      <c r="F78" s="159"/>
      <c r="G78" s="159"/>
      <c r="H78" s="159"/>
      <c r="I78" s="160"/>
      <c r="J78" s="161">
        <f>J291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186</v>
      </c>
      <c r="E79" s="159"/>
      <c r="F79" s="159"/>
      <c r="G79" s="159"/>
      <c r="H79" s="159"/>
      <c r="I79" s="160"/>
      <c r="J79" s="161">
        <f>J294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187</v>
      </c>
      <c r="E80" s="159"/>
      <c r="F80" s="159"/>
      <c r="G80" s="159"/>
      <c r="H80" s="159"/>
      <c r="I80" s="160"/>
      <c r="J80" s="161">
        <f>J303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188</v>
      </c>
      <c r="E81" s="159"/>
      <c r="F81" s="159"/>
      <c r="G81" s="159"/>
      <c r="H81" s="159"/>
      <c r="I81" s="160"/>
      <c r="J81" s="161">
        <f>J309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189</v>
      </c>
      <c r="E82" s="159"/>
      <c r="F82" s="159"/>
      <c r="G82" s="159"/>
      <c r="H82" s="159"/>
      <c r="I82" s="160"/>
      <c r="J82" s="161">
        <f>J314</f>
        <v>0</v>
      </c>
      <c r="K82" s="157"/>
      <c r="L82" s="162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109"/>
      <c r="J83" s="38"/>
      <c r="K83" s="38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140"/>
      <c r="J84" s="50"/>
      <c r="K84" s="50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143"/>
      <c r="J88" s="52"/>
      <c r="K88" s="52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4" t="s">
        <v>116</v>
      </c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78" t="str">
        <f>E7</f>
        <v>Regenerace bytového fondu Mírová osada I.etapa -ul.Chrustova - VZ ZATEPLENÍ ,IZOLACE</v>
      </c>
      <c r="F92" s="379"/>
      <c r="G92" s="379"/>
      <c r="H92" s="379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165</v>
      </c>
      <c r="D93" s="38"/>
      <c r="E93" s="38"/>
      <c r="F93" s="38"/>
      <c r="G93" s="38"/>
      <c r="H93" s="38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24.75" customHeight="1">
      <c r="A94" s="36"/>
      <c r="B94" s="37"/>
      <c r="C94" s="38"/>
      <c r="D94" s="38"/>
      <c r="E94" s="330" t="str">
        <f>E9</f>
        <v xml:space="preserve">D.1.1/1-16 - Chrustova 16 - Stavební práce vnější - zateplení objektu ,zateplení půdy, izolace suterénu, střecha </v>
      </c>
      <c r="F94" s="375"/>
      <c r="G94" s="375"/>
      <c r="H94" s="375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22</v>
      </c>
      <c r="D96" s="38"/>
      <c r="E96" s="38"/>
      <c r="F96" s="28" t="str">
        <f>F12</f>
        <v xml:space="preserve">Slezská Ostrava </v>
      </c>
      <c r="G96" s="38"/>
      <c r="H96" s="38"/>
      <c r="I96" s="112" t="s">
        <v>24</v>
      </c>
      <c r="J96" s="61" t="str">
        <f>IF(J12="","",J12)</f>
        <v>22. 3. 2020</v>
      </c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109"/>
      <c r="J97" s="38"/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30</v>
      </c>
      <c r="D98" s="38"/>
      <c r="E98" s="38"/>
      <c r="F98" s="28" t="str">
        <f>E15</f>
        <v xml:space="preserve"> </v>
      </c>
      <c r="G98" s="38"/>
      <c r="H98" s="38"/>
      <c r="I98" s="112" t="s">
        <v>37</v>
      </c>
      <c r="J98" s="34" t="str">
        <f>E21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35</v>
      </c>
      <c r="D99" s="38"/>
      <c r="E99" s="38"/>
      <c r="F99" s="28" t="str">
        <f>IF(E18="","",E18)</f>
        <v>Vyplň údaj</v>
      </c>
      <c r="G99" s="38"/>
      <c r="H99" s="38"/>
      <c r="I99" s="112" t="s">
        <v>42</v>
      </c>
      <c r="J99" s="34" t="str">
        <f>E24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109"/>
      <c r="J100" s="38"/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63"/>
      <c r="B101" s="164"/>
      <c r="C101" s="165" t="s">
        <v>117</v>
      </c>
      <c r="D101" s="166" t="s">
        <v>64</v>
      </c>
      <c r="E101" s="166" t="s">
        <v>60</v>
      </c>
      <c r="F101" s="166" t="s">
        <v>61</v>
      </c>
      <c r="G101" s="166" t="s">
        <v>118</v>
      </c>
      <c r="H101" s="166" t="s">
        <v>119</v>
      </c>
      <c r="I101" s="167" t="s">
        <v>120</v>
      </c>
      <c r="J101" s="166" t="s">
        <v>112</v>
      </c>
      <c r="K101" s="168" t="s">
        <v>121</v>
      </c>
      <c r="L101" s="169"/>
      <c r="M101" s="70" t="s">
        <v>32</v>
      </c>
      <c r="N101" s="71" t="s">
        <v>49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109"/>
      <c r="J102" s="170">
        <f>BK102</f>
        <v>0</v>
      </c>
      <c r="K102" s="38"/>
      <c r="L102" s="41"/>
      <c r="M102" s="73"/>
      <c r="N102" s="171"/>
      <c r="O102" s="74"/>
      <c r="P102" s="172">
        <f>P103+P202+P228</f>
        <v>0</v>
      </c>
      <c r="Q102" s="74"/>
      <c r="R102" s="172">
        <f>R103+R202+R228</f>
        <v>51.293544900000001</v>
      </c>
      <c r="S102" s="74"/>
      <c r="T102" s="173">
        <f>T103+T202+T228</f>
        <v>20.809090000000001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78</v>
      </c>
      <c r="AU102" s="18" t="s">
        <v>113</v>
      </c>
      <c r="BK102" s="174">
        <f>BK103+BK202+BK228</f>
        <v>0</v>
      </c>
    </row>
    <row r="103" spans="1:65" s="12" customFormat="1" ht="25.9" customHeight="1">
      <c r="B103" s="175"/>
      <c r="C103" s="176"/>
      <c r="D103" s="177" t="s">
        <v>78</v>
      </c>
      <c r="E103" s="178" t="s">
        <v>190</v>
      </c>
      <c r="F103" s="178" t="s">
        <v>191</v>
      </c>
      <c r="G103" s="176"/>
      <c r="H103" s="176"/>
      <c r="I103" s="179"/>
      <c r="J103" s="180">
        <f>BK103</f>
        <v>0</v>
      </c>
      <c r="K103" s="176"/>
      <c r="L103" s="181"/>
      <c r="M103" s="182"/>
      <c r="N103" s="183"/>
      <c r="O103" s="183"/>
      <c r="P103" s="184">
        <f>P104+P116+P118+P120+P122+P129+P177+P193+P200</f>
        <v>0</v>
      </c>
      <c r="Q103" s="183"/>
      <c r="R103" s="184">
        <f>R104+R116+R118+R120+R122+R129+R177+R193+R200</f>
        <v>39.3079994</v>
      </c>
      <c r="S103" s="183"/>
      <c r="T103" s="185">
        <f>T104+T116+T118+T120+T122+T129+T177+T193+T200</f>
        <v>19.9907</v>
      </c>
      <c r="AR103" s="186" t="s">
        <v>21</v>
      </c>
      <c r="AT103" s="187" t="s">
        <v>78</v>
      </c>
      <c r="AU103" s="187" t="s">
        <v>79</v>
      </c>
      <c r="AY103" s="186" t="s">
        <v>132</v>
      </c>
      <c r="BK103" s="188">
        <f>BK104+BK116+BK118+BK120+BK122+BK129+BK177+BK193+BK200</f>
        <v>0</v>
      </c>
    </row>
    <row r="104" spans="1:65" s="12" customFormat="1" ht="22.9" customHeight="1">
      <c r="B104" s="175"/>
      <c r="C104" s="176"/>
      <c r="D104" s="177" t="s">
        <v>78</v>
      </c>
      <c r="E104" s="189" t="s">
        <v>21</v>
      </c>
      <c r="F104" s="189" t="s">
        <v>192</v>
      </c>
      <c r="G104" s="176"/>
      <c r="H104" s="176"/>
      <c r="I104" s="179"/>
      <c r="J104" s="190">
        <f>BK104</f>
        <v>0</v>
      </c>
      <c r="K104" s="176"/>
      <c r="L104" s="181"/>
      <c r="M104" s="182"/>
      <c r="N104" s="183"/>
      <c r="O104" s="183"/>
      <c r="P104" s="184">
        <f>SUM(P105:P115)</f>
        <v>0</v>
      </c>
      <c r="Q104" s="183"/>
      <c r="R104" s="184">
        <f>SUM(R105:R115)</f>
        <v>0</v>
      </c>
      <c r="S104" s="183"/>
      <c r="T104" s="185">
        <f>SUM(T105:T115)</f>
        <v>11.628</v>
      </c>
      <c r="AR104" s="186" t="s">
        <v>21</v>
      </c>
      <c r="AT104" s="187" t="s">
        <v>78</v>
      </c>
      <c r="AU104" s="187" t="s">
        <v>21</v>
      </c>
      <c r="AY104" s="186" t="s">
        <v>132</v>
      </c>
      <c r="BK104" s="188">
        <f>SUM(BK105:BK115)</f>
        <v>0</v>
      </c>
    </row>
    <row r="105" spans="1:65" s="2" customFormat="1" ht="33" customHeight="1">
      <c r="A105" s="36"/>
      <c r="B105" s="37"/>
      <c r="C105" s="191" t="s">
        <v>21</v>
      </c>
      <c r="D105" s="191" t="s">
        <v>135</v>
      </c>
      <c r="E105" s="192" t="s">
        <v>193</v>
      </c>
      <c r="F105" s="193" t="s">
        <v>194</v>
      </c>
      <c r="G105" s="194" t="s">
        <v>195</v>
      </c>
      <c r="H105" s="195">
        <v>45.6</v>
      </c>
      <c r="I105" s="196"/>
      <c r="J105" s="197">
        <f>ROUND(I105*H105,2)</f>
        <v>0</v>
      </c>
      <c r="K105" s="193" t="s">
        <v>139</v>
      </c>
      <c r="L105" s="41"/>
      <c r="M105" s="198" t="s">
        <v>32</v>
      </c>
      <c r="N105" s="199" t="s">
        <v>51</v>
      </c>
      <c r="O105" s="66"/>
      <c r="P105" s="200">
        <f>O105*H105</f>
        <v>0</v>
      </c>
      <c r="Q105" s="200">
        <v>0</v>
      </c>
      <c r="R105" s="200">
        <f>Q105*H105</f>
        <v>0</v>
      </c>
      <c r="S105" s="200">
        <v>0.255</v>
      </c>
      <c r="T105" s="201">
        <f>S105*H105</f>
        <v>11.628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2" t="s">
        <v>150</v>
      </c>
      <c r="AT105" s="202" t="s">
        <v>135</v>
      </c>
      <c r="AU105" s="202" t="s">
        <v>141</v>
      </c>
      <c r="AY105" s="18" t="s">
        <v>132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8" t="s">
        <v>141</v>
      </c>
      <c r="BK105" s="203">
        <f>ROUND(I105*H105,2)</f>
        <v>0</v>
      </c>
      <c r="BL105" s="18" t="s">
        <v>150</v>
      </c>
      <c r="BM105" s="202" t="s">
        <v>719</v>
      </c>
    </row>
    <row r="106" spans="1:65" s="13" customFormat="1" ht="11.25">
      <c r="B106" s="209"/>
      <c r="C106" s="210"/>
      <c r="D106" s="211" t="s">
        <v>197</v>
      </c>
      <c r="E106" s="212" t="s">
        <v>32</v>
      </c>
      <c r="F106" s="213" t="s">
        <v>720</v>
      </c>
      <c r="G106" s="210"/>
      <c r="H106" s="214">
        <v>45.6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197</v>
      </c>
      <c r="AU106" s="220" t="s">
        <v>141</v>
      </c>
      <c r="AV106" s="13" t="s">
        <v>141</v>
      </c>
      <c r="AW106" s="13" t="s">
        <v>41</v>
      </c>
      <c r="AX106" s="13" t="s">
        <v>79</v>
      </c>
      <c r="AY106" s="220" t="s">
        <v>132</v>
      </c>
    </row>
    <row r="107" spans="1:65" s="14" customFormat="1" ht="11.25">
      <c r="B107" s="221"/>
      <c r="C107" s="222"/>
      <c r="D107" s="211" t="s">
        <v>197</v>
      </c>
      <c r="E107" s="223" t="s">
        <v>32</v>
      </c>
      <c r="F107" s="224" t="s">
        <v>199</v>
      </c>
      <c r="G107" s="222"/>
      <c r="H107" s="225">
        <v>45.6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197</v>
      </c>
      <c r="AU107" s="231" t="s">
        <v>141</v>
      </c>
      <c r="AV107" s="14" t="s">
        <v>150</v>
      </c>
      <c r="AW107" s="14" t="s">
        <v>41</v>
      </c>
      <c r="AX107" s="14" t="s">
        <v>21</v>
      </c>
      <c r="AY107" s="231" t="s">
        <v>132</v>
      </c>
    </row>
    <row r="108" spans="1:65" s="2" customFormat="1" ht="21.75" customHeight="1">
      <c r="A108" s="36"/>
      <c r="B108" s="37"/>
      <c r="C108" s="191" t="s">
        <v>141</v>
      </c>
      <c r="D108" s="191" t="s">
        <v>135</v>
      </c>
      <c r="E108" s="192" t="s">
        <v>200</v>
      </c>
      <c r="F108" s="193" t="s">
        <v>201</v>
      </c>
      <c r="G108" s="194" t="s">
        <v>202</v>
      </c>
      <c r="H108" s="195">
        <v>59.85</v>
      </c>
      <c r="I108" s="196"/>
      <c r="J108" s="197">
        <f>ROUND(I108*H108,2)</f>
        <v>0</v>
      </c>
      <c r="K108" s="193" t="s">
        <v>139</v>
      </c>
      <c r="L108" s="41"/>
      <c r="M108" s="198" t="s">
        <v>32</v>
      </c>
      <c r="N108" s="199" t="s">
        <v>51</v>
      </c>
      <c r="O108" s="66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2" t="s">
        <v>150</v>
      </c>
      <c r="AT108" s="202" t="s">
        <v>135</v>
      </c>
      <c r="AU108" s="202" t="s">
        <v>141</v>
      </c>
      <c r="AY108" s="18" t="s">
        <v>132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18" t="s">
        <v>141</v>
      </c>
      <c r="BK108" s="203">
        <f>ROUND(I108*H108,2)</f>
        <v>0</v>
      </c>
      <c r="BL108" s="18" t="s">
        <v>150</v>
      </c>
      <c r="BM108" s="202" t="s">
        <v>721</v>
      </c>
    </row>
    <row r="109" spans="1:65" s="13" customFormat="1" ht="11.25">
      <c r="B109" s="209"/>
      <c r="C109" s="210"/>
      <c r="D109" s="211" t="s">
        <v>197</v>
      </c>
      <c r="E109" s="212" t="s">
        <v>32</v>
      </c>
      <c r="F109" s="213" t="s">
        <v>722</v>
      </c>
      <c r="G109" s="210"/>
      <c r="H109" s="214">
        <v>59.85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197</v>
      </c>
      <c r="AU109" s="220" t="s">
        <v>141</v>
      </c>
      <c r="AV109" s="13" t="s">
        <v>141</v>
      </c>
      <c r="AW109" s="13" t="s">
        <v>41</v>
      </c>
      <c r="AX109" s="13" t="s">
        <v>79</v>
      </c>
      <c r="AY109" s="220" t="s">
        <v>132</v>
      </c>
    </row>
    <row r="110" spans="1:65" s="14" customFormat="1" ht="11.25">
      <c r="B110" s="221"/>
      <c r="C110" s="222"/>
      <c r="D110" s="211" t="s">
        <v>197</v>
      </c>
      <c r="E110" s="223" t="s">
        <v>32</v>
      </c>
      <c r="F110" s="224" t="s">
        <v>199</v>
      </c>
      <c r="G110" s="222"/>
      <c r="H110" s="225">
        <v>59.85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197</v>
      </c>
      <c r="AU110" s="231" t="s">
        <v>141</v>
      </c>
      <c r="AV110" s="14" t="s">
        <v>150</v>
      </c>
      <c r="AW110" s="14" t="s">
        <v>41</v>
      </c>
      <c r="AX110" s="14" t="s">
        <v>21</v>
      </c>
      <c r="AY110" s="231" t="s">
        <v>132</v>
      </c>
    </row>
    <row r="111" spans="1:65" s="2" customFormat="1" ht="21.75" customHeight="1">
      <c r="A111" s="36"/>
      <c r="B111" s="37"/>
      <c r="C111" s="191" t="s">
        <v>146</v>
      </c>
      <c r="D111" s="191" t="s">
        <v>135</v>
      </c>
      <c r="E111" s="192" t="s">
        <v>205</v>
      </c>
      <c r="F111" s="193" t="s">
        <v>206</v>
      </c>
      <c r="G111" s="194" t="s">
        <v>202</v>
      </c>
      <c r="H111" s="195">
        <v>59.85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723</v>
      </c>
    </row>
    <row r="112" spans="1:65" s="2" customFormat="1" ht="21.75" customHeight="1">
      <c r="A112" s="36"/>
      <c r="B112" s="37"/>
      <c r="C112" s="191" t="s">
        <v>150</v>
      </c>
      <c r="D112" s="191" t="s">
        <v>135</v>
      </c>
      <c r="E112" s="192" t="s">
        <v>208</v>
      </c>
      <c r="F112" s="193" t="s">
        <v>209</v>
      </c>
      <c r="G112" s="194" t="s">
        <v>202</v>
      </c>
      <c r="H112" s="195">
        <v>59.85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724</v>
      </c>
    </row>
    <row r="113" spans="1:65" s="2" customFormat="1" ht="21.75" customHeight="1">
      <c r="A113" s="36"/>
      <c r="B113" s="37"/>
      <c r="C113" s="191" t="s">
        <v>131</v>
      </c>
      <c r="D113" s="191" t="s">
        <v>135</v>
      </c>
      <c r="E113" s="192" t="s">
        <v>211</v>
      </c>
      <c r="F113" s="193" t="s">
        <v>212</v>
      </c>
      <c r="G113" s="194" t="s">
        <v>202</v>
      </c>
      <c r="H113" s="195">
        <v>59.85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725</v>
      </c>
    </row>
    <row r="114" spans="1:65" s="2" customFormat="1" ht="21.75" customHeight="1">
      <c r="A114" s="36"/>
      <c r="B114" s="37"/>
      <c r="C114" s="191" t="s">
        <v>157</v>
      </c>
      <c r="D114" s="191" t="s">
        <v>135</v>
      </c>
      <c r="E114" s="192" t="s">
        <v>214</v>
      </c>
      <c r="F114" s="193" t="s">
        <v>215</v>
      </c>
      <c r="G114" s="194" t="s">
        <v>202</v>
      </c>
      <c r="H114" s="195">
        <v>59.85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726</v>
      </c>
    </row>
    <row r="115" spans="1:65" s="2" customFormat="1" ht="21.75" customHeight="1">
      <c r="A115" s="36"/>
      <c r="B115" s="37"/>
      <c r="C115" s="191" t="s">
        <v>161</v>
      </c>
      <c r="D115" s="191" t="s">
        <v>135</v>
      </c>
      <c r="E115" s="192" t="s">
        <v>217</v>
      </c>
      <c r="F115" s="193" t="s">
        <v>218</v>
      </c>
      <c r="G115" s="194" t="s">
        <v>202</v>
      </c>
      <c r="H115" s="195">
        <v>59.85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727</v>
      </c>
    </row>
    <row r="116" spans="1:65" s="12" customFormat="1" ht="22.9" customHeight="1">
      <c r="B116" s="175"/>
      <c r="C116" s="176"/>
      <c r="D116" s="177" t="s">
        <v>78</v>
      </c>
      <c r="E116" s="189" t="s">
        <v>141</v>
      </c>
      <c r="F116" s="189" t="s">
        <v>220</v>
      </c>
      <c r="G116" s="176"/>
      <c r="H116" s="176"/>
      <c r="I116" s="179"/>
      <c r="J116" s="190">
        <f>BK116</f>
        <v>0</v>
      </c>
      <c r="K116" s="176"/>
      <c r="L116" s="181"/>
      <c r="M116" s="182"/>
      <c r="N116" s="183"/>
      <c r="O116" s="183"/>
      <c r="P116" s="184">
        <f>P117</f>
        <v>0</v>
      </c>
      <c r="Q116" s="183"/>
      <c r="R116" s="184">
        <f>R117</f>
        <v>9.1760850000000005</v>
      </c>
      <c r="S116" s="183"/>
      <c r="T116" s="185">
        <f>T117</f>
        <v>0</v>
      </c>
      <c r="AR116" s="186" t="s">
        <v>21</v>
      </c>
      <c r="AT116" s="187" t="s">
        <v>78</v>
      </c>
      <c r="AU116" s="187" t="s">
        <v>21</v>
      </c>
      <c r="AY116" s="186" t="s">
        <v>132</v>
      </c>
      <c r="BK116" s="188">
        <f>BK117</f>
        <v>0</v>
      </c>
    </row>
    <row r="117" spans="1:65" s="2" customFormat="1" ht="21.75" customHeight="1">
      <c r="A117" s="36"/>
      <c r="B117" s="37"/>
      <c r="C117" s="191" t="s">
        <v>221</v>
      </c>
      <c r="D117" s="191" t="s">
        <v>135</v>
      </c>
      <c r="E117" s="192" t="s">
        <v>222</v>
      </c>
      <c r="F117" s="193" t="s">
        <v>223</v>
      </c>
      <c r="G117" s="194" t="s">
        <v>224</v>
      </c>
      <c r="H117" s="195">
        <v>40.5</v>
      </c>
      <c r="I117" s="196"/>
      <c r="J117" s="197">
        <f>ROUND(I117*H117,2)</f>
        <v>0</v>
      </c>
      <c r="K117" s="193" t="s">
        <v>139</v>
      </c>
      <c r="L117" s="41"/>
      <c r="M117" s="198" t="s">
        <v>32</v>
      </c>
      <c r="N117" s="199" t="s">
        <v>51</v>
      </c>
      <c r="O117" s="66"/>
      <c r="P117" s="200">
        <f>O117*H117</f>
        <v>0</v>
      </c>
      <c r="Q117" s="200">
        <v>0.22656999999999999</v>
      </c>
      <c r="R117" s="200">
        <f>Q117*H117</f>
        <v>9.1760850000000005</v>
      </c>
      <c r="S117" s="200">
        <v>0</v>
      </c>
      <c r="T117" s="20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2" t="s">
        <v>150</v>
      </c>
      <c r="AT117" s="202" t="s">
        <v>135</v>
      </c>
      <c r="AU117" s="202" t="s">
        <v>141</v>
      </c>
      <c r="AY117" s="18" t="s">
        <v>132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8" t="s">
        <v>141</v>
      </c>
      <c r="BK117" s="203">
        <f>ROUND(I117*H117,2)</f>
        <v>0</v>
      </c>
      <c r="BL117" s="18" t="s">
        <v>150</v>
      </c>
      <c r="BM117" s="202" t="s">
        <v>728</v>
      </c>
    </row>
    <row r="118" spans="1:65" s="12" customFormat="1" ht="22.9" customHeight="1">
      <c r="B118" s="175"/>
      <c r="C118" s="176"/>
      <c r="D118" s="177" t="s">
        <v>78</v>
      </c>
      <c r="E118" s="189" t="s">
        <v>146</v>
      </c>
      <c r="F118" s="189" t="s">
        <v>227</v>
      </c>
      <c r="G118" s="176"/>
      <c r="H118" s="176"/>
      <c r="I118" s="179"/>
      <c r="J118" s="190">
        <f>BK118</f>
        <v>0</v>
      </c>
      <c r="K118" s="176"/>
      <c r="L118" s="181"/>
      <c r="M118" s="182"/>
      <c r="N118" s="183"/>
      <c r="O118" s="183"/>
      <c r="P118" s="184">
        <f>P119</f>
        <v>0</v>
      </c>
      <c r="Q118" s="183"/>
      <c r="R118" s="184">
        <f>R119</f>
        <v>14.961600000000001</v>
      </c>
      <c r="S118" s="183"/>
      <c r="T118" s="185">
        <f>T119</f>
        <v>0</v>
      </c>
      <c r="AR118" s="186" t="s">
        <v>21</v>
      </c>
      <c r="AT118" s="187" t="s">
        <v>78</v>
      </c>
      <c r="AU118" s="187" t="s">
        <v>21</v>
      </c>
      <c r="AY118" s="186" t="s">
        <v>132</v>
      </c>
      <c r="BK118" s="188">
        <f>BK119</f>
        <v>0</v>
      </c>
    </row>
    <row r="119" spans="1:65" s="2" customFormat="1" ht="16.5" customHeight="1">
      <c r="A119" s="36"/>
      <c r="B119" s="37"/>
      <c r="C119" s="191" t="s">
        <v>228</v>
      </c>
      <c r="D119" s="191" t="s">
        <v>135</v>
      </c>
      <c r="E119" s="192" t="s">
        <v>229</v>
      </c>
      <c r="F119" s="193" t="s">
        <v>230</v>
      </c>
      <c r="G119" s="194" t="s">
        <v>138</v>
      </c>
      <c r="H119" s="195">
        <v>8</v>
      </c>
      <c r="I119" s="196"/>
      <c r="J119" s="197">
        <f>ROUND(I119*H119,2)</f>
        <v>0</v>
      </c>
      <c r="K119" s="193" t="s">
        <v>139</v>
      </c>
      <c r="L119" s="41"/>
      <c r="M119" s="198" t="s">
        <v>32</v>
      </c>
      <c r="N119" s="199" t="s">
        <v>51</v>
      </c>
      <c r="O119" s="66"/>
      <c r="P119" s="200">
        <f>O119*H119</f>
        <v>0</v>
      </c>
      <c r="Q119" s="200">
        <v>1.8702000000000001</v>
      </c>
      <c r="R119" s="200">
        <f>Q119*H119</f>
        <v>14.961600000000001</v>
      </c>
      <c r="S119" s="200">
        <v>0</v>
      </c>
      <c r="T119" s="20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2" t="s">
        <v>150</v>
      </c>
      <c r="AT119" s="202" t="s">
        <v>135</v>
      </c>
      <c r="AU119" s="202" t="s">
        <v>141</v>
      </c>
      <c r="AY119" s="18" t="s">
        <v>132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8" t="s">
        <v>141</v>
      </c>
      <c r="BK119" s="203">
        <f>ROUND(I119*H119,2)</f>
        <v>0</v>
      </c>
      <c r="BL119" s="18" t="s">
        <v>150</v>
      </c>
      <c r="BM119" s="202" t="s">
        <v>729</v>
      </c>
    </row>
    <row r="120" spans="1:65" s="12" customFormat="1" ht="22.9" customHeight="1">
      <c r="B120" s="175"/>
      <c r="C120" s="176"/>
      <c r="D120" s="177" t="s">
        <v>78</v>
      </c>
      <c r="E120" s="189" t="s">
        <v>150</v>
      </c>
      <c r="F120" s="189" t="s">
        <v>232</v>
      </c>
      <c r="G120" s="176"/>
      <c r="H120" s="176"/>
      <c r="I120" s="179"/>
      <c r="J120" s="190">
        <f>BK120</f>
        <v>0</v>
      </c>
      <c r="K120" s="176"/>
      <c r="L120" s="181"/>
      <c r="M120" s="182"/>
      <c r="N120" s="183"/>
      <c r="O120" s="183"/>
      <c r="P120" s="184">
        <f>P121</f>
        <v>0</v>
      </c>
      <c r="Q120" s="183"/>
      <c r="R120" s="184">
        <f>R121</f>
        <v>0</v>
      </c>
      <c r="S120" s="183"/>
      <c r="T120" s="185">
        <f>T121</f>
        <v>0</v>
      </c>
      <c r="AR120" s="186" t="s">
        <v>21</v>
      </c>
      <c r="AT120" s="187" t="s">
        <v>78</v>
      </c>
      <c r="AU120" s="187" t="s">
        <v>21</v>
      </c>
      <c r="AY120" s="186" t="s">
        <v>132</v>
      </c>
      <c r="BK120" s="188">
        <f>BK121</f>
        <v>0</v>
      </c>
    </row>
    <row r="121" spans="1:65" s="2" customFormat="1" ht="21.75" customHeight="1">
      <c r="A121" s="36"/>
      <c r="B121" s="37"/>
      <c r="C121" s="191" t="s">
        <v>233</v>
      </c>
      <c r="D121" s="191" t="s">
        <v>135</v>
      </c>
      <c r="E121" s="192" t="s">
        <v>234</v>
      </c>
      <c r="F121" s="193" t="s">
        <v>235</v>
      </c>
      <c r="G121" s="194" t="s">
        <v>195</v>
      </c>
      <c r="H121" s="195">
        <v>45.6</v>
      </c>
      <c r="I121" s="196"/>
      <c r="J121" s="197">
        <f>ROUND(I121*H121,2)</f>
        <v>0</v>
      </c>
      <c r="K121" s="193" t="s">
        <v>139</v>
      </c>
      <c r="L121" s="41"/>
      <c r="M121" s="198" t="s">
        <v>32</v>
      </c>
      <c r="N121" s="199" t="s">
        <v>51</v>
      </c>
      <c r="O121" s="66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150</v>
      </c>
      <c r="AT121" s="202" t="s">
        <v>135</v>
      </c>
      <c r="AU121" s="202" t="s">
        <v>141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150</v>
      </c>
      <c r="BM121" s="202" t="s">
        <v>730</v>
      </c>
    </row>
    <row r="122" spans="1:65" s="12" customFormat="1" ht="22.9" customHeight="1">
      <c r="B122" s="175"/>
      <c r="C122" s="176"/>
      <c r="D122" s="177" t="s">
        <v>78</v>
      </c>
      <c r="E122" s="189" t="s">
        <v>131</v>
      </c>
      <c r="F122" s="189" t="s">
        <v>237</v>
      </c>
      <c r="G122" s="176"/>
      <c r="H122" s="176"/>
      <c r="I122" s="179"/>
      <c r="J122" s="190">
        <f>BK122</f>
        <v>0</v>
      </c>
      <c r="K122" s="176"/>
      <c r="L122" s="181"/>
      <c r="M122" s="182"/>
      <c r="N122" s="183"/>
      <c r="O122" s="183"/>
      <c r="P122" s="184">
        <f>SUM(P123:P128)</f>
        <v>0</v>
      </c>
      <c r="Q122" s="183"/>
      <c r="R122" s="184">
        <f>SUM(R123:R128)</f>
        <v>7.9939200000000001</v>
      </c>
      <c r="S122" s="183"/>
      <c r="T122" s="185">
        <f>SUM(T123:T128)</f>
        <v>0</v>
      </c>
      <c r="AR122" s="186" t="s">
        <v>21</v>
      </c>
      <c r="AT122" s="187" t="s">
        <v>78</v>
      </c>
      <c r="AU122" s="187" t="s">
        <v>21</v>
      </c>
      <c r="AY122" s="186" t="s">
        <v>132</v>
      </c>
      <c r="BK122" s="188">
        <f>SUM(BK123:BK128)</f>
        <v>0</v>
      </c>
    </row>
    <row r="123" spans="1:65" s="2" customFormat="1" ht="33" customHeight="1">
      <c r="A123" s="36"/>
      <c r="B123" s="37"/>
      <c r="C123" s="191" t="s">
        <v>238</v>
      </c>
      <c r="D123" s="191" t="s">
        <v>135</v>
      </c>
      <c r="E123" s="192" t="s">
        <v>239</v>
      </c>
      <c r="F123" s="193" t="s">
        <v>240</v>
      </c>
      <c r="G123" s="194" t="s">
        <v>195</v>
      </c>
      <c r="H123" s="195">
        <v>45.6</v>
      </c>
      <c r="I123" s="196"/>
      <c r="J123" s="197">
        <f>ROUND(I123*H123,2)</f>
        <v>0</v>
      </c>
      <c r="K123" s="193" t="s">
        <v>139</v>
      </c>
      <c r="L123" s="41"/>
      <c r="M123" s="198" t="s">
        <v>32</v>
      </c>
      <c r="N123" s="199" t="s">
        <v>51</v>
      </c>
      <c r="O123" s="66"/>
      <c r="P123" s="200">
        <f>O123*H123</f>
        <v>0</v>
      </c>
      <c r="Q123" s="200">
        <v>8.8800000000000004E-2</v>
      </c>
      <c r="R123" s="200">
        <f>Q123*H123</f>
        <v>4.0492800000000004</v>
      </c>
      <c r="S123" s="200">
        <v>0</v>
      </c>
      <c r="T123" s="20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2" t="s">
        <v>150</v>
      </c>
      <c r="AT123" s="202" t="s">
        <v>135</v>
      </c>
      <c r="AU123" s="202" t="s">
        <v>141</v>
      </c>
      <c r="AY123" s="18" t="s">
        <v>132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8" t="s">
        <v>141</v>
      </c>
      <c r="BK123" s="203">
        <f>ROUND(I123*H123,2)</f>
        <v>0</v>
      </c>
      <c r="BL123" s="18" t="s">
        <v>150</v>
      </c>
      <c r="BM123" s="202" t="s">
        <v>731</v>
      </c>
    </row>
    <row r="124" spans="1:65" s="13" customFormat="1" ht="11.25">
      <c r="B124" s="209"/>
      <c r="C124" s="210"/>
      <c r="D124" s="211" t="s">
        <v>197</v>
      </c>
      <c r="E124" s="212" t="s">
        <v>32</v>
      </c>
      <c r="F124" s="213" t="s">
        <v>720</v>
      </c>
      <c r="G124" s="210"/>
      <c r="H124" s="214">
        <v>45.6</v>
      </c>
      <c r="I124" s="215"/>
      <c r="J124" s="210"/>
      <c r="K124" s="210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197</v>
      </c>
      <c r="AU124" s="220" t="s">
        <v>141</v>
      </c>
      <c r="AV124" s="13" t="s">
        <v>141</v>
      </c>
      <c r="AW124" s="13" t="s">
        <v>41</v>
      </c>
      <c r="AX124" s="13" t="s">
        <v>79</v>
      </c>
      <c r="AY124" s="220" t="s">
        <v>132</v>
      </c>
    </row>
    <row r="125" spans="1:65" s="14" customFormat="1" ht="11.25">
      <c r="B125" s="221"/>
      <c r="C125" s="222"/>
      <c r="D125" s="211" t="s">
        <v>197</v>
      </c>
      <c r="E125" s="223" t="s">
        <v>32</v>
      </c>
      <c r="F125" s="224" t="s">
        <v>199</v>
      </c>
      <c r="G125" s="222"/>
      <c r="H125" s="225">
        <v>45.6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197</v>
      </c>
      <c r="AU125" s="231" t="s">
        <v>141</v>
      </c>
      <c r="AV125" s="14" t="s">
        <v>150</v>
      </c>
      <c r="AW125" s="14" t="s">
        <v>41</v>
      </c>
      <c r="AX125" s="14" t="s">
        <v>21</v>
      </c>
      <c r="AY125" s="231" t="s">
        <v>132</v>
      </c>
    </row>
    <row r="126" spans="1:65" s="2" customFormat="1" ht="16.5" customHeight="1">
      <c r="A126" s="36"/>
      <c r="B126" s="37"/>
      <c r="C126" s="232" t="s">
        <v>242</v>
      </c>
      <c r="D126" s="232" t="s">
        <v>243</v>
      </c>
      <c r="E126" s="233" t="s">
        <v>244</v>
      </c>
      <c r="F126" s="234" t="s">
        <v>245</v>
      </c>
      <c r="G126" s="235" t="s">
        <v>195</v>
      </c>
      <c r="H126" s="236">
        <v>18.783999999999999</v>
      </c>
      <c r="I126" s="237"/>
      <c r="J126" s="238">
        <f>ROUND(I126*H126,2)</f>
        <v>0</v>
      </c>
      <c r="K126" s="234" t="s">
        <v>139</v>
      </c>
      <c r="L126" s="239"/>
      <c r="M126" s="240" t="s">
        <v>32</v>
      </c>
      <c r="N126" s="241" t="s">
        <v>51</v>
      </c>
      <c r="O126" s="66"/>
      <c r="P126" s="200">
        <f>O126*H126</f>
        <v>0</v>
      </c>
      <c r="Q126" s="200">
        <v>0.21</v>
      </c>
      <c r="R126" s="200">
        <f>Q126*H126</f>
        <v>3.9446399999999997</v>
      </c>
      <c r="S126" s="200">
        <v>0</v>
      </c>
      <c r="T126" s="20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221</v>
      </c>
      <c r="AT126" s="202" t="s">
        <v>243</v>
      </c>
      <c r="AU126" s="202" t="s">
        <v>141</v>
      </c>
      <c r="AY126" s="18" t="s">
        <v>132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8" t="s">
        <v>141</v>
      </c>
      <c r="BK126" s="203">
        <f>ROUND(I126*H126,2)</f>
        <v>0</v>
      </c>
      <c r="BL126" s="18" t="s">
        <v>150</v>
      </c>
      <c r="BM126" s="202" t="s">
        <v>732</v>
      </c>
    </row>
    <row r="127" spans="1:65" s="13" customFormat="1" ht="11.25">
      <c r="B127" s="209"/>
      <c r="C127" s="210"/>
      <c r="D127" s="211" t="s">
        <v>197</v>
      </c>
      <c r="E127" s="210"/>
      <c r="F127" s="213" t="s">
        <v>733</v>
      </c>
      <c r="G127" s="210"/>
      <c r="H127" s="214">
        <v>18.783999999999999</v>
      </c>
      <c r="I127" s="215"/>
      <c r="J127" s="210"/>
      <c r="K127" s="210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197</v>
      </c>
      <c r="AU127" s="220" t="s">
        <v>141</v>
      </c>
      <c r="AV127" s="13" t="s">
        <v>141</v>
      </c>
      <c r="AW127" s="13" t="s">
        <v>4</v>
      </c>
      <c r="AX127" s="13" t="s">
        <v>21</v>
      </c>
      <c r="AY127" s="220" t="s">
        <v>132</v>
      </c>
    </row>
    <row r="128" spans="1:65" s="2" customFormat="1" ht="21.75" customHeight="1">
      <c r="A128" s="36"/>
      <c r="B128" s="37"/>
      <c r="C128" s="191" t="s">
        <v>248</v>
      </c>
      <c r="D128" s="191" t="s">
        <v>135</v>
      </c>
      <c r="E128" s="192" t="s">
        <v>249</v>
      </c>
      <c r="F128" s="193" t="s">
        <v>250</v>
      </c>
      <c r="G128" s="194" t="s">
        <v>251</v>
      </c>
      <c r="H128" s="195">
        <v>10.423999999999999</v>
      </c>
      <c r="I128" s="196"/>
      <c r="J128" s="197">
        <f>ROUND(I128*H128,2)</f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150</v>
      </c>
      <c r="AT128" s="202" t="s">
        <v>135</v>
      </c>
      <c r="AU128" s="202" t="s">
        <v>141</v>
      </c>
      <c r="AY128" s="18" t="s">
        <v>132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8" t="s">
        <v>141</v>
      </c>
      <c r="BK128" s="203">
        <f>ROUND(I128*H128,2)</f>
        <v>0</v>
      </c>
      <c r="BL128" s="18" t="s">
        <v>150</v>
      </c>
      <c r="BM128" s="202" t="s">
        <v>734</v>
      </c>
    </row>
    <row r="129" spans="1:65" s="12" customFormat="1" ht="22.9" customHeight="1">
      <c r="B129" s="175"/>
      <c r="C129" s="176"/>
      <c r="D129" s="177" t="s">
        <v>78</v>
      </c>
      <c r="E129" s="189" t="s">
        <v>157</v>
      </c>
      <c r="F129" s="189" t="s">
        <v>253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SUM(P130:P176)</f>
        <v>0</v>
      </c>
      <c r="Q129" s="183"/>
      <c r="R129" s="184">
        <f>SUM(R130:R176)</f>
        <v>7.1651257999999993</v>
      </c>
      <c r="S129" s="183"/>
      <c r="T129" s="185">
        <f>SUM(T130:T176)</f>
        <v>0</v>
      </c>
      <c r="AR129" s="186" t="s">
        <v>21</v>
      </c>
      <c r="AT129" s="187" t="s">
        <v>78</v>
      </c>
      <c r="AU129" s="187" t="s">
        <v>21</v>
      </c>
      <c r="AY129" s="186" t="s">
        <v>132</v>
      </c>
      <c r="BK129" s="188">
        <f>SUM(BK130:BK176)</f>
        <v>0</v>
      </c>
    </row>
    <row r="130" spans="1:65" s="2" customFormat="1" ht="16.5" customHeight="1">
      <c r="A130" s="36"/>
      <c r="B130" s="37"/>
      <c r="C130" s="191" t="s">
        <v>254</v>
      </c>
      <c r="D130" s="191" t="s">
        <v>135</v>
      </c>
      <c r="E130" s="192" t="s">
        <v>735</v>
      </c>
      <c r="F130" s="193" t="s">
        <v>736</v>
      </c>
      <c r="G130" s="194" t="s">
        <v>138</v>
      </c>
      <c r="H130" s="195">
        <v>1</v>
      </c>
      <c r="I130" s="196"/>
      <c r="J130" s="197">
        <f>ROUND(I130*H130,2)</f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>O130*H130</f>
        <v>0</v>
      </c>
      <c r="Q130" s="200">
        <v>1.16E-3</v>
      </c>
      <c r="R130" s="200">
        <f>Q130*H130</f>
        <v>1.16E-3</v>
      </c>
      <c r="S130" s="200">
        <v>0</v>
      </c>
      <c r="T130" s="20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150</v>
      </c>
      <c r="AT130" s="202" t="s">
        <v>135</v>
      </c>
      <c r="AU130" s="202" t="s">
        <v>141</v>
      </c>
      <c r="AY130" s="18" t="s">
        <v>132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8" t="s">
        <v>141</v>
      </c>
      <c r="BK130" s="203">
        <f>ROUND(I130*H130,2)</f>
        <v>0</v>
      </c>
      <c r="BL130" s="18" t="s">
        <v>150</v>
      </c>
      <c r="BM130" s="202" t="s">
        <v>737</v>
      </c>
    </row>
    <row r="131" spans="1:65" s="2" customFormat="1" ht="16.5" customHeight="1">
      <c r="A131" s="36"/>
      <c r="B131" s="37"/>
      <c r="C131" s="191" t="s">
        <v>8</v>
      </c>
      <c r="D131" s="191" t="s">
        <v>135</v>
      </c>
      <c r="E131" s="192" t="s">
        <v>255</v>
      </c>
      <c r="F131" s="193" t="s">
        <v>256</v>
      </c>
      <c r="G131" s="194" t="s">
        <v>195</v>
      </c>
      <c r="H131" s="195">
        <v>220.57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2.5999999999999998E-4</v>
      </c>
      <c r="R131" s="200">
        <f>Q131*H131</f>
        <v>5.7348199999999995E-2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738</v>
      </c>
    </row>
    <row r="132" spans="1:65" s="2" customFormat="1" ht="16.5" customHeight="1">
      <c r="A132" s="36"/>
      <c r="B132" s="37"/>
      <c r="C132" s="191" t="s">
        <v>261</v>
      </c>
      <c r="D132" s="191" t="s">
        <v>135</v>
      </c>
      <c r="E132" s="192" t="s">
        <v>258</v>
      </c>
      <c r="F132" s="193" t="s">
        <v>259</v>
      </c>
      <c r="G132" s="194" t="s">
        <v>195</v>
      </c>
      <c r="H132" s="195">
        <v>220.57</v>
      </c>
      <c r="I132" s="196"/>
      <c r="J132" s="197">
        <f>ROUND(I132*H132,2)</f>
        <v>0</v>
      </c>
      <c r="K132" s="193" t="s">
        <v>139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739</v>
      </c>
    </row>
    <row r="133" spans="1:65" s="2" customFormat="1" ht="21.75" customHeight="1">
      <c r="A133" s="36"/>
      <c r="B133" s="37"/>
      <c r="C133" s="191" t="s">
        <v>267</v>
      </c>
      <c r="D133" s="191" t="s">
        <v>135</v>
      </c>
      <c r="E133" s="192" t="s">
        <v>262</v>
      </c>
      <c r="F133" s="193" t="s">
        <v>263</v>
      </c>
      <c r="G133" s="194" t="s">
        <v>195</v>
      </c>
      <c r="H133" s="195">
        <v>53.2</v>
      </c>
      <c r="I133" s="196"/>
      <c r="J133" s="197">
        <f>ROUND(I133*H133,2)</f>
        <v>0</v>
      </c>
      <c r="K133" s="193" t="s">
        <v>139</v>
      </c>
      <c r="L133" s="41"/>
      <c r="M133" s="198" t="s">
        <v>32</v>
      </c>
      <c r="N133" s="199" t="s">
        <v>51</v>
      </c>
      <c r="O133" s="66"/>
      <c r="P133" s="200">
        <f>O133*H133</f>
        <v>0</v>
      </c>
      <c r="Q133" s="200">
        <v>8.5199999999999998E-3</v>
      </c>
      <c r="R133" s="200">
        <f>Q133*H133</f>
        <v>0.453264</v>
      </c>
      <c r="S133" s="200">
        <v>0</v>
      </c>
      <c r="T133" s="20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2" t="s">
        <v>150</v>
      </c>
      <c r="AT133" s="202" t="s">
        <v>135</v>
      </c>
      <c r="AU133" s="202" t="s">
        <v>141</v>
      </c>
      <c r="AY133" s="18" t="s">
        <v>132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8" t="s">
        <v>141</v>
      </c>
      <c r="BK133" s="203">
        <f>ROUND(I133*H133,2)</f>
        <v>0</v>
      </c>
      <c r="BL133" s="18" t="s">
        <v>150</v>
      </c>
      <c r="BM133" s="202" t="s">
        <v>740</v>
      </c>
    </row>
    <row r="134" spans="1:65" s="15" customFormat="1" ht="11.25">
      <c r="B134" s="242"/>
      <c r="C134" s="243"/>
      <c r="D134" s="211" t="s">
        <v>197</v>
      </c>
      <c r="E134" s="244" t="s">
        <v>32</v>
      </c>
      <c r="F134" s="245" t="s">
        <v>265</v>
      </c>
      <c r="G134" s="243"/>
      <c r="H134" s="244" t="s">
        <v>32</v>
      </c>
      <c r="I134" s="246"/>
      <c r="J134" s="243"/>
      <c r="K134" s="243"/>
      <c r="L134" s="247"/>
      <c r="M134" s="248"/>
      <c r="N134" s="249"/>
      <c r="O134" s="249"/>
      <c r="P134" s="249"/>
      <c r="Q134" s="249"/>
      <c r="R134" s="249"/>
      <c r="S134" s="249"/>
      <c r="T134" s="250"/>
      <c r="AT134" s="251" t="s">
        <v>197</v>
      </c>
      <c r="AU134" s="251" t="s">
        <v>141</v>
      </c>
      <c r="AV134" s="15" t="s">
        <v>21</v>
      </c>
      <c r="AW134" s="15" t="s">
        <v>41</v>
      </c>
      <c r="AX134" s="15" t="s">
        <v>79</v>
      </c>
      <c r="AY134" s="251" t="s">
        <v>132</v>
      </c>
    </row>
    <row r="135" spans="1:65" s="13" customFormat="1" ht="11.25">
      <c r="B135" s="209"/>
      <c r="C135" s="210"/>
      <c r="D135" s="211" t="s">
        <v>197</v>
      </c>
      <c r="E135" s="212" t="s">
        <v>32</v>
      </c>
      <c r="F135" s="213" t="s">
        <v>741</v>
      </c>
      <c r="G135" s="210"/>
      <c r="H135" s="214">
        <v>53.2</v>
      </c>
      <c r="I135" s="215"/>
      <c r="J135" s="210"/>
      <c r="K135" s="210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197</v>
      </c>
      <c r="AU135" s="220" t="s">
        <v>141</v>
      </c>
      <c r="AV135" s="13" t="s">
        <v>141</v>
      </c>
      <c r="AW135" s="13" t="s">
        <v>41</v>
      </c>
      <c r="AX135" s="13" t="s">
        <v>79</v>
      </c>
      <c r="AY135" s="220" t="s">
        <v>132</v>
      </c>
    </row>
    <row r="136" spans="1:65" s="14" customFormat="1" ht="11.25">
      <c r="B136" s="221"/>
      <c r="C136" s="222"/>
      <c r="D136" s="211" t="s">
        <v>197</v>
      </c>
      <c r="E136" s="223" t="s">
        <v>32</v>
      </c>
      <c r="F136" s="224" t="s">
        <v>199</v>
      </c>
      <c r="G136" s="222"/>
      <c r="H136" s="225">
        <v>53.2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197</v>
      </c>
      <c r="AU136" s="231" t="s">
        <v>141</v>
      </c>
      <c r="AV136" s="14" t="s">
        <v>150</v>
      </c>
      <c r="AW136" s="14" t="s">
        <v>41</v>
      </c>
      <c r="AX136" s="14" t="s">
        <v>21</v>
      </c>
      <c r="AY136" s="231" t="s">
        <v>132</v>
      </c>
    </row>
    <row r="137" spans="1:65" s="2" customFormat="1" ht="16.5" customHeight="1">
      <c r="A137" s="36"/>
      <c r="B137" s="37"/>
      <c r="C137" s="232" t="s">
        <v>272</v>
      </c>
      <c r="D137" s="232" t="s">
        <v>243</v>
      </c>
      <c r="E137" s="233" t="s">
        <v>268</v>
      </c>
      <c r="F137" s="234" t="s">
        <v>269</v>
      </c>
      <c r="G137" s="235" t="s">
        <v>195</v>
      </c>
      <c r="H137" s="236">
        <v>54.264000000000003</v>
      </c>
      <c r="I137" s="237"/>
      <c r="J137" s="238">
        <f>ROUND(I137*H137,2)</f>
        <v>0</v>
      </c>
      <c r="K137" s="234" t="s">
        <v>139</v>
      </c>
      <c r="L137" s="239"/>
      <c r="M137" s="240" t="s">
        <v>32</v>
      </c>
      <c r="N137" s="241" t="s">
        <v>51</v>
      </c>
      <c r="O137" s="66"/>
      <c r="P137" s="200">
        <f>O137*H137</f>
        <v>0</v>
      </c>
      <c r="Q137" s="200">
        <v>3.5999999999999999E-3</v>
      </c>
      <c r="R137" s="200">
        <f>Q137*H137</f>
        <v>0.19535040000000001</v>
      </c>
      <c r="S137" s="200">
        <v>0</v>
      </c>
      <c r="T137" s="20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2" t="s">
        <v>221</v>
      </c>
      <c r="AT137" s="202" t="s">
        <v>243</v>
      </c>
      <c r="AU137" s="202" t="s">
        <v>141</v>
      </c>
      <c r="AY137" s="18" t="s">
        <v>132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8" t="s">
        <v>141</v>
      </c>
      <c r="BK137" s="203">
        <f>ROUND(I137*H137,2)</f>
        <v>0</v>
      </c>
      <c r="BL137" s="18" t="s">
        <v>150</v>
      </c>
      <c r="BM137" s="202" t="s">
        <v>742</v>
      </c>
    </row>
    <row r="138" spans="1:65" s="13" customFormat="1" ht="11.25">
      <c r="B138" s="209"/>
      <c r="C138" s="210"/>
      <c r="D138" s="211" t="s">
        <v>197</v>
      </c>
      <c r="E138" s="210"/>
      <c r="F138" s="213" t="s">
        <v>743</v>
      </c>
      <c r="G138" s="210"/>
      <c r="H138" s="214">
        <v>54.264000000000003</v>
      </c>
      <c r="I138" s="215"/>
      <c r="J138" s="210"/>
      <c r="K138" s="210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197</v>
      </c>
      <c r="AU138" s="220" t="s">
        <v>141</v>
      </c>
      <c r="AV138" s="13" t="s">
        <v>141</v>
      </c>
      <c r="AW138" s="13" t="s">
        <v>4</v>
      </c>
      <c r="AX138" s="13" t="s">
        <v>21</v>
      </c>
      <c r="AY138" s="220" t="s">
        <v>132</v>
      </c>
    </row>
    <row r="139" spans="1:65" s="2" customFormat="1" ht="21.75" customHeight="1">
      <c r="A139" s="36"/>
      <c r="B139" s="37"/>
      <c r="C139" s="191" t="s">
        <v>276</v>
      </c>
      <c r="D139" s="191" t="s">
        <v>135</v>
      </c>
      <c r="E139" s="192" t="s">
        <v>273</v>
      </c>
      <c r="F139" s="193" t="s">
        <v>274</v>
      </c>
      <c r="G139" s="194" t="s">
        <v>195</v>
      </c>
      <c r="H139" s="195">
        <v>220.57</v>
      </c>
      <c r="I139" s="196"/>
      <c r="J139" s="197">
        <f>ROUND(I139*H139,2)</f>
        <v>0</v>
      </c>
      <c r="K139" s="193" t="s">
        <v>139</v>
      </c>
      <c r="L139" s="41"/>
      <c r="M139" s="198" t="s">
        <v>32</v>
      </c>
      <c r="N139" s="199" t="s">
        <v>51</v>
      </c>
      <c r="O139" s="66"/>
      <c r="P139" s="200">
        <f>O139*H139</f>
        <v>0</v>
      </c>
      <c r="Q139" s="200">
        <v>8.6E-3</v>
      </c>
      <c r="R139" s="200">
        <f>Q139*H139</f>
        <v>1.8969019999999999</v>
      </c>
      <c r="S139" s="200">
        <v>0</v>
      </c>
      <c r="T139" s="20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2" t="s">
        <v>150</v>
      </c>
      <c r="AT139" s="202" t="s">
        <v>135</v>
      </c>
      <c r="AU139" s="202" t="s">
        <v>141</v>
      </c>
      <c r="AY139" s="18" t="s">
        <v>132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8" t="s">
        <v>141</v>
      </c>
      <c r="BK139" s="203">
        <f>ROUND(I139*H139,2)</f>
        <v>0</v>
      </c>
      <c r="BL139" s="18" t="s">
        <v>150</v>
      </c>
      <c r="BM139" s="202" t="s">
        <v>744</v>
      </c>
    </row>
    <row r="140" spans="1:65" s="13" customFormat="1" ht="11.25">
      <c r="B140" s="209"/>
      <c r="C140" s="210"/>
      <c r="D140" s="211" t="s">
        <v>197</v>
      </c>
      <c r="E140" s="212" t="s">
        <v>32</v>
      </c>
      <c r="F140" s="213" t="s">
        <v>745</v>
      </c>
      <c r="G140" s="210"/>
      <c r="H140" s="214">
        <v>262.2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41</v>
      </c>
      <c r="AX140" s="13" t="s">
        <v>79</v>
      </c>
      <c r="AY140" s="220" t="s">
        <v>132</v>
      </c>
    </row>
    <row r="141" spans="1:65" s="13" customFormat="1" ht="11.25">
      <c r="B141" s="209"/>
      <c r="C141" s="210"/>
      <c r="D141" s="211" t="s">
        <v>197</v>
      </c>
      <c r="E141" s="212" t="s">
        <v>32</v>
      </c>
      <c r="F141" s="213" t="s">
        <v>746</v>
      </c>
      <c r="G141" s="210"/>
      <c r="H141" s="214">
        <v>-18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41</v>
      </c>
      <c r="AX141" s="13" t="s">
        <v>79</v>
      </c>
      <c r="AY141" s="220" t="s">
        <v>132</v>
      </c>
    </row>
    <row r="142" spans="1:65" s="13" customFormat="1" ht="11.25">
      <c r="B142" s="209"/>
      <c r="C142" s="210"/>
      <c r="D142" s="211" t="s">
        <v>197</v>
      </c>
      <c r="E142" s="212" t="s">
        <v>32</v>
      </c>
      <c r="F142" s="213" t="s">
        <v>747</v>
      </c>
      <c r="G142" s="210"/>
      <c r="H142" s="214">
        <v>-13.5</v>
      </c>
      <c r="I142" s="215"/>
      <c r="J142" s="210"/>
      <c r="K142" s="210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197</v>
      </c>
      <c r="AU142" s="220" t="s">
        <v>141</v>
      </c>
      <c r="AV142" s="13" t="s">
        <v>141</v>
      </c>
      <c r="AW142" s="13" t="s">
        <v>41</v>
      </c>
      <c r="AX142" s="13" t="s">
        <v>79</v>
      </c>
      <c r="AY142" s="220" t="s">
        <v>132</v>
      </c>
    </row>
    <row r="143" spans="1:65" s="13" customFormat="1" ht="11.25">
      <c r="B143" s="209"/>
      <c r="C143" s="210"/>
      <c r="D143" s="211" t="s">
        <v>197</v>
      </c>
      <c r="E143" s="212" t="s">
        <v>32</v>
      </c>
      <c r="F143" s="213" t="s">
        <v>748</v>
      </c>
      <c r="G143" s="210"/>
      <c r="H143" s="214">
        <v>-3.08</v>
      </c>
      <c r="I143" s="215"/>
      <c r="J143" s="210"/>
      <c r="K143" s="210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197</v>
      </c>
      <c r="AU143" s="220" t="s">
        <v>141</v>
      </c>
      <c r="AV143" s="13" t="s">
        <v>141</v>
      </c>
      <c r="AW143" s="13" t="s">
        <v>41</v>
      </c>
      <c r="AX143" s="13" t="s">
        <v>79</v>
      </c>
      <c r="AY143" s="220" t="s">
        <v>132</v>
      </c>
    </row>
    <row r="144" spans="1:65" s="13" customFormat="1" ht="11.25">
      <c r="B144" s="209"/>
      <c r="C144" s="210"/>
      <c r="D144" s="211" t="s">
        <v>197</v>
      </c>
      <c r="E144" s="212" t="s">
        <v>32</v>
      </c>
      <c r="F144" s="213" t="s">
        <v>749</v>
      </c>
      <c r="G144" s="210"/>
      <c r="H144" s="214">
        <v>-2.1</v>
      </c>
      <c r="I144" s="215"/>
      <c r="J144" s="210"/>
      <c r="K144" s="210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197</v>
      </c>
      <c r="AU144" s="220" t="s">
        <v>141</v>
      </c>
      <c r="AV144" s="13" t="s">
        <v>141</v>
      </c>
      <c r="AW144" s="13" t="s">
        <v>41</v>
      </c>
      <c r="AX144" s="13" t="s">
        <v>79</v>
      </c>
      <c r="AY144" s="220" t="s">
        <v>132</v>
      </c>
    </row>
    <row r="145" spans="1:65" s="13" customFormat="1" ht="11.25">
      <c r="B145" s="209"/>
      <c r="C145" s="210"/>
      <c r="D145" s="211" t="s">
        <v>197</v>
      </c>
      <c r="E145" s="212" t="s">
        <v>32</v>
      </c>
      <c r="F145" s="213" t="s">
        <v>750</v>
      </c>
      <c r="G145" s="210"/>
      <c r="H145" s="214">
        <v>-2.25</v>
      </c>
      <c r="I145" s="215"/>
      <c r="J145" s="210"/>
      <c r="K145" s="210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197</v>
      </c>
      <c r="AU145" s="220" t="s">
        <v>141</v>
      </c>
      <c r="AV145" s="13" t="s">
        <v>141</v>
      </c>
      <c r="AW145" s="13" t="s">
        <v>41</v>
      </c>
      <c r="AX145" s="13" t="s">
        <v>79</v>
      </c>
      <c r="AY145" s="220" t="s">
        <v>132</v>
      </c>
    </row>
    <row r="146" spans="1:65" s="13" customFormat="1" ht="11.25">
      <c r="B146" s="209"/>
      <c r="C146" s="210"/>
      <c r="D146" s="211" t="s">
        <v>197</v>
      </c>
      <c r="E146" s="212" t="s">
        <v>32</v>
      </c>
      <c r="F146" s="213" t="s">
        <v>751</v>
      </c>
      <c r="G146" s="210"/>
      <c r="H146" s="214">
        <v>-2.7</v>
      </c>
      <c r="I146" s="215"/>
      <c r="J146" s="210"/>
      <c r="K146" s="210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197</v>
      </c>
      <c r="AU146" s="220" t="s">
        <v>141</v>
      </c>
      <c r="AV146" s="13" t="s">
        <v>141</v>
      </c>
      <c r="AW146" s="13" t="s">
        <v>41</v>
      </c>
      <c r="AX146" s="13" t="s">
        <v>79</v>
      </c>
      <c r="AY146" s="220" t="s">
        <v>132</v>
      </c>
    </row>
    <row r="147" spans="1:65" s="14" customFormat="1" ht="11.25">
      <c r="B147" s="221"/>
      <c r="C147" s="222"/>
      <c r="D147" s="211" t="s">
        <v>197</v>
      </c>
      <c r="E147" s="223" t="s">
        <v>32</v>
      </c>
      <c r="F147" s="224" t="s">
        <v>199</v>
      </c>
      <c r="G147" s="222"/>
      <c r="H147" s="225">
        <v>220.57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197</v>
      </c>
      <c r="AU147" s="231" t="s">
        <v>141</v>
      </c>
      <c r="AV147" s="14" t="s">
        <v>150</v>
      </c>
      <c r="AW147" s="14" t="s">
        <v>41</v>
      </c>
      <c r="AX147" s="14" t="s">
        <v>21</v>
      </c>
      <c r="AY147" s="231" t="s">
        <v>132</v>
      </c>
    </row>
    <row r="148" spans="1:65" s="2" customFormat="1" ht="16.5" customHeight="1">
      <c r="A148" s="36"/>
      <c r="B148" s="37"/>
      <c r="C148" s="232" t="s">
        <v>281</v>
      </c>
      <c r="D148" s="232" t="s">
        <v>243</v>
      </c>
      <c r="E148" s="233" t="s">
        <v>277</v>
      </c>
      <c r="F148" s="234" t="s">
        <v>278</v>
      </c>
      <c r="G148" s="235" t="s">
        <v>195</v>
      </c>
      <c r="H148" s="236">
        <v>224.98099999999999</v>
      </c>
      <c r="I148" s="237"/>
      <c r="J148" s="238">
        <f>ROUND(I148*H148,2)</f>
        <v>0</v>
      </c>
      <c r="K148" s="234" t="s">
        <v>139</v>
      </c>
      <c r="L148" s="239"/>
      <c r="M148" s="240" t="s">
        <v>32</v>
      </c>
      <c r="N148" s="241" t="s">
        <v>51</v>
      </c>
      <c r="O148" s="66"/>
      <c r="P148" s="200">
        <f>O148*H148</f>
        <v>0</v>
      </c>
      <c r="Q148" s="200">
        <v>2.3999999999999998E-3</v>
      </c>
      <c r="R148" s="200">
        <f>Q148*H148</f>
        <v>0.53995439999999995</v>
      </c>
      <c r="S148" s="200">
        <v>0</v>
      </c>
      <c r="T148" s="20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2" t="s">
        <v>221</v>
      </c>
      <c r="AT148" s="202" t="s">
        <v>243</v>
      </c>
      <c r="AU148" s="202" t="s">
        <v>141</v>
      </c>
      <c r="AY148" s="18" t="s">
        <v>132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8" t="s">
        <v>141</v>
      </c>
      <c r="BK148" s="203">
        <f>ROUND(I148*H148,2)</f>
        <v>0</v>
      </c>
      <c r="BL148" s="18" t="s">
        <v>150</v>
      </c>
      <c r="BM148" s="202" t="s">
        <v>752</v>
      </c>
    </row>
    <row r="149" spans="1:65" s="13" customFormat="1" ht="11.25">
      <c r="B149" s="209"/>
      <c r="C149" s="210"/>
      <c r="D149" s="211" t="s">
        <v>197</v>
      </c>
      <c r="E149" s="210"/>
      <c r="F149" s="213" t="s">
        <v>753</v>
      </c>
      <c r="G149" s="210"/>
      <c r="H149" s="214">
        <v>224.98099999999999</v>
      </c>
      <c r="I149" s="215"/>
      <c r="J149" s="210"/>
      <c r="K149" s="210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197</v>
      </c>
      <c r="AU149" s="220" t="s">
        <v>141</v>
      </c>
      <c r="AV149" s="13" t="s">
        <v>141</v>
      </c>
      <c r="AW149" s="13" t="s">
        <v>4</v>
      </c>
      <c r="AX149" s="13" t="s">
        <v>21</v>
      </c>
      <c r="AY149" s="220" t="s">
        <v>132</v>
      </c>
    </row>
    <row r="150" spans="1:65" s="2" customFormat="1" ht="21.75" customHeight="1">
      <c r="A150" s="36"/>
      <c r="B150" s="37"/>
      <c r="C150" s="191" t="s">
        <v>7</v>
      </c>
      <c r="D150" s="191" t="s">
        <v>135</v>
      </c>
      <c r="E150" s="192" t="s">
        <v>282</v>
      </c>
      <c r="F150" s="193" t="s">
        <v>283</v>
      </c>
      <c r="G150" s="194" t="s">
        <v>224</v>
      </c>
      <c r="H150" s="195">
        <v>114</v>
      </c>
      <c r="I150" s="196"/>
      <c r="J150" s="197">
        <f>ROUND(I150*H150,2)</f>
        <v>0</v>
      </c>
      <c r="K150" s="193" t="s">
        <v>139</v>
      </c>
      <c r="L150" s="41"/>
      <c r="M150" s="198" t="s">
        <v>32</v>
      </c>
      <c r="N150" s="199" t="s">
        <v>51</v>
      </c>
      <c r="O150" s="66"/>
      <c r="P150" s="200">
        <f>O150*H150</f>
        <v>0</v>
      </c>
      <c r="Q150" s="200">
        <v>3.3899999999999998E-3</v>
      </c>
      <c r="R150" s="200">
        <f>Q150*H150</f>
        <v>0.38645999999999997</v>
      </c>
      <c r="S150" s="200">
        <v>0</v>
      </c>
      <c r="T150" s="20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2" t="s">
        <v>150</v>
      </c>
      <c r="AT150" s="202" t="s">
        <v>135</v>
      </c>
      <c r="AU150" s="202" t="s">
        <v>141</v>
      </c>
      <c r="AY150" s="18" t="s">
        <v>132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8" t="s">
        <v>141</v>
      </c>
      <c r="BK150" s="203">
        <f>ROUND(I150*H150,2)</f>
        <v>0</v>
      </c>
      <c r="BL150" s="18" t="s">
        <v>150</v>
      </c>
      <c r="BM150" s="202" t="s">
        <v>754</v>
      </c>
    </row>
    <row r="151" spans="1:65" s="13" customFormat="1" ht="11.25">
      <c r="B151" s="209"/>
      <c r="C151" s="210"/>
      <c r="D151" s="211" t="s">
        <v>197</v>
      </c>
      <c r="E151" s="212" t="s">
        <v>32</v>
      </c>
      <c r="F151" s="213" t="s">
        <v>755</v>
      </c>
      <c r="G151" s="210"/>
      <c r="H151" s="214">
        <v>114</v>
      </c>
      <c r="I151" s="215"/>
      <c r="J151" s="210"/>
      <c r="K151" s="210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197</v>
      </c>
      <c r="AU151" s="220" t="s">
        <v>141</v>
      </c>
      <c r="AV151" s="13" t="s">
        <v>141</v>
      </c>
      <c r="AW151" s="13" t="s">
        <v>41</v>
      </c>
      <c r="AX151" s="13" t="s">
        <v>79</v>
      </c>
      <c r="AY151" s="220" t="s">
        <v>132</v>
      </c>
    </row>
    <row r="152" spans="1:65" s="14" customFormat="1" ht="11.25">
      <c r="B152" s="221"/>
      <c r="C152" s="222"/>
      <c r="D152" s="211" t="s">
        <v>197</v>
      </c>
      <c r="E152" s="223" t="s">
        <v>32</v>
      </c>
      <c r="F152" s="224" t="s">
        <v>199</v>
      </c>
      <c r="G152" s="222"/>
      <c r="H152" s="225">
        <v>114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197</v>
      </c>
      <c r="AU152" s="231" t="s">
        <v>141</v>
      </c>
      <c r="AV152" s="14" t="s">
        <v>150</v>
      </c>
      <c r="AW152" s="14" t="s">
        <v>41</v>
      </c>
      <c r="AX152" s="14" t="s">
        <v>21</v>
      </c>
      <c r="AY152" s="231" t="s">
        <v>132</v>
      </c>
    </row>
    <row r="153" spans="1:65" s="2" customFormat="1" ht="16.5" customHeight="1">
      <c r="A153" s="36"/>
      <c r="B153" s="37"/>
      <c r="C153" s="232" t="s">
        <v>290</v>
      </c>
      <c r="D153" s="232" t="s">
        <v>243</v>
      </c>
      <c r="E153" s="233" t="s">
        <v>286</v>
      </c>
      <c r="F153" s="234" t="s">
        <v>287</v>
      </c>
      <c r="G153" s="235" t="s">
        <v>195</v>
      </c>
      <c r="H153" s="236">
        <v>125.4</v>
      </c>
      <c r="I153" s="237"/>
      <c r="J153" s="238">
        <f>ROUND(I153*H153,2)</f>
        <v>0</v>
      </c>
      <c r="K153" s="234" t="s">
        <v>139</v>
      </c>
      <c r="L153" s="239"/>
      <c r="M153" s="240" t="s">
        <v>32</v>
      </c>
      <c r="N153" s="241" t="s">
        <v>51</v>
      </c>
      <c r="O153" s="66"/>
      <c r="P153" s="200">
        <f>O153*H153</f>
        <v>0</v>
      </c>
      <c r="Q153" s="200">
        <v>5.1000000000000004E-4</v>
      </c>
      <c r="R153" s="200">
        <f>Q153*H153</f>
        <v>6.3954000000000011E-2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221</v>
      </c>
      <c r="AT153" s="202" t="s">
        <v>243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756</v>
      </c>
    </row>
    <row r="154" spans="1:65" s="13" customFormat="1" ht="11.25">
      <c r="B154" s="209"/>
      <c r="C154" s="210"/>
      <c r="D154" s="211" t="s">
        <v>197</v>
      </c>
      <c r="E154" s="210"/>
      <c r="F154" s="213" t="s">
        <v>757</v>
      </c>
      <c r="G154" s="210"/>
      <c r="H154" s="214">
        <v>125.4</v>
      </c>
      <c r="I154" s="215"/>
      <c r="J154" s="210"/>
      <c r="K154" s="210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197</v>
      </c>
      <c r="AU154" s="220" t="s">
        <v>141</v>
      </c>
      <c r="AV154" s="13" t="s">
        <v>141</v>
      </c>
      <c r="AW154" s="13" t="s">
        <v>4</v>
      </c>
      <c r="AX154" s="13" t="s">
        <v>21</v>
      </c>
      <c r="AY154" s="220" t="s">
        <v>132</v>
      </c>
    </row>
    <row r="155" spans="1:65" s="2" customFormat="1" ht="16.5" customHeight="1">
      <c r="A155" s="36"/>
      <c r="B155" s="37"/>
      <c r="C155" s="191" t="s">
        <v>294</v>
      </c>
      <c r="D155" s="191" t="s">
        <v>135</v>
      </c>
      <c r="E155" s="192" t="s">
        <v>291</v>
      </c>
      <c r="F155" s="193" t="s">
        <v>292</v>
      </c>
      <c r="G155" s="194" t="s">
        <v>224</v>
      </c>
      <c r="H155" s="195">
        <v>38</v>
      </c>
      <c r="I155" s="196"/>
      <c r="J155" s="197">
        <f>ROUND(I155*H155,2)</f>
        <v>0</v>
      </c>
      <c r="K155" s="193" t="s">
        <v>139</v>
      </c>
      <c r="L155" s="41"/>
      <c r="M155" s="198" t="s">
        <v>32</v>
      </c>
      <c r="N155" s="199" t="s">
        <v>51</v>
      </c>
      <c r="O155" s="66"/>
      <c r="P155" s="200">
        <f>O155*H155</f>
        <v>0</v>
      </c>
      <c r="Q155" s="200">
        <v>6.0000000000000002E-5</v>
      </c>
      <c r="R155" s="200">
        <f>Q155*H155</f>
        <v>2.2799999999999999E-3</v>
      </c>
      <c r="S155" s="200">
        <v>0</v>
      </c>
      <c r="T155" s="20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2" t="s">
        <v>150</v>
      </c>
      <c r="AT155" s="202" t="s">
        <v>135</v>
      </c>
      <c r="AU155" s="202" t="s">
        <v>141</v>
      </c>
      <c r="AY155" s="18" t="s">
        <v>132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8" t="s">
        <v>141</v>
      </c>
      <c r="BK155" s="203">
        <f>ROUND(I155*H155,2)</f>
        <v>0</v>
      </c>
      <c r="BL155" s="18" t="s">
        <v>150</v>
      </c>
      <c r="BM155" s="202" t="s">
        <v>758</v>
      </c>
    </row>
    <row r="156" spans="1:65" s="2" customFormat="1" ht="16.5" customHeight="1">
      <c r="A156" s="36"/>
      <c r="B156" s="37"/>
      <c r="C156" s="232" t="s">
        <v>300</v>
      </c>
      <c r="D156" s="232" t="s">
        <v>243</v>
      </c>
      <c r="E156" s="233" t="s">
        <v>295</v>
      </c>
      <c r="F156" s="234" t="s">
        <v>296</v>
      </c>
      <c r="G156" s="235" t="s">
        <v>224</v>
      </c>
      <c r="H156" s="236">
        <v>38.76</v>
      </c>
      <c r="I156" s="237"/>
      <c r="J156" s="238">
        <f>ROUND(I156*H156,2)</f>
        <v>0</v>
      </c>
      <c r="K156" s="234" t="s">
        <v>139</v>
      </c>
      <c r="L156" s="239"/>
      <c r="M156" s="240" t="s">
        <v>32</v>
      </c>
      <c r="N156" s="241" t="s">
        <v>51</v>
      </c>
      <c r="O156" s="66"/>
      <c r="P156" s="200">
        <f>O156*H156</f>
        <v>0</v>
      </c>
      <c r="Q156" s="200">
        <v>5.9999999999999995E-4</v>
      </c>
      <c r="R156" s="200">
        <f>Q156*H156</f>
        <v>2.3255999999999995E-2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221</v>
      </c>
      <c r="AT156" s="202" t="s">
        <v>243</v>
      </c>
      <c r="AU156" s="202" t="s">
        <v>141</v>
      </c>
      <c r="AY156" s="18" t="s">
        <v>132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8" t="s">
        <v>141</v>
      </c>
      <c r="BK156" s="203">
        <f>ROUND(I156*H156,2)</f>
        <v>0</v>
      </c>
      <c r="BL156" s="18" t="s">
        <v>150</v>
      </c>
      <c r="BM156" s="202" t="s">
        <v>759</v>
      </c>
    </row>
    <row r="157" spans="1:65" s="13" customFormat="1" ht="11.25">
      <c r="B157" s="209"/>
      <c r="C157" s="210"/>
      <c r="D157" s="211" t="s">
        <v>197</v>
      </c>
      <c r="E157" s="212" t="s">
        <v>32</v>
      </c>
      <c r="F157" s="213" t="s">
        <v>760</v>
      </c>
      <c r="G157" s="210"/>
      <c r="H157" s="214">
        <v>38</v>
      </c>
      <c r="I157" s="215"/>
      <c r="J157" s="210"/>
      <c r="K157" s="210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197</v>
      </c>
      <c r="AU157" s="220" t="s">
        <v>141</v>
      </c>
      <c r="AV157" s="13" t="s">
        <v>141</v>
      </c>
      <c r="AW157" s="13" t="s">
        <v>41</v>
      </c>
      <c r="AX157" s="13" t="s">
        <v>79</v>
      </c>
      <c r="AY157" s="220" t="s">
        <v>132</v>
      </c>
    </row>
    <row r="158" spans="1:65" s="14" customFormat="1" ht="11.25">
      <c r="B158" s="221"/>
      <c r="C158" s="222"/>
      <c r="D158" s="211" t="s">
        <v>197</v>
      </c>
      <c r="E158" s="223" t="s">
        <v>32</v>
      </c>
      <c r="F158" s="224" t="s">
        <v>199</v>
      </c>
      <c r="G158" s="222"/>
      <c r="H158" s="225">
        <v>38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197</v>
      </c>
      <c r="AU158" s="231" t="s">
        <v>141</v>
      </c>
      <c r="AV158" s="14" t="s">
        <v>150</v>
      </c>
      <c r="AW158" s="14" t="s">
        <v>41</v>
      </c>
      <c r="AX158" s="14" t="s">
        <v>21</v>
      </c>
      <c r="AY158" s="231" t="s">
        <v>132</v>
      </c>
    </row>
    <row r="159" spans="1:65" s="13" customFormat="1" ht="11.25">
      <c r="B159" s="209"/>
      <c r="C159" s="210"/>
      <c r="D159" s="211" t="s">
        <v>197</v>
      </c>
      <c r="E159" s="210"/>
      <c r="F159" s="213" t="s">
        <v>761</v>
      </c>
      <c r="G159" s="210"/>
      <c r="H159" s="214">
        <v>38.76</v>
      </c>
      <c r="I159" s="215"/>
      <c r="J159" s="210"/>
      <c r="K159" s="210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197</v>
      </c>
      <c r="AU159" s="220" t="s">
        <v>141</v>
      </c>
      <c r="AV159" s="13" t="s">
        <v>141</v>
      </c>
      <c r="AW159" s="13" t="s">
        <v>4</v>
      </c>
      <c r="AX159" s="13" t="s">
        <v>21</v>
      </c>
      <c r="AY159" s="220" t="s">
        <v>132</v>
      </c>
    </row>
    <row r="160" spans="1:65" s="2" customFormat="1" ht="16.5" customHeight="1">
      <c r="A160" s="36"/>
      <c r="B160" s="37"/>
      <c r="C160" s="191" t="s">
        <v>304</v>
      </c>
      <c r="D160" s="191" t="s">
        <v>135</v>
      </c>
      <c r="E160" s="192" t="s">
        <v>301</v>
      </c>
      <c r="F160" s="193" t="s">
        <v>302</v>
      </c>
      <c r="G160" s="194" t="s">
        <v>224</v>
      </c>
      <c r="H160" s="195">
        <v>28</v>
      </c>
      <c r="I160" s="196"/>
      <c r="J160" s="197">
        <f>ROUND(I160*H160,2)</f>
        <v>0</v>
      </c>
      <c r="K160" s="193" t="s">
        <v>139</v>
      </c>
      <c r="L160" s="41"/>
      <c r="M160" s="198" t="s">
        <v>32</v>
      </c>
      <c r="N160" s="199" t="s">
        <v>51</v>
      </c>
      <c r="O160" s="66"/>
      <c r="P160" s="200">
        <f>O160*H160</f>
        <v>0</v>
      </c>
      <c r="Q160" s="200">
        <v>2.5000000000000001E-4</v>
      </c>
      <c r="R160" s="200">
        <f>Q160*H160</f>
        <v>7.0000000000000001E-3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150</v>
      </c>
      <c r="AT160" s="202" t="s">
        <v>135</v>
      </c>
      <c r="AU160" s="202" t="s">
        <v>141</v>
      </c>
      <c r="AY160" s="18" t="s">
        <v>132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8" t="s">
        <v>141</v>
      </c>
      <c r="BK160" s="203">
        <f>ROUND(I160*H160,2)</f>
        <v>0</v>
      </c>
      <c r="BL160" s="18" t="s">
        <v>150</v>
      </c>
      <c r="BM160" s="202" t="s">
        <v>762</v>
      </c>
    </row>
    <row r="161" spans="1:65" s="2" customFormat="1" ht="16.5" customHeight="1">
      <c r="A161" s="36"/>
      <c r="B161" s="37"/>
      <c r="C161" s="232" t="s">
        <v>309</v>
      </c>
      <c r="D161" s="232" t="s">
        <v>243</v>
      </c>
      <c r="E161" s="233" t="s">
        <v>305</v>
      </c>
      <c r="F161" s="234" t="s">
        <v>306</v>
      </c>
      <c r="G161" s="235" t="s">
        <v>224</v>
      </c>
      <c r="H161" s="236">
        <v>29.4</v>
      </c>
      <c r="I161" s="237"/>
      <c r="J161" s="238">
        <f>ROUND(I161*H161,2)</f>
        <v>0</v>
      </c>
      <c r="K161" s="234" t="s">
        <v>139</v>
      </c>
      <c r="L161" s="239"/>
      <c r="M161" s="240" t="s">
        <v>32</v>
      </c>
      <c r="N161" s="241" t="s">
        <v>51</v>
      </c>
      <c r="O161" s="66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221</v>
      </c>
      <c r="AT161" s="202" t="s">
        <v>243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763</v>
      </c>
    </row>
    <row r="162" spans="1:65" s="13" customFormat="1" ht="11.25">
      <c r="B162" s="209"/>
      <c r="C162" s="210"/>
      <c r="D162" s="211" t="s">
        <v>197</v>
      </c>
      <c r="E162" s="212" t="s">
        <v>32</v>
      </c>
      <c r="F162" s="213" t="s">
        <v>308</v>
      </c>
      <c r="G162" s="210"/>
      <c r="H162" s="214">
        <v>29.4</v>
      </c>
      <c r="I162" s="215"/>
      <c r="J162" s="210"/>
      <c r="K162" s="210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197</v>
      </c>
      <c r="AU162" s="220" t="s">
        <v>141</v>
      </c>
      <c r="AV162" s="13" t="s">
        <v>141</v>
      </c>
      <c r="AW162" s="13" t="s">
        <v>41</v>
      </c>
      <c r="AX162" s="13" t="s">
        <v>79</v>
      </c>
      <c r="AY162" s="220" t="s">
        <v>132</v>
      </c>
    </row>
    <row r="163" spans="1:65" s="14" customFormat="1" ht="11.25">
      <c r="B163" s="221"/>
      <c r="C163" s="222"/>
      <c r="D163" s="211" t="s">
        <v>197</v>
      </c>
      <c r="E163" s="223" t="s">
        <v>32</v>
      </c>
      <c r="F163" s="224" t="s">
        <v>199</v>
      </c>
      <c r="G163" s="222"/>
      <c r="H163" s="225">
        <v>29.4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197</v>
      </c>
      <c r="AU163" s="231" t="s">
        <v>141</v>
      </c>
      <c r="AV163" s="14" t="s">
        <v>150</v>
      </c>
      <c r="AW163" s="14" t="s">
        <v>41</v>
      </c>
      <c r="AX163" s="14" t="s">
        <v>21</v>
      </c>
      <c r="AY163" s="231" t="s">
        <v>132</v>
      </c>
    </row>
    <row r="164" spans="1:65" s="2" customFormat="1" ht="21.75" customHeight="1">
      <c r="A164" s="36"/>
      <c r="B164" s="37"/>
      <c r="C164" s="191" t="s">
        <v>313</v>
      </c>
      <c r="D164" s="191" t="s">
        <v>135</v>
      </c>
      <c r="E164" s="192" t="s">
        <v>310</v>
      </c>
      <c r="F164" s="193" t="s">
        <v>311</v>
      </c>
      <c r="G164" s="194" t="s">
        <v>195</v>
      </c>
      <c r="H164" s="195">
        <v>55</v>
      </c>
      <c r="I164" s="196"/>
      <c r="J164" s="197">
        <f>ROUND(I164*H164,2)</f>
        <v>0</v>
      </c>
      <c r="K164" s="193" t="s">
        <v>139</v>
      </c>
      <c r="L164" s="41"/>
      <c r="M164" s="198" t="s">
        <v>32</v>
      </c>
      <c r="N164" s="199" t="s">
        <v>51</v>
      </c>
      <c r="O164" s="66"/>
      <c r="P164" s="200">
        <f>O164*H164</f>
        <v>0</v>
      </c>
      <c r="Q164" s="200">
        <v>1.188E-2</v>
      </c>
      <c r="R164" s="200">
        <f>Q164*H164</f>
        <v>0.65339999999999998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150</v>
      </c>
      <c r="AT164" s="202" t="s">
        <v>135</v>
      </c>
      <c r="AU164" s="202" t="s">
        <v>141</v>
      </c>
      <c r="AY164" s="18" t="s">
        <v>132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8" t="s">
        <v>141</v>
      </c>
      <c r="BK164" s="203">
        <f>ROUND(I164*H164,2)</f>
        <v>0</v>
      </c>
      <c r="BL164" s="18" t="s">
        <v>150</v>
      </c>
      <c r="BM164" s="202" t="s">
        <v>764</v>
      </c>
    </row>
    <row r="165" spans="1:65" s="2" customFormat="1" ht="21.75" customHeight="1">
      <c r="A165" s="36"/>
      <c r="B165" s="37"/>
      <c r="C165" s="191" t="s">
        <v>317</v>
      </c>
      <c r="D165" s="191" t="s">
        <v>135</v>
      </c>
      <c r="E165" s="192" t="s">
        <v>314</v>
      </c>
      <c r="F165" s="193" t="s">
        <v>315</v>
      </c>
      <c r="G165" s="194" t="s">
        <v>195</v>
      </c>
      <c r="H165" s="195">
        <v>220.57</v>
      </c>
      <c r="I165" s="196"/>
      <c r="J165" s="197">
        <f>ROUND(I165*H165,2)</f>
        <v>0</v>
      </c>
      <c r="K165" s="193" t="s">
        <v>139</v>
      </c>
      <c r="L165" s="41"/>
      <c r="M165" s="198" t="s">
        <v>32</v>
      </c>
      <c r="N165" s="199" t="s">
        <v>51</v>
      </c>
      <c r="O165" s="66"/>
      <c r="P165" s="200">
        <f>O165*H165</f>
        <v>0</v>
      </c>
      <c r="Q165" s="200">
        <v>3.48E-3</v>
      </c>
      <c r="R165" s="200">
        <f>Q165*H165</f>
        <v>0.76758360000000003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150</v>
      </c>
      <c r="AT165" s="202" t="s">
        <v>135</v>
      </c>
      <c r="AU165" s="202" t="s">
        <v>141</v>
      </c>
      <c r="AY165" s="18" t="s">
        <v>132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8" t="s">
        <v>141</v>
      </c>
      <c r="BK165" s="203">
        <f>ROUND(I165*H165,2)</f>
        <v>0</v>
      </c>
      <c r="BL165" s="18" t="s">
        <v>150</v>
      </c>
      <c r="BM165" s="202" t="s">
        <v>765</v>
      </c>
    </row>
    <row r="166" spans="1:65" s="2" customFormat="1" ht="16.5" customHeight="1">
      <c r="A166" s="36"/>
      <c r="B166" s="37"/>
      <c r="C166" s="191" t="s">
        <v>321</v>
      </c>
      <c r="D166" s="191" t="s">
        <v>135</v>
      </c>
      <c r="E166" s="192" t="s">
        <v>318</v>
      </c>
      <c r="F166" s="193" t="s">
        <v>319</v>
      </c>
      <c r="G166" s="194" t="s">
        <v>195</v>
      </c>
      <c r="H166" s="195">
        <v>220.57</v>
      </c>
      <c r="I166" s="196"/>
      <c r="J166" s="197">
        <f>ROUND(I166*H166,2)</f>
        <v>0</v>
      </c>
      <c r="K166" s="193" t="s">
        <v>139</v>
      </c>
      <c r="L166" s="41"/>
      <c r="M166" s="198" t="s">
        <v>32</v>
      </c>
      <c r="N166" s="199" t="s">
        <v>51</v>
      </c>
      <c r="O166" s="66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2" t="s">
        <v>150</v>
      </c>
      <c r="AT166" s="202" t="s">
        <v>135</v>
      </c>
      <c r="AU166" s="202" t="s">
        <v>141</v>
      </c>
      <c r="AY166" s="18" t="s">
        <v>132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8" t="s">
        <v>141</v>
      </c>
      <c r="BK166" s="203">
        <f>ROUND(I166*H166,2)</f>
        <v>0</v>
      </c>
      <c r="BL166" s="18" t="s">
        <v>150</v>
      </c>
      <c r="BM166" s="202" t="s">
        <v>766</v>
      </c>
    </row>
    <row r="167" spans="1:65" s="2" customFormat="1" ht="16.5" customHeight="1">
      <c r="A167" s="36"/>
      <c r="B167" s="37"/>
      <c r="C167" s="191" t="s">
        <v>326</v>
      </c>
      <c r="D167" s="191" t="s">
        <v>135</v>
      </c>
      <c r="E167" s="192" t="s">
        <v>767</v>
      </c>
      <c r="F167" s="193" t="s">
        <v>768</v>
      </c>
      <c r="G167" s="194" t="s">
        <v>195</v>
      </c>
      <c r="H167" s="195">
        <v>53.2</v>
      </c>
      <c r="I167" s="196"/>
      <c r="J167" s="197">
        <f>ROUND(I167*H167,2)</f>
        <v>0</v>
      </c>
      <c r="K167" s="193" t="s">
        <v>139</v>
      </c>
      <c r="L167" s="41"/>
      <c r="M167" s="198" t="s">
        <v>32</v>
      </c>
      <c r="N167" s="199" t="s">
        <v>51</v>
      </c>
      <c r="O167" s="66"/>
      <c r="P167" s="200">
        <f>O167*H167</f>
        <v>0</v>
      </c>
      <c r="Q167" s="200">
        <v>4.7800000000000004E-3</v>
      </c>
      <c r="R167" s="200">
        <f>Q167*H167</f>
        <v>0.25429600000000002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150</v>
      </c>
      <c r="AT167" s="202" t="s">
        <v>135</v>
      </c>
      <c r="AU167" s="202" t="s">
        <v>141</v>
      </c>
      <c r="AY167" s="18" t="s">
        <v>132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8" t="s">
        <v>141</v>
      </c>
      <c r="BK167" s="203">
        <f>ROUND(I167*H167,2)</f>
        <v>0</v>
      </c>
      <c r="BL167" s="18" t="s">
        <v>150</v>
      </c>
      <c r="BM167" s="202" t="s">
        <v>769</v>
      </c>
    </row>
    <row r="168" spans="1:65" s="2" customFormat="1" ht="21.75" customHeight="1">
      <c r="A168" s="36"/>
      <c r="B168" s="37"/>
      <c r="C168" s="191" t="s">
        <v>331</v>
      </c>
      <c r="D168" s="191" t="s">
        <v>135</v>
      </c>
      <c r="E168" s="192" t="s">
        <v>322</v>
      </c>
      <c r="F168" s="193" t="s">
        <v>323</v>
      </c>
      <c r="G168" s="194" t="s">
        <v>195</v>
      </c>
      <c r="H168" s="195">
        <v>46.912999999999997</v>
      </c>
      <c r="I168" s="196"/>
      <c r="J168" s="197">
        <f>ROUND(I168*H168,2)</f>
        <v>0</v>
      </c>
      <c r="K168" s="193" t="s">
        <v>139</v>
      </c>
      <c r="L168" s="41"/>
      <c r="M168" s="198" t="s">
        <v>32</v>
      </c>
      <c r="N168" s="199" t="s">
        <v>51</v>
      </c>
      <c r="O168" s="66"/>
      <c r="P168" s="200">
        <f>O168*H168</f>
        <v>0</v>
      </c>
      <c r="Q168" s="200">
        <v>3.7999999999999999E-2</v>
      </c>
      <c r="R168" s="200">
        <f>Q168*H168</f>
        <v>1.7826939999999998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150</v>
      </c>
      <c r="AT168" s="202" t="s">
        <v>135</v>
      </c>
      <c r="AU168" s="202" t="s">
        <v>141</v>
      </c>
      <c r="AY168" s="18" t="s">
        <v>132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8" t="s">
        <v>141</v>
      </c>
      <c r="BK168" s="203">
        <f>ROUND(I168*H168,2)</f>
        <v>0</v>
      </c>
      <c r="BL168" s="18" t="s">
        <v>150</v>
      </c>
      <c r="BM168" s="202" t="s">
        <v>770</v>
      </c>
    </row>
    <row r="169" spans="1:65" s="13" customFormat="1" ht="11.25">
      <c r="B169" s="209"/>
      <c r="C169" s="210"/>
      <c r="D169" s="211" t="s">
        <v>197</v>
      </c>
      <c r="E169" s="212" t="s">
        <v>32</v>
      </c>
      <c r="F169" s="213" t="s">
        <v>771</v>
      </c>
      <c r="G169" s="210"/>
      <c r="H169" s="214">
        <v>46.912999999999997</v>
      </c>
      <c r="I169" s="215"/>
      <c r="J169" s="210"/>
      <c r="K169" s="210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197</v>
      </c>
      <c r="AU169" s="220" t="s">
        <v>141</v>
      </c>
      <c r="AV169" s="13" t="s">
        <v>141</v>
      </c>
      <c r="AW169" s="13" t="s">
        <v>41</v>
      </c>
      <c r="AX169" s="13" t="s">
        <v>79</v>
      </c>
      <c r="AY169" s="220" t="s">
        <v>132</v>
      </c>
    </row>
    <row r="170" spans="1:65" s="14" customFormat="1" ht="11.25">
      <c r="B170" s="221"/>
      <c r="C170" s="222"/>
      <c r="D170" s="211" t="s">
        <v>197</v>
      </c>
      <c r="E170" s="223" t="s">
        <v>32</v>
      </c>
      <c r="F170" s="224" t="s">
        <v>199</v>
      </c>
      <c r="G170" s="222"/>
      <c r="H170" s="225">
        <v>46.912999999999997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197</v>
      </c>
      <c r="AU170" s="231" t="s">
        <v>141</v>
      </c>
      <c r="AV170" s="14" t="s">
        <v>150</v>
      </c>
      <c r="AW170" s="14" t="s">
        <v>41</v>
      </c>
      <c r="AX170" s="14" t="s">
        <v>21</v>
      </c>
      <c r="AY170" s="231" t="s">
        <v>132</v>
      </c>
    </row>
    <row r="171" spans="1:65" s="2" customFormat="1" ht="21.75" customHeight="1">
      <c r="A171" s="36"/>
      <c r="B171" s="37"/>
      <c r="C171" s="191" t="s">
        <v>335</v>
      </c>
      <c r="D171" s="191" t="s">
        <v>135</v>
      </c>
      <c r="E171" s="192" t="s">
        <v>327</v>
      </c>
      <c r="F171" s="193" t="s">
        <v>328</v>
      </c>
      <c r="G171" s="194" t="s">
        <v>195</v>
      </c>
      <c r="H171" s="195">
        <v>40.36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1.2E-4</v>
      </c>
      <c r="R171" s="200">
        <f>Q171*H171</f>
        <v>4.8431999999999998E-3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772</v>
      </c>
    </row>
    <row r="172" spans="1:65" s="13" customFormat="1" ht="11.25">
      <c r="B172" s="209"/>
      <c r="C172" s="210"/>
      <c r="D172" s="211" t="s">
        <v>197</v>
      </c>
      <c r="E172" s="212" t="s">
        <v>32</v>
      </c>
      <c r="F172" s="213" t="s">
        <v>773</v>
      </c>
      <c r="G172" s="210"/>
      <c r="H172" s="214">
        <v>40.36</v>
      </c>
      <c r="I172" s="215"/>
      <c r="J172" s="210"/>
      <c r="K172" s="210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197</v>
      </c>
      <c r="AU172" s="220" t="s">
        <v>141</v>
      </c>
      <c r="AV172" s="13" t="s">
        <v>141</v>
      </c>
      <c r="AW172" s="13" t="s">
        <v>41</v>
      </c>
      <c r="AX172" s="13" t="s">
        <v>79</v>
      </c>
      <c r="AY172" s="220" t="s">
        <v>132</v>
      </c>
    </row>
    <row r="173" spans="1:65" s="14" customFormat="1" ht="11.25">
      <c r="B173" s="221"/>
      <c r="C173" s="222"/>
      <c r="D173" s="211" t="s">
        <v>197</v>
      </c>
      <c r="E173" s="223" t="s">
        <v>32</v>
      </c>
      <c r="F173" s="224" t="s">
        <v>199</v>
      </c>
      <c r="G173" s="222"/>
      <c r="H173" s="225">
        <v>40.36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197</v>
      </c>
      <c r="AU173" s="231" t="s">
        <v>141</v>
      </c>
      <c r="AV173" s="14" t="s">
        <v>150</v>
      </c>
      <c r="AW173" s="14" t="s">
        <v>41</v>
      </c>
      <c r="AX173" s="14" t="s">
        <v>21</v>
      </c>
      <c r="AY173" s="231" t="s">
        <v>132</v>
      </c>
    </row>
    <row r="174" spans="1:65" s="2" customFormat="1" ht="16.5" customHeight="1">
      <c r="A174" s="36"/>
      <c r="B174" s="37"/>
      <c r="C174" s="191" t="s">
        <v>340</v>
      </c>
      <c r="D174" s="191" t="s">
        <v>135</v>
      </c>
      <c r="E174" s="192" t="s">
        <v>332</v>
      </c>
      <c r="F174" s="193" t="s">
        <v>333</v>
      </c>
      <c r="G174" s="194" t="s">
        <v>195</v>
      </c>
      <c r="H174" s="195">
        <v>220.57</v>
      </c>
      <c r="I174" s="196"/>
      <c r="J174" s="197">
        <f>ROUND(I174*H174,2)</f>
        <v>0</v>
      </c>
      <c r="K174" s="193" t="s">
        <v>139</v>
      </c>
      <c r="L174" s="41"/>
      <c r="M174" s="198" t="s">
        <v>32</v>
      </c>
      <c r="N174" s="199" t="s">
        <v>51</v>
      </c>
      <c r="O174" s="66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150</v>
      </c>
      <c r="AT174" s="202" t="s">
        <v>135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774</v>
      </c>
    </row>
    <row r="175" spans="1:65" s="2" customFormat="1" ht="21.75" customHeight="1">
      <c r="A175" s="36"/>
      <c r="B175" s="37"/>
      <c r="C175" s="191" t="s">
        <v>345</v>
      </c>
      <c r="D175" s="191" t="s">
        <v>135</v>
      </c>
      <c r="E175" s="192" t="s">
        <v>336</v>
      </c>
      <c r="F175" s="193" t="s">
        <v>337</v>
      </c>
      <c r="G175" s="194" t="s">
        <v>338</v>
      </c>
      <c r="H175" s="195">
        <v>2</v>
      </c>
      <c r="I175" s="196"/>
      <c r="J175" s="197">
        <f>ROUND(I175*H175,2)</f>
        <v>0</v>
      </c>
      <c r="K175" s="193" t="s">
        <v>139</v>
      </c>
      <c r="L175" s="41"/>
      <c r="M175" s="198" t="s">
        <v>32</v>
      </c>
      <c r="N175" s="199" t="s">
        <v>51</v>
      </c>
      <c r="O175" s="66"/>
      <c r="P175" s="200">
        <f>O175*H175</f>
        <v>0</v>
      </c>
      <c r="Q175" s="200">
        <v>1.7770000000000001E-2</v>
      </c>
      <c r="R175" s="200">
        <f>Q175*H175</f>
        <v>3.5540000000000002E-2</v>
      </c>
      <c r="S175" s="200">
        <v>0</v>
      </c>
      <c r="T175" s="20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2" t="s">
        <v>150</v>
      </c>
      <c r="AT175" s="202" t="s">
        <v>135</v>
      </c>
      <c r="AU175" s="202" t="s">
        <v>141</v>
      </c>
      <c r="AY175" s="18" t="s">
        <v>132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8" t="s">
        <v>141</v>
      </c>
      <c r="BK175" s="203">
        <f>ROUND(I175*H175,2)</f>
        <v>0</v>
      </c>
      <c r="BL175" s="18" t="s">
        <v>150</v>
      </c>
      <c r="BM175" s="202" t="s">
        <v>775</v>
      </c>
    </row>
    <row r="176" spans="1:65" s="2" customFormat="1" ht="16.5" customHeight="1">
      <c r="A176" s="36"/>
      <c r="B176" s="37"/>
      <c r="C176" s="232" t="s">
        <v>349</v>
      </c>
      <c r="D176" s="232" t="s">
        <v>243</v>
      </c>
      <c r="E176" s="233" t="s">
        <v>341</v>
      </c>
      <c r="F176" s="234" t="s">
        <v>342</v>
      </c>
      <c r="G176" s="235" t="s">
        <v>338</v>
      </c>
      <c r="H176" s="236">
        <v>2</v>
      </c>
      <c r="I176" s="237"/>
      <c r="J176" s="238">
        <f>ROUND(I176*H176,2)</f>
        <v>0</v>
      </c>
      <c r="K176" s="234" t="s">
        <v>139</v>
      </c>
      <c r="L176" s="239"/>
      <c r="M176" s="240" t="s">
        <v>32</v>
      </c>
      <c r="N176" s="241" t="s">
        <v>51</v>
      </c>
      <c r="O176" s="66"/>
      <c r="P176" s="200">
        <f>O176*H176</f>
        <v>0</v>
      </c>
      <c r="Q176" s="200">
        <v>1.992E-2</v>
      </c>
      <c r="R176" s="200">
        <f>Q176*H176</f>
        <v>3.984E-2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221</v>
      </c>
      <c r="AT176" s="202" t="s">
        <v>243</v>
      </c>
      <c r="AU176" s="202" t="s">
        <v>141</v>
      </c>
      <c r="AY176" s="18" t="s">
        <v>132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8" t="s">
        <v>141</v>
      </c>
      <c r="BK176" s="203">
        <f>ROUND(I176*H176,2)</f>
        <v>0</v>
      </c>
      <c r="BL176" s="18" t="s">
        <v>150</v>
      </c>
      <c r="BM176" s="202" t="s">
        <v>776</v>
      </c>
    </row>
    <row r="177" spans="1:65" s="12" customFormat="1" ht="22.9" customHeight="1">
      <c r="B177" s="175"/>
      <c r="C177" s="176"/>
      <c r="D177" s="177" t="s">
        <v>78</v>
      </c>
      <c r="E177" s="189" t="s">
        <v>228</v>
      </c>
      <c r="F177" s="189" t="s">
        <v>361</v>
      </c>
      <c r="G177" s="176"/>
      <c r="H177" s="176"/>
      <c r="I177" s="179"/>
      <c r="J177" s="190">
        <f>BK177</f>
        <v>0</v>
      </c>
      <c r="K177" s="176"/>
      <c r="L177" s="181"/>
      <c r="M177" s="182"/>
      <c r="N177" s="183"/>
      <c r="O177" s="183"/>
      <c r="P177" s="184">
        <f>SUM(P178:P192)</f>
        <v>0</v>
      </c>
      <c r="Q177" s="183"/>
      <c r="R177" s="184">
        <f>SUM(R178:R192)</f>
        <v>1.12686E-2</v>
      </c>
      <c r="S177" s="183"/>
      <c r="T177" s="185">
        <f>SUM(T178:T192)</f>
        <v>8.3627000000000002</v>
      </c>
      <c r="AR177" s="186" t="s">
        <v>21</v>
      </c>
      <c r="AT177" s="187" t="s">
        <v>78</v>
      </c>
      <c r="AU177" s="187" t="s">
        <v>21</v>
      </c>
      <c r="AY177" s="186" t="s">
        <v>132</v>
      </c>
      <c r="BK177" s="188">
        <f>SUM(BK178:BK192)</f>
        <v>0</v>
      </c>
    </row>
    <row r="178" spans="1:65" s="2" customFormat="1" ht="21.75" customHeight="1">
      <c r="A178" s="36"/>
      <c r="B178" s="37"/>
      <c r="C178" s="191" t="s">
        <v>353</v>
      </c>
      <c r="D178" s="191" t="s">
        <v>135</v>
      </c>
      <c r="E178" s="192" t="s">
        <v>363</v>
      </c>
      <c r="F178" s="193" t="s">
        <v>364</v>
      </c>
      <c r="G178" s="194" t="s">
        <v>195</v>
      </c>
      <c r="H178" s="195">
        <v>114</v>
      </c>
      <c r="I178" s="196"/>
      <c r="J178" s="197">
        <f>ROUND(I178*H178,2)</f>
        <v>0</v>
      </c>
      <c r="K178" s="193" t="s">
        <v>139</v>
      </c>
      <c r="L178" s="41"/>
      <c r="M178" s="198" t="s">
        <v>32</v>
      </c>
      <c r="N178" s="199" t="s">
        <v>51</v>
      </c>
      <c r="O178" s="66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2" t="s">
        <v>150</v>
      </c>
      <c r="AT178" s="202" t="s">
        <v>135</v>
      </c>
      <c r="AU178" s="202" t="s">
        <v>141</v>
      </c>
      <c r="AY178" s="18" t="s">
        <v>132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8" t="s">
        <v>141</v>
      </c>
      <c r="BK178" s="203">
        <f>ROUND(I178*H178,2)</f>
        <v>0</v>
      </c>
      <c r="BL178" s="18" t="s">
        <v>150</v>
      </c>
      <c r="BM178" s="202" t="s">
        <v>777</v>
      </c>
    </row>
    <row r="179" spans="1:65" s="13" customFormat="1" ht="11.25">
      <c r="B179" s="209"/>
      <c r="C179" s="210"/>
      <c r="D179" s="211" t="s">
        <v>197</v>
      </c>
      <c r="E179" s="212" t="s">
        <v>32</v>
      </c>
      <c r="F179" s="213" t="s">
        <v>778</v>
      </c>
      <c r="G179" s="210"/>
      <c r="H179" s="214">
        <v>114</v>
      </c>
      <c r="I179" s="215"/>
      <c r="J179" s="210"/>
      <c r="K179" s="210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197</v>
      </c>
      <c r="AU179" s="220" t="s">
        <v>141</v>
      </c>
      <c r="AV179" s="13" t="s">
        <v>141</v>
      </c>
      <c r="AW179" s="13" t="s">
        <v>41</v>
      </c>
      <c r="AX179" s="13" t="s">
        <v>79</v>
      </c>
      <c r="AY179" s="220" t="s">
        <v>132</v>
      </c>
    </row>
    <row r="180" spans="1:65" s="14" customFormat="1" ht="11.25">
      <c r="B180" s="221"/>
      <c r="C180" s="222"/>
      <c r="D180" s="211" t="s">
        <v>197</v>
      </c>
      <c r="E180" s="223" t="s">
        <v>32</v>
      </c>
      <c r="F180" s="224" t="s">
        <v>199</v>
      </c>
      <c r="G180" s="222"/>
      <c r="H180" s="225">
        <v>114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197</v>
      </c>
      <c r="AU180" s="231" t="s">
        <v>141</v>
      </c>
      <c r="AV180" s="14" t="s">
        <v>150</v>
      </c>
      <c r="AW180" s="14" t="s">
        <v>41</v>
      </c>
      <c r="AX180" s="14" t="s">
        <v>21</v>
      </c>
      <c r="AY180" s="231" t="s">
        <v>132</v>
      </c>
    </row>
    <row r="181" spans="1:65" s="2" customFormat="1" ht="21.75" customHeight="1">
      <c r="A181" s="36"/>
      <c r="B181" s="37"/>
      <c r="C181" s="191" t="s">
        <v>357</v>
      </c>
      <c r="D181" s="191" t="s">
        <v>135</v>
      </c>
      <c r="E181" s="192" t="s">
        <v>368</v>
      </c>
      <c r="F181" s="193" t="s">
        <v>369</v>
      </c>
      <c r="G181" s="194" t="s">
        <v>195</v>
      </c>
      <c r="H181" s="195">
        <v>3420</v>
      </c>
      <c r="I181" s="196"/>
      <c r="J181" s="197">
        <f>ROUND(I181*H181,2)</f>
        <v>0</v>
      </c>
      <c r="K181" s="193" t="s">
        <v>139</v>
      </c>
      <c r="L181" s="41"/>
      <c r="M181" s="198" t="s">
        <v>32</v>
      </c>
      <c r="N181" s="199" t="s">
        <v>51</v>
      </c>
      <c r="O181" s="66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2" t="s">
        <v>150</v>
      </c>
      <c r="AT181" s="202" t="s">
        <v>135</v>
      </c>
      <c r="AU181" s="202" t="s">
        <v>141</v>
      </c>
      <c r="AY181" s="18" t="s">
        <v>132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8" t="s">
        <v>141</v>
      </c>
      <c r="BK181" s="203">
        <f>ROUND(I181*H181,2)</f>
        <v>0</v>
      </c>
      <c r="BL181" s="18" t="s">
        <v>150</v>
      </c>
      <c r="BM181" s="202" t="s">
        <v>779</v>
      </c>
    </row>
    <row r="182" spans="1:65" s="13" customFormat="1" ht="11.25">
      <c r="B182" s="209"/>
      <c r="C182" s="210"/>
      <c r="D182" s="211" t="s">
        <v>197</v>
      </c>
      <c r="E182" s="212" t="s">
        <v>32</v>
      </c>
      <c r="F182" s="213" t="s">
        <v>780</v>
      </c>
      <c r="G182" s="210"/>
      <c r="H182" s="214">
        <v>3420</v>
      </c>
      <c r="I182" s="215"/>
      <c r="J182" s="210"/>
      <c r="K182" s="210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197</v>
      </c>
      <c r="AU182" s="220" t="s">
        <v>141</v>
      </c>
      <c r="AV182" s="13" t="s">
        <v>141</v>
      </c>
      <c r="AW182" s="13" t="s">
        <v>41</v>
      </c>
      <c r="AX182" s="13" t="s">
        <v>79</v>
      </c>
      <c r="AY182" s="220" t="s">
        <v>132</v>
      </c>
    </row>
    <row r="183" spans="1:65" s="14" customFormat="1" ht="11.25">
      <c r="B183" s="221"/>
      <c r="C183" s="222"/>
      <c r="D183" s="211" t="s">
        <v>197</v>
      </c>
      <c r="E183" s="223" t="s">
        <v>32</v>
      </c>
      <c r="F183" s="224" t="s">
        <v>199</v>
      </c>
      <c r="G183" s="222"/>
      <c r="H183" s="225">
        <v>3420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197</v>
      </c>
      <c r="AU183" s="231" t="s">
        <v>141</v>
      </c>
      <c r="AV183" s="14" t="s">
        <v>150</v>
      </c>
      <c r="AW183" s="14" t="s">
        <v>41</v>
      </c>
      <c r="AX183" s="14" t="s">
        <v>21</v>
      </c>
      <c r="AY183" s="231" t="s">
        <v>132</v>
      </c>
    </row>
    <row r="184" spans="1:65" s="2" customFormat="1" ht="21.75" customHeight="1">
      <c r="A184" s="36"/>
      <c r="B184" s="37"/>
      <c r="C184" s="191" t="s">
        <v>362</v>
      </c>
      <c r="D184" s="191" t="s">
        <v>135</v>
      </c>
      <c r="E184" s="192" t="s">
        <v>373</v>
      </c>
      <c r="F184" s="193" t="s">
        <v>374</v>
      </c>
      <c r="G184" s="194" t="s">
        <v>195</v>
      </c>
      <c r="H184" s="195">
        <v>114</v>
      </c>
      <c r="I184" s="196"/>
      <c r="J184" s="197">
        <f>ROUND(I184*H184,2)</f>
        <v>0</v>
      </c>
      <c r="K184" s="193" t="s">
        <v>139</v>
      </c>
      <c r="L184" s="41"/>
      <c r="M184" s="198" t="s">
        <v>32</v>
      </c>
      <c r="N184" s="199" t="s">
        <v>51</v>
      </c>
      <c r="O184" s="66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2" t="s">
        <v>150</v>
      </c>
      <c r="AT184" s="202" t="s">
        <v>135</v>
      </c>
      <c r="AU184" s="202" t="s">
        <v>141</v>
      </c>
      <c r="AY184" s="18" t="s">
        <v>132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8" t="s">
        <v>141</v>
      </c>
      <c r="BK184" s="203">
        <f>ROUND(I184*H184,2)</f>
        <v>0</v>
      </c>
      <c r="BL184" s="18" t="s">
        <v>150</v>
      </c>
      <c r="BM184" s="202" t="s">
        <v>781</v>
      </c>
    </row>
    <row r="185" spans="1:65" s="2" customFormat="1" ht="21.75" customHeight="1">
      <c r="A185" s="36"/>
      <c r="B185" s="37"/>
      <c r="C185" s="191" t="s">
        <v>367</v>
      </c>
      <c r="D185" s="191" t="s">
        <v>135</v>
      </c>
      <c r="E185" s="192" t="s">
        <v>376</v>
      </c>
      <c r="F185" s="193" t="s">
        <v>377</v>
      </c>
      <c r="G185" s="194" t="s">
        <v>195</v>
      </c>
      <c r="H185" s="195">
        <v>53.66</v>
      </c>
      <c r="I185" s="196"/>
      <c r="J185" s="197">
        <f>ROUND(I185*H185,2)</f>
        <v>0</v>
      </c>
      <c r="K185" s="193" t="s">
        <v>139</v>
      </c>
      <c r="L185" s="41"/>
      <c r="M185" s="198" t="s">
        <v>32</v>
      </c>
      <c r="N185" s="199" t="s">
        <v>51</v>
      </c>
      <c r="O185" s="66"/>
      <c r="P185" s="200">
        <f>O185*H185</f>
        <v>0</v>
      </c>
      <c r="Q185" s="200">
        <v>2.1000000000000001E-4</v>
      </c>
      <c r="R185" s="200">
        <f>Q185*H185</f>
        <v>1.12686E-2</v>
      </c>
      <c r="S185" s="200">
        <v>0</v>
      </c>
      <c r="T185" s="20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2" t="s">
        <v>150</v>
      </c>
      <c r="AT185" s="202" t="s">
        <v>135</v>
      </c>
      <c r="AU185" s="202" t="s">
        <v>141</v>
      </c>
      <c r="AY185" s="18" t="s">
        <v>132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8" t="s">
        <v>141</v>
      </c>
      <c r="BK185" s="203">
        <f>ROUND(I185*H185,2)</f>
        <v>0</v>
      </c>
      <c r="BL185" s="18" t="s">
        <v>150</v>
      </c>
      <c r="BM185" s="202" t="s">
        <v>782</v>
      </c>
    </row>
    <row r="186" spans="1:65" s="15" customFormat="1" ht="11.25">
      <c r="B186" s="242"/>
      <c r="C186" s="243"/>
      <c r="D186" s="211" t="s">
        <v>197</v>
      </c>
      <c r="E186" s="244" t="s">
        <v>32</v>
      </c>
      <c r="F186" s="245" t="s">
        <v>379</v>
      </c>
      <c r="G186" s="243"/>
      <c r="H186" s="244" t="s">
        <v>32</v>
      </c>
      <c r="I186" s="246"/>
      <c r="J186" s="243"/>
      <c r="K186" s="243"/>
      <c r="L186" s="247"/>
      <c r="M186" s="248"/>
      <c r="N186" s="249"/>
      <c r="O186" s="249"/>
      <c r="P186" s="249"/>
      <c r="Q186" s="249"/>
      <c r="R186" s="249"/>
      <c r="S186" s="249"/>
      <c r="T186" s="250"/>
      <c r="AT186" s="251" t="s">
        <v>197</v>
      </c>
      <c r="AU186" s="251" t="s">
        <v>141</v>
      </c>
      <c r="AV186" s="15" t="s">
        <v>21</v>
      </c>
      <c r="AW186" s="15" t="s">
        <v>41</v>
      </c>
      <c r="AX186" s="15" t="s">
        <v>79</v>
      </c>
      <c r="AY186" s="251" t="s">
        <v>132</v>
      </c>
    </row>
    <row r="187" spans="1:65" s="13" customFormat="1" ht="11.25">
      <c r="B187" s="209"/>
      <c r="C187" s="210"/>
      <c r="D187" s="211" t="s">
        <v>197</v>
      </c>
      <c r="E187" s="212" t="s">
        <v>32</v>
      </c>
      <c r="F187" s="213" t="s">
        <v>380</v>
      </c>
      <c r="G187" s="210"/>
      <c r="H187" s="214">
        <v>32.86</v>
      </c>
      <c r="I187" s="215"/>
      <c r="J187" s="210"/>
      <c r="K187" s="210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197</v>
      </c>
      <c r="AU187" s="220" t="s">
        <v>141</v>
      </c>
      <c r="AV187" s="13" t="s">
        <v>141</v>
      </c>
      <c r="AW187" s="13" t="s">
        <v>41</v>
      </c>
      <c r="AX187" s="13" t="s">
        <v>79</v>
      </c>
      <c r="AY187" s="220" t="s">
        <v>132</v>
      </c>
    </row>
    <row r="188" spans="1:65" s="15" customFormat="1" ht="11.25">
      <c r="B188" s="242"/>
      <c r="C188" s="243"/>
      <c r="D188" s="211" t="s">
        <v>197</v>
      </c>
      <c r="E188" s="244" t="s">
        <v>32</v>
      </c>
      <c r="F188" s="245" t="s">
        <v>381</v>
      </c>
      <c r="G188" s="243"/>
      <c r="H188" s="244" t="s">
        <v>32</v>
      </c>
      <c r="I188" s="246"/>
      <c r="J188" s="243"/>
      <c r="K188" s="243"/>
      <c r="L188" s="247"/>
      <c r="M188" s="248"/>
      <c r="N188" s="249"/>
      <c r="O188" s="249"/>
      <c r="P188" s="249"/>
      <c r="Q188" s="249"/>
      <c r="R188" s="249"/>
      <c r="S188" s="249"/>
      <c r="T188" s="250"/>
      <c r="AT188" s="251" t="s">
        <v>197</v>
      </c>
      <c r="AU188" s="251" t="s">
        <v>141</v>
      </c>
      <c r="AV188" s="15" t="s">
        <v>21</v>
      </c>
      <c r="AW188" s="15" t="s">
        <v>41</v>
      </c>
      <c r="AX188" s="15" t="s">
        <v>79</v>
      </c>
      <c r="AY188" s="251" t="s">
        <v>132</v>
      </c>
    </row>
    <row r="189" spans="1:65" s="13" customFormat="1" ht="11.25">
      <c r="B189" s="209"/>
      <c r="C189" s="210"/>
      <c r="D189" s="211" t="s">
        <v>197</v>
      </c>
      <c r="E189" s="212" t="s">
        <v>32</v>
      </c>
      <c r="F189" s="213" t="s">
        <v>382</v>
      </c>
      <c r="G189" s="210"/>
      <c r="H189" s="214">
        <v>20.8</v>
      </c>
      <c r="I189" s="215"/>
      <c r="J189" s="210"/>
      <c r="K189" s="210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197</v>
      </c>
      <c r="AU189" s="220" t="s">
        <v>141</v>
      </c>
      <c r="AV189" s="13" t="s">
        <v>141</v>
      </c>
      <c r="AW189" s="13" t="s">
        <v>41</v>
      </c>
      <c r="AX189" s="13" t="s">
        <v>79</v>
      </c>
      <c r="AY189" s="220" t="s">
        <v>132</v>
      </c>
    </row>
    <row r="190" spans="1:65" s="14" customFormat="1" ht="11.25">
      <c r="B190" s="221"/>
      <c r="C190" s="222"/>
      <c r="D190" s="211" t="s">
        <v>197</v>
      </c>
      <c r="E190" s="223" t="s">
        <v>32</v>
      </c>
      <c r="F190" s="224" t="s">
        <v>199</v>
      </c>
      <c r="G190" s="222"/>
      <c r="H190" s="225">
        <v>53.66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197</v>
      </c>
      <c r="AU190" s="231" t="s">
        <v>141</v>
      </c>
      <c r="AV190" s="14" t="s">
        <v>150</v>
      </c>
      <c r="AW190" s="14" t="s">
        <v>41</v>
      </c>
      <c r="AX190" s="14" t="s">
        <v>21</v>
      </c>
      <c r="AY190" s="231" t="s">
        <v>132</v>
      </c>
    </row>
    <row r="191" spans="1:65" s="2" customFormat="1" ht="21.75" customHeight="1">
      <c r="A191" s="36"/>
      <c r="B191" s="37"/>
      <c r="C191" s="191" t="s">
        <v>372</v>
      </c>
      <c r="D191" s="191" t="s">
        <v>135</v>
      </c>
      <c r="E191" s="192" t="s">
        <v>384</v>
      </c>
      <c r="F191" s="193" t="s">
        <v>385</v>
      </c>
      <c r="G191" s="194" t="s">
        <v>195</v>
      </c>
      <c r="H191" s="195">
        <v>47</v>
      </c>
      <c r="I191" s="196"/>
      <c r="J191" s="197">
        <f>ROUND(I191*H191,2)</f>
        <v>0</v>
      </c>
      <c r="K191" s="193" t="s">
        <v>139</v>
      </c>
      <c r="L191" s="41"/>
      <c r="M191" s="198" t="s">
        <v>32</v>
      </c>
      <c r="N191" s="199" t="s">
        <v>51</v>
      </c>
      <c r="O191" s="66"/>
      <c r="P191" s="200">
        <f>O191*H191</f>
        <v>0</v>
      </c>
      <c r="Q191" s="200">
        <v>0</v>
      </c>
      <c r="R191" s="200">
        <f>Q191*H191</f>
        <v>0</v>
      </c>
      <c r="S191" s="200">
        <v>0.13100000000000001</v>
      </c>
      <c r="T191" s="201">
        <f>S191*H191</f>
        <v>6.157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150</v>
      </c>
      <c r="AT191" s="202" t="s">
        <v>135</v>
      </c>
      <c r="AU191" s="202" t="s">
        <v>141</v>
      </c>
      <c r="AY191" s="18" t="s">
        <v>132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8" t="s">
        <v>141</v>
      </c>
      <c r="BK191" s="203">
        <f>ROUND(I191*H191,2)</f>
        <v>0</v>
      </c>
      <c r="BL191" s="18" t="s">
        <v>150</v>
      </c>
      <c r="BM191" s="202" t="s">
        <v>783</v>
      </c>
    </row>
    <row r="192" spans="1:65" s="2" customFormat="1" ht="21.75" customHeight="1">
      <c r="A192" s="36"/>
      <c r="B192" s="37"/>
      <c r="C192" s="191" t="s">
        <v>29</v>
      </c>
      <c r="D192" s="191" t="s">
        <v>135</v>
      </c>
      <c r="E192" s="192" t="s">
        <v>388</v>
      </c>
      <c r="F192" s="193" t="s">
        <v>389</v>
      </c>
      <c r="G192" s="194" t="s">
        <v>195</v>
      </c>
      <c r="H192" s="195">
        <v>220.57</v>
      </c>
      <c r="I192" s="196"/>
      <c r="J192" s="197">
        <f>ROUND(I192*H192,2)</f>
        <v>0</v>
      </c>
      <c r="K192" s="193" t="s">
        <v>139</v>
      </c>
      <c r="L192" s="41"/>
      <c r="M192" s="198" t="s">
        <v>32</v>
      </c>
      <c r="N192" s="199" t="s">
        <v>51</v>
      </c>
      <c r="O192" s="66"/>
      <c r="P192" s="200">
        <f>O192*H192</f>
        <v>0</v>
      </c>
      <c r="Q192" s="200">
        <v>0</v>
      </c>
      <c r="R192" s="200">
        <f>Q192*H192</f>
        <v>0</v>
      </c>
      <c r="S192" s="200">
        <v>0.01</v>
      </c>
      <c r="T192" s="201">
        <f>S192*H192</f>
        <v>2.2056999999999998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2" t="s">
        <v>150</v>
      </c>
      <c r="AT192" s="202" t="s">
        <v>135</v>
      </c>
      <c r="AU192" s="202" t="s">
        <v>141</v>
      </c>
      <c r="AY192" s="18" t="s">
        <v>132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8" t="s">
        <v>141</v>
      </c>
      <c r="BK192" s="203">
        <f>ROUND(I192*H192,2)</f>
        <v>0</v>
      </c>
      <c r="BL192" s="18" t="s">
        <v>150</v>
      </c>
      <c r="BM192" s="202" t="s">
        <v>784</v>
      </c>
    </row>
    <row r="193" spans="1:65" s="12" customFormat="1" ht="22.9" customHeight="1">
      <c r="B193" s="175"/>
      <c r="C193" s="176"/>
      <c r="D193" s="177" t="s">
        <v>78</v>
      </c>
      <c r="E193" s="189" t="s">
        <v>391</v>
      </c>
      <c r="F193" s="189" t="s">
        <v>392</v>
      </c>
      <c r="G193" s="176"/>
      <c r="H193" s="176"/>
      <c r="I193" s="179"/>
      <c r="J193" s="190">
        <f>BK193</f>
        <v>0</v>
      </c>
      <c r="K193" s="176"/>
      <c r="L193" s="181"/>
      <c r="M193" s="182"/>
      <c r="N193" s="183"/>
      <c r="O193" s="183"/>
      <c r="P193" s="184">
        <f>SUM(P194:P199)</f>
        <v>0</v>
      </c>
      <c r="Q193" s="183"/>
      <c r="R193" s="184">
        <f>SUM(R194:R199)</f>
        <v>0</v>
      </c>
      <c r="S193" s="183"/>
      <c r="T193" s="185">
        <f>SUM(T194:T199)</f>
        <v>0</v>
      </c>
      <c r="AR193" s="186" t="s">
        <v>21</v>
      </c>
      <c r="AT193" s="187" t="s">
        <v>78</v>
      </c>
      <c r="AU193" s="187" t="s">
        <v>21</v>
      </c>
      <c r="AY193" s="186" t="s">
        <v>132</v>
      </c>
      <c r="BK193" s="188">
        <f>SUM(BK194:BK199)</f>
        <v>0</v>
      </c>
    </row>
    <row r="194" spans="1:65" s="2" customFormat="1" ht="21.75" customHeight="1">
      <c r="A194" s="36"/>
      <c r="B194" s="37"/>
      <c r="C194" s="191" t="s">
        <v>383</v>
      </c>
      <c r="D194" s="191" t="s">
        <v>135</v>
      </c>
      <c r="E194" s="192" t="s">
        <v>394</v>
      </c>
      <c r="F194" s="193" t="s">
        <v>395</v>
      </c>
      <c r="G194" s="194" t="s">
        <v>251</v>
      </c>
      <c r="H194" s="195">
        <v>29.603999999999999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785</v>
      </c>
    </row>
    <row r="195" spans="1:65" s="2" customFormat="1" ht="21.75" customHeight="1">
      <c r="A195" s="36"/>
      <c r="B195" s="37"/>
      <c r="C195" s="191" t="s">
        <v>387</v>
      </c>
      <c r="D195" s="191" t="s">
        <v>135</v>
      </c>
      <c r="E195" s="192" t="s">
        <v>398</v>
      </c>
      <c r="F195" s="193" t="s">
        <v>399</v>
      </c>
      <c r="G195" s="194" t="s">
        <v>251</v>
      </c>
      <c r="H195" s="195">
        <v>414.45600000000002</v>
      </c>
      <c r="I195" s="196"/>
      <c r="J195" s="197">
        <f>ROUND(I195*H195,2)</f>
        <v>0</v>
      </c>
      <c r="K195" s="193" t="s">
        <v>139</v>
      </c>
      <c r="L195" s="41"/>
      <c r="M195" s="198" t="s">
        <v>32</v>
      </c>
      <c r="N195" s="199" t="s">
        <v>51</v>
      </c>
      <c r="O195" s="66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150</v>
      </c>
      <c r="AT195" s="202" t="s">
        <v>135</v>
      </c>
      <c r="AU195" s="202" t="s">
        <v>141</v>
      </c>
      <c r="AY195" s="18" t="s">
        <v>132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8" t="s">
        <v>141</v>
      </c>
      <c r="BK195" s="203">
        <f>ROUND(I195*H195,2)</f>
        <v>0</v>
      </c>
      <c r="BL195" s="18" t="s">
        <v>150</v>
      </c>
      <c r="BM195" s="202" t="s">
        <v>786</v>
      </c>
    </row>
    <row r="196" spans="1:65" s="13" customFormat="1" ht="11.25">
      <c r="B196" s="209"/>
      <c r="C196" s="210"/>
      <c r="D196" s="211" t="s">
        <v>197</v>
      </c>
      <c r="E196" s="212" t="s">
        <v>32</v>
      </c>
      <c r="F196" s="213" t="s">
        <v>401</v>
      </c>
      <c r="G196" s="210"/>
      <c r="H196" s="214">
        <v>414.45600000000002</v>
      </c>
      <c r="I196" s="215"/>
      <c r="J196" s="210"/>
      <c r="K196" s="210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197</v>
      </c>
      <c r="AU196" s="220" t="s">
        <v>141</v>
      </c>
      <c r="AV196" s="13" t="s">
        <v>141</v>
      </c>
      <c r="AW196" s="13" t="s">
        <v>41</v>
      </c>
      <c r="AX196" s="13" t="s">
        <v>79</v>
      </c>
      <c r="AY196" s="220" t="s">
        <v>132</v>
      </c>
    </row>
    <row r="197" spans="1:65" s="14" customFormat="1" ht="11.25">
      <c r="B197" s="221"/>
      <c r="C197" s="222"/>
      <c r="D197" s="211" t="s">
        <v>197</v>
      </c>
      <c r="E197" s="223" t="s">
        <v>32</v>
      </c>
      <c r="F197" s="224" t="s">
        <v>199</v>
      </c>
      <c r="G197" s="222"/>
      <c r="H197" s="225">
        <v>414.45600000000002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197</v>
      </c>
      <c r="AU197" s="231" t="s">
        <v>141</v>
      </c>
      <c r="AV197" s="14" t="s">
        <v>150</v>
      </c>
      <c r="AW197" s="14" t="s">
        <v>41</v>
      </c>
      <c r="AX197" s="14" t="s">
        <v>21</v>
      </c>
      <c r="AY197" s="231" t="s">
        <v>132</v>
      </c>
    </row>
    <row r="198" spans="1:65" s="2" customFormat="1" ht="16.5" customHeight="1">
      <c r="A198" s="36"/>
      <c r="B198" s="37"/>
      <c r="C198" s="191" t="s">
        <v>393</v>
      </c>
      <c r="D198" s="191" t="s">
        <v>135</v>
      </c>
      <c r="E198" s="192" t="s">
        <v>403</v>
      </c>
      <c r="F198" s="193" t="s">
        <v>404</v>
      </c>
      <c r="G198" s="194" t="s">
        <v>251</v>
      </c>
      <c r="H198" s="195">
        <v>29.603999999999999</v>
      </c>
      <c r="I198" s="196"/>
      <c r="J198" s="197">
        <f>ROUND(I198*H198,2)</f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150</v>
      </c>
      <c r="AT198" s="202" t="s">
        <v>135</v>
      </c>
      <c r="AU198" s="202" t="s">
        <v>141</v>
      </c>
      <c r="AY198" s="18" t="s">
        <v>132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8" t="s">
        <v>141</v>
      </c>
      <c r="BK198" s="203">
        <f>ROUND(I198*H198,2)</f>
        <v>0</v>
      </c>
      <c r="BL198" s="18" t="s">
        <v>150</v>
      </c>
      <c r="BM198" s="202" t="s">
        <v>787</v>
      </c>
    </row>
    <row r="199" spans="1:65" s="2" customFormat="1" ht="21.75" customHeight="1">
      <c r="A199" s="36"/>
      <c r="B199" s="37"/>
      <c r="C199" s="191" t="s">
        <v>397</v>
      </c>
      <c r="D199" s="191" t="s">
        <v>135</v>
      </c>
      <c r="E199" s="192" t="s">
        <v>407</v>
      </c>
      <c r="F199" s="193" t="s">
        <v>408</v>
      </c>
      <c r="G199" s="194" t="s">
        <v>251</v>
      </c>
      <c r="H199" s="195">
        <v>29.603999999999999</v>
      </c>
      <c r="I199" s="196"/>
      <c r="J199" s="197">
        <f>ROUND(I199*H199,2)</f>
        <v>0</v>
      </c>
      <c r="K199" s="193" t="s">
        <v>139</v>
      </c>
      <c r="L199" s="41"/>
      <c r="M199" s="198" t="s">
        <v>32</v>
      </c>
      <c r="N199" s="199" t="s">
        <v>51</v>
      </c>
      <c r="O199" s="66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150</v>
      </c>
      <c r="AT199" s="202" t="s">
        <v>135</v>
      </c>
      <c r="AU199" s="202" t="s">
        <v>141</v>
      </c>
      <c r="AY199" s="18" t="s">
        <v>132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8" t="s">
        <v>141</v>
      </c>
      <c r="BK199" s="203">
        <f>ROUND(I199*H199,2)</f>
        <v>0</v>
      </c>
      <c r="BL199" s="18" t="s">
        <v>150</v>
      </c>
      <c r="BM199" s="202" t="s">
        <v>788</v>
      </c>
    </row>
    <row r="200" spans="1:65" s="12" customFormat="1" ht="22.9" customHeight="1">
      <c r="B200" s="175"/>
      <c r="C200" s="176"/>
      <c r="D200" s="177" t="s">
        <v>78</v>
      </c>
      <c r="E200" s="189" t="s">
        <v>410</v>
      </c>
      <c r="F200" s="189" t="s">
        <v>411</v>
      </c>
      <c r="G200" s="176"/>
      <c r="H200" s="176"/>
      <c r="I200" s="179"/>
      <c r="J200" s="190">
        <f>BK200</f>
        <v>0</v>
      </c>
      <c r="K200" s="176"/>
      <c r="L200" s="181"/>
      <c r="M200" s="182"/>
      <c r="N200" s="183"/>
      <c r="O200" s="183"/>
      <c r="P200" s="184">
        <f>P201</f>
        <v>0</v>
      </c>
      <c r="Q200" s="183"/>
      <c r="R200" s="184">
        <f>R201</f>
        <v>0</v>
      </c>
      <c r="S200" s="183"/>
      <c r="T200" s="185">
        <f>T201</f>
        <v>0</v>
      </c>
      <c r="AR200" s="186" t="s">
        <v>21</v>
      </c>
      <c r="AT200" s="187" t="s">
        <v>78</v>
      </c>
      <c r="AU200" s="187" t="s">
        <v>21</v>
      </c>
      <c r="AY200" s="186" t="s">
        <v>132</v>
      </c>
      <c r="BK200" s="188">
        <f>BK201</f>
        <v>0</v>
      </c>
    </row>
    <row r="201" spans="1:65" s="2" customFormat="1" ht="21.75" customHeight="1">
      <c r="A201" s="36"/>
      <c r="B201" s="37"/>
      <c r="C201" s="191" t="s">
        <v>402</v>
      </c>
      <c r="D201" s="191" t="s">
        <v>135</v>
      </c>
      <c r="E201" s="192" t="s">
        <v>413</v>
      </c>
      <c r="F201" s="193" t="s">
        <v>414</v>
      </c>
      <c r="G201" s="194" t="s">
        <v>251</v>
      </c>
      <c r="H201" s="195">
        <v>39.347000000000001</v>
      </c>
      <c r="I201" s="196"/>
      <c r="J201" s="197">
        <f>ROUND(I201*H201,2)</f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150</v>
      </c>
      <c r="AT201" s="202" t="s">
        <v>135</v>
      </c>
      <c r="AU201" s="202" t="s">
        <v>141</v>
      </c>
      <c r="AY201" s="18" t="s">
        <v>132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8" t="s">
        <v>141</v>
      </c>
      <c r="BK201" s="203">
        <f>ROUND(I201*H201,2)</f>
        <v>0</v>
      </c>
      <c r="BL201" s="18" t="s">
        <v>150</v>
      </c>
      <c r="BM201" s="202" t="s">
        <v>789</v>
      </c>
    </row>
    <row r="202" spans="1:65" s="12" customFormat="1" ht="25.9" customHeight="1">
      <c r="B202" s="175"/>
      <c r="C202" s="176"/>
      <c r="D202" s="177" t="s">
        <v>78</v>
      </c>
      <c r="E202" s="178" t="s">
        <v>416</v>
      </c>
      <c r="F202" s="178" t="s">
        <v>417</v>
      </c>
      <c r="G202" s="176"/>
      <c r="H202" s="176"/>
      <c r="I202" s="179"/>
      <c r="J202" s="180">
        <f>BK202</f>
        <v>0</v>
      </c>
      <c r="K202" s="176"/>
      <c r="L202" s="181"/>
      <c r="M202" s="182"/>
      <c r="N202" s="183"/>
      <c r="O202" s="183"/>
      <c r="P202" s="184">
        <f>SUM(P203:P227)</f>
        <v>0</v>
      </c>
      <c r="Q202" s="183"/>
      <c r="R202" s="184">
        <f>SUM(R203:R227)</f>
        <v>2.5847279999999997</v>
      </c>
      <c r="S202" s="183"/>
      <c r="T202" s="185">
        <f>SUM(T203:T227)</f>
        <v>0.1368</v>
      </c>
      <c r="AR202" s="186" t="s">
        <v>141</v>
      </c>
      <c r="AT202" s="187" t="s">
        <v>78</v>
      </c>
      <c r="AU202" s="187" t="s">
        <v>79</v>
      </c>
      <c r="AY202" s="186" t="s">
        <v>132</v>
      </c>
      <c r="BK202" s="188">
        <f>SUM(BK203:BK227)</f>
        <v>0</v>
      </c>
    </row>
    <row r="203" spans="1:65" s="2" customFormat="1" ht="16.5" customHeight="1">
      <c r="A203" s="36"/>
      <c r="B203" s="37"/>
      <c r="C203" s="191" t="s">
        <v>406</v>
      </c>
      <c r="D203" s="191" t="s">
        <v>135</v>
      </c>
      <c r="E203" s="192" t="s">
        <v>790</v>
      </c>
      <c r="F203" s="193" t="s">
        <v>791</v>
      </c>
      <c r="G203" s="194" t="s">
        <v>195</v>
      </c>
      <c r="H203" s="195">
        <v>262.2</v>
      </c>
      <c r="I203" s="196"/>
      <c r="J203" s="197">
        <f>ROUND(I203*H203,2)</f>
        <v>0</v>
      </c>
      <c r="K203" s="193" t="s">
        <v>139</v>
      </c>
      <c r="L203" s="41"/>
      <c r="M203" s="198" t="s">
        <v>32</v>
      </c>
      <c r="N203" s="199" t="s">
        <v>51</v>
      </c>
      <c r="O203" s="66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261</v>
      </c>
      <c r="AT203" s="202" t="s">
        <v>135</v>
      </c>
      <c r="AU203" s="202" t="s">
        <v>21</v>
      </c>
      <c r="AY203" s="18" t="s">
        <v>132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8" t="s">
        <v>141</v>
      </c>
      <c r="BK203" s="203">
        <f>ROUND(I203*H203,2)</f>
        <v>0</v>
      </c>
      <c r="BL203" s="18" t="s">
        <v>261</v>
      </c>
      <c r="BM203" s="202" t="s">
        <v>792</v>
      </c>
    </row>
    <row r="204" spans="1:65" s="13" customFormat="1" ht="11.25">
      <c r="B204" s="209"/>
      <c r="C204" s="210"/>
      <c r="D204" s="211" t="s">
        <v>197</v>
      </c>
      <c r="E204" s="212" t="s">
        <v>32</v>
      </c>
      <c r="F204" s="213" t="s">
        <v>745</v>
      </c>
      <c r="G204" s="210"/>
      <c r="H204" s="214">
        <v>262.2</v>
      </c>
      <c r="I204" s="215"/>
      <c r="J204" s="210"/>
      <c r="K204" s="210"/>
      <c r="L204" s="216"/>
      <c r="M204" s="217"/>
      <c r="N204" s="218"/>
      <c r="O204" s="218"/>
      <c r="P204" s="218"/>
      <c r="Q204" s="218"/>
      <c r="R204" s="218"/>
      <c r="S204" s="218"/>
      <c r="T204" s="219"/>
      <c r="AT204" s="220" t="s">
        <v>197</v>
      </c>
      <c r="AU204" s="220" t="s">
        <v>21</v>
      </c>
      <c r="AV204" s="13" t="s">
        <v>141</v>
      </c>
      <c r="AW204" s="13" t="s">
        <v>41</v>
      </c>
      <c r="AX204" s="13" t="s">
        <v>79</v>
      </c>
      <c r="AY204" s="220" t="s">
        <v>132</v>
      </c>
    </row>
    <row r="205" spans="1:65" s="14" customFormat="1" ht="11.25">
      <c r="B205" s="221"/>
      <c r="C205" s="222"/>
      <c r="D205" s="211" t="s">
        <v>197</v>
      </c>
      <c r="E205" s="223" t="s">
        <v>32</v>
      </c>
      <c r="F205" s="224" t="s">
        <v>199</v>
      </c>
      <c r="G205" s="222"/>
      <c r="H205" s="225">
        <v>262.2</v>
      </c>
      <c r="I205" s="226"/>
      <c r="J205" s="222"/>
      <c r="K205" s="222"/>
      <c r="L205" s="227"/>
      <c r="M205" s="228"/>
      <c r="N205" s="229"/>
      <c r="O205" s="229"/>
      <c r="P205" s="229"/>
      <c r="Q205" s="229"/>
      <c r="R205" s="229"/>
      <c r="S205" s="229"/>
      <c r="T205" s="230"/>
      <c r="AT205" s="231" t="s">
        <v>197</v>
      </c>
      <c r="AU205" s="231" t="s">
        <v>21</v>
      </c>
      <c r="AV205" s="14" t="s">
        <v>150</v>
      </c>
      <c r="AW205" s="14" t="s">
        <v>41</v>
      </c>
      <c r="AX205" s="14" t="s">
        <v>21</v>
      </c>
      <c r="AY205" s="231" t="s">
        <v>132</v>
      </c>
    </row>
    <row r="206" spans="1:65" s="2" customFormat="1" ht="16.5" customHeight="1">
      <c r="A206" s="36"/>
      <c r="B206" s="37"/>
      <c r="C206" s="191" t="s">
        <v>412</v>
      </c>
      <c r="D206" s="191" t="s">
        <v>135</v>
      </c>
      <c r="E206" s="192" t="s">
        <v>423</v>
      </c>
      <c r="F206" s="193" t="s">
        <v>424</v>
      </c>
      <c r="G206" s="194" t="s">
        <v>224</v>
      </c>
      <c r="H206" s="195">
        <v>19</v>
      </c>
      <c r="I206" s="196"/>
      <c r="J206" s="197">
        <f>ROUND(I206*H206,2)</f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>O206*H206</f>
        <v>0</v>
      </c>
      <c r="Q206" s="200">
        <v>0</v>
      </c>
      <c r="R206" s="200">
        <f>Q206*H206</f>
        <v>0</v>
      </c>
      <c r="S206" s="200">
        <v>3.3800000000000002E-3</v>
      </c>
      <c r="T206" s="201">
        <f>S206*H206</f>
        <v>6.4219999999999999E-2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8" t="s">
        <v>141</v>
      </c>
      <c r="BK206" s="203">
        <f>ROUND(I206*H206,2)</f>
        <v>0</v>
      </c>
      <c r="BL206" s="18" t="s">
        <v>261</v>
      </c>
      <c r="BM206" s="202" t="s">
        <v>793</v>
      </c>
    </row>
    <row r="207" spans="1:65" s="2" customFormat="1" ht="16.5" customHeight="1">
      <c r="A207" s="36"/>
      <c r="B207" s="37"/>
      <c r="C207" s="191" t="s">
        <v>794</v>
      </c>
      <c r="D207" s="191" t="s">
        <v>135</v>
      </c>
      <c r="E207" s="192" t="s">
        <v>427</v>
      </c>
      <c r="F207" s="193" t="s">
        <v>428</v>
      </c>
      <c r="G207" s="194" t="s">
        <v>224</v>
      </c>
      <c r="H207" s="195">
        <v>38</v>
      </c>
      <c r="I207" s="196"/>
      <c r="J207" s="197">
        <f>ROUND(I207*H207,2)</f>
        <v>0</v>
      </c>
      <c r="K207" s="193" t="s">
        <v>139</v>
      </c>
      <c r="L207" s="41"/>
      <c r="M207" s="198" t="s">
        <v>32</v>
      </c>
      <c r="N207" s="199" t="s">
        <v>51</v>
      </c>
      <c r="O207" s="66"/>
      <c r="P207" s="200">
        <f>O207*H207</f>
        <v>0</v>
      </c>
      <c r="Q207" s="200">
        <v>0</v>
      </c>
      <c r="R207" s="200">
        <f>Q207*H207</f>
        <v>0</v>
      </c>
      <c r="S207" s="200">
        <v>1.91E-3</v>
      </c>
      <c r="T207" s="201">
        <f>S207*H207</f>
        <v>7.2580000000000006E-2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2" t="s">
        <v>261</v>
      </c>
      <c r="AT207" s="202" t="s">
        <v>135</v>
      </c>
      <c r="AU207" s="202" t="s">
        <v>21</v>
      </c>
      <c r="AY207" s="18" t="s">
        <v>132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18" t="s">
        <v>141</v>
      </c>
      <c r="BK207" s="203">
        <f>ROUND(I207*H207,2)</f>
        <v>0</v>
      </c>
      <c r="BL207" s="18" t="s">
        <v>261</v>
      </c>
      <c r="BM207" s="202" t="s">
        <v>795</v>
      </c>
    </row>
    <row r="208" spans="1:65" s="2" customFormat="1" ht="16.5" customHeight="1">
      <c r="A208" s="36"/>
      <c r="B208" s="37"/>
      <c r="C208" s="191" t="s">
        <v>796</v>
      </c>
      <c r="D208" s="191" t="s">
        <v>135</v>
      </c>
      <c r="E208" s="192" t="s">
        <v>431</v>
      </c>
      <c r="F208" s="193" t="s">
        <v>432</v>
      </c>
      <c r="G208" s="194" t="s">
        <v>224</v>
      </c>
      <c r="H208" s="195">
        <v>38</v>
      </c>
      <c r="I208" s="196"/>
      <c r="J208" s="197">
        <f>ROUND(I208*H208,2)</f>
        <v>0</v>
      </c>
      <c r="K208" s="193" t="s">
        <v>139</v>
      </c>
      <c r="L208" s="41"/>
      <c r="M208" s="198" t="s">
        <v>32</v>
      </c>
      <c r="N208" s="199" t="s">
        <v>51</v>
      </c>
      <c r="O208" s="66"/>
      <c r="P208" s="200">
        <f>O208*H208</f>
        <v>0</v>
      </c>
      <c r="Q208" s="200">
        <v>0</v>
      </c>
      <c r="R208" s="200">
        <f>Q208*H208</f>
        <v>0</v>
      </c>
      <c r="S208" s="200">
        <v>0</v>
      </c>
      <c r="T208" s="201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2" t="s">
        <v>261</v>
      </c>
      <c r="AT208" s="202" t="s">
        <v>135</v>
      </c>
      <c r="AU208" s="202" t="s">
        <v>21</v>
      </c>
      <c r="AY208" s="18" t="s">
        <v>132</v>
      </c>
      <c r="BE208" s="203">
        <f>IF(N208="základní",J208,0)</f>
        <v>0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18" t="s">
        <v>141</v>
      </c>
      <c r="BK208" s="203">
        <f>ROUND(I208*H208,2)</f>
        <v>0</v>
      </c>
      <c r="BL208" s="18" t="s">
        <v>261</v>
      </c>
      <c r="BM208" s="202" t="s">
        <v>797</v>
      </c>
    </row>
    <row r="209" spans="1:65" s="2" customFormat="1" ht="16.5" customHeight="1">
      <c r="A209" s="36"/>
      <c r="B209" s="37"/>
      <c r="C209" s="191" t="s">
        <v>426</v>
      </c>
      <c r="D209" s="191" t="s">
        <v>135</v>
      </c>
      <c r="E209" s="192" t="s">
        <v>435</v>
      </c>
      <c r="F209" s="193" t="s">
        <v>436</v>
      </c>
      <c r="G209" s="194" t="s">
        <v>224</v>
      </c>
      <c r="H209" s="195">
        <v>30.4</v>
      </c>
      <c r="I209" s="196"/>
      <c r="J209" s="197">
        <f>ROUND(I209*H209,2)</f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>O209*H209</f>
        <v>0</v>
      </c>
      <c r="Q209" s="200">
        <v>0</v>
      </c>
      <c r="R209" s="200">
        <f>Q209*H209</f>
        <v>0</v>
      </c>
      <c r="S209" s="200">
        <v>0</v>
      </c>
      <c r="T209" s="20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8" t="s">
        <v>141</v>
      </c>
      <c r="BK209" s="203">
        <f>ROUND(I209*H209,2)</f>
        <v>0</v>
      </c>
      <c r="BL209" s="18" t="s">
        <v>261</v>
      </c>
      <c r="BM209" s="202" t="s">
        <v>798</v>
      </c>
    </row>
    <row r="210" spans="1:65" s="13" customFormat="1" ht="11.25">
      <c r="B210" s="209"/>
      <c r="C210" s="210"/>
      <c r="D210" s="211" t="s">
        <v>197</v>
      </c>
      <c r="E210" s="212" t="s">
        <v>32</v>
      </c>
      <c r="F210" s="213" t="s">
        <v>438</v>
      </c>
      <c r="G210" s="210"/>
      <c r="H210" s="214">
        <v>30.4</v>
      </c>
      <c r="I210" s="215"/>
      <c r="J210" s="210"/>
      <c r="K210" s="210"/>
      <c r="L210" s="216"/>
      <c r="M210" s="217"/>
      <c r="N210" s="218"/>
      <c r="O210" s="218"/>
      <c r="P210" s="218"/>
      <c r="Q210" s="218"/>
      <c r="R210" s="218"/>
      <c r="S210" s="218"/>
      <c r="T210" s="219"/>
      <c r="AT210" s="220" t="s">
        <v>197</v>
      </c>
      <c r="AU210" s="220" t="s">
        <v>21</v>
      </c>
      <c r="AV210" s="13" t="s">
        <v>141</v>
      </c>
      <c r="AW210" s="13" t="s">
        <v>41</v>
      </c>
      <c r="AX210" s="13" t="s">
        <v>79</v>
      </c>
      <c r="AY210" s="220" t="s">
        <v>132</v>
      </c>
    </row>
    <row r="211" spans="1:65" s="14" customFormat="1" ht="11.25">
      <c r="B211" s="221"/>
      <c r="C211" s="222"/>
      <c r="D211" s="211" t="s">
        <v>197</v>
      </c>
      <c r="E211" s="223" t="s">
        <v>32</v>
      </c>
      <c r="F211" s="224" t="s">
        <v>199</v>
      </c>
      <c r="G211" s="222"/>
      <c r="H211" s="225">
        <v>30.4</v>
      </c>
      <c r="I211" s="226"/>
      <c r="J211" s="222"/>
      <c r="K211" s="222"/>
      <c r="L211" s="227"/>
      <c r="M211" s="228"/>
      <c r="N211" s="229"/>
      <c r="O211" s="229"/>
      <c r="P211" s="229"/>
      <c r="Q211" s="229"/>
      <c r="R211" s="229"/>
      <c r="S211" s="229"/>
      <c r="T211" s="230"/>
      <c r="AT211" s="231" t="s">
        <v>197</v>
      </c>
      <c r="AU211" s="231" t="s">
        <v>21</v>
      </c>
      <c r="AV211" s="14" t="s">
        <v>150</v>
      </c>
      <c r="AW211" s="14" t="s">
        <v>41</v>
      </c>
      <c r="AX211" s="14" t="s">
        <v>21</v>
      </c>
      <c r="AY211" s="231" t="s">
        <v>132</v>
      </c>
    </row>
    <row r="212" spans="1:65" s="2" customFormat="1" ht="16.5" customHeight="1">
      <c r="A212" s="36"/>
      <c r="B212" s="37"/>
      <c r="C212" s="191" t="s">
        <v>430</v>
      </c>
      <c r="D212" s="191" t="s">
        <v>135</v>
      </c>
      <c r="E212" s="192" t="s">
        <v>440</v>
      </c>
      <c r="F212" s="193" t="s">
        <v>441</v>
      </c>
      <c r="G212" s="194" t="s">
        <v>224</v>
      </c>
      <c r="H212" s="195">
        <v>38</v>
      </c>
      <c r="I212" s="196"/>
      <c r="J212" s="197">
        <f t="shared" ref="J212:J217" si="0">ROUND(I212*H212,2)</f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ref="P212:P217" si="1">O212*H212</f>
        <v>0</v>
      </c>
      <c r="Q212" s="200">
        <v>0</v>
      </c>
      <c r="R212" s="200">
        <f t="shared" ref="R212:R217" si="2">Q212*H212</f>
        <v>0</v>
      </c>
      <c r="S212" s="200">
        <v>0</v>
      </c>
      <c r="T212" s="201">
        <f t="shared" ref="T212:T217" si="3"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ref="BE212:BE217" si="4">IF(N212="základní",J212,0)</f>
        <v>0</v>
      </c>
      <c r="BF212" s="203">
        <f t="shared" ref="BF212:BF217" si="5">IF(N212="snížená",J212,0)</f>
        <v>0</v>
      </c>
      <c r="BG212" s="203">
        <f t="shared" ref="BG212:BG217" si="6">IF(N212="zákl. přenesená",J212,0)</f>
        <v>0</v>
      </c>
      <c r="BH212" s="203">
        <f t="shared" ref="BH212:BH217" si="7">IF(N212="sníž. přenesená",J212,0)</f>
        <v>0</v>
      </c>
      <c r="BI212" s="203">
        <f t="shared" ref="BI212:BI217" si="8">IF(N212="nulová",J212,0)</f>
        <v>0</v>
      </c>
      <c r="BJ212" s="18" t="s">
        <v>141</v>
      </c>
      <c r="BK212" s="203">
        <f t="shared" ref="BK212:BK217" si="9">ROUND(I212*H212,2)</f>
        <v>0</v>
      </c>
      <c r="BL212" s="18" t="s">
        <v>261</v>
      </c>
      <c r="BM212" s="202" t="s">
        <v>799</v>
      </c>
    </row>
    <row r="213" spans="1:65" s="2" customFormat="1" ht="21.75" customHeight="1">
      <c r="A213" s="36"/>
      <c r="B213" s="37"/>
      <c r="C213" s="191" t="s">
        <v>434</v>
      </c>
      <c r="D213" s="191" t="s">
        <v>135</v>
      </c>
      <c r="E213" s="192" t="s">
        <v>444</v>
      </c>
      <c r="F213" s="193" t="s">
        <v>445</v>
      </c>
      <c r="G213" s="194" t="s">
        <v>195</v>
      </c>
      <c r="H213" s="195">
        <v>262.2</v>
      </c>
      <c r="I213" s="196"/>
      <c r="J213" s="197">
        <f t="shared" si="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1"/>
        <v>0</v>
      </c>
      <c r="Q213" s="200">
        <v>7.5599999999999999E-3</v>
      </c>
      <c r="R213" s="200">
        <f t="shared" si="2"/>
        <v>1.9822319999999998</v>
      </c>
      <c r="S213" s="200">
        <v>0</v>
      </c>
      <c r="T213" s="201">
        <f t="shared" si="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8" t="s">
        <v>141</v>
      </c>
      <c r="BK213" s="203">
        <f t="shared" si="9"/>
        <v>0</v>
      </c>
      <c r="BL213" s="18" t="s">
        <v>261</v>
      </c>
      <c r="BM213" s="202" t="s">
        <v>800</v>
      </c>
    </row>
    <row r="214" spans="1:65" s="2" customFormat="1" ht="16.5" customHeight="1">
      <c r="A214" s="36"/>
      <c r="B214" s="37"/>
      <c r="C214" s="191" t="s">
        <v>439</v>
      </c>
      <c r="D214" s="191" t="s">
        <v>135</v>
      </c>
      <c r="E214" s="192" t="s">
        <v>448</v>
      </c>
      <c r="F214" s="193" t="s">
        <v>449</v>
      </c>
      <c r="G214" s="194" t="s">
        <v>224</v>
      </c>
      <c r="H214" s="195">
        <v>19</v>
      </c>
      <c r="I214" s="196"/>
      <c r="J214" s="197">
        <f t="shared" si="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1"/>
        <v>0</v>
      </c>
      <c r="Q214" s="200">
        <v>0</v>
      </c>
      <c r="R214" s="200">
        <f t="shared" si="2"/>
        <v>0</v>
      </c>
      <c r="S214" s="200">
        <v>0</v>
      </c>
      <c r="T214" s="201">
        <f t="shared" si="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8" t="s">
        <v>141</v>
      </c>
      <c r="BK214" s="203">
        <f t="shared" si="9"/>
        <v>0</v>
      </c>
      <c r="BL214" s="18" t="s">
        <v>261</v>
      </c>
      <c r="BM214" s="202" t="s">
        <v>801</v>
      </c>
    </row>
    <row r="215" spans="1:65" s="2" customFormat="1" ht="21.75" customHeight="1">
      <c r="A215" s="36"/>
      <c r="B215" s="37"/>
      <c r="C215" s="191" t="s">
        <v>443</v>
      </c>
      <c r="D215" s="191" t="s">
        <v>135</v>
      </c>
      <c r="E215" s="192" t="s">
        <v>452</v>
      </c>
      <c r="F215" s="193" t="s">
        <v>453</v>
      </c>
      <c r="G215" s="194" t="s">
        <v>224</v>
      </c>
      <c r="H215" s="195">
        <v>19</v>
      </c>
      <c r="I215" s="196"/>
      <c r="J215" s="197">
        <f t="shared" si="0"/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 t="shared" si="1"/>
        <v>0</v>
      </c>
      <c r="Q215" s="200">
        <v>3.62E-3</v>
      </c>
      <c r="R215" s="200">
        <f t="shared" si="2"/>
        <v>6.8779999999999994E-2</v>
      </c>
      <c r="S215" s="200">
        <v>0</v>
      </c>
      <c r="T215" s="201">
        <f t="shared" si="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261</v>
      </c>
      <c r="AT215" s="202" t="s">
        <v>135</v>
      </c>
      <c r="AU215" s="202" t="s">
        <v>21</v>
      </c>
      <c r="AY215" s="18" t="s">
        <v>132</v>
      </c>
      <c r="BE215" s="203">
        <f t="shared" si="4"/>
        <v>0</v>
      </c>
      <c r="BF215" s="203">
        <f t="shared" si="5"/>
        <v>0</v>
      </c>
      <c r="BG215" s="203">
        <f t="shared" si="6"/>
        <v>0</v>
      </c>
      <c r="BH215" s="203">
        <f t="shared" si="7"/>
        <v>0</v>
      </c>
      <c r="BI215" s="203">
        <f t="shared" si="8"/>
        <v>0</v>
      </c>
      <c r="BJ215" s="18" t="s">
        <v>141</v>
      </c>
      <c r="BK215" s="203">
        <f t="shared" si="9"/>
        <v>0</v>
      </c>
      <c r="BL215" s="18" t="s">
        <v>261</v>
      </c>
      <c r="BM215" s="202" t="s">
        <v>802</v>
      </c>
    </row>
    <row r="216" spans="1:65" s="2" customFormat="1" ht="21.75" customHeight="1">
      <c r="A216" s="36"/>
      <c r="B216" s="37"/>
      <c r="C216" s="191" t="s">
        <v>447</v>
      </c>
      <c r="D216" s="191" t="s">
        <v>135</v>
      </c>
      <c r="E216" s="192" t="s">
        <v>456</v>
      </c>
      <c r="F216" s="193" t="s">
        <v>457</v>
      </c>
      <c r="G216" s="194" t="s">
        <v>224</v>
      </c>
      <c r="H216" s="195">
        <v>38</v>
      </c>
      <c r="I216" s="196"/>
      <c r="J216" s="197">
        <f t="shared" si="0"/>
        <v>0</v>
      </c>
      <c r="K216" s="193" t="s">
        <v>139</v>
      </c>
      <c r="L216" s="41"/>
      <c r="M216" s="198" t="s">
        <v>32</v>
      </c>
      <c r="N216" s="199" t="s">
        <v>51</v>
      </c>
      <c r="O216" s="66"/>
      <c r="P216" s="200">
        <f t="shared" si="1"/>
        <v>0</v>
      </c>
      <c r="Q216" s="200">
        <v>5.6499999999999996E-3</v>
      </c>
      <c r="R216" s="200">
        <f t="shared" si="2"/>
        <v>0.21469999999999997</v>
      </c>
      <c r="S216" s="200">
        <v>0</v>
      </c>
      <c r="T216" s="201">
        <f t="shared" si="3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2" t="s">
        <v>261</v>
      </c>
      <c r="AT216" s="202" t="s">
        <v>135</v>
      </c>
      <c r="AU216" s="202" t="s">
        <v>21</v>
      </c>
      <c r="AY216" s="18" t="s">
        <v>132</v>
      </c>
      <c r="BE216" s="203">
        <f t="shared" si="4"/>
        <v>0</v>
      </c>
      <c r="BF216" s="203">
        <f t="shared" si="5"/>
        <v>0</v>
      </c>
      <c r="BG216" s="203">
        <f t="shared" si="6"/>
        <v>0</v>
      </c>
      <c r="BH216" s="203">
        <f t="shared" si="7"/>
        <v>0</v>
      </c>
      <c r="BI216" s="203">
        <f t="shared" si="8"/>
        <v>0</v>
      </c>
      <c r="BJ216" s="18" t="s">
        <v>141</v>
      </c>
      <c r="BK216" s="203">
        <f t="shared" si="9"/>
        <v>0</v>
      </c>
      <c r="BL216" s="18" t="s">
        <v>261</v>
      </c>
      <c r="BM216" s="202" t="s">
        <v>803</v>
      </c>
    </row>
    <row r="217" spans="1:65" s="2" customFormat="1" ht="21.75" customHeight="1">
      <c r="A217" s="36"/>
      <c r="B217" s="37"/>
      <c r="C217" s="191" t="s">
        <v>451</v>
      </c>
      <c r="D217" s="191" t="s">
        <v>135</v>
      </c>
      <c r="E217" s="192" t="s">
        <v>804</v>
      </c>
      <c r="F217" s="193" t="s">
        <v>805</v>
      </c>
      <c r="G217" s="194" t="s">
        <v>224</v>
      </c>
      <c r="H217" s="195">
        <v>26</v>
      </c>
      <c r="I217" s="196"/>
      <c r="J217" s="197">
        <f t="shared" si="0"/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 t="shared" si="1"/>
        <v>0</v>
      </c>
      <c r="Q217" s="200">
        <v>3.5799999999999998E-3</v>
      </c>
      <c r="R217" s="200">
        <f t="shared" si="2"/>
        <v>9.3079999999999996E-2</v>
      </c>
      <c r="S217" s="200">
        <v>0</v>
      </c>
      <c r="T217" s="201">
        <f t="shared" si="3"/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261</v>
      </c>
      <c r="AT217" s="202" t="s">
        <v>135</v>
      </c>
      <c r="AU217" s="202" t="s">
        <v>21</v>
      </c>
      <c r="AY217" s="18" t="s">
        <v>132</v>
      </c>
      <c r="BE217" s="203">
        <f t="shared" si="4"/>
        <v>0</v>
      </c>
      <c r="BF217" s="203">
        <f t="shared" si="5"/>
        <v>0</v>
      </c>
      <c r="BG217" s="203">
        <f t="shared" si="6"/>
        <v>0</v>
      </c>
      <c r="BH217" s="203">
        <f t="shared" si="7"/>
        <v>0</v>
      </c>
      <c r="BI217" s="203">
        <f t="shared" si="8"/>
        <v>0</v>
      </c>
      <c r="BJ217" s="18" t="s">
        <v>141</v>
      </c>
      <c r="BK217" s="203">
        <f t="shared" si="9"/>
        <v>0</v>
      </c>
      <c r="BL217" s="18" t="s">
        <v>261</v>
      </c>
      <c r="BM217" s="202" t="s">
        <v>806</v>
      </c>
    </row>
    <row r="218" spans="1:65" s="13" customFormat="1" ht="11.25">
      <c r="B218" s="209"/>
      <c r="C218" s="210"/>
      <c r="D218" s="211" t="s">
        <v>197</v>
      </c>
      <c r="E218" s="212" t="s">
        <v>32</v>
      </c>
      <c r="F218" s="213" t="s">
        <v>807</v>
      </c>
      <c r="G218" s="210"/>
      <c r="H218" s="214">
        <v>26</v>
      </c>
      <c r="I218" s="215"/>
      <c r="J218" s="210"/>
      <c r="K218" s="210"/>
      <c r="L218" s="216"/>
      <c r="M218" s="217"/>
      <c r="N218" s="218"/>
      <c r="O218" s="218"/>
      <c r="P218" s="218"/>
      <c r="Q218" s="218"/>
      <c r="R218" s="218"/>
      <c r="S218" s="218"/>
      <c r="T218" s="219"/>
      <c r="AT218" s="220" t="s">
        <v>197</v>
      </c>
      <c r="AU218" s="220" t="s">
        <v>21</v>
      </c>
      <c r="AV218" s="13" t="s">
        <v>141</v>
      </c>
      <c r="AW218" s="13" t="s">
        <v>41</v>
      </c>
      <c r="AX218" s="13" t="s">
        <v>21</v>
      </c>
      <c r="AY218" s="220" t="s">
        <v>132</v>
      </c>
    </row>
    <row r="219" spans="1:65" s="2" customFormat="1" ht="21.75" customHeight="1">
      <c r="A219" s="36"/>
      <c r="B219" s="37"/>
      <c r="C219" s="191" t="s">
        <v>455</v>
      </c>
      <c r="D219" s="191" t="s">
        <v>135</v>
      </c>
      <c r="E219" s="192" t="s">
        <v>460</v>
      </c>
      <c r="F219" s="193" t="s">
        <v>461</v>
      </c>
      <c r="G219" s="194" t="s">
        <v>224</v>
      </c>
      <c r="H219" s="195">
        <v>26</v>
      </c>
      <c r="I219" s="196"/>
      <c r="J219" s="197">
        <f>ROUND(I219*H219,2)</f>
        <v>0</v>
      </c>
      <c r="K219" s="193" t="s">
        <v>139</v>
      </c>
      <c r="L219" s="41"/>
      <c r="M219" s="198" t="s">
        <v>32</v>
      </c>
      <c r="N219" s="199" t="s">
        <v>51</v>
      </c>
      <c r="O219" s="66"/>
      <c r="P219" s="200">
        <f>O219*H219</f>
        <v>0</v>
      </c>
      <c r="Q219" s="200">
        <v>4.2900000000000004E-3</v>
      </c>
      <c r="R219" s="200">
        <f>Q219*H219</f>
        <v>0.11154000000000001</v>
      </c>
      <c r="S219" s="200">
        <v>0</v>
      </c>
      <c r="T219" s="201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2" t="s">
        <v>261</v>
      </c>
      <c r="AT219" s="202" t="s">
        <v>135</v>
      </c>
      <c r="AU219" s="202" t="s">
        <v>21</v>
      </c>
      <c r="AY219" s="18" t="s">
        <v>132</v>
      </c>
      <c r="BE219" s="203">
        <f>IF(N219="základní",J219,0)</f>
        <v>0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18" t="s">
        <v>141</v>
      </c>
      <c r="BK219" s="203">
        <f>ROUND(I219*H219,2)</f>
        <v>0</v>
      </c>
      <c r="BL219" s="18" t="s">
        <v>261</v>
      </c>
      <c r="BM219" s="202" t="s">
        <v>808</v>
      </c>
    </row>
    <row r="220" spans="1:65" s="13" customFormat="1" ht="11.25">
      <c r="B220" s="209"/>
      <c r="C220" s="210"/>
      <c r="D220" s="211" t="s">
        <v>197</v>
      </c>
      <c r="E220" s="212" t="s">
        <v>32</v>
      </c>
      <c r="F220" s="213" t="s">
        <v>807</v>
      </c>
      <c r="G220" s="210"/>
      <c r="H220" s="214">
        <v>26</v>
      </c>
      <c r="I220" s="215"/>
      <c r="J220" s="210"/>
      <c r="K220" s="210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197</v>
      </c>
      <c r="AU220" s="220" t="s">
        <v>21</v>
      </c>
      <c r="AV220" s="13" t="s">
        <v>141</v>
      </c>
      <c r="AW220" s="13" t="s">
        <v>41</v>
      </c>
      <c r="AX220" s="13" t="s">
        <v>79</v>
      </c>
      <c r="AY220" s="220" t="s">
        <v>132</v>
      </c>
    </row>
    <row r="221" spans="1:65" s="14" customFormat="1" ht="11.25">
      <c r="B221" s="221"/>
      <c r="C221" s="222"/>
      <c r="D221" s="211" t="s">
        <v>197</v>
      </c>
      <c r="E221" s="223" t="s">
        <v>32</v>
      </c>
      <c r="F221" s="224" t="s">
        <v>199</v>
      </c>
      <c r="G221" s="222"/>
      <c r="H221" s="225">
        <v>26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197</v>
      </c>
      <c r="AU221" s="231" t="s">
        <v>21</v>
      </c>
      <c r="AV221" s="14" t="s">
        <v>150</v>
      </c>
      <c r="AW221" s="14" t="s">
        <v>41</v>
      </c>
      <c r="AX221" s="14" t="s">
        <v>21</v>
      </c>
      <c r="AY221" s="231" t="s">
        <v>132</v>
      </c>
    </row>
    <row r="222" spans="1:65" s="2" customFormat="1" ht="21.75" customHeight="1">
      <c r="A222" s="36"/>
      <c r="B222" s="37"/>
      <c r="C222" s="191" t="s">
        <v>459</v>
      </c>
      <c r="D222" s="191" t="s">
        <v>135</v>
      </c>
      <c r="E222" s="192" t="s">
        <v>464</v>
      </c>
      <c r="F222" s="193" t="s">
        <v>465</v>
      </c>
      <c r="G222" s="194" t="s">
        <v>195</v>
      </c>
      <c r="H222" s="195">
        <v>6</v>
      </c>
      <c r="I222" s="196"/>
      <c r="J222" s="197">
        <f t="shared" ref="J222:J227" si="10">ROUND(I222*H222,2)</f>
        <v>0</v>
      </c>
      <c r="K222" s="193" t="s">
        <v>139</v>
      </c>
      <c r="L222" s="41"/>
      <c r="M222" s="198" t="s">
        <v>32</v>
      </c>
      <c r="N222" s="199" t="s">
        <v>51</v>
      </c>
      <c r="O222" s="66"/>
      <c r="P222" s="200">
        <f t="shared" ref="P222:P227" si="11">O222*H222</f>
        <v>0</v>
      </c>
      <c r="Q222" s="200">
        <v>1.082E-2</v>
      </c>
      <c r="R222" s="200">
        <f t="shared" ref="R222:R227" si="12">Q222*H222</f>
        <v>6.4920000000000005E-2</v>
      </c>
      <c r="S222" s="200">
        <v>0</v>
      </c>
      <c r="T222" s="201">
        <f t="shared" ref="T222:T227" si="13"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261</v>
      </c>
      <c r="AT222" s="202" t="s">
        <v>135</v>
      </c>
      <c r="AU222" s="202" t="s">
        <v>21</v>
      </c>
      <c r="AY222" s="18" t="s">
        <v>132</v>
      </c>
      <c r="BE222" s="203">
        <f t="shared" ref="BE222:BE227" si="14">IF(N222="základní",J222,0)</f>
        <v>0</v>
      </c>
      <c r="BF222" s="203">
        <f t="shared" ref="BF222:BF227" si="15">IF(N222="snížená",J222,0)</f>
        <v>0</v>
      </c>
      <c r="BG222" s="203">
        <f t="shared" ref="BG222:BG227" si="16">IF(N222="zákl. přenesená",J222,0)</f>
        <v>0</v>
      </c>
      <c r="BH222" s="203">
        <f t="shared" ref="BH222:BH227" si="17">IF(N222="sníž. přenesená",J222,0)</f>
        <v>0</v>
      </c>
      <c r="BI222" s="203">
        <f t="shared" ref="BI222:BI227" si="18">IF(N222="nulová",J222,0)</f>
        <v>0</v>
      </c>
      <c r="BJ222" s="18" t="s">
        <v>141</v>
      </c>
      <c r="BK222" s="203">
        <f t="shared" ref="BK222:BK227" si="19">ROUND(I222*H222,2)</f>
        <v>0</v>
      </c>
      <c r="BL222" s="18" t="s">
        <v>261</v>
      </c>
      <c r="BM222" s="202" t="s">
        <v>809</v>
      </c>
    </row>
    <row r="223" spans="1:65" s="2" customFormat="1" ht="16.5" customHeight="1">
      <c r="A223" s="36"/>
      <c r="B223" s="37"/>
      <c r="C223" s="191" t="s">
        <v>463</v>
      </c>
      <c r="D223" s="191" t="s">
        <v>135</v>
      </c>
      <c r="E223" s="192" t="s">
        <v>468</v>
      </c>
      <c r="F223" s="193" t="s">
        <v>469</v>
      </c>
      <c r="G223" s="194" t="s">
        <v>224</v>
      </c>
      <c r="H223" s="195">
        <v>39.200000000000003</v>
      </c>
      <c r="I223" s="196"/>
      <c r="J223" s="197">
        <f t="shared" si="10"/>
        <v>0</v>
      </c>
      <c r="K223" s="193" t="s">
        <v>139</v>
      </c>
      <c r="L223" s="41"/>
      <c r="M223" s="198" t="s">
        <v>32</v>
      </c>
      <c r="N223" s="199" t="s">
        <v>51</v>
      </c>
      <c r="O223" s="66"/>
      <c r="P223" s="200">
        <f t="shared" si="11"/>
        <v>0</v>
      </c>
      <c r="Q223" s="200">
        <v>0</v>
      </c>
      <c r="R223" s="200">
        <f t="shared" si="12"/>
        <v>0</v>
      </c>
      <c r="S223" s="200">
        <v>0</v>
      </c>
      <c r="T223" s="201">
        <f t="shared" si="1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2" t="s">
        <v>261</v>
      </c>
      <c r="AT223" s="202" t="s">
        <v>135</v>
      </c>
      <c r="AU223" s="202" t="s">
        <v>21</v>
      </c>
      <c r="AY223" s="18" t="s">
        <v>132</v>
      </c>
      <c r="BE223" s="203">
        <f t="shared" si="14"/>
        <v>0</v>
      </c>
      <c r="BF223" s="203">
        <f t="shared" si="15"/>
        <v>0</v>
      </c>
      <c r="BG223" s="203">
        <f t="shared" si="16"/>
        <v>0</v>
      </c>
      <c r="BH223" s="203">
        <f t="shared" si="17"/>
        <v>0</v>
      </c>
      <c r="BI223" s="203">
        <f t="shared" si="18"/>
        <v>0</v>
      </c>
      <c r="BJ223" s="18" t="s">
        <v>141</v>
      </c>
      <c r="BK223" s="203">
        <f t="shared" si="19"/>
        <v>0</v>
      </c>
      <c r="BL223" s="18" t="s">
        <v>261</v>
      </c>
      <c r="BM223" s="202" t="s">
        <v>810</v>
      </c>
    </row>
    <row r="224" spans="1:65" s="2" customFormat="1" ht="16.5" customHeight="1">
      <c r="A224" s="36"/>
      <c r="B224" s="37"/>
      <c r="C224" s="191" t="s">
        <v>467</v>
      </c>
      <c r="D224" s="191" t="s">
        <v>135</v>
      </c>
      <c r="E224" s="192" t="s">
        <v>472</v>
      </c>
      <c r="F224" s="193" t="s">
        <v>473</v>
      </c>
      <c r="G224" s="194" t="s">
        <v>338</v>
      </c>
      <c r="H224" s="195">
        <v>3</v>
      </c>
      <c r="I224" s="196"/>
      <c r="J224" s="197">
        <f t="shared" si="10"/>
        <v>0</v>
      </c>
      <c r="K224" s="193" t="s">
        <v>139</v>
      </c>
      <c r="L224" s="41"/>
      <c r="M224" s="198" t="s">
        <v>32</v>
      </c>
      <c r="N224" s="199" t="s">
        <v>51</v>
      </c>
      <c r="O224" s="66"/>
      <c r="P224" s="200">
        <f t="shared" si="11"/>
        <v>0</v>
      </c>
      <c r="Q224" s="200">
        <v>0</v>
      </c>
      <c r="R224" s="200">
        <f t="shared" si="12"/>
        <v>0</v>
      </c>
      <c r="S224" s="200">
        <v>0</v>
      </c>
      <c r="T224" s="201">
        <f t="shared" si="1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261</v>
      </c>
      <c r="AT224" s="202" t="s">
        <v>135</v>
      </c>
      <c r="AU224" s="202" t="s">
        <v>21</v>
      </c>
      <c r="AY224" s="18" t="s">
        <v>132</v>
      </c>
      <c r="BE224" s="203">
        <f t="shared" si="14"/>
        <v>0</v>
      </c>
      <c r="BF224" s="203">
        <f t="shared" si="15"/>
        <v>0</v>
      </c>
      <c r="BG224" s="203">
        <f t="shared" si="16"/>
        <v>0</v>
      </c>
      <c r="BH224" s="203">
        <f t="shared" si="17"/>
        <v>0</v>
      </c>
      <c r="BI224" s="203">
        <f t="shared" si="18"/>
        <v>0</v>
      </c>
      <c r="BJ224" s="18" t="s">
        <v>141</v>
      </c>
      <c r="BK224" s="203">
        <f t="shared" si="19"/>
        <v>0</v>
      </c>
      <c r="BL224" s="18" t="s">
        <v>261</v>
      </c>
      <c r="BM224" s="202" t="s">
        <v>811</v>
      </c>
    </row>
    <row r="225" spans="1:65" s="2" customFormat="1" ht="21.75" customHeight="1">
      <c r="A225" s="36"/>
      <c r="B225" s="37"/>
      <c r="C225" s="191" t="s">
        <v>471</v>
      </c>
      <c r="D225" s="191" t="s">
        <v>135</v>
      </c>
      <c r="E225" s="192" t="s">
        <v>476</v>
      </c>
      <c r="F225" s="193" t="s">
        <v>477</v>
      </c>
      <c r="G225" s="194" t="s">
        <v>224</v>
      </c>
      <c r="H225" s="195">
        <v>22.8</v>
      </c>
      <c r="I225" s="196"/>
      <c r="J225" s="197">
        <f t="shared" si="10"/>
        <v>0</v>
      </c>
      <c r="K225" s="193" t="s">
        <v>139</v>
      </c>
      <c r="L225" s="41"/>
      <c r="M225" s="198" t="s">
        <v>32</v>
      </c>
      <c r="N225" s="199" t="s">
        <v>51</v>
      </c>
      <c r="O225" s="66"/>
      <c r="P225" s="200">
        <f t="shared" si="11"/>
        <v>0</v>
      </c>
      <c r="Q225" s="200">
        <v>2.1700000000000001E-3</v>
      </c>
      <c r="R225" s="200">
        <f t="shared" si="12"/>
        <v>4.9476000000000006E-2</v>
      </c>
      <c r="S225" s="200">
        <v>0</v>
      </c>
      <c r="T225" s="201">
        <f t="shared" si="1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2" t="s">
        <v>261</v>
      </c>
      <c r="AT225" s="202" t="s">
        <v>135</v>
      </c>
      <c r="AU225" s="202" t="s">
        <v>21</v>
      </c>
      <c r="AY225" s="18" t="s">
        <v>132</v>
      </c>
      <c r="BE225" s="203">
        <f t="shared" si="14"/>
        <v>0</v>
      </c>
      <c r="BF225" s="203">
        <f t="shared" si="15"/>
        <v>0</v>
      </c>
      <c r="BG225" s="203">
        <f t="shared" si="16"/>
        <v>0</v>
      </c>
      <c r="BH225" s="203">
        <f t="shared" si="17"/>
        <v>0</v>
      </c>
      <c r="BI225" s="203">
        <f t="shared" si="18"/>
        <v>0</v>
      </c>
      <c r="BJ225" s="18" t="s">
        <v>141</v>
      </c>
      <c r="BK225" s="203">
        <f t="shared" si="19"/>
        <v>0</v>
      </c>
      <c r="BL225" s="18" t="s">
        <v>261</v>
      </c>
      <c r="BM225" s="202" t="s">
        <v>812</v>
      </c>
    </row>
    <row r="226" spans="1:65" s="2" customFormat="1" ht="16.5" customHeight="1">
      <c r="A226" s="36"/>
      <c r="B226" s="37"/>
      <c r="C226" s="191" t="s">
        <v>475</v>
      </c>
      <c r="D226" s="191" t="s">
        <v>135</v>
      </c>
      <c r="E226" s="192" t="s">
        <v>480</v>
      </c>
      <c r="F226" s="193" t="s">
        <v>481</v>
      </c>
      <c r="G226" s="194" t="s">
        <v>251</v>
      </c>
      <c r="H226" s="195">
        <v>2.29</v>
      </c>
      <c r="I226" s="196"/>
      <c r="J226" s="197">
        <f t="shared" si="10"/>
        <v>0</v>
      </c>
      <c r="K226" s="193" t="s">
        <v>139</v>
      </c>
      <c r="L226" s="41"/>
      <c r="M226" s="198" t="s">
        <v>32</v>
      </c>
      <c r="N226" s="199" t="s">
        <v>51</v>
      </c>
      <c r="O226" s="66"/>
      <c r="P226" s="200">
        <f t="shared" si="11"/>
        <v>0</v>
      </c>
      <c r="Q226" s="200">
        <v>0</v>
      </c>
      <c r="R226" s="200">
        <f t="shared" si="12"/>
        <v>0</v>
      </c>
      <c r="S226" s="200">
        <v>0</v>
      </c>
      <c r="T226" s="201">
        <f t="shared" si="1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2" t="s">
        <v>261</v>
      </c>
      <c r="AT226" s="202" t="s">
        <v>135</v>
      </c>
      <c r="AU226" s="202" t="s">
        <v>21</v>
      </c>
      <c r="AY226" s="18" t="s">
        <v>132</v>
      </c>
      <c r="BE226" s="203">
        <f t="shared" si="14"/>
        <v>0</v>
      </c>
      <c r="BF226" s="203">
        <f t="shared" si="15"/>
        <v>0</v>
      </c>
      <c r="BG226" s="203">
        <f t="shared" si="16"/>
        <v>0</v>
      </c>
      <c r="BH226" s="203">
        <f t="shared" si="17"/>
        <v>0</v>
      </c>
      <c r="BI226" s="203">
        <f t="shared" si="18"/>
        <v>0</v>
      </c>
      <c r="BJ226" s="18" t="s">
        <v>141</v>
      </c>
      <c r="BK226" s="203">
        <f t="shared" si="19"/>
        <v>0</v>
      </c>
      <c r="BL226" s="18" t="s">
        <v>261</v>
      </c>
      <c r="BM226" s="202" t="s">
        <v>813</v>
      </c>
    </row>
    <row r="227" spans="1:65" s="2" customFormat="1" ht="21.75" customHeight="1">
      <c r="A227" s="36"/>
      <c r="B227" s="37"/>
      <c r="C227" s="191" t="s">
        <v>479</v>
      </c>
      <c r="D227" s="191" t="s">
        <v>135</v>
      </c>
      <c r="E227" s="192" t="s">
        <v>484</v>
      </c>
      <c r="F227" s="193" t="s">
        <v>485</v>
      </c>
      <c r="G227" s="194" t="s">
        <v>251</v>
      </c>
      <c r="H227" s="195">
        <v>0.16600000000000001</v>
      </c>
      <c r="I227" s="196"/>
      <c r="J227" s="197">
        <f t="shared" si="10"/>
        <v>0</v>
      </c>
      <c r="K227" s="193" t="s">
        <v>139</v>
      </c>
      <c r="L227" s="41"/>
      <c r="M227" s="198" t="s">
        <v>32</v>
      </c>
      <c r="N227" s="199" t="s">
        <v>51</v>
      </c>
      <c r="O227" s="66"/>
      <c r="P227" s="200">
        <f t="shared" si="11"/>
        <v>0</v>
      </c>
      <c r="Q227" s="200">
        <v>0</v>
      </c>
      <c r="R227" s="200">
        <f t="shared" si="12"/>
        <v>0</v>
      </c>
      <c r="S227" s="200">
        <v>0</v>
      </c>
      <c r="T227" s="201">
        <f t="shared" si="13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261</v>
      </c>
      <c r="AT227" s="202" t="s">
        <v>135</v>
      </c>
      <c r="AU227" s="202" t="s">
        <v>21</v>
      </c>
      <c r="AY227" s="18" t="s">
        <v>132</v>
      </c>
      <c r="BE227" s="203">
        <f t="shared" si="14"/>
        <v>0</v>
      </c>
      <c r="BF227" s="203">
        <f t="shared" si="15"/>
        <v>0</v>
      </c>
      <c r="BG227" s="203">
        <f t="shared" si="16"/>
        <v>0</v>
      </c>
      <c r="BH227" s="203">
        <f t="shared" si="17"/>
        <v>0</v>
      </c>
      <c r="BI227" s="203">
        <f t="shared" si="18"/>
        <v>0</v>
      </c>
      <c r="BJ227" s="18" t="s">
        <v>141</v>
      </c>
      <c r="BK227" s="203">
        <f t="shared" si="19"/>
        <v>0</v>
      </c>
      <c r="BL227" s="18" t="s">
        <v>261</v>
      </c>
      <c r="BM227" s="202" t="s">
        <v>814</v>
      </c>
    </row>
    <row r="228" spans="1:65" s="12" customFormat="1" ht="25.9" customHeight="1">
      <c r="B228" s="175"/>
      <c r="C228" s="176"/>
      <c r="D228" s="177" t="s">
        <v>78</v>
      </c>
      <c r="E228" s="178" t="s">
        <v>487</v>
      </c>
      <c r="F228" s="178" t="s">
        <v>488</v>
      </c>
      <c r="G228" s="176"/>
      <c r="H228" s="176"/>
      <c r="I228" s="179"/>
      <c r="J228" s="180">
        <f>BK228</f>
        <v>0</v>
      </c>
      <c r="K228" s="176"/>
      <c r="L228" s="181"/>
      <c r="M228" s="182"/>
      <c r="N228" s="183"/>
      <c r="O228" s="183"/>
      <c r="P228" s="184">
        <f>P229+P241+P267+P270+P272+P274+P291+P294+P303+P309+P314</f>
        <v>0</v>
      </c>
      <c r="Q228" s="183"/>
      <c r="R228" s="184">
        <f>R229+R241+R267+R270+R272+R274+R291+R294+R303+R309+R314</f>
        <v>9.4008174999999987</v>
      </c>
      <c r="S228" s="183"/>
      <c r="T228" s="185">
        <f>T229+T241+T267+T270+T272+T274+T291+T294+T303+T309+T314</f>
        <v>0.68158999999999992</v>
      </c>
      <c r="AR228" s="186" t="s">
        <v>141</v>
      </c>
      <c r="AT228" s="187" t="s">
        <v>78</v>
      </c>
      <c r="AU228" s="187" t="s">
        <v>79</v>
      </c>
      <c r="AY228" s="186" t="s">
        <v>132</v>
      </c>
      <c r="BK228" s="188">
        <f>BK229+BK241+BK267+BK270+BK272+BK274+BK291+BK294+BK303+BK309+BK314</f>
        <v>0</v>
      </c>
    </row>
    <row r="229" spans="1:65" s="12" customFormat="1" ht="22.9" customHeight="1">
      <c r="B229" s="175"/>
      <c r="C229" s="176"/>
      <c r="D229" s="177" t="s">
        <v>78</v>
      </c>
      <c r="E229" s="189" t="s">
        <v>489</v>
      </c>
      <c r="F229" s="189" t="s">
        <v>490</v>
      </c>
      <c r="G229" s="176"/>
      <c r="H229" s="176"/>
      <c r="I229" s="179"/>
      <c r="J229" s="190">
        <f>BK229</f>
        <v>0</v>
      </c>
      <c r="K229" s="176"/>
      <c r="L229" s="181"/>
      <c r="M229" s="182"/>
      <c r="N229" s="183"/>
      <c r="O229" s="183"/>
      <c r="P229" s="184">
        <f>SUM(P230:P240)</f>
        <v>0</v>
      </c>
      <c r="Q229" s="183"/>
      <c r="R229" s="184">
        <f>SUM(R230:R240)</f>
        <v>0.42784800000000001</v>
      </c>
      <c r="S229" s="183"/>
      <c r="T229" s="185">
        <f>SUM(T230:T240)</f>
        <v>0</v>
      </c>
      <c r="AR229" s="186" t="s">
        <v>141</v>
      </c>
      <c r="AT229" s="187" t="s">
        <v>78</v>
      </c>
      <c r="AU229" s="187" t="s">
        <v>21</v>
      </c>
      <c r="AY229" s="186" t="s">
        <v>132</v>
      </c>
      <c r="BK229" s="188">
        <f>SUM(BK230:BK240)</f>
        <v>0</v>
      </c>
    </row>
    <row r="230" spans="1:65" s="2" customFormat="1" ht="21.75" customHeight="1">
      <c r="A230" s="36"/>
      <c r="B230" s="37"/>
      <c r="C230" s="191" t="s">
        <v>483</v>
      </c>
      <c r="D230" s="191" t="s">
        <v>135</v>
      </c>
      <c r="E230" s="192" t="s">
        <v>492</v>
      </c>
      <c r="F230" s="193" t="s">
        <v>493</v>
      </c>
      <c r="G230" s="194" t="s">
        <v>195</v>
      </c>
      <c r="H230" s="195">
        <v>63</v>
      </c>
      <c r="I230" s="196"/>
      <c r="J230" s="197">
        <f>ROUND(I230*H230,2)</f>
        <v>0</v>
      </c>
      <c r="K230" s="193" t="s">
        <v>139</v>
      </c>
      <c r="L230" s="41"/>
      <c r="M230" s="198" t="s">
        <v>32</v>
      </c>
      <c r="N230" s="199" t="s">
        <v>51</v>
      </c>
      <c r="O230" s="66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261</v>
      </c>
      <c r="AT230" s="202" t="s">
        <v>135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815</v>
      </c>
    </row>
    <row r="231" spans="1:65" s="13" customFormat="1" ht="11.25">
      <c r="B231" s="209"/>
      <c r="C231" s="210"/>
      <c r="D231" s="211" t="s">
        <v>197</v>
      </c>
      <c r="E231" s="212" t="s">
        <v>32</v>
      </c>
      <c r="F231" s="213" t="s">
        <v>495</v>
      </c>
      <c r="G231" s="210"/>
      <c r="H231" s="214">
        <v>63</v>
      </c>
      <c r="I231" s="215"/>
      <c r="J231" s="210"/>
      <c r="K231" s="210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197</v>
      </c>
      <c r="AU231" s="220" t="s">
        <v>141</v>
      </c>
      <c r="AV231" s="13" t="s">
        <v>141</v>
      </c>
      <c r="AW231" s="13" t="s">
        <v>41</v>
      </c>
      <c r="AX231" s="13" t="s">
        <v>79</v>
      </c>
      <c r="AY231" s="220" t="s">
        <v>132</v>
      </c>
    </row>
    <row r="232" spans="1:65" s="14" customFormat="1" ht="11.25">
      <c r="B232" s="221"/>
      <c r="C232" s="222"/>
      <c r="D232" s="211" t="s">
        <v>197</v>
      </c>
      <c r="E232" s="223" t="s">
        <v>32</v>
      </c>
      <c r="F232" s="224" t="s">
        <v>199</v>
      </c>
      <c r="G232" s="222"/>
      <c r="H232" s="225">
        <v>63</v>
      </c>
      <c r="I232" s="226"/>
      <c r="J232" s="222"/>
      <c r="K232" s="222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197</v>
      </c>
      <c r="AU232" s="231" t="s">
        <v>141</v>
      </c>
      <c r="AV232" s="14" t="s">
        <v>150</v>
      </c>
      <c r="AW232" s="14" t="s">
        <v>41</v>
      </c>
      <c r="AX232" s="14" t="s">
        <v>21</v>
      </c>
      <c r="AY232" s="231" t="s">
        <v>132</v>
      </c>
    </row>
    <row r="233" spans="1:65" s="2" customFormat="1" ht="16.5" customHeight="1">
      <c r="A233" s="36"/>
      <c r="B233" s="37"/>
      <c r="C233" s="232" t="s">
        <v>491</v>
      </c>
      <c r="D233" s="232" t="s">
        <v>243</v>
      </c>
      <c r="E233" s="233" t="s">
        <v>816</v>
      </c>
      <c r="F233" s="234" t="s">
        <v>817</v>
      </c>
      <c r="G233" s="235" t="s">
        <v>818</v>
      </c>
      <c r="H233" s="236">
        <v>69</v>
      </c>
      <c r="I233" s="237"/>
      <c r="J233" s="238">
        <f>ROUND(I233*H233,2)</f>
        <v>0</v>
      </c>
      <c r="K233" s="234" t="s">
        <v>139</v>
      </c>
      <c r="L233" s="239"/>
      <c r="M233" s="240" t="s">
        <v>32</v>
      </c>
      <c r="N233" s="241" t="s">
        <v>51</v>
      </c>
      <c r="O233" s="66"/>
      <c r="P233" s="200">
        <f>O233*H233</f>
        <v>0</v>
      </c>
      <c r="Q233" s="200">
        <v>1E-3</v>
      </c>
      <c r="R233" s="200">
        <f>Q233*H233</f>
        <v>6.9000000000000006E-2</v>
      </c>
      <c r="S233" s="200">
        <v>0</v>
      </c>
      <c r="T233" s="20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2" t="s">
        <v>335</v>
      </c>
      <c r="AT233" s="202" t="s">
        <v>243</v>
      </c>
      <c r="AU233" s="202" t="s">
        <v>141</v>
      </c>
      <c r="AY233" s="18" t="s">
        <v>132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8" t="s">
        <v>141</v>
      </c>
      <c r="BK233" s="203">
        <f>ROUND(I233*H233,2)</f>
        <v>0</v>
      </c>
      <c r="BL233" s="18" t="s">
        <v>261</v>
      </c>
      <c r="BM233" s="202" t="s">
        <v>819</v>
      </c>
    </row>
    <row r="234" spans="1:65" s="2" customFormat="1" ht="16.5" customHeight="1">
      <c r="A234" s="36"/>
      <c r="B234" s="37"/>
      <c r="C234" s="191" t="s">
        <v>496</v>
      </c>
      <c r="D234" s="191" t="s">
        <v>135</v>
      </c>
      <c r="E234" s="192" t="s">
        <v>502</v>
      </c>
      <c r="F234" s="193" t="s">
        <v>503</v>
      </c>
      <c r="G234" s="194" t="s">
        <v>195</v>
      </c>
      <c r="H234" s="195">
        <v>63</v>
      </c>
      <c r="I234" s="196"/>
      <c r="J234" s="197">
        <f>ROUND(I234*H234,2)</f>
        <v>0</v>
      </c>
      <c r="K234" s="193" t="s">
        <v>139</v>
      </c>
      <c r="L234" s="41"/>
      <c r="M234" s="198" t="s">
        <v>32</v>
      </c>
      <c r="N234" s="199" t="s">
        <v>51</v>
      </c>
      <c r="O234" s="66"/>
      <c r="P234" s="200">
        <f>O234*H234</f>
        <v>0</v>
      </c>
      <c r="Q234" s="200">
        <v>4.0000000000000002E-4</v>
      </c>
      <c r="R234" s="200">
        <f>Q234*H234</f>
        <v>2.52E-2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261</v>
      </c>
      <c r="AT234" s="202" t="s">
        <v>135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820</v>
      </c>
    </row>
    <row r="235" spans="1:65" s="2" customFormat="1" ht="16.5" customHeight="1">
      <c r="A235" s="36"/>
      <c r="B235" s="37"/>
      <c r="C235" s="232" t="s">
        <v>501</v>
      </c>
      <c r="D235" s="232" t="s">
        <v>243</v>
      </c>
      <c r="E235" s="233" t="s">
        <v>506</v>
      </c>
      <c r="F235" s="234" t="s">
        <v>821</v>
      </c>
      <c r="G235" s="235" t="s">
        <v>195</v>
      </c>
      <c r="H235" s="236">
        <v>75.599999999999994</v>
      </c>
      <c r="I235" s="237"/>
      <c r="J235" s="238">
        <f>ROUND(I235*H235,2)</f>
        <v>0</v>
      </c>
      <c r="K235" s="234" t="s">
        <v>139</v>
      </c>
      <c r="L235" s="239"/>
      <c r="M235" s="240" t="s">
        <v>32</v>
      </c>
      <c r="N235" s="241" t="s">
        <v>51</v>
      </c>
      <c r="O235" s="66"/>
      <c r="P235" s="200">
        <f>O235*H235</f>
        <v>0</v>
      </c>
      <c r="Q235" s="200">
        <v>3.8800000000000002E-3</v>
      </c>
      <c r="R235" s="200">
        <f>Q235*H235</f>
        <v>0.29332799999999998</v>
      </c>
      <c r="S235" s="200">
        <v>0</v>
      </c>
      <c r="T235" s="20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2" t="s">
        <v>335</v>
      </c>
      <c r="AT235" s="202" t="s">
        <v>243</v>
      </c>
      <c r="AU235" s="202" t="s">
        <v>141</v>
      </c>
      <c r="AY235" s="18" t="s">
        <v>132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8" t="s">
        <v>141</v>
      </c>
      <c r="BK235" s="203">
        <f>ROUND(I235*H235,2)</f>
        <v>0</v>
      </c>
      <c r="BL235" s="18" t="s">
        <v>261</v>
      </c>
      <c r="BM235" s="202" t="s">
        <v>822</v>
      </c>
    </row>
    <row r="236" spans="1:65" s="13" customFormat="1" ht="11.25">
      <c r="B236" s="209"/>
      <c r="C236" s="210"/>
      <c r="D236" s="211" t="s">
        <v>197</v>
      </c>
      <c r="E236" s="210"/>
      <c r="F236" s="213" t="s">
        <v>509</v>
      </c>
      <c r="G236" s="210"/>
      <c r="H236" s="214">
        <v>75.599999999999994</v>
      </c>
      <c r="I236" s="215"/>
      <c r="J236" s="210"/>
      <c r="K236" s="210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197</v>
      </c>
      <c r="AU236" s="220" t="s">
        <v>141</v>
      </c>
      <c r="AV236" s="13" t="s">
        <v>141</v>
      </c>
      <c r="AW236" s="13" t="s">
        <v>4</v>
      </c>
      <c r="AX236" s="13" t="s">
        <v>21</v>
      </c>
      <c r="AY236" s="220" t="s">
        <v>132</v>
      </c>
    </row>
    <row r="237" spans="1:65" s="2" customFormat="1" ht="21.75" customHeight="1">
      <c r="A237" s="36"/>
      <c r="B237" s="37"/>
      <c r="C237" s="191" t="s">
        <v>505</v>
      </c>
      <c r="D237" s="191" t="s">
        <v>135</v>
      </c>
      <c r="E237" s="192" t="s">
        <v>511</v>
      </c>
      <c r="F237" s="193" t="s">
        <v>512</v>
      </c>
      <c r="G237" s="194" t="s">
        <v>195</v>
      </c>
      <c r="H237" s="195">
        <v>63</v>
      </c>
      <c r="I237" s="196"/>
      <c r="J237" s="197">
        <f>ROUND(I237*H237,2)</f>
        <v>0</v>
      </c>
      <c r="K237" s="193" t="s">
        <v>139</v>
      </c>
      <c r="L237" s="41"/>
      <c r="M237" s="198" t="s">
        <v>32</v>
      </c>
      <c r="N237" s="199" t="s">
        <v>51</v>
      </c>
      <c r="O237" s="66"/>
      <c r="P237" s="200">
        <f>O237*H237</f>
        <v>0</v>
      </c>
      <c r="Q237" s="200">
        <v>4.0000000000000003E-5</v>
      </c>
      <c r="R237" s="200">
        <f>Q237*H237</f>
        <v>2.5200000000000001E-3</v>
      </c>
      <c r="S237" s="200">
        <v>0</v>
      </c>
      <c r="T237" s="20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2" t="s">
        <v>261</v>
      </c>
      <c r="AT237" s="202" t="s">
        <v>135</v>
      </c>
      <c r="AU237" s="202" t="s">
        <v>141</v>
      </c>
      <c r="AY237" s="18" t="s">
        <v>132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8" t="s">
        <v>141</v>
      </c>
      <c r="BK237" s="203">
        <f>ROUND(I237*H237,2)</f>
        <v>0</v>
      </c>
      <c r="BL237" s="18" t="s">
        <v>261</v>
      </c>
      <c r="BM237" s="202" t="s">
        <v>823</v>
      </c>
    </row>
    <row r="238" spans="1:65" s="2" customFormat="1" ht="16.5" customHeight="1">
      <c r="A238" s="36"/>
      <c r="B238" s="37"/>
      <c r="C238" s="232" t="s">
        <v>510</v>
      </c>
      <c r="D238" s="232" t="s">
        <v>243</v>
      </c>
      <c r="E238" s="233" t="s">
        <v>515</v>
      </c>
      <c r="F238" s="234" t="s">
        <v>516</v>
      </c>
      <c r="G238" s="235" t="s">
        <v>195</v>
      </c>
      <c r="H238" s="236">
        <v>75.599999999999994</v>
      </c>
      <c r="I238" s="237"/>
      <c r="J238" s="238">
        <f>ROUND(I238*H238,2)</f>
        <v>0</v>
      </c>
      <c r="K238" s="234" t="s">
        <v>139</v>
      </c>
      <c r="L238" s="239"/>
      <c r="M238" s="240" t="s">
        <v>32</v>
      </c>
      <c r="N238" s="241" t="s">
        <v>51</v>
      </c>
      <c r="O238" s="66"/>
      <c r="P238" s="200">
        <f>O238*H238</f>
        <v>0</v>
      </c>
      <c r="Q238" s="200">
        <v>5.0000000000000001E-4</v>
      </c>
      <c r="R238" s="200">
        <f>Q238*H238</f>
        <v>3.78E-2</v>
      </c>
      <c r="S238" s="200">
        <v>0</v>
      </c>
      <c r="T238" s="20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2" t="s">
        <v>335</v>
      </c>
      <c r="AT238" s="202" t="s">
        <v>243</v>
      </c>
      <c r="AU238" s="202" t="s">
        <v>141</v>
      </c>
      <c r="AY238" s="18" t="s">
        <v>132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8" t="s">
        <v>141</v>
      </c>
      <c r="BK238" s="203">
        <f>ROUND(I238*H238,2)</f>
        <v>0</v>
      </c>
      <c r="BL238" s="18" t="s">
        <v>261</v>
      </c>
      <c r="BM238" s="202" t="s">
        <v>824</v>
      </c>
    </row>
    <row r="239" spans="1:65" s="13" customFormat="1" ht="11.25">
      <c r="B239" s="209"/>
      <c r="C239" s="210"/>
      <c r="D239" s="211" t="s">
        <v>197</v>
      </c>
      <c r="E239" s="210"/>
      <c r="F239" s="213" t="s">
        <v>509</v>
      </c>
      <c r="G239" s="210"/>
      <c r="H239" s="214">
        <v>75.599999999999994</v>
      </c>
      <c r="I239" s="215"/>
      <c r="J239" s="210"/>
      <c r="K239" s="210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197</v>
      </c>
      <c r="AU239" s="220" t="s">
        <v>141</v>
      </c>
      <c r="AV239" s="13" t="s">
        <v>141</v>
      </c>
      <c r="AW239" s="13" t="s">
        <v>4</v>
      </c>
      <c r="AX239" s="13" t="s">
        <v>21</v>
      </c>
      <c r="AY239" s="220" t="s">
        <v>132</v>
      </c>
    </row>
    <row r="240" spans="1:65" s="2" customFormat="1" ht="21.75" customHeight="1">
      <c r="A240" s="36"/>
      <c r="B240" s="37"/>
      <c r="C240" s="191" t="s">
        <v>514</v>
      </c>
      <c r="D240" s="191" t="s">
        <v>135</v>
      </c>
      <c r="E240" s="192" t="s">
        <v>519</v>
      </c>
      <c r="F240" s="193" t="s">
        <v>520</v>
      </c>
      <c r="G240" s="194" t="s">
        <v>251</v>
      </c>
      <c r="H240" s="195">
        <v>0.42799999999999999</v>
      </c>
      <c r="I240" s="196"/>
      <c r="J240" s="197">
        <f>ROUND(I240*H240,2)</f>
        <v>0</v>
      </c>
      <c r="K240" s="193" t="s">
        <v>139</v>
      </c>
      <c r="L240" s="41"/>
      <c r="M240" s="198" t="s">
        <v>32</v>
      </c>
      <c r="N240" s="199" t="s">
        <v>51</v>
      </c>
      <c r="O240" s="66"/>
      <c r="P240" s="200">
        <f>O240*H240</f>
        <v>0</v>
      </c>
      <c r="Q240" s="200">
        <v>0</v>
      </c>
      <c r="R240" s="200">
        <f>Q240*H240</f>
        <v>0</v>
      </c>
      <c r="S240" s="200">
        <v>0</v>
      </c>
      <c r="T240" s="20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2" t="s">
        <v>261</v>
      </c>
      <c r="AT240" s="202" t="s">
        <v>135</v>
      </c>
      <c r="AU240" s="202" t="s">
        <v>141</v>
      </c>
      <c r="AY240" s="18" t="s">
        <v>132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8" t="s">
        <v>141</v>
      </c>
      <c r="BK240" s="203">
        <f>ROUND(I240*H240,2)</f>
        <v>0</v>
      </c>
      <c r="BL240" s="18" t="s">
        <v>261</v>
      </c>
      <c r="BM240" s="202" t="s">
        <v>825</v>
      </c>
    </row>
    <row r="241" spans="1:65" s="12" customFormat="1" ht="22.9" customHeight="1">
      <c r="B241" s="175"/>
      <c r="C241" s="176"/>
      <c r="D241" s="177" t="s">
        <v>78</v>
      </c>
      <c r="E241" s="189" t="s">
        <v>522</v>
      </c>
      <c r="F241" s="189" t="s">
        <v>523</v>
      </c>
      <c r="G241" s="176"/>
      <c r="H241" s="176"/>
      <c r="I241" s="179"/>
      <c r="J241" s="190">
        <f>BK241</f>
        <v>0</v>
      </c>
      <c r="K241" s="176"/>
      <c r="L241" s="181"/>
      <c r="M241" s="182"/>
      <c r="N241" s="183"/>
      <c r="O241" s="183"/>
      <c r="P241" s="184">
        <f>SUM(P242:P266)</f>
        <v>0</v>
      </c>
      <c r="Q241" s="183"/>
      <c r="R241" s="184">
        <f>SUM(R242:R266)</f>
        <v>2.9866145999999993</v>
      </c>
      <c r="S241" s="183"/>
      <c r="T241" s="185">
        <f>SUM(T242:T266)</f>
        <v>0</v>
      </c>
      <c r="AR241" s="186" t="s">
        <v>141</v>
      </c>
      <c r="AT241" s="187" t="s">
        <v>78</v>
      </c>
      <c r="AU241" s="187" t="s">
        <v>21</v>
      </c>
      <c r="AY241" s="186" t="s">
        <v>132</v>
      </c>
      <c r="BK241" s="188">
        <f>SUM(BK242:BK266)</f>
        <v>0</v>
      </c>
    </row>
    <row r="242" spans="1:65" s="2" customFormat="1" ht="16.5" customHeight="1">
      <c r="A242" s="36"/>
      <c r="B242" s="37"/>
      <c r="C242" s="191" t="s">
        <v>518</v>
      </c>
      <c r="D242" s="191" t="s">
        <v>135</v>
      </c>
      <c r="E242" s="192" t="s">
        <v>525</v>
      </c>
      <c r="F242" s="193" t="s">
        <v>526</v>
      </c>
      <c r="G242" s="194" t="s">
        <v>195</v>
      </c>
      <c r="H242" s="195">
        <v>122.72</v>
      </c>
      <c r="I242" s="196"/>
      <c r="J242" s="197">
        <f>ROUND(I242*H242,2)</f>
        <v>0</v>
      </c>
      <c r="K242" s="193" t="s">
        <v>139</v>
      </c>
      <c r="L242" s="41"/>
      <c r="M242" s="198" t="s">
        <v>32</v>
      </c>
      <c r="N242" s="199" t="s">
        <v>51</v>
      </c>
      <c r="O242" s="66"/>
      <c r="P242" s="200">
        <f>O242*H242</f>
        <v>0</v>
      </c>
      <c r="Q242" s="200">
        <v>6.0299999999999998E-3</v>
      </c>
      <c r="R242" s="200">
        <f>Q242*H242</f>
        <v>0.74000159999999993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261</v>
      </c>
      <c r="AT242" s="202" t="s">
        <v>135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826</v>
      </c>
    </row>
    <row r="243" spans="1:65" s="2" customFormat="1" ht="16.5" customHeight="1">
      <c r="A243" s="36"/>
      <c r="B243" s="37"/>
      <c r="C243" s="232" t="s">
        <v>524</v>
      </c>
      <c r="D243" s="232" t="s">
        <v>243</v>
      </c>
      <c r="E243" s="233" t="s">
        <v>529</v>
      </c>
      <c r="F243" s="234" t="s">
        <v>530</v>
      </c>
      <c r="G243" s="235" t="s">
        <v>202</v>
      </c>
      <c r="H243" s="236">
        <v>15.462</v>
      </c>
      <c r="I243" s="237"/>
      <c r="J243" s="238">
        <f>ROUND(I243*H243,2)</f>
        <v>0</v>
      </c>
      <c r="K243" s="234" t="s">
        <v>139</v>
      </c>
      <c r="L243" s="239"/>
      <c r="M243" s="240" t="s">
        <v>32</v>
      </c>
      <c r="N243" s="241" t="s">
        <v>51</v>
      </c>
      <c r="O243" s="66"/>
      <c r="P243" s="200">
        <f>O243*H243</f>
        <v>0</v>
      </c>
      <c r="Q243" s="200">
        <v>0.04</v>
      </c>
      <c r="R243" s="200">
        <f>Q243*H243</f>
        <v>0.61848000000000003</v>
      </c>
      <c r="S243" s="200">
        <v>0</v>
      </c>
      <c r="T243" s="20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2" t="s">
        <v>335</v>
      </c>
      <c r="AT243" s="202" t="s">
        <v>243</v>
      </c>
      <c r="AU243" s="202" t="s">
        <v>141</v>
      </c>
      <c r="AY243" s="18" t="s">
        <v>132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8" t="s">
        <v>141</v>
      </c>
      <c r="BK243" s="203">
        <f>ROUND(I243*H243,2)</f>
        <v>0</v>
      </c>
      <c r="BL243" s="18" t="s">
        <v>261</v>
      </c>
      <c r="BM243" s="202" t="s">
        <v>827</v>
      </c>
    </row>
    <row r="244" spans="1:65" s="13" customFormat="1" ht="11.25">
      <c r="B244" s="209"/>
      <c r="C244" s="210"/>
      <c r="D244" s="211" t="s">
        <v>197</v>
      </c>
      <c r="E244" s="212" t="s">
        <v>32</v>
      </c>
      <c r="F244" s="213" t="s">
        <v>532</v>
      </c>
      <c r="G244" s="210"/>
      <c r="H244" s="214">
        <v>14.726000000000001</v>
      </c>
      <c r="I244" s="215"/>
      <c r="J244" s="210"/>
      <c r="K244" s="210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197</v>
      </c>
      <c r="AU244" s="220" t="s">
        <v>141</v>
      </c>
      <c r="AV244" s="13" t="s">
        <v>141</v>
      </c>
      <c r="AW244" s="13" t="s">
        <v>41</v>
      </c>
      <c r="AX244" s="13" t="s">
        <v>21</v>
      </c>
      <c r="AY244" s="220" t="s">
        <v>132</v>
      </c>
    </row>
    <row r="245" spans="1:65" s="13" customFormat="1" ht="11.25">
      <c r="B245" s="209"/>
      <c r="C245" s="210"/>
      <c r="D245" s="211" t="s">
        <v>197</v>
      </c>
      <c r="E245" s="210"/>
      <c r="F245" s="213" t="s">
        <v>533</v>
      </c>
      <c r="G245" s="210"/>
      <c r="H245" s="214">
        <v>15.462</v>
      </c>
      <c r="I245" s="215"/>
      <c r="J245" s="210"/>
      <c r="K245" s="210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197</v>
      </c>
      <c r="AU245" s="220" t="s">
        <v>141</v>
      </c>
      <c r="AV245" s="13" t="s">
        <v>141</v>
      </c>
      <c r="AW245" s="13" t="s">
        <v>4</v>
      </c>
      <c r="AX245" s="13" t="s">
        <v>21</v>
      </c>
      <c r="AY245" s="220" t="s">
        <v>132</v>
      </c>
    </row>
    <row r="246" spans="1:65" s="2" customFormat="1" ht="21.75" customHeight="1">
      <c r="A246" s="36"/>
      <c r="B246" s="37"/>
      <c r="C246" s="191" t="s">
        <v>528</v>
      </c>
      <c r="D246" s="191" t="s">
        <v>135</v>
      </c>
      <c r="E246" s="192" t="s">
        <v>535</v>
      </c>
      <c r="F246" s="193" t="s">
        <v>536</v>
      </c>
      <c r="G246" s="194" t="s">
        <v>195</v>
      </c>
      <c r="H246" s="195">
        <v>152.32</v>
      </c>
      <c r="I246" s="196"/>
      <c r="J246" s="197">
        <f>ROUND(I246*H246,2)</f>
        <v>0</v>
      </c>
      <c r="K246" s="193" t="s">
        <v>139</v>
      </c>
      <c r="L246" s="41"/>
      <c r="M246" s="198" t="s">
        <v>32</v>
      </c>
      <c r="N246" s="199" t="s">
        <v>51</v>
      </c>
      <c r="O246" s="66"/>
      <c r="P246" s="200">
        <f>O246*H246</f>
        <v>0</v>
      </c>
      <c r="Q246" s="200">
        <v>0</v>
      </c>
      <c r="R246" s="200">
        <f>Q246*H246</f>
        <v>0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261</v>
      </c>
      <c r="AT246" s="202" t="s">
        <v>135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828</v>
      </c>
    </row>
    <row r="247" spans="1:65" s="2" customFormat="1" ht="16.5" customHeight="1">
      <c r="A247" s="36"/>
      <c r="B247" s="37"/>
      <c r="C247" s="232" t="s">
        <v>534</v>
      </c>
      <c r="D247" s="232" t="s">
        <v>243</v>
      </c>
      <c r="E247" s="233" t="s">
        <v>539</v>
      </c>
      <c r="F247" s="234" t="s">
        <v>540</v>
      </c>
      <c r="G247" s="235" t="s">
        <v>195</v>
      </c>
      <c r="H247" s="236">
        <v>307.68599999999998</v>
      </c>
      <c r="I247" s="237"/>
      <c r="J247" s="238">
        <f>ROUND(I247*H247,2)</f>
        <v>0</v>
      </c>
      <c r="K247" s="234" t="s">
        <v>139</v>
      </c>
      <c r="L247" s="239"/>
      <c r="M247" s="240" t="s">
        <v>32</v>
      </c>
      <c r="N247" s="241" t="s">
        <v>51</v>
      </c>
      <c r="O247" s="66"/>
      <c r="P247" s="200">
        <f>O247*H247</f>
        <v>0</v>
      </c>
      <c r="Q247" s="200">
        <v>3.9199999999999999E-3</v>
      </c>
      <c r="R247" s="200">
        <f>Q247*H247</f>
        <v>1.2061291199999999</v>
      </c>
      <c r="S247" s="200">
        <v>0</v>
      </c>
      <c r="T247" s="20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2" t="s">
        <v>335</v>
      </c>
      <c r="AT247" s="202" t="s">
        <v>243</v>
      </c>
      <c r="AU247" s="202" t="s">
        <v>141</v>
      </c>
      <c r="AY247" s="18" t="s">
        <v>132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8" t="s">
        <v>141</v>
      </c>
      <c r="BK247" s="203">
        <f>ROUND(I247*H247,2)</f>
        <v>0</v>
      </c>
      <c r="BL247" s="18" t="s">
        <v>261</v>
      </c>
      <c r="BM247" s="202" t="s">
        <v>829</v>
      </c>
    </row>
    <row r="248" spans="1:65" s="13" customFormat="1" ht="11.25">
      <c r="B248" s="209"/>
      <c r="C248" s="210"/>
      <c r="D248" s="211" t="s">
        <v>197</v>
      </c>
      <c r="E248" s="210"/>
      <c r="F248" s="213" t="s">
        <v>830</v>
      </c>
      <c r="G248" s="210"/>
      <c r="H248" s="214">
        <v>307.68599999999998</v>
      </c>
      <c r="I248" s="215"/>
      <c r="J248" s="210"/>
      <c r="K248" s="210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197</v>
      </c>
      <c r="AU248" s="220" t="s">
        <v>141</v>
      </c>
      <c r="AV248" s="13" t="s">
        <v>141</v>
      </c>
      <c r="AW248" s="13" t="s">
        <v>4</v>
      </c>
      <c r="AX248" s="13" t="s">
        <v>21</v>
      </c>
      <c r="AY248" s="220" t="s">
        <v>132</v>
      </c>
    </row>
    <row r="249" spans="1:65" s="2" customFormat="1" ht="16.5" customHeight="1">
      <c r="A249" s="36"/>
      <c r="B249" s="37"/>
      <c r="C249" s="191" t="s">
        <v>538</v>
      </c>
      <c r="D249" s="191" t="s">
        <v>135</v>
      </c>
      <c r="E249" s="192" t="s">
        <v>544</v>
      </c>
      <c r="F249" s="193" t="s">
        <v>545</v>
      </c>
      <c r="G249" s="194" t="s">
        <v>195</v>
      </c>
      <c r="H249" s="195">
        <v>152.32</v>
      </c>
      <c r="I249" s="196"/>
      <c r="J249" s="197">
        <f>ROUND(I249*H249,2)</f>
        <v>0</v>
      </c>
      <c r="K249" s="193" t="s">
        <v>139</v>
      </c>
      <c r="L249" s="41"/>
      <c r="M249" s="198" t="s">
        <v>32</v>
      </c>
      <c r="N249" s="199" t="s">
        <v>51</v>
      </c>
      <c r="O249" s="66"/>
      <c r="P249" s="200">
        <f>O249*H249</f>
        <v>0</v>
      </c>
      <c r="Q249" s="200">
        <v>3.0000000000000001E-5</v>
      </c>
      <c r="R249" s="200">
        <f>Q249*H249</f>
        <v>4.5696000000000001E-3</v>
      </c>
      <c r="S249" s="200">
        <v>0</v>
      </c>
      <c r="T249" s="20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2" t="s">
        <v>261</v>
      </c>
      <c r="AT249" s="202" t="s">
        <v>135</v>
      </c>
      <c r="AU249" s="202" t="s">
        <v>141</v>
      </c>
      <c r="AY249" s="18" t="s">
        <v>132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8" t="s">
        <v>141</v>
      </c>
      <c r="BK249" s="203">
        <f>ROUND(I249*H249,2)</f>
        <v>0</v>
      </c>
      <c r="BL249" s="18" t="s">
        <v>261</v>
      </c>
      <c r="BM249" s="202" t="s">
        <v>831</v>
      </c>
    </row>
    <row r="250" spans="1:65" s="2" customFormat="1" ht="16.5" customHeight="1">
      <c r="A250" s="36"/>
      <c r="B250" s="37"/>
      <c r="C250" s="232" t="s">
        <v>543</v>
      </c>
      <c r="D250" s="232" t="s">
        <v>243</v>
      </c>
      <c r="E250" s="233" t="s">
        <v>548</v>
      </c>
      <c r="F250" s="234" t="s">
        <v>549</v>
      </c>
      <c r="G250" s="235" t="s">
        <v>195</v>
      </c>
      <c r="H250" s="236">
        <v>159.93600000000001</v>
      </c>
      <c r="I250" s="237"/>
      <c r="J250" s="238">
        <f>ROUND(I250*H250,2)</f>
        <v>0</v>
      </c>
      <c r="K250" s="234" t="s">
        <v>139</v>
      </c>
      <c r="L250" s="239"/>
      <c r="M250" s="240" t="s">
        <v>32</v>
      </c>
      <c r="N250" s="241" t="s">
        <v>51</v>
      </c>
      <c r="O250" s="66"/>
      <c r="P250" s="200">
        <f>O250*H250</f>
        <v>0</v>
      </c>
      <c r="Q250" s="200">
        <v>1.8000000000000001E-4</v>
      </c>
      <c r="R250" s="200">
        <f>Q250*H250</f>
        <v>2.8788480000000002E-2</v>
      </c>
      <c r="S250" s="200">
        <v>0</v>
      </c>
      <c r="T250" s="20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2" t="s">
        <v>335</v>
      </c>
      <c r="AT250" s="202" t="s">
        <v>243</v>
      </c>
      <c r="AU250" s="202" t="s">
        <v>141</v>
      </c>
      <c r="AY250" s="18" t="s">
        <v>132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8" t="s">
        <v>141</v>
      </c>
      <c r="BK250" s="203">
        <f>ROUND(I250*H250,2)</f>
        <v>0</v>
      </c>
      <c r="BL250" s="18" t="s">
        <v>261</v>
      </c>
      <c r="BM250" s="202" t="s">
        <v>832</v>
      </c>
    </row>
    <row r="251" spans="1:65" s="13" customFormat="1" ht="11.25">
      <c r="B251" s="209"/>
      <c r="C251" s="210"/>
      <c r="D251" s="211" t="s">
        <v>197</v>
      </c>
      <c r="E251" s="210"/>
      <c r="F251" s="213" t="s">
        <v>833</v>
      </c>
      <c r="G251" s="210"/>
      <c r="H251" s="214">
        <v>159.93600000000001</v>
      </c>
      <c r="I251" s="215"/>
      <c r="J251" s="210"/>
      <c r="K251" s="210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197</v>
      </c>
      <c r="AU251" s="220" t="s">
        <v>141</v>
      </c>
      <c r="AV251" s="13" t="s">
        <v>141</v>
      </c>
      <c r="AW251" s="13" t="s">
        <v>4</v>
      </c>
      <c r="AX251" s="13" t="s">
        <v>21</v>
      </c>
      <c r="AY251" s="220" t="s">
        <v>132</v>
      </c>
    </row>
    <row r="252" spans="1:65" s="2" customFormat="1" ht="21.75" customHeight="1">
      <c r="A252" s="36"/>
      <c r="B252" s="37"/>
      <c r="C252" s="191" t="s">
        <v>547</v>
      </c>
      <c r="D252" s="191" t="s">
        <v>135</v>
      </c>
      <c r="E252" s="192" t="s">
        <v>553</v>
      </c>
      <c r="F252" s="193" t="s">
        <v>554</v>
      </c>
      <c r="G252" s="194" t="s">
        <v>195</v>
      </c>
      <c r="H252" s="195">
        <v>24.63</v>
      </c>
      <c r="I252" s="196"/>
      <c r="J252" s="197">
        <f>ROUND(I252*H252,2)</f>
        <v>0</v>
      </c>
      <c r="K252" s="193" t="s">
        <v>139</v>
      </c>
      <c r="L252" s="41"/>
      <c r="M252" s="198" t="s">
        <v>32</v>
      </c>
      <c r="N252" s="199" t="s">
        <v>51</v>
      </c>
      <c r="O252" s="66"/>
      <c r="P252" s="200">
        <f>O252*H252</f>
        <v>0</v>
      </c>
      <c r="Q252" s="200">
        <v>6.0600000000000003E-3</v>
      </c>
      <c r="R252" s="200">
        <f>Q252*H252</f>
        <v>0.1492578</v>
      </c>
      <c r="S252" s="200">
        <v>0</v>
      </c>
      <c r="T252" s="20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02" t="s">
        <v>261</v>
      </c>
      <c r="AT252" s="202" t="s">
        <v>135</v>
      </c>
      <c r="AU252" s="202" t="s">
        <v>141</v>
      </c>
      <c r="AY252" s="18" t="s">
        <v>132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8" t="s">
        <v>141</v>
      </c>
      <c r="BK252" s="203">
        <f>ROUND(I252*H252,2)</f>
        <v>0</v>
      </c>
      <c r="BL252" s="18" t="s">
        <v>261</v>
      </c>
      <c r="BM252" s="202" t="s">
        <v>834</v>
      </c>
    </row>
    <row r="253" spans="1:65" s="13" customFormat="1" ht="11.25">
      <c r="B253" s="209"/>
      <c r="C253" s="210"/>
      <c r="D253" s="211" t="s">
        <v>197</v>
      </c>
      <c r="E253" s="212" t="s">
        <v>32</v>
      </c>
      <c r="F253" s="213" t="s">
        <v>835</v>
      </c>
      <c r="G253" s="210"/>
      <c r="H253" s="214">
        <v>27.83</v>
      </c>
      <c r="I253" s="215"/>
      <c r="J253" s="210"/>
      <c r="K253" s="210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197</v>
      </c>
      <c r="AU253" s="220" t="s">
        <v>141</v>
      </c>
      <c r="AV253" s="13" t="s">
        <v>141</v>
      </c>
      <c r="AW253" s="13" t="s">
        <v>41</v>
      </c>
      <c r="AX253" s="13" t="s">
        <v>79</v>
      </c>
      <c r="AY253" s="220" t="s">
        <v>132</v>
      </c>
    </row>
    <row r="254" spans="1:65" s="13" customFormat="1" ht="11.25">
      <c r="B254" s="209"/>
      <c r="C254" s="210"/>
      <c r="D254" s="211" t="s">
        <v>197</v>
      </c>
      <c r="E254" s="212" t="s">
        <v>32</v>
      </c>
      <c r="F254" s="213" t="s">
        <v>836</v>
      </c>
      <c r="G254" s="210"/>
      <c r="H254" s="214">
        <v>-3.2</v>
      </c>
      <c r="I254" s="215"/>
      <c r="J254" s="210"/>
      <c r="K254" s="210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197</v>
      </c>
      <c r="AU254" s="220" t="s">
        <v>141</v>
      </c>
      <c r="AV254" s="13" t="s">
        <v>141</v>
      </c>
      <c r="AW254" s="13" t="s">
        <v>41</v>
      </c>
      <c r="AX254" s="13" t="s">
        <v>79</v>
      </c>
      <c r="AY254" s="220" t="s">
        <v>132</v>
      </c>
    </row>
    <row r="255" spans="1:65" s="14" customFormat="1" ht="11.25">
      <c r="B255" s="221"/>
      <c r="C255" s="222"/>
      <c r="D255" s="211" t="s">
        <v>197</v>
      </c>
      <c r="E255" s="223" t="s">
        <v>32</v>
      </c>
      <c r="F255" s="224" t="s">
        <v>199</v>
      </c>
      <c r="G255" s="222"/>
      <c r="H255" s="225">
        <v>24.63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197</v>
      </c>
      <c r="AU255" s="231" t="s">
        <v>141</v>
      </c>
      <c r="AV255" s="14" t="s">
        <v>150</v>
      </c>
      <c r="AW255" s="14" t="s">
        <v>41</v>
      </c>
      <c r="AX255" s="14" t="s">
        <v>21</v>
      </c>
      <c r="AY255" s="231" t="s">
        <v>132</v>
      </c>
    </row>
    <row r="256" spans="1:65" s="2" customFormat="1" ht="16.5" customHeight="1">
      <c r="A256" s="36"/>
      <c r="B256" s="37"/>
      <c r="C256" s="232" t="s">
        <v>552</v>
      </c>
      <c r="D256" s="232" t="s">
        <v>243</v>
      </c>
      <c r="E256" s="233" t="s">
        <v>559</v>
      </c>
      <c r="F256" s="234" t="s">
        <v>560</v>
      </c>
      <c r="G256" s="235" t="s">
        <v>195</v>
      </c>
      <c r="H256" s="236">
        <v>24.645</v>
      </c>
      <c r="I256" s="237"/>
      <c r="J256" s="238">
        <f>ROUND(I256*H256,2)</f>
        <v>0</v>
      </c>
      <c r="K256" s="234" t="s">
        <v>139</v>
      </c>
      <c r="L256" s="239"/>
      <c r="M256" s="240" t="s">
        <v>32</v>
      </c>
      <c r="N256" s="241" t="s">
        <v>51</v>
      </c>
      <c r="O256" s="66"/>
      <c r="P256" s="200">
        <f>O256*H256</f>
        <v>0</v>
      </c>
      <c r="Q256" s="200">
        <v>8.0000000000000002E-3</v>
      </c>
      <c r="R256" s="200">
        <f>Q256*H256</f>
        <v>0.19716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335</v>
      </c>
      <c r="AT256" s="202" t="s">
        <v>243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837</v>
      </c>
    </row>
    <row r="257" spans="1:65" s="13" customFormat="1" ht="11.25">
      <c r="B257" s="209"/>
      <c r="C257" s="210"/>
      <c r="D257" s="211" t="s">
        <v>197</v>
      </c>
      <c r="E257" s="210"/>
      <c r="F257" s="213" t="s">
        <v>838</v>
      </c>
      <c r="G257" s="210"/>
      <c r="H257" s="214">
        <v>24.645</v>
      </c>
      <c r="I257" s="215"/>
      <c r="J257" s="210"/>
      <c r="K257" s="210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197</v>
      </c>
      <c r="AU257" s="220" t="s">
        <v>141</v>
      </c>
      <c r="AV257" s="13" t="s">
        <v>141</v>
      </c>
      <c r="AW257" s="13" t="s">
        <v>4</v>
      </c>
      <c r="AX257" s="13" t="s">
        <v>21</v>
      </c>
      <c r="AY257" s="220" t="s">
        <v>132</v>
      </c>
    </row>
    <row r="258" spans="1:65" s="2" customFormat="1" ht="21.75" customHeight="1">
      <c r="A258" s="36"/>
      <c r="B258" s="37"/>
      <c r="C258" s="191" t="s">
        <v>558</v>
      </c>
      <c r="D258" s="191" t="s">
        <v>135</v>
      </c>
      <c r="E258" s="192" t="s">
        <v>564</v>
      </c>
      <c r="F258" s="193" t="s">
        <v>565</v>
      </c>
      <c r="G258" s="194" t="s">
        <v>195</v>
      </c>
      <c r="H258" s="195">
        <v>6.9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839</v>
      </c>
    </row>
    <row r="259" spans="1:65" s="13" customFormat="1" ht="11.25">
      <c r="B259" s="209"/>
      <c r="C259" s="210"/>
      <c r="D259" s="211" t="s">
        <v>197</v>
      </c>
      <c r="E259" s="212" t="s">
        <v>32</v>
      </c>
      <c r="F259" s="213" t="s">
        <v>840</v>
      </c>
      <c r="G259" s="210"/>
      <c r="H259" s="214">
        <v>6.9</v>
      </c>
      <c r="I259" s="215"/>
      <c r="J259" s="210"/>
      <c r="K259" s="210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197</v>
      </c>
      <c r="AU259" s="220" t="s">
        <v>141</v>
      </c>
      <c r="AV259" s="13" t="s">
        <v>141</v>
      </c>
      <c r="AW259" s="13" t="s">
        <v>41</v>
      </c>
      <c r="AX259" s="13" t="s">
        <v>79</v>
      </c>
      <c r="AY259" s="220" t="s">
        <v>132</v>
      </c>
    </row>
    <row r="260" spans="1:65" s="14" customFormat="1" ht="11.25">
      <c r="B260" s="221"/>
      <c r="C260" s="222"/>
      <c r="D260" s="211" t="s">
        <v>197</v>
      </c>
      <c r="E260" s="223" t="s">
        <v>32</v>
      </c>
      <c r="F260" s="224" t="s">
        <v>199</v>
      </c>
      <c r="G260" s="222"/>
      <c r="H260" s="225">
        <v>6.9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197</v>
      </c>
      <c r="AU260" s="231" t="s">
        <v>141</v>
      </c>
      <c r="AV260" s="14" t="s">
        <v>150</v>
      </c>
      <c r="AW260" s="14" t="s">
        <v>41</v>
      </c>
      <c r="AX260" s="14" t="s">
        <v>21</v>
      </c>
      <c r="AY260" s="231" t="s">
        <v>132</v>
      </c>
    </row>
    <row r="261" spans="1:65" s="2" customFormat="1" ht="16.5" customHeight="1">
      <c r="A261" s="36"/>
      <c r="B261" s="37"/>
      <c r="C261" s="232" t="s">
        <v>563</v>
      </c>
      <c r="D261" s="232" t="s">
        <v>243</v>
      </c>
      <c r="E261" s="233" t="s">
        <v>569</v>
      </c>
      <c r="F261" s="234" t="s">
        <v>570</v>
      </c>
      <c r="G261" s="235" t="s">
        <v>195</v>
      </c>
      <c r="H261" s="236">
        <v>7.0380000000000003</v>
      </c>
      <c r="I261" s="237"/>
      <c r="J261" s="238">
        <f>ROUND(I261*H261,2)</f>
        <v>0</v>
      </c>
      <c r="K261" s="234" t="s">
        <v>139</v>
      </c>
      <c r="L261" s="239"/>
      <c r="M261" s="240" t="s">
        <v>32</v>
      </c>
      <c r="N261" s="241" t="s">
        <v>51</v>
      </c>
      <c r="O261" s="66"/>
      <c r="P261" s="200">
        <f>O261*H261</f>
        <v>0</v>
      </c>
      <c r="Q261" s="200">
        <v>2.3999999999999998E-3</v>
      </c>
      <c r="R261" s="200">
        <f>Q261*H261</f>
        <v>1.6891199999999999E-2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335</v>
      </c>
      <c r="AT261" s="202" t="s">
        <v>243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841</v>
      </c>
    </row>
    <row r="262" spans="1:65" s="13" customFormat="1" ht="11.25">
      <c r="B262" s="209"/>
      <c r="C262" s="210"/>
      <c r="D262" s="211" t="s">
        <v>197</v>
      </c>
      <c r="E262" s="210"/>
      <c r="F262" s="213" t="s">
        <v>842</v>
      </c>
      <c r="G262" s="210"/>
      <c r="H262" s="214">
        <v>7.0380000000000003</v>
      </c>
      <c r="I262" s="215"/>
      <c r="J262" s="210"/>
      <c r="K262" s="210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197</v>
      </c>
      <c r="AU262" s="220" t="s">
        <v>141</v>
      </c>
      <c r="AV262" s="13" t="s">
        <v>141</v>
      </c>
      <c r="AW262" s="13" t="s">
        <v>4</v>
      </c>
      <c r="AX262" s="13" t="s">
        <v>21</v>
      </c>
      <c r="AY262" s="220" t="s">
        <v>132</v>
      </c>
    </row>
    <row r="263" spans="1:65" s="2" customFormat="1" ht="21.75" customHeight="1">
      <c r="A263" s="36"/>
      <c r="B263" s="37"/>
      <c r="C263" s="191" t="s">
        <v>568</v>
      </c>
      <c r="D263" s="191" t="s">
        <v>135</v>
      </c>
      <c r="E263" s="192" t="s">
        <v>574</v>
      </c>
      <c r="F263" s="193" t="s">
        <v>575</v>
      </c>
      <c r="G263" s="194" t="s">
        <v>195</v>
      </c>
      <c r="H263" s="195">
        <v>6.9</v>
      </c>
      <c r="I263" s="196"/>
      <c r="J263" s="197">
        <f>ROUND(I263*H263,2)</f>
        <v>0</v>
      </c>
      <c r="K263" s="193" t="s">
        <v>139</v>
      </c>
      <c r="L263" s="41"/>
      <c r="M263" s="198" t="s">
        <v>32</v>
      </c>
      <c r="N263" s="199" t="s">
        <v>51</v>
      </c>
      <c r="O263" s="66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2" t="s">
        <v>261</v>
      </c>
      <c r="AT263" s="202" t="s">
        <v>135</v>
      </c>
      <c r="AU263" s="202" t="s">
        <v>141</v>
      </c>
      <c r="AY263" s="18" t="s">
        <v>132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8" t="s">
        <v>141</v>
      </c>
      <c r="BK263" s="203">
        <f>ROUND(I263*H263,2)</f>
        <v>0</v>
      </c>
      <c r="BL263" s="18" t="s">
        <v>261</v>
      </c>
      <c r="BM263" s="202" t="s">
        <v>843</v>
      </c>
    </row>
    <row r="264" spans="1:65" s="2" customFormat="1" ht="16.5" customHeight="1">
      <c r="A264" s="36"/>
      <c r="B264" s="37"/>
      <c r="C264" s="232" t="s">
        <v>573</v>
      </c>
      <c r="D264" s="232" t="s">
        <v>243</v>
      </c>
      <c r="E264" s="233" t="s">
        <v>578</v>
      </c>
      <c r="F264" s="234" t="s">
        <v>579</v>
      </c>
      <c r="G264" s="235" t="s">
        <v>195</v>
      </c>
      <c r="H264" s="236">
        <v>7.0380000000000003</v>
      </c>
      <c r="I264" s="237"/>
      <c r="J264" s="238">
        <f>ROUND(I264*H264,2)</f>
        <v>0</v>
      </c>
      <c r="K264" s="234" t="s">
        <v>139</v>
      </c>
      <c r="L264" s="239"/>
      <c r="M264" s="240" t="s">
        <v>32</v>
      </c>
      <c r="N264" s="241" t="s">
        <v>51</v>
      </c>
      <c r="O264" s="66"/>
      <c r="P264" s="200">
        <f>O264*H264</f>
        <v>0</v>
      </c>
      <c r="Q264" s="200">
        <v>3.5999999999999999E-3</v>
      </c>
      <c r="R264" s="200">
        <f>Q264*H264</f>
        <v>2.53368E-2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335</v>
      </c>
      <c r="AT264" s="202" t="s">
        <v>243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844</v>
      </c>
    </row>
    <row r="265" spans="1:65" s="13" customFormat="1" ht="11.25">
      <c r="B265" s="209"/>
      <c r="C265" s="210"/>
      <c r="D265" s="211" t="s">
        <v>197</v>
      </c>
      <c r="E265" s="210"/>
      <c r="F265" s="213" t="s">
        <v>842</v>
      </c>
      <c r="G265" s="210"/>
      <c r="H265" s="214">
        <v>7.0380000000000003</v>
      </c>
      <c r="I265" s="215"/>
      <c r="J265" s="210"/>
      <c r="K265" s="210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197</v>
      </c>
      <c r="AU265" s="220" t="s">
        <v>141</v>
      </c>
      <c r="AV265" s="13" t="s">
        <v>141</v>
      </c>
      <c r="AW265" s="13" t="s">
        <v>4</v>
      </c>
      <c r="AX265" s="13" t="s">
        <v>21</v>
      </c>
      <c r="AY265" s="220" t="s">
        <v>132</v>
      </c>
    </row>
    <row r="266" spans="1:65" s="2" customFormat="1" ht="21.75" customHeight="1">
      <c r="A266" s="36"/>
      <c r="B266" s="37"/>
      <c r="C266" s="191" t="s">
        <v>577</v>
      </c>
      <c r="D266" s="191" t="s">
        <v>135</v>
      </c>
      <c r="E266" s="192" t="s">
        <v>582</v>
      </c>
      <c r="F266" s="193" t="s">
        <v>583</v>
      </c>
      <c r="G266" s="194" t="s">
        <v>251</v>
      </c>
      <c r="H266" s="195">
        <v>2.9870000000000001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261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845</v>
      </c>
    </row>
    <row r="267" spans="1:65" s="12" customFormat="1" ht="22.9" customHeight="1">
      <c r="B267" s="175"/>
      <c r="C267" s="176"/>
      <c r="D267" s="177" t="s">
        <v>78</v>
      </c>
      <c r="E267" s="189" t="s">
        <v>585</v>
      </c>
      <c r="F267" s="189" t="s">
        <v>586</v>
      </c>
      <c r="G267" s="176"/>
      <c r="H267" s="176"/>
      <c r="I267" s="179"/>
      <c r="J267" s="190">
        <f>BK267</f>
        <v>0</v>
      </c>
      <c r="K267" s="176"/>
      <c r="L267" s="181"/>
      <c r="M267" s="182"/>
      <c r="N267" s="183"/>
      <c r="O267" s="183"/>
      <c r="P267" s="184">
        <f>SUM(P268:P269)</f>
        <v>0</v>
      </c>
      <c r="Q267" s="183"/>
      <c r="R267" s="184">
        <f>SUM(R268:R269)</f>
        <v>4.5000000000000005E-3</v>
      </c>
      <c r="S267" s="183"/>
      <c r="T267" s="185">
        <f>SUM(T268:T269)</f>
        <v>6.3390000000000002E-2</v>
      </c>
      <c r="AR267" s="186" t="s">
        <v>141</v>
      </c>
      <c r="AT267" s="187" t="s">
        <v>78</v>
      </c>
      <c r="AU267" s="187" t="s">
        <v>21</v>
      </c>
      <c r="AY267" s="186" t="s">
        <v>132</v>
      </c>
      <c r="BK267" s="188">
        <f>SUM(BK268:BK269)</f>
        <v>0</v>
      </c>
    </row>
    <row r="268" spans="1:65" s="2" customFormat="1" ht="16.5" customHeight="1">
      <c r="A268" s="36"/>
      <c r="B268" s="37"/>
      <c r="C268" s="191" t="s">
        <v>581</v>
      </c>
      <c r="D268" s="191" t="s">
        <v>135</v>
      </c>
      <c r="E268" s="192" t="s">
        <v>592</v>
      </c>
      <c r="F268" s="193" t="s">
        <v>593</v>
      </c>
      <c r="G268" s="194" t="s">
        <v>338</v>
      </c>
      <c r="H268" s="195">
        <v>3</v>
      </c>
      <c r="I268" s="196"/>
      <c r="J268" s="197">
        <f>ROUND(I268*H268,2)</f>
        <v>0</v>
      </c>
      <c r="K268" s="193" t="s">
        <v>139</v>
      </c>
      <c r="L268" s="41"/>
      <c r="M268" s="198" t="s">
        <v>32</v>
      </c>
      <c r="N268" s="199" t="s">
        <v>51</v>
      </c>
      <c r="O268" s="66"/>
      <c r="P268" s="200">
        <f>O268*H268</f>
        <v>0</v>
      </c>
      <c r="Q268" s="200">
        <v>1.5E-3</v>
      </c>
      <c r="R268" s="200">
        <f>Q268*H268</f>
        <v>4.5000000000000005E-3</v>
      </c>
      <c r="S268" s="200">
        <v>0</v>
      </c>
      <c r="T268" s="20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2" t="s">
        <v>261</v>
      </c>
      <c r="AT268" s="202" t="s">
        <v>135</v>
      </c>
      <c r="AU268" s="202" t="s">
        <v>141</v>
      </c>
      <c r="AY268" s="18" t="s">
        <v>132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8" t="s">
        <v>141</v>
      </c>
      <c r="BK268" s="203">
        <f>ROUND(I268*H268,2)</f>
        <v>0</v>
      </c>
      <c r="BL268" s="18" t="s">
        <v>261</v>
      </c>
      <c r="BM268" s="202" t="s">
        <v>846</v>
      </c>
    </row>
    <row r="269" spans="1:65" s="2" customFormat="1" ht="16.5" customHeight="1">
      <c r="A269" s="36"/>
      <c r="B269" s="37"/>
      <c r="C269" s="191" t="s">
        <v>587</v>
      </c>
      <c r="D269" s="191" t="s">
        <v>135</v>
      </c>
      <c r="E269" s="192" t="s">
        <v>596</v>
      </c>
      <c r="F269" s="193" t="s">
        <v>597</v>
      </c>
      <c r="G269" s="194" t="s">
        <v>338</v>
      </c>
      <c r="H269" s="195">
        <v>3</v>
      </c>
      <c r="I269" s="196"/>
      <c r="J269" s="197">
        <f>ROUND(I269*H269,2)</f>
        <v>0</v>
      </c>
      <c r="K269" s="193" t="s">
        <v>139</v>
      </c>
      <c r="L269" s="41"/>
      <c r="M269" s="198" t="s">
        <v>32</v>
      </c>
      <c r="N269" s="199" t="s">
        <v>51</v>
      </c>
      <c r="O269" s="66"/>
      <c r="P269" s="200">
        <f>O269*H269</f>
        <v>0</v>
      </c>
      <c r="Q269" s="200">
        <v>0</v>
      </c>
      <c r="R269" s="200">
        <f>Q269*H269</f>
        <v>0</v>
      </c>
      <c r="S269" s="200">
        <v>2.1129999999999999E-2</v>
      </c>
      <c r="T269" s="201">
        <f>S269*H269</f>
        <v>6.3390000000000002E-2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2" t="s">
        <v>261</v>
      </c>
      <c r="AT269" s="202" t="s">
        <v>135</v>
      </c>
      <c r="AU269" s="202" t="s">
        <v>141</v>
      </c>
      <c r="AY269" s="18" t="s">
        <v>132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8" t="s">
        <v>141</v>
      </c>
      <c r="BK269" s="203">
        <f>ROUND(I269*H269,2)</f>
        <v>0</v>
      </c>
      <c r="BL269" s="18" t="s">
        <v>261</v>
      </c>
      <c r="BM269" s="202" t="s">
        <v>847</v>
      </c>
    </row>
    <row r="270" spans="1:65" s="12" customFormat="1" ht="22.9" customHeight="1">
      <c r="B270" s="175"/>
      <c r="C270" s="176"/>
      <c r="D270" s="177" t="s">
        <v>78</v>
      </c>
      <c r="E270" s="189" t="s">
        <v>599</v>
      </c>
      <c r="F270" s="189" t="s">
        <v>600</v>
      </c>
      <c r="G270" s="176"/>
      <c r="H270" s="176"/>
      <c r="I270" s="179"/>
      <c r="J270" s="190">
        <f>BK270</f>
        <v>0</v>
      </c>
      <c r="K270" s="176"/>
      <c r="L270" s="181"/>
      <c r="M270" s="182"/>
      <c r="N270" s="183"/>
      <c r="O270" s="183"/>
      <c r="P270" s="184">
        <f>P271</f>
        <v>0</v>
      </c>
      <c r="Q270" s="183"/>
      <c r="R270" s="184">
        <f>R271</f>
        <v>3.8999999999999998E-3</v>
      </c>
      <c r="S270" s="183"/>
      <c r="T270" s="185">
        <f>T271</f>
        <v>0</v>
      </c>
      <c r="AR270" s="186" t="s">
        <v>141</v>
      </c>
      <c r="AT270" s="187" t="s">
        <v>78</v>
      </c>
      <c r="AU270" s="187" t="s">
        <v>21</v>
      </c>
      <c r="AY270" s="186" t="s">
        <v>132</v>
      </c>
      <c r="BK270" s="188">
        <f>BK271</f>
        <v>0</v>
      </c>
    </row>
    <row r="271" spans="1:65" s="2" customFormat="1" ht="16.5" customHeight="1">
      <c r="A271" s="36"/>
      <c r="B271" s="37"/>
      <c r="C271" s="191" t="s">
        <v>848</v>
      </c>
      <c r="D271" s="191" t="s">
        <v>135</v>
      </c>
      <c r="E271" s="192" t="s">
        <v>602</v>
      </c>
      <c r="F271" s="193" t="s">
        <v>603</v>
      </c>
      <c r="G271" s="194" t="s">
        <v>604</v>
      </c>
      <c r="H271" s="195">
        <v>5</v>
      </c>
      <c r="I271" s="196"/>
      <c r="J271" s="197">
        <f>ROUND(I271*H271,2)</f>
        <v>0</v>
      </c>
      <c r="K271" s="193" t="s">
        <v>32</v>
      </c>
      <c r="L271" s="41"/>
      <c r="M271" s="198" t="s">
        <v>32</v>
      </c>
      <c r="N271" s="199" t="s">
        <v>51</v>
      </c>
      <c r="O271" s="66"/>
      <c r="P271" s="200">
        <f>O271*H271</f>
        <v>0</v>
      </c>
      <c r="Q271" s="200">
        <v>7.7999999999999999E-4</v>
      </c>
      <c r="R271" s="200">
        <f>Q271*H271</f>
        <v>3.8999999999999998E-3</v>
      </c>
      <c r="S271" s="200">
        <v>0</v>
      </c>
      <c r="T271" s="20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2" t="s">
        <v>261</v>
      </c>
      <c r="AT271" s="202" t="s">
        <v>135</v>
      </c>
      <c r="AU271" s="202" t="s">
        <v>141</v>
      </c>
      <c r="AY271" s="18" t="s">
        <v>132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8" t="s">
        <v>141</v>
      </c>
      <c r="BK271" s="203">
        <f>ROUND(I271*H271,2)</f>
        <v>0</v>
      </c>
      <c r="BL271" s="18" t="s">
        <v>261</v>
      </c>
      <c r="BM271" s="202" t="s">
        <v>849</v>
      </c>
    </row>
    <row r="272" spans="1:65" s="12" customFormat="1" ht="22.9" customHeight="1">
      <c r="B272" s="175"/>
      <c r="C272" s="176"/>
      <c r="D272" s="177" t="s">
        <v>78</v>
      </c>
      <c r="E272" s="189" t="s">
        <v>606</v>
      </c>
      <c r="F272" s="189" t="s">
        <v>607</v>
      </c>
      <c r="G272" s="176"/>
      <c r="H272" s="176"/>
      <c r="I272" s="179"/>
      <c r="J272" s="190">
        <f>BK272</f>
        <v>0</v>
      </c>
      <c r="K272" s="176"/>
      <c r="L272" s="181"/>
      <c r="M272" s="182"/>
      <c r="N272" s="183"/>
      <c r="O272" s="183"/>
      <c r="P272" s="184">
        <f>P273</f>
        <v>0</v>
      </c>
      <c r="Q272" s="183"/>
      <c r="R272" s="184">
        <f>R273</f>
        <v>0</v>
      </c>
      <c r="S272" s="183"/>
      <c r="T272" s="185">
        <f>T273</f>
        <v>0</v>
      </c>
      <c r="AR272" s="186" t="s">
        <v>141</v>
      </c>
      <c r="AT272" s="187" t="s">
        <v>78</v>
      </c>
      <c r="AU272" s="187" t="s">
        <v>21</v>
      </c>
      <c r="AY272" s="186" t="s">
        <v>132</v>
      </c>
      <c r="BK272" s="188">
        <f>BK273</f>
        <v>0</v>
      </c>
    </row>
    <row r="273" spans="1:65" s="2" customFormat="1" ht="16.5" customHeight="1">
      <c r="A273" s="36"/>
      <c r="B273" s="37"/>
      <c r="C273" s="191" t="s">
        <v>591</v>
      </c>
      <c r="D273" s="191" t="s">
        <v>135</v>
      </c>
      <c r="E273" s="192" t="s">
        <v>609</v>
      </c>
      <c r="F273" s="193" t="s">
        <v>610</v>
      </c>
      <c r="G273" s="194" t="s">
        <v>138</v>
      </c>
      <c r="H273" s="195">
        <v>1</v>
      </c>
      <c r="I273" s="196"/>
      <c r="J273" s="197">
        <f>ROUND(I273*H273,2)</f>
        <v>0</v>
      </c>
      <c r="K273" s="193" t="s">
        <v>139</v>
      </c>
      <c r="L273" s="41"/>
      <c r="M273" s="198" t="s">
        <v>32</v>
      </c>
      <c r="N273" s="199" t="s">
        <v>51</v>
      </c>
      <c r="O273" s="66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261</v>
      </c>
      <c r="AT273" s="202" t="s">
        <v>135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850</v>
      </c>
    </row>
    <row r="274" spans="1:65" s="12" customFormat="1" ht="22.9" customHeight="1">
      <c r="B274" s="175"/>
      <c r="C274" s="176"/>
      <c r="D274" s="177" t="s">
        <v>78</v>
      </c>
      <c r="E274" s="189" t="s">
        <v>612</v>
      </c>
      <c r="F274" s="189" t="s">
        <v>613</v>
      </c>
      <c r="G274" s="176"/>
      <c r="H274" s="176"/>
      <c r="I274" s="179"/>
      <c r="J274" s="190">
        <f>BK274</f>
        <v>0</v>
      </c>
      <c r="K274" s="176"/>
      <c r="L274" s="181"/>
      <c r="M274" s="182"/>
      <c r="N274" s="183"/>
      <c r="O274" s="183"/>
      <c r="P274" s="184">
        <f>SUM(P275:P290)</f>
        <v>0</v>
      </c>
      <c r="Q274" s="183"/>
      <c r="R274" s="184">
        <f>SUM(R275:R290)</f>
        <v>5.500734500000001</v>
      </c>
      <c r="S274" s="183"/>
      <c r="T274" s="185">
        <f>SUM(T275:T290)</f>
        <v>0</v>
      </c>
      <c r="AR274" s="186" t="s">
        <v>141</v>
      </c>
      <c r="AT274" s="187" t="s">
        <v>78</v>
      </c>
      <c r="AU274" s="187" t="s">
        <v>21</v>
      </c>
      <c r="AY274" s="186" t="s">
        <v>132</v>
      </c>
      <c r="BK274" s="188">
        <f>SUM(BK275:BK290)</f>
        <v>0</v>
      </c>
    </row>
    <row r="275" spans="1:65" s="2" customFormat="1" ht="21.75" customHeight="1">
      <c r="A275" s="36"/>
      <c r="B275" s="37"/>
      <c r="C275" s="191" t="s">
        <v>595</v>
      </c>
      <c r="D275" s="191" t="s">
        <v>135</v>
      </c>
      <c r="E275" s="192" t="s">
        <v>615</v>
      </c>
      <c r="F275" s="193" t="s">
        <v>851</v>
      </c>
      <c r="G275" s="194" t="s">
        <v>195</v>
      </c>
      <c r="H275" s="195">
        <v>78.66</v>
      </c>
      <c r="I275" s="196"/>
      <c r="J275" s="197">
        <f>ROUND(I275*H275,2)</f>
        <v>0</v>
      </c>
      <c r="K275" s="193" t="s">
        <v>139</v>
      </c>
      <c r="L275" s="41"/>
      <c r="M275" s="198" t="s">
        <v>32</v>
      </c>
      <c r="N275" s="199" t="s">
        <v>51</v>
      </c>
      <c r="O275" s="66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2" t="s">
        <v>261</v>
      </c>
      <c r="AT275" s="202" t="s">
        <v>135</v>
      </c>
      <c r="AU275" s="202" t="s">
        <v>141</v>
      </c>
      <c r="AY275" s="18" t="s">
        <v>132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8" t="s">
        <v>141</v>
      </c>
      <c r="BK275" s="203">
        <f>ROUND(I275*H275,2)</f>
        <v>0</v>
      </c>
      <c r="BL275" s="18" t="s">
        <v>261</v>
      </c>
      <c r="BM275" s="202" t="s">
        <v>852</v>
      </c>
    </row>
    <row r="276" spans="1:65" s="13" customFormat="1" ht="11.25">
      <c r="B276" s="209"/>
      <c r="C276" s="210"/>
      <c r="D276" s="211" t="s">
        <v>197</v>
      </c>
      <c r="E276" s="212" t="s">
        <v>32</v>
      </c>
      <c r="F276" s="213" t="s">
        <v>853</v>
      </c>
      <c r="G276" s="210"/>
      <c r="H276" s="214">
        <v>78.66</v>
      </c>
      <c r="I276" s="215"/>
      <c r="J276" s="210"/>
      <c r="K276" s="210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197</v>
      </c>
      <c r="AU276" s="220" t="s">
        <v>141</v>
      </c>
      <c r="AV276" s="13" t="s">
        <v>141</v>
      </c>
      <c r="AW276" s="13" t="s">
        <v>41</v>
      </c>
      <c r="AX276" s="13" t="s">
        <v>79</v>
      </c>
      <c r="AY276" s="220" t="s">
        <v>132</v>
      </c>
    </row>
    <row r="277" spans="1:65" s="14" customFormat="1" ht="11.25">
      <c r="B277" s="221"/>
      <c r="C277" s="222"/>
      <c r="D277" s="211" t="s">
        <v>197</v>
      </c>
      <c r="E277" s="223" t="s">
        <v>32</v>
      </c>
      <c r="F277" s="224" t="s">
        <v>199</v>
      </c>
      <c r="G277" s="222"/>
      <c r="H277" s="225">
        <v>78.66</v>
      </c>
      <c r="I277" s="226"/>
      <c r="J277" s="222"/>
      <c r="K277" s="222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197</v>
      </c>
      <c r="AU277" s="231" t="s">
        <v>141</v>
      </c>
      <c r="AV277" s="14" t="s">
        <v>150</v>
      </c>
      <c r="AW277" s="14" t="s">
        <v>41</v>
      </c>
      <c r="AX277" s="14" t="s">
        <v>21</v>
      </c>
      <c r="AY277" s="231" t="s">
        <v>132</v>
      </c>
    </row>
    <row r="278" spans="1:65" s="2" customFormat="1" ht="16.5" customHeight="1">
      <c r="A278" s="36"/>
      <c r="B278" s="37"/>
      <c r="C278" s="232" t="s">
        <v>608</v>
      </c>
      <c r="D278" s="232" t="s">
        <v>243</v>
      </c>
      <c r="E278" s="233" t="s">
        <v>619</v>
      </c>
      <c r="F278" s="234" t="s">
        <v>620</v>
      </c>
      <c r="G278" s="235" t="s">
        <v>202</v>
      </c>
      <c r="H278" s="236">
        <v>1.9259999999999999</v>
      </c>
      <c r="I278" s="237"/>
      <c r="J278" s="238">
        <f>ROUND(I278*H278,2)</f>
        <v>0</v>
      </c>
      <c r="K278" s="234" t="s">
        <v>139</v>
      </c>
      <c r="L278" s="239"/>
      <c r="M278" s="240" t="s">
        <v>32</v>
      </c>
      <c r="N278" s="241" t="s">
        <v>51</v>
      </c>
      <c r="O278" s="66"/>
      <c r="P278" s="200">
        <f>O278*H278</f>
        <v>0</v>
      </c>
      <c r="Q278" s="200">
        <v>0.55000000000000004</v>
      </c>
      <c r="R278" s="200">
        <f>Q278*H278</f>
        <v>1.0593000000000001</v>
      </c>
      <c r="S278" s="200">
        <v>0</v>
      </c>
      <c r="T278" s="201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2" t="s">
        <v>335</v>
      </c>
      <c r="AT278" s="202" t="s">
        <v>243</v>
      </c>
      <c r="AU278" s="202" t="s">
        <v>141</v>
      </c>
      <c r="AY278" s="18" t="s">
        <v>132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8" t="s">
        <v>141</v>
      </c>
      <c r="BK278" s="203">
        <f>ROUND(I278*H278,2)</f>
        <v>0</v>
      </c>
      <c r="BL278" s="18" t="s">
        <v>261</v>
      </c>
      <c r="BM278" s="202" t="s">
        <v>854</v>
      </c>
    </row>
    <row r="279" spans="1:65" s="13" customFormat="1" ht="11.25">
      <c r="B279" s="209"/>
      <c r="C279" s="210"/>
      <c r="D279" s="211" t="s">
        <v>197</v>
      </c>
      <c r="E279" s="212" t="s">
        <v>32</v>
      </c>
      <c r="F279" s="213" t="s">
        <v>855</v>
      </c>
      <c r="G279" s="210"/>
      <c r="H279" s="214">
        <v>1.8879999999999999</v>
      </c>
      <c r="I279" s="215"/>
      <c r="J279" s="210"/>
      <c r="K279" s="210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197</v>
      </c>
      <c r="AU279" s="220" t="s">
        <v>141</v>
      </c>
      <c r="AV279" s="13" t="s">
        <v>141</v>
      </c>
      <c r="AW279" s="13" t="s">
        <v>41</v>
      </c>
      <c r="AX279" s="13" t="s">
        <v>21</v>
      </c>
      <c r="AY279" s="220" t="s">
        <v>132</v>
      </c>
    </row>
    <row r="280" spans="1:65" s="13" customFormat="1" ht="11.25">
      <c r="B280" s="209"/>
      <c r="C280" s="210"/>
      <c r="D280" s="211" t="s">
        <v>197</v>
      </c>
      <c r="E280" s="210"/>
      <c r="F280" s="213" t="s">
        <v>856</v>
      </c>
      <c r="G280" s="210"/>
      <c r="H280" s="214">
        <v>1.9259999999999999</v>
      </c>
      <c r="I280" s="215"/>
      <c r="J280" s="210"/>
      <c r="K280" s="210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197</v>
      </c>
      <c r="AU280" s="220" t="s">
        <v>141</v>
      </c>
      <c r="AV280" s="13" t="s">
        <v>141</v>
      </c>
      <c r="AW280" s="13" t="s">
        <v>4</v>
      </c>
      <c r="AX280" s="13" t="s">
        <v>21</v>
      </c>
      <c r="AY280" s="220" t="s">
        <v>132</v>
      </c>
    </row>
    <row r="281" spans="1:65" s="2" customFormat="1" ht="21.75" customHeight="1">
      <c r="A281" s="36"/>
      <c r="B281" s="37"/>
      <c r="C281" s="191" t="s">
        <v>614</v>
      </c>
      <c r="D281" s="191" t="s">
        <v>135</v>
      </c>
      <c r="E281" s="192" t="s">
        <v>857</v>
      </c>
      <c r="F281" s="193" t="s">
        <v>858</v>
      </c>
      <c r="G281" s="194" t="s">
        <v>195</v>
      </c>
      <c r="H281" s="195">
        <v>66.224999999999994</v>
      </c>
      <c r="I281" s="196"/>
      <c r="J281" s="197">
        <f>ROUND(I281*H281,2)</f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>O281*H281</f>
        <v>0</v>
      </c>
      <c r="Q281" s="200">
        <v>1.3899999999999999E-2</v>
      </c>
      <c r="R281" s="200">
        <f>Q281*H281</f>
        <v>0.92052749999999983</v>
      </c>
      <c r="S281" s="200">
        <v>0</v>
      </c>
      <c r="T281" s="20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261</v>
      </c>
      <c r="AT281" s="202" t="s">
        <v>135</v>
      </c>
      <c r="AU281" s="202" t="s">
        <v>141</v>
      </c>
      <c r="AY281" s="18" t="s">
        <v>132</v>
      </c>
      <c r="BE281" s="203">
        <f>IF(N281="základní",J281,0)</f>
        <v>0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8" t="s">
        <v>141</v>
      </c>
      <c r="BK281" s="203">
        <f>ROUND(I281*H281,2)</f>
        <v>0</v>
      </c>
      <c r="BL281" s="18" t="s">
        <v>261</v>
      </c>
      <c r="BM281" s="202" t="s">
        <v>859</v>
      </c>
    </row>
    <row r="282" spans="1:65" s="15" customFormat="1" ht="11.25">
      <c r="B282" s="242"/>
      <c r="C282" s="243"/>
      <c r="D282" s="211" t="s">
        <v>197</v>
      </c>
      <c r="E282" s="244" t="s">
        <v>32</v>
      </c>
      <c r="F282" s="245" t="s">
        <v>860</v>
      </c>
      <c r="G282" s="243"/>
      <c r="H282" s="244" t="s">
        <v>32</v>
      </c>
      <c r="I282" s="246"/>
      <c r="J282" s="243"/>
      <c r="K282" s="243"/>
      <c r="L282" s="247"/>
      <c r="M282" s="248"/>
      <c r="N282" s="249"/>
      <c r="O282" s="249"/>
      <c r="P282" s="249"/>
      <c r="Q282" s="249"/>
      <c r="R282" s="249"/>
      <c r="S282" s="249"/>
      <c r="T282" s="250"/>
      <c r="AT282" s="251" t="s">
        <v>197</v>
      </c>
      <c r="AU282" s="251" t="s">
        <v>141</v>
      </c>
      <c r="AV282" s="15" t="s">
        <v>21</v>
      </c>
      <c r="AW282" s="15" t="s">
        <v>41</v>
      </c>
      <c r="AX282" s="15" t="s">
        <v>79</v>
      </c>
      <c r="AY282" s="251" t="s">
        <v>132</v>
      </c>
    </row>
    <row r="283" spans="1:65" s="13" customFormat="1" ht="11.25">
      <c r="B283" s="209"/>
      <c r="C283" s="210"/>
      <c r="D283" s="211" t="s">
        <v>197</v>
      </c>
      <c r="E283" s="212" t="s">
        <v>32</v>
      </c>
      <c r="F283" s="213" t="s">
        <v>861</v>
      </c>
      <c r="G283" s="210"/>
      <c r="H283" s="214">
        <v>66.224999999999994</v>
      </c>
      <c r="I283" s="215"/>
      <c r="J283" s="210"/>
      <c r="K283" s="210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197</v>
      </c>
      <c r="AU283" s="220" t="s">
        <v>141</v>
      </c>
      <c r="AV283" s="13" t="s">
        <v>141</v>
      </c>
      <c r="AW283" s="13" t="s">
        <v>41</v>
      </c>
      <c r="AX283" s="13" t="s">
        <v>79</v>
      </c>
      <c r="AY283" s="220" t="s">
        <v>132</v>
      </c>
    </row>
    <row r="284" spans="1:65" s="14" customFormat="1" ht="11.25">
      <c r="B284" s="221"/>
      <c r="C284" s="222"/>
      <c r="D284" s="211" t="s">
        <v>197</v>
      </c>
      <c r="E284" s="223" t="s">
        <v>32</v>
      </c>
      <c r="F284" s="224" t="s">
        <v>199</v>
      </c>
      <c r="G284" s="222"/>
      <c r="H284" s="225">
        <v>66.224999999999994</v>
      </c>
      <c r="I284" s="226"/>
      <c r="J284" s="222"/>
      <c r="K284" s="222"/>
      <c r="L284" s="227"/>
      <c r="M284" s="228"/>
      <c r="N284" s="229"/>
      <c r="O284" s="229"/>
      <c r="P284" s="229"/>
      <c r="Q284" s="229"/>
      <c r="R284" s="229"/>
      <c r="S284" s="229"/>
      <c r="T284" s="230"/>
      <c r="AT284" s="231" t="s">
        <v>197</v>
      </c>
      <c r="AU284" s="231" t="s">
        <v>141</v>
      </c>
      <c r="AV284" s="14" t="s">
        <v>150</v>
      </c>
      <c r="AW284" s="14" t="s">
        <v>41</v>
      </c>
      <c r="AX284" s="14" t="s">
        <v>21</v>
      </c>
      <c r="AY284" s="231" t="s">
        <v>132</v>
      </c>
    </row>
    <row r="285" spans="1:65" s="2" customFormat="1" ht="21.75" customHeight="1">
      <c r="A285" s="36"/>
      <c r="B285" s="37"/>
      <c r="C285" s="191" t="s">
        <v>618</v>
      </c>
      <c r="D285" s="191" t="s">
        <v>135</v>
      </c>
      <c r="E285" s="192" t="s">
        <v>625</v>
      </c>
      <c r="F285" s="193" t="s">
        <v>626</v>
      </c>
      <c r="G285" s="194" t="s">
        <v>195</v>
      </c>
      <c r="H285" s="195">
        <v>152.32</v>
      </c>
      <c r="I285" s="196"/>
      <c r="J285" s="197">
        <f>ROUND(I285*H285,2)</f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>O285*H285</f>
        <v>0</v>
      </c>
      <c r="Q285" s="200">
        <v>0</v>
      </c>
      <c r="R285" s="200">
        <f>Q285*H285</f>
        <v>0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862</v>
      </c>
    </row>
    <row r="286" spans="1:65" s="2" customFormat="1" ht="16.5" customHeight="1">
      <c r="A286" s="36"/>
      <c r="B286" s="37"/>
      <c r="C286" s="232" t="s">
        <v>624</v>
      </c>
      <c r="D286" s="232" t="s">
        <v>243</v>
      </c>
      <c r="E286" s="233" t="s">
        <v>629</v>
      </c>
      <c r="F286" s="234" t="s">
        <v>630</v>
      </c>
      <c r="G286" s="235" t="s">
        <v>195</v>
      </c>
      <c r="H286" s="236">
        <v>164.506</v>
      </c>
      <c r="I286" s="237"/>
      <c r="J286" s="238">
        <f>ROUND(I286*H286,2)</f>
        <v>0</v>
      </c>
      <c r="K286" s="234" t="s">
        <v>139</v>
      </c>
      <c r="L286" s="239"/>
      <c r="M286" s="240" t="s">
        <v>32</v>
      </c>
      <c r="N286" s="241" t="s">
        <v>51</v>
      </c>
      <c r="O286" s="66"/>
      <c r="P286" s="200">
        <f>O286*H286</f>
        <v>0</v>
      </c>
      <c r="Q286" s="200">
        <v>1.4500000000000001E-2</v>
      </c>
      <c r="R286" s="200">
        <f>Q286*H286</f>
        <v>2.3853370000000003</v>
      </c>
      <c r="S286" s="200">
        <v>0</v>
      </c>
      <c r="T286" s="20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2" t="s">
        <v>335</v>
      </c>
      <c r="AT286" s="202" t="s">
        <v>243</v>
      </c>
      <c r="AU286" s="202" t="s">
        <v>141</v>
      </c>
      <c r="AY286" s="18" t="s">
        <v>132</v>
      </c>
      <c r="BE286" s="203">
        <f>IF(N286="základní",J286,0)</f>
        <v>0</v>
      </c>
      <c r="BF286" s="203">
        <f>IF(N286="snížená",J286,0)</f>
        <v>0</v>
      </c>
      <c r="BG286" s="203">
        <f>IF(N286="zákl. přenesená",J286,0)</f>
        <v>0</v>
      </c>
      <c r="BH286" s="203">
        <f>IF(N286="sníž. přenesená",J286,0)</f>
        <v>0</v>
      </c>
      <c r="BI286" s="203">
        <f>IF(N286="nulová",J286,0)</f>
        <v>0</v>
      </c>
      <c r="BJ286" s="18" t="s">
        <v>141</v>
      </c>
      <c r="BK286" s="203">
        <f>ROUND(I286*H286,2)</f>
        <v>0</v>
      </c>
      <c r="BL286" s="18" t="s">
        <v>261</v>
      </c>
      <c r="BM286" s="202" t="s">
        <v>863</v>
      </c>
    </row>
    <row r="287" spans="1:65" s="13" customFormat="1" ht="11.25">
      <c r="B287" s="209"/>
      <c r="C287" s="210"/>
      <c r="D287" s="211" t="s">
        <v>197</v>
      </c>
      <c r="E287" s="210"/>
      <c r="F287" s="213" t="s">
        <v>864</v>
      </c>
      <c r="G287" s="210"/>
      <c r="H287" s="214">
        <v>164.506</v>
      </c>
      <c r="I287" s="215"/>
      <c r="J287" s="210"/>
      <c r="K287" s="210"/>
      <c r="L287" s="216"/>
      <c r="M287" s="217"/>
      <c r="N287" s="218"/>
      <c r="O287" s="218"/>
      <c r="P287" s="218"/>
      <c r="Q287" s="218"/>
      <c r="R287" s="218"/>
      <c r="S287" s="218"/>
      <c r="T287" s="219"/>
      <c r="AT287" s="220" t="s">
        <v>197</v>
      </c>
      <c r="AU287" s="220" t="s">
        <v>141</v>
      </c>
      <c r="AV287" s="13" t="s">
        <v>141</v>
      </c>
      <c r="AW287" s="13" t="s">
        <v>4</v>
      </c>
      <c r="AX287" s="13" t="s">
        <v>21</v>
      </c>
      <c r="AY287" s="220" t="s">
        <v>132</v>
      </c>
    </row>
    <row r="288" spans="1:65" s="2" customFormat="1" ht="16.5" customHeight="1">
      <c r="A288" s="36"/>
      <c r="B288" s="37"/>
      <c r="C288" s="191" t="s">
        <v>628</v>
      </c>
      <c r="D288" s="191" t="s">
        <v>135</v>
      </c>
      <c r="E288" s="192" t="s">
        <v>634</v>
      </c>
      <c r="F288" s="193" t="s">
        <v>635</v>
      </c>
      <c r="G288" s="194" t="s">
        <v>224</v>
      </c>
      <c r="H288" s="195">
        <v>257</v>
      </c>
      <c r="I288" s="196"/>
      <c r="J288" s="197">
        <f>ROUND(I288*H288,2)</f>
        <v>0</v>
      </c>
      <c r="K288" s="193" t="s">
        <v>139</v>
      </c>
      <c r="L288" s="41"/>
      <c r="M288" s="198" t="s">
        <v>32</v>
      </c>
      <c r="N288" s="199" t="s">
        <v>51</v>
      </c>
      <c r="O288" s="66"/>
      <c r="P288" s="200">
        <f>O288*H288</f>
        <v>0</v>
      </c>
      <c r="Q288" s="200">
        <v>1.0000000000000001E-5</v>
      </c>
      <c r="R288" s="200">
        <f>Q288*H288</f>
        <v>2.5700000000000002E-3</v>
      </c>
      <c r="S288" s="200">
        <v>0</v>
      </c>
      <c r="T288" s="20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261</v>
      </c>
      <c r="AT288" s="202" t="s">
        <v>135</v>
      </c>
      <c r="AU288" s="202" t="s">
        <v>141</v>
      </c>
      <c r="AY288" s="18" t="s">
        <v>132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8" t="s">
        <v>141</v>
      </c>
      <c r="BK288" s="203">
        <f>ROUND(I288*H288,2)</f>
        <v>0</v>
      </c>
      <c r="BL288" s="18" t="s">
        <v>261</v>
      </c>
      <c r="BM288" s="202" t="s">
        <v>865</v>
      </c>
    </row>
    <row r="289" spans="1:65" s="2" customFormat="1" ht="16.5" customHeight="1">
      <c r="A289" s="36"/>
      <c r="B289" s="37"/>
      <c r="C289" s="232" t="s">
        <v>633</v>
      </c>
      <c r="D289" s="232" t="s">
        <v>243</v>
      </c>
      <c r="E289" s="233" t="s">
        <v>638</v>
      </c>
      <c r="F289" s="234" t="s">
        <v>639</v>
      </c>
      <c r="G289" s="235" t="s">
        <v>202</v>
      </c>
      <c r="H289" s="236">
        <v>2.06</v>
      </c>
      <c r="I289" s="237"/>
      <c r="J289" s="238">
        <f>ROUND(I289*H289,2)</f>
        <v>0</v>
      </c>
      <c r="K289" s="234" t="s">
        <v>139</v>
      </c>
      <c r="L289" s="239"/>
      <c r="M289" s="240" t="s">
        <v>32</v>
      </c>
      <c r="N289" s="241" t="s">
        <v>51</v>
      </c>
      <c r="O289" s="66"/>
      <c r="P289" s="200">
        <f>O289*H289</f>
        <v>0</v>
      </c>
      <c r="Q289" s="200">
        <v>0.55000000000000004</v>
      </c>
      <c r="R289" s="200">
        <f>Q289*H289</f>
        <v>1.1330000000000002</v>
      </c>
      <c r="S289" s="200">
        <v>0</v>
      </c>
      <c r="T289" s="20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335</v>
      </c>
      <c r="AT289" s="202" t="s">
        <v>243</v>
      </c>
      <c r="AU289" s="202" t="s">
        <v>141</v>
      </c>
      <c r="AY289" s="18" t="s">
        <v>132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8" t="s">
        <v>141</v>
      </c>
      <c r="BK289" s="203">
        <f>ROUND(I289*H289,2)</f>
        <v>0</v>
      </c>
      <c r="BL289" s="18" t="s">
        <v>261</v>
      </c>
      <c r="BM289" s="202" t="s">
        <v>866</v>
      </c>
    </row>
    <row r="290" spans="1:65" s="2" customFormat="1" ht="21.75" customHeight="1">
      <c r="A290" s="36"/>
      <c r="B290" s="37"/>
      <c r="C290" s="191" t="s">
        <v>637</v>
      </c>
      <c r="D290" s="191" t="s">
        <v>135</v>
      </c>
      <c r="E290" s="192" t="s">
        <v>642</v>
      </c>
      <c r="F290" s="193" t="s">
        <v>643</v>
      </c>
      <c r="G290" s="194" t="s">
        <v>251</v>
      </c>
      <c r="H290" s="195">
        <v>5.5010000000000003</v>
      </c>
      <c r="I290" s="196"/>
      <c r="J290" s="197">
        <f>ROUND(I290*H290,2)</f>
        <v>0</v>
      </c>
      <c r="K290" s="193" t="s">
        <v>139</v>
      </c>
      <c r="L290" s="41"/>
      <c r="M290" s="198" t="s">
        <v>32</v>
      </c>
      <c r="N290" s="199" t="s">
        <v>51</v>
      </c>
      <c r="O290" s="66"/>
      <c r="P290" s="200">
        <f>O290*H290</f>
        <v>0</v>
      </c>
      <c r="Q290" s="200">
        <v>0</v>
      </c>
      <c r="R290" s="200">
        <f>Q290*H290</f>
        <v>0</v>
      </c>
      <c r="S290" s="200">
        <v>0</v>
      </c>
      <c r="T290" s="201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261</v>
      </c>
      <c r="AT290" s="202" t="s">
        <v>135</v>
      </c>
      <c r="AU290" s="202" t="s">
        <v>141</v>
      </c>
      <c r="AY290" s="18" t="s">
        <v>132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8" t="s">
        <v>141</v>
      </c>
      <c r="BK290" s="203">
        <f>ROUND(I290*H290,2)</f>
        <v>0</v>
      </c>
      <c r="BL290" s="18" t="s">
        <v>261</v>
      </c>
      <c r="BM290" s="202" t="s">
        <v>867</v>
      </c>
    </row>
    <row r="291" spans="1:65" s="12" customFormat="1" ht="22.9" customHeight="1">
      <c r="B291" s="175"/>
      <c r="C291" s="176"/>
      <c r="D291" s="177" t="s">
        <v>78</v>
      </c>
      <c r="E291" s="189" t="s">
        <v>868</v>
      </c>
      <c r="F291" s="189" t="s">
        <v>869</v>
      </c>
      <c r="G291" s="176"/>
      <c r="H291" s="176"/>
      <c r="I291" s="179"/>
      <c r="J291" s="190">
        <f>BK291</f>
        <v>0</v>
      </c>
      <c r="K291" s="176"/>
      <c r="L291" s="181"/>
      <c r="M291" s="182"/>
      <c r="N291" s="183"/>
      <c r="O291" s="183"/>
      <c r="P291" s="184">
        <f>SUM(P292:P293)</f>
        <v>0</v>
      </c>
      <c r="Q291" s="183"/>
      <c r="R291" s="184">
        <f>SUM(R292:R293)</f>
        <v>8.4180000000000005E-2</v>
      </c>
      <c r="S291" s="183"/>
      <c r="T291" s="185">
        <f>SUM(T292:T293)</f>
        <v>0</v>
      </c>
      <c r="AR291" s="186" t="s">
        <v>141</v>
      </c>
      <c r="AT291" s="187" t="s">
        <v>78</v>
      </c>
      <c r="AU291" s="187" t="s">
        <v>21</v>
      </c>
      <c r="AY291" s="186" t="s">
        <v>132</v>
      </c>
      <c r="BK291" s="188">
        <f>SUM(BK292:BK293)</f>
        <v>0</v>
      </c>
    </row>
    <row r="292" spans="1:65" s="2" customFormat="1" ht="21.75" customHeight="1">
      <c r="A292" s="36"/>
      <c r="B292" s="37"/>
      <c r="C292" s="191" t="s">
        <v>641</v>
      </c>
      <c r="D292" s="191" t="s">
        <v>135</v>
      </c>
      <c r="E292" s="192" t="s">
        <v>870</v>
      </c>
      <c r="F292" s="193" t="s">
        <v>871</v>
      </c>
      <c r="G292" s="194" t="s">
        <v>195</v>
      </c>
      <c r="H292" s="195">
        <v>6.9</v>
      </c>
      <c r="I292" s="196"/>
      <c r="J292" s="197">
        <f>ROUND(I292*H292,2)</f>
        <v>0</v>
      </c>
      <c r="K292" s="193" t="s">
        <v>139</v>
      </c>
      <c r="L292" s="41"/>
      <c r="M292" s="198" t="s">
        <v>32</v>
      </c>
      <c r="N292" s="199" t="s">
        <v>51</v>
      </c>
      <c r="O292" s="66"/>
      <c r="P292" s="200">
        <f>O292*H292</f>
        <v>0</v>
      </c>
      <c r="Q292" s="200">
        <v>1.2200000000000001E-2</v>
      </c>
      <c r="R292" s="200">
        <f>Q292*H292</f>
        <v>8.4180000000000005E-2</v>
      </c>
      <c r="S292" s="200">
        <v>0</v>
      </c>
      <c r="T292" s="20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261</v>
      </c>
      <c r="AT292" s="202" t="s">
        <v>135</v>
      </c>
      <c r="AU292" s="202" t="s">
        <v>141</v>
      </c>
      <c r="AY292" s="18" t="s">
        <v>132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18" t="s">
        <v>141</v>
      </c>
      <c r="BK292" s="203">
        <f>ROUND(I292*H292,2)</f>
        <v>0</v>
      </c>
      <c r="BL292" s="18" t="s">
        <v>261</v>
      </c>
      <c r="BM292" s="202" t="s">
        <v>872</v>
      </c>
    </row>
    <row r="293" spans="1:65" s="2" customFormat="1" ht="21.75" customHeight="1">
      <c r="A293" s="36"/>
      <c r="B293" s="37"/>
      <c r="C293" s="191" t="s">
        <v>647</v>
      </c>
      <c r="D293" s="191" t="s">
        <v>135</v>
      </c>
      <c r="E293" s="192" t="s">
        <v>873</v>
      </c>
      <c r="F293" s="193" t="s">
        <v>874</v>
      </c>
      <c r="G293" s="194" t="s">
        <v>251</v>
      </c>
      <c r="H293" s="195">
        <v>8.4000000000000005E-2</v>
      </c>
      <c r="I293" s="196"/>
      <c r="J293" s="197">
        <f>ROUND(I293*H293,2)</f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>O293*H293</f>
        <v>0</v>
      </c>
      <c r="Q293" s="200">
        <v>0</v>
      </c>
      <c r="R293" s="200">
        <f>Q293*H293</f>
        <v>0</v>
      </c>
      <c r="S293" s="200">
        <v>0</v>
      </c>
      <c r="T293" s="20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8" t="s">
        <v>141</v>
      </c>
      <c r="BK293" s="203">
        <f>ROUND(I293*H293,2)</f>
        <v>0</v>
      </c>
      <c r="BL293" s="18" t="s">
        <v>261</v>
      </c>
      <c r="BM293" s="202" t="s">
        <v>875</v>
      </c>
    </row>
    <row r="294" spans="1:65" s="12" customFormat="1" ht="22.9" customHeight="1">
      <c r="B294" s="175"/>
      <c r="C294" s="176"/>
      <c r="D294" s="177" t="s">
        <v>78</v>
      </c>
      <c r="E294" s="189" t="s">
        <v>645</v>
      </c>
      <c r="F294" s="189" t="s">
        <v>646</v>
      </c>
      <c r="G294" s="176"/>
      <c r="H294" s="176"/>
      <c r="I294" s="179"/>
      <c r="J294" s="190">
        <f>BK294</f>
        <v>0</v>
      </c>
      <c r="K294" s="176"/>
      <c r="L294" s="181"/>
      <c r="M294" s="182"/>
      <c r="N294" s="183"/>
      <c r="O294" s="183"/>
      <c r="P294" s="184">
        <f>SUM(P295:P302)</f>
        <v>0</v>
      </c>
      <c r="Q294" s="183"/>
      <c r="R294" s="184">
        <f>SUM(R295:R302)</f>
        <v>0.22261999999999998</v>
      </c>
      <c r="S294" s="183"/>
      <c r="T294" s="185">
        <f>SUM(T295:T302)</f>
        <v>0.25019999999999998</v>
      </c>
      <c r="AR294" s="186" t="s">
        <v>141</v>
      </c>
      <c r="AT294" s="187" t="s">
        <v>78</v>
      </c>
      <c r="AU294" s="187" t="s">
        <v>21</v>
      </c>
      <c r="AY294" s="186" t="s">
        <v>132</v>
      </c>
      <c r="BK294" s="188">
        <f>SUM(BK295:BK302)</f>
        <v>0</v>
      </c>
    </row>
    <row r="295" spans="1:65" s="2" customFormat="1" ht="21.75" customHeight="1">
      <c r="A295" s="36"/>
      <c r="B295" s="37"/>
      <c r="C295" s="191" t="s">
        <v>651</v>
      </c>
      <c r="D295" s="191" t="s">
        <v>135</v>
      </c>
      <c r="E295" s="192" t="s">
        <v>876</v>
      </c>
      <c r="F295" s="193" t="s">
        <v>877</v>
      </c>
      <c r="G295" s="194" t="s">
        <v>338</v>
      </c>
      <c r="H295" s="195">
        <v>1</v>
      </c>
      <c r="I295" s="196"/>
      <c r="J295" s="197">
        <f t="shared" ref="J295:J302" si="20">ROUND(I295*H295,2)</f>
        <v>0</v>
      </c>
      <c r="K295" s="193" t="s">
        <v>139</v>
      </c>
      <c r="L295" s="41"/>
      <c r="M295" s="198" t="s">
        <v>32</v>
      </c>
      <c r="N295" s="199" t="s">
        <v>51</v>
      </c>
      <c r="O295" s="66"/>
      <c r="P295" s="200">
        <f t="shared" ref="P295:P302" si="21">O295*H295</f>
        <v>0</v>
      </c>
      <c r="Q295" s="200">
        <v>0</v>
      </c>
      <c r="R295" s="200">
        <f t="shared" ref="R295:R302" si="22">Q295*H295</f>
        <v>0</v>
      </c>
      <c r="S295" s="200">
        <v>0</v>
      </c>
      <c r="T295" s="201">
        <f t="shared" ref="T295:T302" si="23"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261</v>
      </c>
      <c r="AT295" s="202" t="s">
        <v>135</v>
      </c>
      <c r="AU295" s="202" t="s">
        <v>141</v>
      </c>
      <c r="AY295" s="18" t="s">
        <v>132</v>
      </c>
      <c r="BE295" s="203">
        <f t="shared" ref="BE295:BE302" si="24">IF(N295="základní",J295,0)</f>
        <v>0</v>
      </c>
      <c r="BF295" s="203">
        <f t="shared" ref="BF295:BF302" si="25">IF(N295="snížená",J295,0)</f>
        <v>0</v>
      </c>
      <c r="BG295" s="203">
        <f t="shared" ref="BG295:BG302" si="26">IF(N295="zákl. přenesená",J295,0)</f>
        <v>0</v>
      </c>
      <c r="BH295" s="203">
        <f t="shared" ref="BH295:BH302" si="27">IF(N295="sníž. přenesená",J295,0)</f>
        <v>0</v>
      </c>
      <c r="BI295" s="203">
        <f t="shared" ref="BI295:BI302" si="28">IF(N295="nulová",J295,0)</f>
        <v>0</v>
      </c>
      <c r="BJ295" s="18" t="s">
        <v>141</v>
      </c>
      <c r="BK295" s="203">
        <f t="shared" ref="BK295:BK302" si="29">ROUND(I295*H295,2)</f>
        <v>0</v>
      </c>
      <c r="BL295" s="18" t="s">
        <v>261</v>
      </c>
      <c r="BM295" s="202" t="s">
        <v>878</v>
      </c>
    </row>
    <row r="296" spans="1:65" s="2" customFormat="1" ht="21.75" customHeight="1">
      <c r="A296" s="36"/>
      <c r="B296" s="37"/>
      <c r="C296" s="232" t="s">
        <v>655</v>
      </c>
      <c r="D296" s="232" t="s">
        <v>243</v>
      </c>
      <c r="E296" s="233" t="s">
        <v>879</v>
      </c>
      <c r="F296" s="234" t="s">
        <v>880</v>
      </c>
      <c r="G296" s="235" t="s">
        <v>338</v>
      </c>
      <c r="H296" s="236">
        <v>1</v>
      </c>
      <c r="I296" s="237"/>
      <c r="J296" s="238">
        <f t="shared" si="20"/>
        <v>0</v>
      </c>
      <c r="K296" s="234" t="s">
        <v>32</v>
      </c>
      <c r="L296" s="239"/>
      <c r="M296" s="240" t="s">
        <v>32</v>
      </c>
      <c r="N296" s="241" t="s">
        <v>51</v>
      </c>
      <c r="O296" s="66"/>
      <c r="P296" s="200">
        <f t="shared" si="21"/>
        <v>0</v>
      </c>
      <c r="Q296" s="200">
        <v>7.3999999999999996E-2</v>
      </c>
      <c r="R296" s="200">
        <f t="shared" si="22"/>
        <v>7.3999999999999996E-2</v>
      </c>
      <c r="S296" s="200">
        <v>0</v>
      </c>
      <c r="T296" s="201">
        <f t="shared" si="23"/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335</v>
      </c>
      <c r="AT296" s="202" t="s">
        <v>243</v>
      </c>
      <c r="AU296" s="202" t="s">
        <v>141</v>
      </c>
      <c r="AY296" s="18" t="s">
        <v>132</v>
      </c>
      <c r="BE296" s="203">
        <f t="shared" si="24"/>
        <v>0</v>
      </c>
      <c r="BF296" s="203">
        <f t="shared" si="25"/>
        <v>0</v>
      </c>
      <c r="BG296" s="203">
        <f t="shared" si="26"/>
        <v>0</v>
      </c>
      <c r="BH296" s="203">
        <f t="shared" si="27"/>
        <v>0</v>
      </c>
      <c r="BI296" s="203">
        <f t="shared" si="28"/>
        <v>0</v>
      </c>
      <c r="BJ296" s="18" t="s">
        <v>141</v>
      </c>
      <c r="BK296" s="203">
        <f t="shared" si="29"/>
        <v>0</v>
      </c>
      <c r="BL296" s="18" t="s">
        <v>261</v>
      </c>
      <c r="BM296" s="202" t="s">
        <v>881</v>
      </c>
    </row>
    <row r="297" spans="1:65" s="2" customFormat="1" ht="21.75" customHeight="1">
      <c r="A297" s="36"/>
      <c r="B297" s="37"/>
      <c r="C297" s="191" t="s">
        <v>659</v>
      </c>
      <c r="D297" s="191" t="s">
        <v>135</v>
      </c>
      <c r="E297" s="192" t="s">
        <v>648</v>
      </c>
      <c r="F297" s="193" t="s">
        <v>649</v>
      </c>
      <c r="G297" s="194" t="s">
        <v>338</v>
      </c>
      <c r="H297" s="195">
        <v>2</v>
      </c>
      <c r="I297" s="196"/>
      <c r="J297" s="197">
        <f t="shared" si="20"/>
        <v>0</v>
      </c>
      <c r="K297" s="193" t="s">
        <v>139</v>
      </c>
      <c r="L297" s="41"/>
      <c r="M297" s="198" t="s">
        <v>32</v>
      </c>
      <c r="N297" s="199" t="s">
        <v>51</v>
      </c>
      <c r="O297" s="66"/>
      <c r="P297" s="200">
        <f t="shared" si="21"/>
        <v>0</v>
      </c>
      <c r="Q297" s="200">
        <v>0</v>
      </c>
      <c r="R297" s="200">
        <f t="shared" si="22"/>
        <v>0</v>
      </c>
      <c r="S297" s="200">
        <v>0</v>
      </c>
      <c r="T297" s="201">
        <f t="shared" si="23"/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2" t="s">
        <v>150</v>
      </c>
      <c r="AT297" s="202" t="s">
        <v>135</v>
      </c>
      <c r="AU297" s="202" t="s">
        <v>141</v>
      </c>
      <c r="AY297" s="18" t="s">
        <v>132</v>
      </c>
      <c r="BE297" s="203">
        <f t="shared" si="24"/>
        <v>0</v>
      </c>
      <c r="BF297" s="203">
        <f t="shared" si="25"/>
        <v>0</v>
      </c>
      <c r="BG297" s="203">
        <f t="shared" si="26"/>
        <v>0</v>
      </c>
      <c r="BH297" s="203">
        <f t="shared" si="27"/>
        <v>0</v>
      </c>
      <c r="BI297" s="203">
        <f t="shared" si="28"/>
        <v>0</v>
      </c>
      <c r="BJ297" s="18" t="s">
        <v>141</v>
      </c>
      <c r="BK297" s="203">
        <f t="shared" si="29"/>
        <v>0</v>
      </c>
      <c r="BL297" s="18" t="s">
        <v>150</v>
      </c>
      <c r="BM297" s="202" t="s">
        <v>882</v>
      </c>
    </row>
    <row r="298" spans="1:65" s="2" customFormat="1" ht="21.75" customHeight="1">
      <c r="A298" s="36"/>
      <c r="B298" s="37"/>
      <c r="C298" s="232" t="s">
        <v>663</v>
      </c>
      <c r="D298" s="232" t="s">
        <v>243</v>
      </c>
      <c r="E298" s="233" t="s">
        <v>652</v>
      </c>
      <c r="F298" s="234" t="s">
        <v>653</v>
      </c>
      <c r="G298" s="235" t="s">
        <v>338</v>
      </c>
      <c r="H298" s="236">
        <v>2</v>
      </c>
      <c r="I298" s="237"/>
      <c r="J298" s="238">
        <f t="shared" si="20"/>
        <v>0</v>
      </c>
      <c r="K298" s="234" t="s">
        <v>139</v>
      </c>
      <c r="L298" s="239"/>
      <c r="M298" s="240" t="s">
        <v>32</v>
      </c>
      <c r="N298" s="241" t="s">
        <v>51</v>
      </c>
      <c r="O298" s="66"/>
      <c r="P298" s="200">
        <f t="shared" si="21"/>
        <v>0</v>
      </c>
      <c r="Q298" s="200">
        <v>1.95E-2</v>
      </c>
      <c r="R298" s="200">
        <f t="shared" si="22"/>
        <v>3.9E-2</v>
      </c>
      <c r="S298" s="200">
        <v>0</v>
      </c>
      <c r="T298" s="201">
        <f t="shared" si="23"/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221</v>
      </c>
      <c r="AT298" s="202" t="s">
        <v>243</v>
      </c>
      <c r="AU298" s="202" t="s">
        <v>141</v>
      </c>
      <c r="AY298" s="18" t="s">
        <v>132</v>
      </c>
      <c r="BE298" s="203">
        <f t="shared" si="24"/>
        <v>0</v>
      </c>
      <c r="BF298" s="203">
        <f t="shared" si="25"/>
        <v>0</v>
      </c>
      <c r="BG298" s="203">
        <f t="shared" si="26"/>
        <v>0</v>
      </c>
      <c r="BH298" s="203">
        <f t="shared" si="27"/>
        <v>0</v>
      </c>
      <c r="BI298" s="203">
        <f t="shared" si="28"/>
        <v>0</v>
      </c>
      <c r="BJ298" s="18" t="s">
        <v>141</v>
      </c>
      <c r="BK298" s="203">
        <f t="shared" si="29"/>
        <v>0</v>
      </c>
      <c r="BL298" s="18" t="s">
        <v>150</v>
      </c>
      <c r="BM298" s="202" t="s">
        <v>883</v>
      </c>
    </row>
    <row r="299" spans="1:65" s="2" customFormat="1" ht="33" customHeight="1">
      <c r="A299" s="36"/>
      <c r="B299" s="37"/>
      <c r="C299" s="191" t="s">
        <v>667</v>
      </c>
      <c r="D299" s="191" t="s">
        <v>135</v>
      </c>
      <c r="E299" s="192" t="s">
        <v>656</v>
      </c>
      <c r="F299" s="193" t="s">
        <v>657</v>
      </c>
      <c r="G299" s="194" t="s">
        <v>338</v>
      </c>
      <c r="H299" s="195">
        <v>6</v>
      </c>
      <c r="I299" s="196"/>
      <c r="J299" s="197">
        <f t="shared" si="20"/>
        <v>0</v>
      </c>
      <c r="K299" s="193" t="s">
        <v>139</v>
      </c>
      <c r="L299" s="41"/>
      <c r="M299" s="198" t="s">
        <v>32</v>
      </c>
      <c r="N299" s="199" t="s">
        <v>51</v>
      </c>
      <c r="O299" s="66"/>
      <c r="P299" s="200">
        <f t="shared" si="21"/>
        <v>0</v>
      </c>
      <c r="Q299" s="200">
        <v>2.7E-4</v>
      </c>
      <c r="R299" s="200">
        <f t="shared" si="22"/>
        <v>1.6199999999999999E-3</v>
      </c>
      <c r="S299" s="200">
        <v>0</v>
      </c>
      <c r="T299" s="201">
        <f t="shared" si="23"/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2" t="s">
        <v>261</v>
      </c>
      <c r="AT299" s="202" t="s">
        <v>135</v>
      </c>
      <c r="AU299" s="202" t="s">
        <v>141</v>
      </c>
      <c r="AY299" s="18" t="s">
        <v>132</v>
      </c>
      <c r="BE299" s="203">
        <f t="shared" si="24"/>
        <v>0</v>
      </c>
      <c r="BF299" s="203">
        <f t="shared" si="25"/>
        <v>0</v>
      </c>
      <c r="BG299" s="203">
        <f t="shared" si="26"/>
        <v>0</v>
      </c>
      <c r="BH299" s="203">
        <f t="shared" si="27"/>
        <v>0</v>
      </c>
      <c r="BI299" s="203">
        <f t="shared" si="28"/>
        <v>0</v>
      </c>
      <c r="BJ299" s="18" t="s">
        <v>141</v>
      </c>
      <c r="BK299" s="203">
        <f t="shared" si="29"/>
        <v>0</v>
      </c>
      <c r="BL299" s="18" t="s">
        <v>261</v>
      </c>
      <c r="BM299" s="202" t="s">
        <v>884</v>
      </c>
    </row>
    <row r="300" spans="1:65" s="2" customFormat="1" ht="16.5" customHeight="1">
      <c r="A300" s="36"/>
      <c r="B300" s="37"/>
      <c r="C300" s="232" t="s">
        <v>673</v>
      </c>
      <c r="D300" s="232" t="s">
        <v>243</v>
      </c>
      <c r="E300" s="233" t="s">
        <v>660</v>
      </c>
      <c r="F300" s="234" t="s">
        <v>661</v>
      </c>
      <c r="G300" s="235" t="s">
        <v>338</v>
      </c>
      <c r="H300" s="236">
        <v>6</v>
      </c>
      <c r="I300" s="237"/>
      <c r="J300" s="238">
        <f t="shared" si="20"/>
        <v>0</v>
      </c>
      <c r="K300" s="234" t="s">
        <v>139</v>
      </c>
      <c r="L300" s="239"/>
      <c r="M300" s="240" t="s">
        <v>32</v>
      </c>
      <c r="N300" s="241" t="s">
        <v>51</v>
      </c>
      <c r="O300" s="66"/>
      <c r="P300" s="200">
        <f t="shared" si="21"/>
        <v>0</v>
      </c>
      <c r="Q300" s="200">
        <v>1.7999999999999999E-2</v>
      </c>
      <c r="R300" s="200">
        <f t="shared" si="22"/>
        <v>0.10799999999999998</v>
      </c>
      <c r="S300" s="200">
        <v>0</v>
      </c>
      <c r="T300" s="201">
        <f t="shared" si="23"/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335</v>
      </c>
      <c r="AT300" s="202" t="s">
        <v>243</v>
      </c>
      <c r="AU300" s="202" t="s">
        <v>141</v>
      </c>
      <c r="AY300" s="18" t="s">
        <v>132</v>
      </c>
      <c r="BE300" s="203">
        <f t="shared" si="24"/>
        <v>0</v>
      </c>
      <c r="BF300" s="203">
        <f t="shared" si="25"/>
        <v>0</v>
      </c>
      <c r="BG300" s="203">
        <f t="shared" si="26"/>
        <v>0</v>
      </c>
      <c r="BH300" s="203">
        <f t="shared" si="27"/>
        <v>0</v>
      </c>
      <c r="BI300" s="203">
        <f t="shared" si="28"/>
        <v>0</v>
      </c>
      <c r="BJ300" s="18" t="s">
        <v>141</v>
      </c>
      <c r="BK300" s="203">
        <f t="shared" si="29"/>
        <v>0</v>
      </c>
      <c r="BL300" s="18" t="s">
        <v>261</v>
      </c>
      <c r="BM300" s="202" t="s">
        <v>885</v>
      </c>
    </row>
    <row r="301" spans="1:65" s="2" customFormat="1" ht="16.5" customHeight="1">
      <c r="A301" s="36"/>
      <c r="B301" s="37"/>
      <c r="C301" s="191" t="s">
        <v>677</v>
      </c>
      <c r="D301" s="191" t="s">
        <v>135</v>
      </c>
      <c r="E301" s="192" t="s">
        <v>664</v>
      </c>
      <c r="F301" s="193" t="s">
        <v>665</v>
      </c>
      <c r="G301" s="194" t="s">
        <v>338</v>
      </c>
      <c r="H301" s="195">
        <v>6</v>
      </c>
      <c r="I301" s="196"/>
      <c r="J301" s="197">
        <f t="shared" si="20"/>
        <v>0</v>
      </c>
      <c r="K301" s="193" t="s">
        <v>139</v>
      </c>
      <c r="L301" s="41"/>
      <c r="M301" s="198" t="s">
        <v>32</v>
      </c>
      <c r="N301" s="199" t="s">
        <v>51</v>
      </c>
      <c r="O301" s="66"/>
      <c r="P301" s="200">
        <f t="shared" si="21"/>
        <v>0</v>
      </c>
      <c r="Q301" s="200">
        <v>0</v>
      </c>
      <c r="R301" s="200">
        <f t="shared" si="22"/>
        <v>0</v>
      </c>
      <c r="S301" s="200">
        <v>4.1700000000000001E-2</v>
      </c>
      <c r="T301" s="201">
        <f t="shared" si="23"/>
        <v>0.25019999999999998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261</v>
      </c>
      <c r="AT301" s="202" t="s">
        <v>135</v>
      </c>
      <c r="AU301" s="202" t="s">
        <v>141</v>
      </c>
      <c r="AY301" s="18" t="s">
        <v>132</v>
      </c>
      <c r="BE301" s="203">
        <f t="shared" si="24"/>
        <v>0</v>
      </c>
      <c r="BF301" s="203">
        <f t="shared" si="25"/>
        <v>0</v>
      </c>
      <c r="BG301" s="203">
        <f t="shared" si="26"/>
        <v>0</v>
      </c>
      <c r="BH301" s="203">
        <f t="shared" si="27"/>
        <v>0</v>
      </c>
      <c r="BI301" s="203">
        <f t="shared" si="28"/>
        <v>0</v>
      </c>
      <c r="BJ301" s="18" t="s">
        <v>141</v>
      </c>
      <c r="BK301" s="203">
        <f t="shared" si="29"/>
        <v>0</v>
      </c>
      <c r="BL301" s="18" t="s">
        <v>261</v>
      </c>
      <c r="BM301" s="202" t="s">
        <v>886</v>
      </c>
    </row>
    <row r="302" spans="1:65" s="2" customFormat="1" ht="21.75" customHeight="1">
      <c r="A302" s="36"/>
      <c r="B302" s="37"/>
      <c r="C302" s="191" t="s">
        <v>681</v>
      </c>
      <c r="D302" s="191" t="s">
        <v>135</v>
      </c>
      <c r="E302" s="192" t="s">
        <v>668</v>
      </c>
      <c r="F302" s="193" t="s">
        <v>669</v>
      </c>
      <c r="G302" s="194" t="s">
        <v>251</v>
      </c>
      <c r="H302" s="195">
        <v>0.184</v>
      </c>
      <c r="I302" s="196"/>
      <c r="J302" s="197">
        <f t="shared" si="20"/>
        <v>0</v>
      </c>
      <c r="K302" s="193" t="s">
        <v>139</v>
      </c>
      <c r="L302" s="41"/>
      <c r="M302" s="198" t="s">
        <v>32</v>
      </c>
      <c r="N302" s="199" t="s">
        <v>51</v>
      </c>
      <c r="O302" s="66"/>
      <c r="P302" s="200">
        <f t="shared" si="21"/>
        <v>0</v>
      </c>
      <c r="Q302" s="200">
        <v>0</v>
      </c>
      <c r="R302" s="200">
        <f t="shared" si="22"/>
        <v>0</v>
      </c>
      <c r="S302" s="200">
        <v>0</v>
      </c>
      <c r="T302" s="201">
        <f t="shared" si="23"/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2" t="s">
        <v>261</v>
      </c>
      <c r="AT302" s="202" t="s">
        <v>135</v>
      </c>
      <c r="AU302" s="202" t="s">
        <v>141</v>
      </c>
      <c r="AY302" s="18" t="s">
        <v>132</v>
      </c>
      <c r="BE302" s="203">
        <f t="shared" si="24"/>
        <v>0</v>
      </c>
      <c r="BF302" s="203">
        <f t="shared" si="25"/>
        <v>0</v>
      </c>
      <c r="BG302" s="203">
        <f t="shared" si="26"/>
        <v>0</v>
      </c>
      <c r="BH302" s="203">
        <f t="shared" si="27"/>
        <v>0</v>
      </c>
      <c r="BI302" s="203">
        <f t="shared" si="28"/>
        <v>0</v>
      </c>
      <c r="BJ302" s="18" t="s">
        <v>141</v>
      </c>
      <c r="BK302" s="203">
        <f t="shared" si="29"/>
        <v>0</v>
      </c>
      <c r="BL302" s="18" t="s">
        <v>261</v>
      </c>
      <c r="BM302" s="202" t="s">
        <v>887</v>
      </c>
    </row>
    <row r="303" spans="1:65" s="12" customFormat="1" ht="22.9" customHeight="1">
      <c r="B303" s="175"/>
      <c r="C303" s="176"/>
      <c r="D303" s="177" t="s">
        <v>78</v>
      </c>
      <c r="E303" s="189" t="s">
        <v>671</v>
      </c>
      <c r="F303" s="189" t="s">
        <v>672</v>
      </c>
      <c r="G303" s="176"/>
      <c r="H303" s="176"/>
      <c r="I303" s="179"/>
      <c r="J303" s="190">
        <f>BK303</f>
        <v>0</v>
      </c>
      <c r="K303" s="176"/>
      <c r="L303" s="181"/>
      <c r="M303" s="182"/>
      <c r="N303" s="183"/>
      <c r="O303" s="183"/>
      <c r="P303" s="184">
        <f>SUM(P304:P308)</f>
        <v>0</v>
      </c>
      <c r="Q303" s="183"/>
      <c r="R303" s="184">
        <f>SUM(R304:R308)</f>
        <v>4.26E-4</v>
      </c>
      <c r="S303" s="183"/>
      <c r="T303" s="185">
        <f>SUM(T304:T308)</f>
        <v>0.36799999999999999</v>
      </c>
      <c r="AR303" s="186" t="s">
        <v>141</v>
      </c>
      <c r="AT303" s="187" t="s">
        <v>78</v>
      </c>
      <c r="AU303" s="187" t="s">
        <v>21</v>
      </c>
      <c r="AY303" s="186" t="s">
        <v>132</v>
      </c>
      <c r="BK303" s="188">
        <f>SUM(BK304:BK308)</f>
        <v>0</v>
      </c>
    </row>
    <row r="304" spans="1:65" s="2" customFormat="1" ht="21.75" customHeight="1">
      <c r="A304" s="36"/>
      <c r="B304" s="37"/>
      <c r="C304" s="191" t="s">
        <v>687</v>
      </c>
      <c r="D304" s="191" t="s">
        <v>135</v>
      </c>
      <c r="E304" s="192" t="s">
        <v>888</v>
      </c>
      <c r="F304" s="193" t="s">
        <v>889</v>
      </c>
      <c r="G304" s="194" t="s">
        <v>224</v>
      </c>
      <c r="H304" s="195">
        <v>7.1</v>
      </c>
      <c r="I304" s="196"/>
      <c r="J304" s="197">
        <f>ROUND(I304*H304,2)</f>
        <v>0</v>
      </c>
      <c r="K304" s="193" t="s">
        <v>139</v>
      </c>
      <c r="L304" s="41"/>
      <c r="M304" s="198" t="s">
        <v>32</v>
      </c>
      <c r="N304" s="199" t="s">
        <v>51</v>
      </c>
      <c r="O304" s="66"/>
      <c r="P304" s="200">
        <f>O304*H304</f>
        <v>0</v>
      </c>
      <c r="Q304" s="200">
        <v>6.0000000000000002E-5</v>
      </c>
      <c r="R304" s="200">
        <f>Q304*H304</f>
        <v>4.26E-4</v>
      </c>
      <c r="S304" s="200">
        <v>0</v>
      </c>
      <c r="T304" s="201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02" t="s">
        <v>261</v>
      </c>
      <c r="AT304" s="202" t="s">
        <v>135</v>
      </c>
      <c r="AU304" s="202" t="s">
        <v>141</v>
      </c>
      <c r="AY304" s="18" t="s">
        <v>132</v>
      </c>
      <c r="BE304" s="203">
        <f>IF(N304="základní",J304,0)</f>
        <v>0</v>
      </c>
      <c r="BF304" s="203">
        <f>IF(N304="snížená",J304,0)</f>
        <v>0</v>
      </c>
      <c r="BG304" s="203">
        <f>IF(N304="zákl. přenesená",J304,0)</f>
        <v>0</v>
      </c>
      <c r="BH304" s="203">
        <f>IF(N304="sníž. přenesená",J304,0)</f>
        <v>0</v>
      </c>
      <c r="BI304" s="203">
        <f>IF(N304="nulová",J304,0)</f>
        <v>0</v>
      </c>
      <c r="BJ304" s="18" t="s">
        <v>141</v>
      </c>
      <c r="BK304" s="203">
        <f>ROUND(I304*H304,2)</f>
        <v>0</v>
      </c>
      <c r="BL304" s="18" t="s">
        <v>261</v>
      </c>
      <c r="BM304" s="202" t="s">
        <v>890</v>
      </c>
    </row>
    <row r="305" spans="1:65" s="2" customFormat="1" ht="16.5" customHeight="1">
      <c r="A305" s="36"/>
      <c r="B305" s="37"/>
      <c r="C305" s="191" t="s">
        <v>691</v>
      </c>
      <c r="D305" s="191" t="s">
        <v>135</v>
      </c>
      <c r="E305" s="192" t="s">
        <v>891</v>
      </c>
      <c r="F305" s="193" t="s">
        <v>892</v>
      </c>
      <c r="G305" s="194" t="s">
        <v>224</v>
      </c>
      <c r="H305" s="195">
        <v>7.1</v>
      </c>
      <c r="I305" s="196"/>
      <c r="J305" s="197">
        <f>ROUND(I305*H305,2)</f>
        <v>0</v>
      </c>
      <c r="K305" s="193" t="s">
        <v>139</v>
      </c>
      <c r="L305" s="41"/>
      <c r="M305" s="198" t="s">
        <v>32</v>
      </c>
      <c r="N305" s="199" t="s">
        <v>51</v>
      </c>
      <c r="O305" s="66"/>
      <c r="P305" s="200">
        <f>O305*H305</f>
        <v>0</v>
      </c>
      <c r="Q305" s="200">
        <v>0</v>
      </c>
      <c r="R305" s="200">
        <f>Q305*H305</f>
        <v>0</v>
      </c>
      <c r="S305" s="200">
        <v>2.5000000000000001E-2</v>
      </c>
      <c r="T305" s="201">
        <f>S305*H305</f>
        <v>0.17749999999999999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2" t="s">
        <v>261</v>
      </c>
      <c r="AT305" s="202" t="s">
        <v>135</v>
      </c>
      <c r="AU305" s="202" t="s">
        <v>141</v>
      </c>
      <c r="AY305" s="18" t="s">
        <v>132</v>
      </c>
      <c r="BE305" s="203">
        <f>IF(N305="základní",J305,0)</f>
        <v>0</v>
      </c>
      <c r="BF305" s="203">
        <f>IF(N305="snížená",J305,0)</f>
        <v>0</v>
      </c>
      <c r="BG305" s="203">
        <f>IF(N305="zákl. přenesená",J305,0)</f>
        <v>0</v>
      </c>
      <c r="BH305" s="203">
        <f>IF(N305="sníž. přenesená",J305,0)</f>
        <v>0</v>
      </c>
      <c r="BI305" s="203">
        <f>IF(N305="nulová",J305,0)</f>
        <v>0</v>
      </c>
      <c r="BJ305" s="18" t="s">
        <v>141</v>
      </c>
      <c r="BK305" s="203">
        <f>ROUND(I305*H305,2)</f>
        <v>0</v>
      </c>
      <c r="BL305" s="18" t="s">
        <v>261</v>
      </c>
      <c r="BM305" s="202" t="s">
        <v>893</v>
      </c>
    </row>
    <row r="306" spans="1:65" s="2" customFormat="1" ht="16.5" customHeight="1">
      <c r="A306" s="36"/>
      <c r="B306" s="37"/>
      <c r="C306" s="191" t="s">
        <v>695</v>
      </c>
      <c r="D306" s="191" t="s">
        <v>135</v>
      </c>
      <c r="E306" s="192" t="s">
        <v>674</v>
      </c>
      <c r="F306" s="193" t="s">
        <v>675</v>
      </c>
      <c r="G306" s="194" t="s">
        <v>338</v>
      </c>
      <c r="H306" s="195">
        <v>2</v>
      </c>
      <c r="I306" s="196"/>
      <c r="J306" s="197">
        <f>ROUND(I306*H306,2)</f>
        <v>0</v>
      </c>
      <c r="K306" s="193" t="s">
        <v>139</v>
      </c>
      <c r="L306" s="41"/>
      <c r="M306" s="198" t="s">
        <v>32</v>
      </c>
      <c r="N306" s="199" t="s">
        <v>51</v>
      </c>
      <c r="O306" s="66"/>
      <c r="P306" s="200">
        <f>O306*H306</f>
        <v>0</v>
      </c>
      <c r="Q306" s="200">
        <v>0</v>
      </c>
      <c r="R306" s="200">
        <f>Q306*H306</f>
        <v>0</v>
      </c>
      <c r="S306" s="200">
        <v>1.2999999999999999E-2</v>
      </c>
      <c r="T306" s="201">
        <f>S306*H306</f>
        <v>2.5999999999999999E-2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2" t="s">
        <v>150</v>
      </c>
      <c r="AT306" s="202" t="s">
        <v>135</v>
      </c>
      <c r="AU306" s="202" t="s">
        <v>141</v>
      </c>
      <c r="AY306" s="18" t="s">
        <v>132</v>
      </c>
      <c r="BE306" s="203">
        <f>IF(N306="základní",J306,0)</f>
        <v>0</v>
      </c>
      <c r="BF306" s="203">
        <f>IF(N306="snížená",J306,0)</f>
        <v>0</v>
      </c>
      <c r="BG306" s="203">
        <f>IF(N306="zákl. přenesená",J306,0)</f>
        <v>0</v>
      </c>
      <c r="BH306" s="203">
        <f>IF(N306="sníž. přenesená",J306,0)</f>
        <v>0</v>
      </c>
      <c r="BI306" s="203">
        <f>IF(N306="nulová",J306,0)</f>
        <v>0</v>
      </c>
      <c r="BJ306" s="18" t="s">
        <v>141</v>
      </c>
      <c r="BK306" s="203">
        <f>ROUND(I306*H306,2)</f>
        <v>0</v>
      </c>
      <c r="BL306" s="18" t="s">
        <v>150</v>
      </c>
      <c r="BM306" s="202" t="s">
        <v>894</v>
      </c>
    </row>
    <row r="307" spans="1:65" s="2" customFormat="1" ht="16.5" customHeight="1">
      <c r="A307" s="36"/>
      <c r="B307" s="37"/>
      <c r="C307" s="191" t="s">
        <v>701</v>
      </c>
      <c r="D307" s="191" t="s">
        <v>135</v>
      </c>
      <c r="E307" s="192" t="s">
        <v>895</v>
      </c>
      <c r="F307" s="193" t="s">
        <v>679</v>
      </c>
      <c r="G307" s="194" t="s">
        <v>224</v>
      </c>
      <c r="H307" s="195">
        <v>4.7</v>
      </c>
      <c r="I307" s="196"/>
      <c r="J307" s="197">
        <f>ROUND(I307*H307,2)</f>
        <v>0</v>
      </c>
      <c r="K307" s="193" t="s">
        <v>139</v>
      </c>
      <c r="L307" s="41"/>
      <c r="M307" s="198" t="s">
        <v>32</v>
      </c>
      <c r="N307" s="199" t="s">
        <v>51</v>
      </c>
      <c r="O307" s="66"/>
      <c r="P307" s="200">
        <f>O307*H307</f>
        <v>0</v>
      </c>
      <c r="Q307" s="200">
        <v>0</v>
      </c>
      <c r="R307" s="200">
        <f>Q307*H307</f>
        <v>0</v>
      </c>
      <c r="S307" s="200">
        <v>0</v>
      </c>
      <c r="T307" s="20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2" t="s">
        <v>261</v>
      </c>
      <c r="AT307" s="202" t="s">
        <v>135</v>
      </c>
      <c r="AU307" s="202" t="s">
        <v>141</v>
      </c>
      <c r="AY307" s="18" t="s">
        <v>132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8" t="s">
        <v>141</v>
      </c>
      <c r="BK307" s="203">
        <f>ROUND(I307*H307,2)</f>
        <v>0</v>
      </c>
      <c r="BL307" s="18" t="s">
        <v>261</v>
      </c>
      <c r="BM307" s="202" t="s">
        <v>896</v>
      </c>
    </row>
    <row r="308" spans="1:65" s="2" customFormat="1" ht="16.5" customHeight="1">
      <c r="A308" s="36"/>
      <c r="B308" s="37"/>
      <c r="C308" s="191" t="s">
        <v>705</v>
      </c>
      <c r="D308" s="191" t="s">
        <v>135</v>
      </c>
      <c r="E308" s="192" t="s">
        <v>682</v>
      </c>
      <c r="F308" s="193" t="s">
        <v>683</v>
      </c>
      <c r="G308" s="194" t="s">
        <v>224</v>
      </c>
      <c r="H308" s="195">
        <v>4.7</v>
      </c>
      <c r="I308" s="196"/>
      <c r="J308" s="197">
        <f>ROUND(I308*H308,2)</f>
        <v>0</v>
      </c>
      <c r="K308" s="193" t="s">
        <v>139</v>
      </c>
      <c r="L308" s="41"/>
      <c r="M308" s="198" t="s">
        <v>32</v>
      </c>
      <c r="N308" s="199" t="s">
        <v>51</v>
      </c>
      <c r="O308" s="66"/>
      <c r="P308" s="200">
        <f>O308*H308</f>
        <v>0</v>
      </c>
      <c r="Q308" s="200">
        <v>0</v>
      </c>
      <c r="R308" s="200">
        <f>Q308*H308</f>
        <v>0</v>
      </c>
      <c r="S308" s="200">
        <v>3.5000000000000003E-2</v>
      </c>
      <c r="T308" s="201">
        <f>S308*H308</f>
        <v>0.16450000000000004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02" t="s">
        <v>261</v>
      </c>
      <c r="AT308" s="202" t="s">
        <v>135</v>
      </c>
      <c r="AU308" s="202" t="s">
        <v>141</v>
      </c>
      <c r="AY308" s="18" t="s">
        <v>132</v>
      </c>
      <c r="BE308" s="203">
        <f>IF(N308="základní",J308,0)</f>
        <v>0</v>
      </c>
      <c r="BF308" s="203">
        <f>IF(N308="snížená",J308,0)</f>
        <v>0</v>
      </c>
      <c r="BG308" s="203">
        <f>IF(N308="zákl. přenesená",J308,0)</f>
        <v>0</v>
      </c>
      <c r="BH308" s="203">
        <f>IF(N308="sníž. přenesená",J308,0)</f>
        <v>0</v>
      </c>
      <c r="BI308" s="203">
        <f>IF(N308="nulová",J308,0)</f>
        <v>0</v>
      </c>
      <c r="BJ308" s="18" t="s">
        <v>141</v>
      </c>
      <c r="BK308" s="203">
        <f>ROUND(I308*H308,2)</f>
        <v>0</v>
      </c>
      <c r="BL308" s="18" t="s">
        <v>261</v>
      </c>
      <c r="BM308" s="202" t="s">
        <v>897</v>
      </c>
    </row>
    <row r="309" spans="1:65" s="12" customFormat="1" ht="22.9" customHeight="1">
      <c r="B309" s="175"/>
      <c r="C309" s="176"/>
      <c r="D309" s="177" t="s">
        <v>78</v>
      </c>
      <c r="E309" s="189" t="s">
        <v>685</v>
      </c>
      <c r="F309" s="189" t="s">
        <v>686</v>
      </c>
      <c r="G309" s="176"/>
      <c r="H309" s="176"/>
      <c r="I309" s="179"/>
      <c r="J309" s="190">
        <f>BK309</f>
        <v>0</v>
      </c>
      <c r="K309" s="176"/>
      <c r="L309" s="181"/>
      <c r="M309" s="182"/>
      <c r="N309" s="183"/>
      <c r="O309" s="183"/>
      <c r="P309" s="184">
        <f>SUM(P310:P313)</f>
        <v>0</v>
      </c>
      <c r="Q309" s="183"/>
      <c r="R309" s="184">
        <f>SUM(R310:R313)</f>
        <v>6.3974400000000001E-2</v>
      </c>
      <c r="S309" s="183"/>
      <c r="T309" s="185">
        <f>SUM(T310:T313)</f>
        <v>0</v>
      </c>
      <c r="AR309" s="186" t="s">
        <v>141</v>
      </c>
      <c r="AT309" s="187" t="s">
        <v>78</v>
      </c>
      <c r="AU309" s="187" t="s">
        <v>21</v>
      </c>
      <c r="AY309" s="186" t="s">
        <v>132</v>
      </c>
      <c r="BK309" s="188">
        <f>SUM(BK310:BK313)</f>
        <v>0</v>
      </c>
    </row>
    <row r="310" spans="1:65" s="2" customFormat="1" ht="16.5" customHeight="1">
      <c r="A310" s="36"/>
      <c r="B310" s="37"/>
      <c r="C310" s="191" t="s">
        <v>709</v>
      </c>
      <c r="D310" s="191" t="s">
        <v>135</v>
      </c>
      <c r="E310" s="192" t="s">
        <v>688</v>
      </c>
      <c r="F310" s="193" t="s">
        <v>689</v>
      </c>
      <c r="G310" s="194" t="s">
        <v>195</v>
      </c>
      <c r="H310" s="195">
        <v>152.32</v>
      </c>
      <c r="I310" s="196"/>
      <c r="J310" s="197">
        <f>ROUND(I310*H310,2)</f>
        <v>0</v>
      </c>
      <c r="K310" s="193" t="s">
        <v>139</v>
      </c>
      <c r="L310" s="41"/>
      <c r="M310" s="198" t="s">
        <v>32</v>
      </c>
      <c r="N310" s="199" t="s">
        <v>51</v>
      </c>
      <c r="O310" s="66"/>
      <c r="P310" s="200">
        <f>O310*H310</f>
        <v>0</v>
      </c>
      <c r="Q310" s="200">
        <v>0</v>
      </c>
      <c r="R310" s="200">
        <f>Q310*H310</f>
        <v>0</v>
      </c>
      <c r="S310" s="200">
        <v>0</v>
      </c>
      <c r="T310" s="201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2" t="s">
        <v>261</v>
      </c>
      <c r="AT310" s="202" t="s">
        <v>135</v>
      </c>
      <c r="AU310" s="202" t="s">
        <v>141</v>
      </c>
      <c r="AY310" s="18" t="s">
        <v>132</v>
      </c>
      <c r="BE310" s="203">
        <f>IF(N310="základní",J310,0)</f>
        <v>0</v>
      </c>
      <c r="BF310" s="203">
        <f>IF(N310="snížená",J310,0)</f>
        <v>0</v>
      </c>
      <c r="BG310" s="203">
        <f>IF(N310="zákl. přenesená",J310,0)</f>
        <v>0</v>
      </c>
      <c r="BH310" s="203">
        <f>IF(N310="sníž. přenesená",J310,0)</f>
        <v>0</v>
      </c>
      <c r="BI310" s="203">
        <f>IF(N310="nulová",J310,0)</f>
        <v>0</v>
      </c>
      <c r="BJ310" s="18" t="s">
        <v>141</v>
      </c>
      <c r="BK310" s="203">
        <f>ROUND(I310*H310,2)</f>
        <v>0</v>
      </c>
      <c r="BL310" s="18" t="s">
        <v>261</v>
      </c>
      <c r="BM310" s="202" t="s">
        <v>898</v>
      </c>
    </row>
    <row r="311" spans="1:65" s="2" customFormat="1" ht="21.75" customHeight="1">
      <c r="A311" s="36"/>
      <c r="B311" s="37"/>
      <c r="C311" s="232" t="s">
        <v>713</v>
      </c>
      <c r="D311" s="232" t="s">
        <v>243</v>
      </c>
      <c r="E311" s="233" t="s">
        <v>692</v>
      </c>
      <c r="F311" s="234" t="s">
        <v>693</v>
      </c>
      <c r="G311" s="235" t="s">
        <v>224</v>
      </c>
      <c r="H311" s="236">
        <v>159.93600000000001</v>
      </c>
      <c r="I311" s="237"/>
      <c r="J311" s="238">
        <f>ROUND(I311*H311,2)</f>
        <v>0</v>
      </c>
      <c r="K311" s="234" t="s">
        <v>139</v>
      </c>
      <c r="L311" s="239"/>
      <c r="M311" s="240" t="s">
        <v>32</v>
      </c>
      <c r="N311" s="241" t="s">
        <v>51</v>
      </c>
      <c r="O311" s="66"/>
      <c r="P311" s="200">
        <f>O311*H311</f>
        <v>0</v>
      </c>
      <c r="Q311" s="200">
        <v>4.0000000000000002E-4</v>
      </c>
      <c r="R311" s="200">
        <f>Q311*H311</f>
        <v>6.3974400000000001E-2</v>
      </c>
      <c r="S311" s="200">
        <v>0</v>
      </c>
      <c r="T311" s="20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2" t="s">
        <v>335</v>
      </c>
      <c r="AT311" s="202" t="s">
        <v>243</v>
      </c>
      <c r="AU311" s="202" t="s">
        <v>141</v>
      </c>
      <c r="AY311" s="18" t="s">
        <v>132</v>
      </c>
      <c r="BE311" s="203">
        <f>IF(N311="základní",J311,0)</f>
        <v>0</v>
      </c>
      <c r="BF311" s="203">
        <f>IF(N311="snížená",J311,0)</f>
        <v>0</v>
      </c>
      <c r="BG311" s="203">
        <f>IF(N311="zákl. přenesená",J311,0)</f>
        <v>0</v>
      </c>
      <c r="BH311" s="203">
        <f>IF(N311="sníž. přenesená",J311,0)</f>
        <v>0</v>
      </c>
      <c r="BI311" s="203">
        <f>IF(N311="nulová",J311,0)</f>
        <v>0</v>
      </c>
      <c r="BJ311" s="18" t="s">
        <v>141</v>
      </c>
      <c r="BK311" s="203">
        <f>ROUND(I311*H311,2)</f>
        <v>0</v>
      </c>
      <c r="BL311" s="18" t="s">
        <v>261</v>
      </c>
      <c r="BM311" s="202" t="s">
        <v>899</v>
      </c>
    </row>
    <row r="312" spans="1:65" s="13" customFormat="1" ht="11.25">
      <c r="B312" s="209"/>
      <c r="C312" s="210"/>
      <c r="D312" s="211" t="s">
        <v>197</v>
      </c>
      <c r="E312" s="210"/>
      <c r="F312" s="213" t="s">
        <v>833</v>
      </c>
      <c r="G312" s="210"/>
      <c r="H312" s="214">
        <v>159.93600000000001</v>
      </c>
      <c r="I312" s="215"/>
      <c r="J312" s="210"/>
      <c r="K312" s="210"/>
      <c r="L312" s="216"/>
      <c r="M312" s="217"/>
      <c r="N312" s="218"/>
      <c r="O312" s="218"/>
      <c r="P312" s="218"/>
      <c r="Q312" s="218"/>
      <c r="R312" s="218"/>
      <c r="S312" s="218"/>
      <c r="T312" s="219"/>
      <c r="AT312" s="220" t="s">
        <v>197</v>
      </c>
      <c r="AU312" s="220" t="s">
        <v>141</v>
      </c>
      <c r="AV312" s="13" t="s">
        <v>141</v>
      </c>
      <c r="AW312" s="13" t="s">
        <v>4</v>
      </c>
      <c r="AX312" s="13" t="s">
        <v>21</v>
      </c>
      <c r="AY312" s="220" t="s">
        <v>132</v>
      </c>
    </row>
    <row r="313" spans="1:65" s="2" customFormat="1" ht="21.75" customHeight="1">
      <c r="A313" s="36"/>
      <c r="B313" s="37"/>
      <c r="C313" s="191" t="s">
        <v>601</v>
      </c>
      <c r="D313" s="191" t="s">
        <v>135</v>
      </c>
      <c r="E313" s="192" t="s">
        <v>696</v>
      </c>
      <c r="F313" s="193" t="s">
        <v>697</v>
      </c>
      <c r="G313" s="194" t="s">
        <v>251</v>
      </c>
      <c r="H313" s="195">
        <v>6.4000000000000001E-2</v>
      </c>
      <c r="I313" s="196"/>
      <c r="J313" s="197">
        <f>ROUND(I313*H313,2)</f>
        <v>0</v>
      </c>
      <c r="K313" s="193" t="s">
        <v>139</v>
      </c>
      <c r="L313" s="41"/>
      <c r="M313" s="198" t="s">
        <v>32</v>
      </c>
      <c r="N313" s="199" t="s">
        <v>51</v>
      </c>
      <c r="O313" s="66"/>
      <c r="P313" s="200">
        <f>O313*H313</f>
        <v>0</v>
      </c>
      <c r="Q313" s="200">
        <v>0</v>
      </c>
      <c r="R313" s="200">
        <f>Q313*H313</f>
        <v>0</v>
      </c>
      <c r="S313" s="200">
        <v>0</v>
      </c>
      <c r="T313" s="201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02" t="s">
        <v>261</v>
      </c>
      <c r="AT313" s="202" t="s">
        <v>135</v>
      </c>
      <c r="AU313" s="202" t="s">
        <v>141</v>
      </c>
      <c r="AY313" s="18" t="s">
        <v>132</v>
      </c>
      <c r="BE313" s="203">
        <f>IF(N313="základní",J313,0)</f>
        <v>0</v>
      </c>
      <c r="BF313" s="203">
        <f>IF(N313="snížená",J313,0)</f>
        <v>0</v>
      </c>
      <c r="BG313" s="203">
        <f>IF(N313="zákl. přenesená",J313,0)</f>
        <v>0</v>
      </c>
      <c r="BH313" s="203">
        <f>IF(N313="sníž. přenesená",J313,0)</f>
        <v>0</v>
      </c>
      <c r="BI313" s="203">
        <f>IF(N313="nulová",J313,0)</f>
        <v>0</v>
      </c>
      <c r="BJ313" s="18" t="s">
        <v>141</v>
      </c>
      <c r="BK313" s="203">
        <f>ROUND(I313*H313,2)</f>
        <v>0</v>
      </c>
      <c r="BL313" s="18" t="s">
        <v>261</v>
      </c>
      <c r="BM313" s="202" t="s">
        <v>900</v>
      </c>
    </row>
    <row r="314" spans="1:65" s="12" customFormat="1" ht="22.9" customHeight="1">
      <c r="B314" s="175"/>
      <c r="C314" s="176"/>
      <c r="D314" s="177" t="s">
        <v>78</v>
      </c>
      <c r="E314" s="189" t="s">
        <v>699</v>
      </c>
      <c r="F314" s="189" t="s">
        <v>700</v>
      </c>
      <c r="G314" s="176"/>
      <c r="H314" s="176"/>
      <c r="I314" s="179"/>
      <c r="J314" s="190">
        <f>BK314</f>
        <v>0</v>
      </c>
      <c r="K314" s="176"/>
      <c r="L314" s="181"/>
      <c r="M314" s="182"/>
      <c r="N314" s="183"/>
      <c r="O314" s="183"/>
      <c r="P314" s="184">
        <f>SUM(P315:P318)</f>
        <v>0</v>
      </c>
      <c r="Q314" s="183"/>
      <c r="R314" s="184">
        <f>SUM(R315:R318)</f>
        <v>0.10602000000000002</v>
      </c>
      <c r="S314" s="183"/>
      <c r="T314" s="185">
        <f>SUM(T315:T318)</f>
        <v>0</v>
      </c>
      <c r="AR314" s="186" t="s">
        <v>141</v>
      </c>
      <c r="AT314" s="187" t="s">
        <v>78</v>
      </c>
      <c r="AU314" s="187" t="s">
        <v>21</v>
      </c>
      <c r="AY314" s="186" t="s">
        <v>132</v>
      </c>
      <c r="BK314" s="188">
        <f>SUM(BK315:BK318)</f>
        <v>0</v>
      </c>
    </row>
    <row r="315" spans="1:65" s="2" customFormat="1" ht="16.5" customHeight="1">
      <c r="A315" s="36"/>
      <c r="B315" s="37"/>
      <c r="C315" s="191" t="s">
        <v>418</v>
      </c>
      <c r="D315" s="191" t="s">
        <v>135</v>
      </c>
      <c r="E315" s="192" t="s">
        <v>702</v>
      </c>
      <c r="F315" s="193" t="s">
        <v>703</v>
      </c>
      <c r="G315" s="194" t="s">
        <v>195</v>
      </c>
      <c r="H315" s="195">
        <v>393</v>
      </c>
      <c r="I315" s="196"/>
      <c r="J315" s="197">
        <f>ROUND(I315*H315,2)</f>
        <v>0</v>
      </c>
      <c r="K315" s="193" t="s">
        <v>139</v>
      </c>
      <c r="L315" s="41"/>
      <c r="M315" s="198" t="s">
        <v>32</v>
      </c>
      <c r="N315" s="199" t="s">
        <v>51</v>
      </c>
      <c r="O315" s="66"/>
      <c r="P315" s="200">
        <f>O315*H315</f>
        <v>0</v>
      </c>
      <c r="Q315" s="200">
        <v>2.0000000000000002E-5</v>
      </c>
      <c r="R315" s="200">
        <f>Q315*H315</f>
        <v>7.8600000000000007E-3</v>
      </c>
      <c r="S315" s="200">
        <v>0</v>
      </c>
      <c r="T315" s="201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202" t="s">
        <v>261</v>
      </c>
      <c r="AT315" s="202" t="s">
        <v>135</v>
      </c>
      <c r="AU315" s="202" t="s">
        <v>141</v>
      </c>
      <c r="AY315" s="18" t="s">
        <v>132</v>
      </c>
      <c r="BE315" s="203">
        <f>IF(N315="základní",J315,0)</f>
        <v>0</v>
      </c>
      <c r="BF315" s="203">
        <f>IF(N315="snížená",J315,0)</f>
        <v>0</v>
      </c>
      <c r="BG315" s="203">
        <f>IF(N315="zákl. přenesená",J315,0)</f>
        <v>0</v>
      </c>
      <c r="BH315" s="203">
        <f>IF(N315="sníž. přenesená",J315,0)</f>
        <v>0</v>
      </c>
      <c r="BI315" s="203">
        <f>IF(N315="nulová",J315,0)</f>
        <v>0</v>
      </c>
      <c r="BJ315" s="18" t="s">
        <v>141</v>
      </c>
      <c r="BK315" s="203">
        <f>ROUND(I315*H315,2)</f>
        <v>0</v>
      </c>
      <c r="BL315" s="18" t="s">
        <v>261</v>
      </c>
      <c r="BM315" s="202" t="s">
        <v>901</v>
      </c>
    </row>
    <row r="316" spans="1:65" s="2" customFormat="1" ht="16.5" customHeight="1">
      <c r="A316" s="36"/>
      <c r="B316" s="37"/>
      <c r="C316" s="191" t="s">
        <v>422</v>
      </c>
      <c r="D316" s="191" t="s">
        <v>135</v>
      </c>
      <c r="E316" s="192" t="s">
        <v>706</v>
      </c>
      <c r="F316" s="193" t="s">
        <v>707</v>
      </c>
      <c r="G316" s="194" t="s">
        <v>195</v>
      </c>
      <c r="H316" s="195">
        <v>393</v>
      </c>
      <c r="I316" s="196"/>
      <c r="J316" s="197">
        <f>ROUND(I316*H316,2)</f>
        <v>0</v>
      </c>
      <c r="K316" s="193" t="s">
        <v>139</v>
      </c>
      <c r="L316" s="41"/>
      <c r="M316" s="198" t="s">
        <v>32</v>
      </c>
      <c r="N316" s="199" t="s">
        <v>51</v>
      </c>
      <c r="O316" s="66"/>
      <c r="P316" s="200">
        <f>O316*H316</f>
        <v>0</v>
      </c>
      <c r="Q316" s="200">
        <v>0</v>
      </c>
      <c r="R316" s="200">
        <f>Q316*H316</f>
        <v>0</v>
      </c>
      <c r="S316" s="200">
        <v>0</v>
      </c>
      <c r="T316" s="201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202" t="s">
        <v>261</v>
      </c>
      <c r="AT316" s="202" t="s">
        <v>135</v>
      </c>
      <c r="AU316" s="202" t="s">
        <v>141</v>
      </c>
      <c r="AY316" s="18" t="s">
        <v>132</v>
      </c>
      <c r="BE316" s="203">
        <f>IF(N316="základní",J316,0)</f>
        <v>0</v>
      </c>
      <c r="BF316" s="203">
        <f>IF(N316="snížená",J316,0)</f>
        <v>0</v>
      </c>
      <c r="BG316" s="203">
        <f>IF(N316="zákl. přenesená",J316,0)</f>
        <v>0</v>
      </c>
      <c r="BH316" s="203">
        <f>IF(N316="sníž. přenesená",J316,0)</f>
        <v>0</v>
      </c>
      <c r="BI316" s="203">
        <f>IF(N316="nulová",J316,0)</f>
        <v>0</v>
      </c>
      <c r="BJ316" s="18" t="s">
        <v>141</v>
      </c>
      <c r="BK316" s="203">
        <f>ROUND(I316*H316,2)</f>
        <v>0</v>
      </c>
      <c r="BL316" s="18" t="s">
        <v>261</v>
      </c>
      <c r="BM316" s="202" t="s">
        <v>902</v>
      </c>
    </row>
    <row r="317" spans="1:65" s="2" customFormat="1" ht="21.75" customHeight="1">
      <c r="A317" s="36"/>
      <c r="B317" s="37"/>
      <c r="C317" s="191" t="s">
        <v>903</v>
      </c>
      <c r="D317" s="191" t="s">
        <v>135</v>
      </c>
      <c r="E317" s="192" t="s">
        <v>710</v>
      </c>
      <c r="F317" s="193" t="s">
        <v>711</v>
      </c>
      <c r="G317" s="194" t="s">
        <v>195</v>
      </c>
      <c r="H317" s="195">
        <v>393</v>
      </c>
      <c r="I317" s="196"/>
      <c r="J317" s="197">
        <f>ROUND(I317*H317,2)</f>
        <v>0</v>
      </c>
      <c r="K317" s="193" t="s">
        <v>139</v>
      </c>
      <c r="L317" s="41"/>
      <c r="M317" s="198" t="s">
        <v>32</v>
      </c>
      <c r="N317" s="199" t="s">
        <v>51</v>
      </c>
      <c r="O317" s="66"/>
      <c r="P317" s="200">
        <f>O317*H317</f>
        <v>0</v>
      </c>
      <c r="Q317" s="200">
        <v>2.2000000000000001E-4</v>
      </c>
      <c r="R317" s="200">
        <f>Q317*H317</f>
        <v>8.6460000000000009E-2</v>
      </c>
      <c r="S317" s="200">
        <v>0</v>
      </c>
      <c r="T317" s="201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02" t="s">
        <v>261</v>
      </c>
      <c r="AT317" s="202" t="s">
        <v>135</v>
      </c>
      <c r="AU317" s="202" t="s">
        <v>141</v>
      </c>
      <c r="AY317" s="18" t="s">
        <v>132</v>
      </c>
      <c r="BE317" s="203">
        <f>IF(N317="základní",J317,0)</f>
        <v>0</v>
      </c>
      <c r="BF317" s="203">
        <f>IF(N317="snížená",J317,0)</f>
        <v>0</v>
      </c>
      <c r="BG317" s="203">
        <f>IF(N317="zákl. přenesená",J317,0)</f>
        <v>0</v>
      </c>
      <c r="BH317" s="203">
        <f>IF(N317="sníž. přenesená",J317,0)</f>
        <v>0</v>
      </c>
      <c r="BI317" s="203">
        <f>IF(N317="nulová",J317,0)</f>
        <v>0</v>
      </c>
      <c r="BJ317" s="18" t="s">
        <v>141</v>
      </c>
      <c r="BK317" s="203">
        <f>ROUND(I317*H317,2)</f>
        <v>0</v>
      </c>
      <c r="BL317" s="18" t="s">
        <v>261</v>
      </c>
      <c r="BM317" s="202" t="s">
        <v>904</v>
      </c>
    </row>
    <row r="318" spans="1:65" s="2" customFormat="1" ht="21.75" customHeight="1">
      <c r="A318" s="36"/>
      <c r="B318" s="37"/>
      <c r="C318" s="191" t="s">
        <v>905</v>
      </c>
      <c r="D318" s="191" t="s">
        <v>135</v>
      </c>
      <c r="E318" s="192" t="s">
        <v>714</v>
      </c>
      <c r="F318" s="193" t="s">
        <v>715</v>
      </c>
      <c r="G318" s="194" t="s">
        <v>195</v>
      </c>
      <c r="H318" s="195">
        <v>78</v>
      </c>
      <c r="I318" s="196"/>
      <c r="J318" s="197">
        <f>ROUND(I318*H318,2)</f>
        <v>0</v>
      </c>
      <c r="K318" s="193" t="s">
        <v>139</v>
      </c>
      <c r="L318" s="41"/>
      <c r="M318" s="204" t="s">
        <v>32</v>
      </c>
      <c r="N318" s="205" t="s">
        <v>51</v>
      </c>
      <c r="O318" s="206"/>
      <c r="P318" s="207">
        <f>O318*H318</f>
        <v>0</v>
      </c>
      <c r="Q318" s="207">
        <v>1.4999999999999999E-4</v>
      </c>
      <c r="R318" s="207">
        <f>Q318*H318</f>
        <v>1.1699999999999999E-2</v>
      </c>
      <c r="S318" s="207">
        <v>0</v>
      </c>
      <c r="T318" s="208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202" t="s">
        <v>261</v>
      </c>
      <c r="AT318" s="202" t="s">
        <v>135</v>
      </c>
      <c r="AU318" s="202" t="s">
        <v>141</v>
      </c>
      <c r="AY318" s="18" t="s">
        <v>132</v>
      </c>
      <c r="BE318" s="203">
        <f>IF(N318="základní",J318,0)</f>
        <v>0</v>
      </c>
      <c r="BF318" s="203">
        <f>IF(N318="snížená",J318,0)</f>
        <v>0</v>
      </c>
      <c r="BG318" s="203">
        <f>IF(N318="zákl. přenesená",J318,0)</f>
        <v>0</v>
      </c>
      <c r="BH318" s="203">
        <f>IF(N318="sníž. přenesená",J318,0)</f>
        <v>0</v>
      </c>
      <c r="BI318" s="203">
        <f>IF(N318="nulová",J318,0)</f>
        <v>0</v>
      </c>
      <c r="BJ318" s="18" t="s">
        <v>141</v>
      </c>
      <c r="BK318" s="203">
        <f>ROUND(I318*H318,2)</f>
        <v>0</v>
      </c>
      <c r="BL318" s="18" t="s">
        <v>261</v>
      </c>
      <c r="BM318" s="202" t="s">
        <v>906</v>
      </c>
    </row>
    <row r="319" spans="1:65" s="2" customFormat="1" ht="6.95" customHeight="1">
      <c r="A319" s="36"/>
      <c r="B319" s="49"/>
      <c r="C319" s="50"/>
      <c r="D319" s="50"/>
      <c r="E319" s="50"/>
      <c r="F319" s="50"/>
      <c r="G319" s="50"/>
      <c r="H319" s="50"/>
      <c r="I319" s="140"/>
      <c r="J319" s="50"/>
      <c r="K319" s="50"/>
      <c r="L319" s="41"/>
      <c r="M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</row>
  </sheetData>
  <sheetProtection algorithmName="SHA-512" hashValue="yzxsrZwWVanxP4LPG9ZgfMTGqU0pNBDZPOe2J0AulgwMeutrQkmjzIj7zVc3g4mdb99Jly1rO1A5avCNXgK8zA==" saltValue="laTJRO9GJ+FPrUUmLD7SfAlQBsEKWdYHIg7yKylY7+OwzxHnQKT15SIEVHX0+5J6S23km/tTOCfU5bYP6cNUsA==" spinCount="100000" sheet="1" objects="1" scenarios="1" formatColumns="0" formatRows="0" autoFilter="0"/>
  <autoFilter ref="C101:K318" xr:uid="{00000000-0009-0000-0000-000003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309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93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907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32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09"/>
      <c r="J13" s="36"/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ROUND(J102,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ROUND((SUM(BE102:BE308)),  2)</f>
        <v>0</v>
      </c>
      <c r="G33" s="36"/>
      <c r="H33" s="36"/>
      <c r="I33" s="129">
        <v>0.21</v>
      </c>
      <c r="J33" s="128">
        <f>ROUND(((SUM(BE102:BE308))*I33),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ROUND((SUM(BF102:BF308)),  2)</f>
        <v>0</v>
      </c>
      <c r="G34" s="36"/>
      <c r="H34" s="36"/>
      <c r="I34" s="129">
        <v>0.15</v>
      </c>
      <c r="J34" s="128">
        <f>ROUND(((SUM(BF102:BF308))*I34),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ROUND((SUM(BG102:BG308)),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ROUND((SUM(BH102:BH308)),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ROUND((SUM(BI102:BI308)),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 xml:space="preserve">D.1.1/1-8 - Chrustova 8 - Stavební práce vnější - zateplení objektu, izolace suterénu, střecha   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J102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J103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J104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169</v>
      </c>
      <c r="E62" s="159"/>
      <c r="F62" s="159"/>
      <c r="G62" s="159"/>
      <c r="H62" s="159"/>
      <c r="I62" s="160"/>
      <c r="J62" s="161">
        <f>J116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170</v>
      </c>
      <c r="E63" s="159"/>
      <c r="F63" s="159"/>
      <c r="G63" s="159"/>
      <c r="H63" s="159"/>
      <c r="I63" s="160"/>
      <c r="J63" s="161">
        <f>J118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J120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J122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J129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175</v>
      </c>
      <c r="E67" s="159"/>
      <c r="F67" s="159"/>
      <c r="G67" s="159"/>
      <c r="H67" s="159"/>
      <c r="I67" s="160"/>
      <c r="J67" s="161">
        <f>J173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176</v>
      </c>
      <c r="E68" s="159"/>
      <c r="F68" s="159"/>
      <c r="G68" s="159"/>
      <c r="H68" s="159"/>
      <c r="I68" s="160"/>
      <c r="J68" s="161">
        <f>J189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177</v>
      </c>
      <c r="E69" s="159"/>
      <c r="F69" s="159"/>
      <c r="G69" s="159"/>
      <c r="H69" s="159"/>
      <c r="I69" s="160"/>
      <c r="J69" s="161">
        <f>J196</f>
        <v>0</v>
      </c>
      <c r="K69" s="157"/>
      <c r="L69" s="162"/>
    </row>
    <row r="70" spans="2:12" s="9" customFormat="1" ht="24.95" customHeight="1">
      <c r="B70" s="149"/>
      <c r="C70" s="150"/>
      <c r="D70" s="151" t="s">
        <v>178</v>
      </c>
      <c r="E70" s="152"/>
      <c r="F70" s="152"/>
      <c r="G70" s="152"/>
      <c r="H70" s="152"/>
      <c r="I70" s="153"/>
      <c r="J70" s="154">
        <f>J198</f>
        <v>0</v>
      </c>
      <c r="K70" s="150"/>
      <c r="L70" s="155"/>
    </row>
    <row r="71" spans="2:12" s="9" customFormat="1" ht="24.95" customHeight="1">
      <c r="B71" s="149"/>
      <c r="C71" s="150"/>
      <c r="D71" s="151" t="s">
        <v>179</v>
      </c>
      <c r="E71" s="152"/>
      <c r="F71" s="152"/>
      <c r="G71" s="152"/>
      <c r="H71" s="152"/>
      <c r="I71" s="153"/>
      <c r="J71" s="154">
        <f>J229</f>
        <v>0</v>
      </c>
      <c r="K71" s="150"/>
      <c r="L71" s="155"/>
    </row>
    <row r="72" spans="2:12" s="10" customFormat="1" ht="19.899999999999999" customHeight="1">
      <c r="B72" s="156"/>
      <c r="C72" s="157"/>
      <c r="D72" s="158" t="s">
        <v>180</v>
      </c>
      <c r="E72" s="159"/>
      <c r="F72" s="159"/>
      <c r="G72" s="159"/>
      <c r="H72" s="159"/>
      <c r="I72" s="160"/>
      <c r="J72" s="161">
        <f>J230</f>
        <v>0</v>
      </c>
      <c r="K72" s="157"/>
      <c r="L72" s="162"/>
    </row>
    <row r="73" spans="2:12" s="10" customFormat="1" ht="19.899999999999999" customHeight="1">
      <c r="B73" s="156"/>
      <c r="C73" s="157"/>
      <c r="D73" s="158" t="s">
        <v>181</v>
      </c>
      <c r="E73" s="159"/>
      <c r="F73" s="159"/>
      <c r="G73" s="159"/>
      <c r="H73" s="159"/>
      <c r="I73" s="160"/>
      <c r="J73" s="161">
        <f>J241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182</v>
      </c>
      <c r="E74" s="159"/>
      <c r="F74" s="159"/>
      <c r="G74" s="159"/>
      <c r="H74" s="159"/>
      <c r="I74" s="160"/>
      <c r="J74" s="161">
        <f>J267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183</v>
      </c>
      <c r="E75" s="159"/>
      <c r="F75" s="159"/>
      <c r="G75" s="159"/>
      <c r="H75" s="159"/>
      <c r="I75" s="160"/>
      <c r="J75" s="161">
        <f>J271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184</v>
      </c>
      <c r="E76" s="159"/>
      <c r="F76" s="159"/>
      <c r="G76" s="159"/>
      <c r="H76" s="159"/>
      <c r="I76" s="160"/>
      <c r="J76" s="161">
        <f>J273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185</v>
      </c>
      <c r="E77" s="159"/>
      <c r="F77" s="159"/>
      <c r="G77" s="159"/>
      <c r="H77" s="159"/>
      <c r="I77" s="160"/>
      <c r="J77" s="161">
        <f>J275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718</v>
      </c>
      <c r="E78" s="159"/>
      <c r="F78" s="159"/>
      <c r="G78" s="159"/>
      <c r="H78" s="159"/>
      <c r="I78" s="160"/>
      <c r="J78" s="161">
        <f>J286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186</v>
      </c>
      <c r="E79" s="159"/>
      <c r="F79" s="159"/>
      <c r="G79" s="159"/>
      <c r="H79" s="159"/>
      <c r="I79" s="160"/>
      <c r="J79" s="161">
        <f>J288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187</v>
      </c>
      <c r="E80" s="159"/>
      <c r="F80" s="159"/>
      <c r="G80" s="159"/>
      <c r="H80" s="159"/>
      <c r="I80" s="160"/>
      <c r="J80" s="161">
        <f>J295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188</v>
      </c>
      <c r="E81" s="159"/>
      <c r="F81" s="159"/>
      <c r="G81" s="159"/>
      <c r="H81" s="159"/>
      <c r="I81" s="160"/>
      <c r="J81" s="161">
        <f>J299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189</v>
      </c>
      <c r="E82" s="159"/>
      <c r="F82" s="159"/>
      <c r="G82" s="159"/>
      <c r="H82" s="159"/>
      <c r="I82" s="160"/>
      <c r="J82" s="161">
        <f>J304</f>
        <v>0</v>
      </c>
      <c r="K82" s="157"/>
      <c r="L82" s="162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109"/>
      <c r="J83" s="38"/>
      <c r="K83" s="38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140"/>
      <c r="J84" s="50"/>
      <c r="K84" s="50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143"/>
      <c r="J88" s="52"/>
      <c r="K88" s="52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4" t="s">
        <v>116</v>
      </c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78" t="str">
        <f>E7</f>
        <v>Regenerace bytového fondu Mírová osada I.etapa -ul.Chrustova - VZ ZATEPLENÍ ,IZOLACE</v>
      </c>
      <c r="F92" s="379"/>
      <c r="G92" s="379"/>
      <c r="H92" s="379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165</v>
      </c>
      <c r="D93" s="38"/>
      <c r="E93" s="38"/>
      <c r="F93" s="38"/>
      <c r="G93" s="38"/>
      <c r="H93" s="38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6.5" customHeight="1">
      <c r="A94" s="36"/>
      <c r="B94" s="37"/>
      <c r="C94" s="38"/>
      <c r="D94" s="38"/>
      <c r="E94" s="330" t="str">
        <f>E9</f>
        <v xml:space="preserve">D.1.1/1-8 - Chrustova 8 - Stavební práce vnější - zateplení objektu, izolace suterénu, střecha    </v>
      </c>
      <c r="F94" s="375"/>
      <c r="G94" s="375"/>
      <c r="H94" s="375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22</v>
      </c>
      <c r="D96" s="38"/>
      <c r="E96" s="38"/>
      <c r="F96" s="28" t="str">
        <f>F12</f>
        <v xml:space="preserve">Slezská Ostrava </v>
      </c>
      <c r="G96" s="38"/>
      <c r="H96" s="38"/>
      <c r="I96" s="112" t="s">
        <v>24</v>
      </c>
      <c r="J96" s="61" t="str">
        <f>IF(J12="","",J12)</f>
        <v>22. 3. 2020</v>
      </c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109"/>
      <c r="J97" s="38"/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30</v>
      </c>
      <c r="D98" s="38"/>
      <c r="E98" s="38"/>
      <c r="F98" s="28" t="str">
        <f>E15</f>
        <v xml:space="preserve"> </v>
      </c>
      <c r="G98" s="38"/>
      <c r="H98" s="38"/>
      <c r="I98" s="112" t="s">
        <v>37</v>
      </c>
      <c r="J98" s="34" t="str">
        <f>E21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35</v>
      </c>
      <c r="D99" s="38"/>
      <c r="E99" s="38"/>
      <c r="F99" s="28" t="str">
        <f>IF(E18="","",E18)</f>
        <v>Vyplň údaj</v>
      </c>
      <c r="G99" s="38"/>
      <c r="H99" s="38"/>
      <c r="I99" s="112" t="s">
        <v>42</v>
      </c>
      <c r="J99" s="34" t="str">
        <f>E24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109"/>
      <c r="J100" s="38"/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63"/>
      <c r="B101" s="164"/>
      <c r="C101" s="165" t="s">
        <v>117</v>
      </c>
      <c r="D101" s="166" t="s">
        <v>64</v>
      </c>
      <c r="E101" s="166" t="s">
        <v>60</v>
      </c>
      <c r="F101" s="166" t="s">
        <v>61</v>
      </c>
      <c r="G101" s="166" t="s">
        <v>118</v>
      </c>
      <c r="H101" s="166" t="s">
        <v>119</v>
      </c>
      <c r="I101" s="167" t="s">
        <v>120</v>
      </c>
      <c r="J101" s="166" t="s">
        <v>112</v>
      </c>
      <c r="K101" s="168" t="s">
        <v>121</v>
      </c>
      <c r="L101" s="169"/>
      <c r="M101" s="70" t="s">
        <v>32</v>
      </c>
      <c r="N101" s="71" t="s">
        <v>49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109"/>
      <c r="J102" s="170">
        <f>BK102</f>
        <v>0</v>
      </c>
      <c r="K102" s="38"/>
      <c r="L102" s="41"/>
      <c r="M102" s="73"/>
      <c r="N102" s="171"/>
      <c r="O102" s="74"/>
      <c r="P102" s="172">
        <f>P103+P198+P229</f>
        <v>0</v>
      </c>
      <c r="Q102" s="74"/>
      <c r="R102" s="172">
        <f>R103+R198+R229</f>
        <v>57.519210220000005</v>
      </c>
      <c r="S102" s="74"/>
      <c r="T102" s="173">
        <f>T103+T198+T229</f>
        <v>27.3676706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78</v>
      </c>
      <c r="AU102" s="18" t="s">
        <v>113</v>
      </c>
      <c r="BK102" s="174">
        <f>BK103+BK198+BK229</f>
        <v>0</v>
      </c>
    </row>
    <row r="103" spans="1:65" s="12" customFormat="1" ht="25.9" customHeight="1">
      <c r="B103" s="175"/>
      <c r="C103" s="176"/>
      <c r="D103" s="177" t="s">
        <v>78</v>
      </c>
      <c r="E103" s="178" t="s">
        <v>190</v>
      </c>
      <c r="F103" s="178" t="s">
        <v>191</v>
      </c>
      <c r="G103" s="176"/>
      <c r="H103" s="176"/>
      <c r="I103" s="179"/>
      <c r="J103" s="180">
        <f>BK103</f>
        <v>0</v>
      </c>
      <c r="K103" s="176"/>
      <c r="L103" s="181"/>
      <c r="M103" s="182"/>
      <c r="N103" s="183"/>
      <c r="O103" s="183"/>
      <c r="P103" s="184">
        <f>P104+P116+P118+P120+P122+P129+P173+P189+P196</f>
        <v>0</v>
      </c>
      <c r="Q103" s="183"/>
      <c r="R103" s="184">
        <f>R104+R116+R118+R120+R122+R129+R173+R189+R196</f>
        <v>46.081752700000003</v>
      </c>
      <c r="S103" s="183"/>
      <c r="T103" s="185">
        <f>T104+T116+T118+T120+T122+T129+T173+T189+T196</f>
        <v>24.850300000000001</v>
      </c>
      <c r="AR103" s="186" t="s">
        <v>21</v>
      </c>
      <c r="AT103" s="187" t="s">
        <v>78</v>
      </c>
      <c r="AU103" s="187" t="s">
        <v>79</v>
      </c>
      <c r="AY103" s="186" t="s">
        <v>132</v>
      </c>
      <c r="BK103" s="188">
        <f>BK104+BK116+BK118+BK120+BK122+BK129+BK173+BK189+BK196</f>
        <v>0</v>
      </c>
    </row>
    <row r="104" spans="1:65" s="12" customFormat="1" ht="22.9" customHeight="1">
      <c r="B104" s="175"/>
      <c r="C104" s="176"/>
      <c r="D104" s="177" t="s">
        <v>78</v>
      </c>
      <c r="E104" s="189" t="s">
        <v>21</v>
      </c>
      <c r="F104" s="189" t="s">
        <v>192</v>
      </c>
      <c r="G104" s="176"/>
      <c r="H104" s="176"/>
      <c r="I104" s="179"/>
      <c r="J104" s="190">
        <f>BK104</f>
        <v>0</v>
      </c>
      <c r="K104" s="176"/>
      <c r="L104" s="181"/>
      <c r="M104" s="182"/>
      <c r="N104" s="183"/>
      <c r="O104" s="183"/>
      <c r="P104" s="184">
        <f>SUM(P105:P115)</f>
        <v>0</v>
      </c>
      <c r="Q104" s="183"/>
      <c r="R104" s="184">
        <f>SUM(R105:R115)</f>
        <v>0</v>
      </c>
      <c r="S104" s="183"/>
      <c r="T104" s="185">
        <f>SUM(T105:T115)</f>
        <v>15.1623</v>
      </c>
      <c r="AR104" s="186" t="s">
        <v>21</v>
      </c>
      <c r="AT104" s="187" t="s">
        <v>78</v>
      </c>
      <c r="AU104" s="187" t="s">
        <v>21</v>
      </c>
      <c r="AY104" s="186" t="s">
        <v>132</v>
      </c>
      <c r="BK104" s="188">
        <f>SUM(BK105:BK115)</f>
        <v>0</v>
      </c>
    </row>
    <row r="105" spans="1:65" s="2" customFormat="1" ht="33" customHeight="1">
      <c r="A105" s="36"/>
      <c r="B105" s="37"/>
      <c r="C105" s="191" t="s">
        <v>21</v>
      </c>
      <c r="D105" s="191" t="s">
        <v>135</v>
      </c>
      <c r="E105" s="192" t="s">
        <v>193</v>
      </c>
      <c r="F105" s="193" t="s">
        <v>194</v>
      </c>
      <c r="G105" s="194" t="s">
        <v>195</v>
      </c>
      <c r="H105" s="195">
        <v>59.46</v>
      </c>
      <c r="I105" s="196"/>
      <c r="J105" s="197">
        <f>ROUND(I105*H105,2)</f>
        <v>0</v>
      </c>
      <c r="K105" s="193" t="s">
        <v>139</v>
      </c>
      <c r="L105" s="41"/>
      <c r="M105" s="198" t="s">
        <v>32</v>
      </c>
      <c r="N105" s="199" t="s">
        <v>51</v>
      </c>
      <c r="O105" s="66"/>
      <c r="P105" s="200">
        <f>O105*H105</f>
        <v>0</v>
      </c>
      <c r="Q105" s="200">
        <v>0</v>
      </c>
      <c r="R105" s="200">
        <f>Q105*H105</f>
        <v>0</v>
      </c>
      <c r="S105" s="200">
        <v>0.255</v>
      </c>
      <c r="T105" s="201">
        <f>S105*H105</f>
        <v>15.1623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2" t="s">
        <v>150</v>
      </c>
      <c r="AT105" s="202" t="s">
        <v>135</v>
      </c>
      <c r="AU105" s="202" t="s">
        <v>141</v>
      </c>
      <c r="AY105" s="18" t="s">
        <v>132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8" t="s">
        <v>141</v>
      </c>
      <c r="BK105" s="203">
        <f>ROUND(I105*H105,2)</f>
        <v>0</v>
      </c>
      <c r="BL105" s="18" t="s">
        <v>150</v>
      </c>
      <c r="BM105" s="202" t="s">
        <v>908</v>
      </c>
    </row>
    <row r="106" spans="1:65" s="13" customFormat="1" ht="11.25">
      <c r="B106" s="209"/>
      <c r="C106" s="210"/>
      <c r="D106" s="211" t="s">
        <v>197</v>
      </c>
      <c r="E106" s="212" t="s">
        <v>32</v>
      </c>
      <c r="F106" s="213" t="s">
        <v>909</v>
      </c>
      <c r="G106" s="210"/>
      <c r="H106" s="214">
        <v>59.46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197</v>
      </c>
      <c r="AU106" s="220" t="s">
        <v>141</v>
      </c>
      <c r="AV106" s="13" t="s">
        <v>141</v>
      </c>
      <c r="AW106" s="13" t="s">
        <v>41</v>
      </c>
      <c r="AX106" s="13" t="s">
        <v>79</v>
      </c>
      <c r="AY106" s="220" t="s">
        <v>132</v>
      </c>
    </row>
    <row r="107" spans="1:65" s="14" customFormat="1" ht="11.25">
      <c r="B107" s="221"/>
      <c r="C107" s="222"/>
      <c r="D107" s="211" t="s">
        <v>197</v>
      </c>
      <c r="E107" s="223" t="s">
        <v>32</v>
      </c>
      <c r="F107" s="224" t="s">
        <v>199</v>
      </c>
      <c r="G107" s="222"/>
      <c r="H107" s="225">
        <v>59.46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197</v>
      </c>
      <c r="AU107" s="231" t="s">
        <v>141</v>
      </c>
      <c r="AV107" s="14" t="s">
        <v>150</v>
      </c>
      <c r="AW107" s="14" t="s">
        <v>41</v>
      </c>
      <c r="AX107" s="14" t="s">
        <v>21</v>
      </c>
      <c r="AY107" s="231" t="s">
        <v>132</v>
      </c>
    </row>
    <row r="108" spans="1:65" s="2" customFormat="1" ht="21.75" customHeight="1">
      <c r="A108" s="36"/>
      <c r="B108" s="37"/>
      <c r="C108" s="191" t="s">
        <v>141</v>
      </c>
      <c r="D108" s="191" t="s">
        <v>135</v>
      </c>
      <c r="E108" s="192" t="s">
        <v>200</v>
      </c>
      <c r="F108" s="193" t="s">
        <v>201</v>
      </c>
      <c r="G108" s="194" t="s">
        <v>202</v>
      </c>
      <c r="H108" s="195">
        <v>78.040999999999997</v>
      </c>
      <c r="I108" s="196"/>
      <c r="J108" s="197">
        <f>ROUND(I108*H108,2)</f>
        <v>0</v>
      </c>
      <c r="K108" s="193" t="s">
        <v>139</v>
      </c>
      <c r="L108" s="41"/>
      <c r="M108" s="198" t="s">
        <v>32</v>
      </c>
      <c r="N108" s="199" t="s">
        <v>51</v>
      </c>
      <c r="O108" s="66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2" t="s">
        <v>150</v>
      </c>
      <c r="AT108" s="202" t="s">
        <v>135</v>
      </c>
      <c r="AU108" s="202" t="s">
        <v>141</v>
      </c>
      <c r="AY108" s="18" t="s">
        <v>132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18" t="s">
        <v>141</v>
      </c>
      <c r="BK108" s="203">
        <f>ROUND(I108*H108,2)</f>
        <v>0</v>
      </c>
      <c r="BL108" s="18" t="s">
        <v>150</v>
      </c>
      <c r="BM108" s="202" t="s">
        <v>910</v>
      </c>
    </row>
    <row r="109" spans="1:65" s="13" customFormat="1" ht="11.25">
      <c r="B109" s="209"/>
      <c r="C109" s="210"/>
      <c r="D109" s="211" t="s">
        <v>197</v>
      </c>
      <c r="E109" s="212" t="s">
        <v>32</v>
      </c>
      <c r="F109" s="213" t="s">
        <v>911</v>
      </c>
      <c r="G109" s="210"/>
      <c r="H109" s="214">
        <v>78.040999999999997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197</v>
      </c>
      <c r="AU109" s="220" t="s">
        <v>141</v>
      </c>
      <c r="AV109" s="13" t="s">
        <v>141</v>
      </c>
      <c r="AW109" s="13" t="s">
        <v>41</v>
      </c>
      <c r="AX109" s="13" t="s">
        <v>79</v>
      </c>
      <c r="AY109" s="220" t="s">
        <v>132</v>
      </c>
    </row>
    <row r="110" spans="1:65" s="14" customFormat="1" ht="11.25">
      <c r="B110" s="221"/>
      <c r="C110" s="222"/>
      <c r="D110" s="211" t="s">
        <v>197</v>
      </c>
      <c r="E110" s="223" t="s">
        <v>32</v>
      </c>
      <c r="F110" s="224" t="s">
        <v>199</v>
      </c>
      <c r="G110" s="222"/>
      <c r="H110" s="225">
        <v>78.040999999999997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197</v>
      </c>
      <c r="AU110" s="231" t="s">
        <v>141</v>
      </c>
      <c r="AV110" s="14" t="s">
        <v>150</v>
      </c>
      <c r="AW110" s="14" t="s">
        <v>41</v>
      </c>
      <c r="AX110" s="14" t="s">
        <v>21</v>
      </c>
      <c r="AY110" s="231" t="s">
        <v>132</v>
      </c>
    </row>
    <row r="111" spans="1:65" s="2" customFormat="1" ht="21.75" customHeight="1">
      <c r="A111" s="36"/>
      <c r="B111" s="37"/>
      <c r="C111" s="191" t="s">
        <v>146</v>
      </c>
      <c r="D111" s="191" t="s">
        <v>135</v>
      </c>
      <c r="E111" s="192" t="s">
        <v>205</v>
      </c>
      <c r="F111" s="193" t="s">
        <v>206</v>
      </c>
      <c r="G111" s="194" t="s">
        <v>202</v>
      </c>
      <c r="H111" s="195">
        <v>78.040999999999997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912</v>
      </c>
    </row>
    <row r="112" spans="1:65" s="2" customFormat="1" ht="21.75" customHeight="1">
      <c r="A112" s="36"/>
      <c r="B112" s="37"/>
      <c r="C112" s="191" t="s">
        <v>150</v>
      </c>
      <c r="D112" s="191" t="s">
        <v>135</v>
      </c>
      <c r="E112" s="192" t="s">
        <v>208</v>
      </c>
      <c r="F112" s="193" t="s">
        <v>209</v>
      </c>
      <c r="G112" s="194" t="s">
        <v>202</v>
      </c>
      <c r="H112" s="195">
        <v>78.040999999999997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913</v>
      </c>
    </row>
    <row r="113" spans="1:65" s="2" customFormat="1" ht="21.75" customHeight="1">
      <c r="A113" s="36"/>
      <c r="B113" s="37"/>
      <c r="C113" s="191" t="s">
        <v>131</v>
      </c>
      <c r="D113" s="191" t="s">
        <v>135</v>
      </c>
      <c r="E113" s="192" t="s">
        <v>211</v>
      </c>
      <c r="F113" s="193" t="s">
        <v>212</v>
      </c>
      <c r="G113" s="194" t="s">
        <v>202</v>
      </c>
      <c r="H113" s="195">
        <v>78.040999999999997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914</v>
      </c>
    </row>
    <row r="114" spans="1:65" s="2" customFormat="1" ht="21.75" customHeight="1">
      <c r="A114" s="36"/>
      <c r="B114" s="37"/>
      <c r="C114" s="191" t="s">
        <v>157</v>
      </c>
      <c r="D114" s="191" t="s">
        <v>135</v>
      </c>
      <c r="E114" s="192" t="s">
        <v>214</v>
      </c>
      <c r="F114" s="193" t="s">
        <v>215</v>
      </c>
      <c r="G114" s="194" t="s">
        <v>202</v>
      </c>
      <c r="H114" s="195">
        <v>78.040999999999997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915</v>
      </c>
    </row>
    <row r="115" spans="1:65" s="2" customFormat="1" ht="21.75" customHeight="1">
      <c r="A115" s="36"/>
      <c r="B115" s="37"/>
      <c r="C115" s="191" t="s">
        <v>161</v>
      </c>
      <c r="D115" s="191" t="s">
        <v>135</v>
      </c>
      <c r="E115" s="192" t="s">
        <v>217</v>
      </c>
      <c r="F115" s="193" t="s">
        <v>218</v>
      </c>
      <c r="G115" s="194" t="s">
        <v>202</v>
      </c>
      <c r="H115" s="195">
        <v>78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916</v>
      </c>
    </row>
    <row r="116" spans="1:65" s="12" customFormat="1" ht="22.9" customHeight="1">
      <c r="B116" s="175"/>
      <c r="C116" s="176"/>
      <c r="D116" s="177" t="s">
        <v>78</v>
      </c>
      <c r="E116" s="189" t="s">
        <v>141</v>
      </c>
      <c r="F116" s="189" t="s">
        <v>220</v>
      </c>
      <c r="G116" s="176"/>
      <c r="H116" s="176"/>
      <c r="I116" s="179"/>
      <c r="J116" s="190">
        <f>BK116</f>
        <v>0</v>
      </c>
      <c r="K116" s="176"/>
      <c r="L116" s="181"/>
      <c r="M116" s="182"/>
      <c r="N116" s="183"/>
      <c r="O116" s="183"/>
      <c r="P116" s="184">
        <f>P117</f>
        <v>0</v>
      </c>
      <c r="Q116" s="183"/>
      <c r="R116" s="184">
        <f>R117</f>
        <v>11.3285</v>
      </c>
      <c r="S116" s="183"/>
      <c r="T116" s="185">
        <f>T117</f>
        <v>0</v>
      </c>
      <c r="AR116" s="186" t="s">
        <v>21</v>
      </c>
      <c r="AT116" s="187" t="s">
        <v>78</v>
      </c>
      <c r="AU116" s="187" t="s">
        <v>21</v>
      </c>
      <c r="AY116" s="186" t="s">
        <v>132</v>
      </c>
      <c r="BK116" s="188">
        <f>BK117</f>
        <v>0</v>
      </c>
    </row>
    <row r="117" spans="1:65" s="2" customFormat="1" ht="21.75" customHeight="1">
      <c r="A117" s="36"/>
      <c r="B117" s="37"/>
      <c r="C117" s="191" t="s">
        <v>221</v>
      </c>
      <c r="D117" s="191" t="s">
        <v>135</v>
      </c>
      <c r="E117" s="192" t="s">
        <v>222</v>
      </c>
      <c r="F117" s="193" t="s">
        <v>223</v>
      </c>
      <c r="G117" s="194" t="s">
        <v>224</v>
      </c>
      <c r="H117" s="195">
        <v>50</v>
      </c>
      <c r="I117" s="196"/>
      <c r="J117" s="197">
        <f>ROUND(I117*H117,2)</f>
        <v>0</v>
      </c>
      <c r="K117" s="193" t="s">
        <v>225</v>
      </c>
      <c r="L117" s="41"/>
      <c r="M117" s="198" t="s">
        <v>32</v>
      </c>
      <c r="N117" s="199" t="s">
        <v>51</v>
      </c>
      <c r="O117" s="66"/>
      <c r="P117" s="200">
        <f>O117*H117</f>
        <v>0</v>
      </c>
      <c r="Q117" s="200">
        <v>0.22656999999999999</v>
      </c>
      <c r="R117" s="200">
        <f>Q117*H117</f>
        <v>11.3285</v>
      </c>
      <c r="S117" s="200">
        <v>0</v>
      </c>
      <c r="T117" s="20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2" t="s">
        <v>150</v>
      </c>
      <c r="AT117" s="202" t="s">
        <v>135</v>
      </c>
      <c r="AU117" s="202" t="s">
        <v>141</v>
      </c>
      <c r="AY117" s="18" t="s">
        <v>132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8" t="s">
        <v>141</v>
      </c>
      <c r="BK117" s="203">
        <f>ROUND(I117*H117,2)</f>
        <v>0</v>
      </c>
      <c r="BL117" s="18" t="s">
        <v>150</v>
      </c>
      <c r="BM117" s="202" t="s">
        <v>917</v>
      </c>
    </row>
    <row r="118" spans="1:65" s="12" customFormat="1" ht="22.9" customHeight="1">
      <c r="B118" s="175"/>
      <c r="C118" s="176"/>
      <c r="D118" s="177" t="s">
        <v>78</v>
      </c>
      <c r="E118" s="189" t="s">
        <v>146</v>
      </c>
      <c r="F118" s="189" t="s">
        <v>227</v>
      </c>
      <c r="G118" s="176"/>
      <c r="H118" s="176"/>
      <c r="I118" s="179"/>
      <c r="J118" s="190">
        <f>BK118</f>
        <v>0</v>
      </c>
      <c r="K118" s="176"/>
      <c r="L118" s="181"/>
      <c r="M118" s="182"/>
      <c r="N118" s="183"/>
      <c r="O118" s="183"/>
      <c r="P118" s="184">
        <f>P119</f>
        <v>0</v>
      </c>
      <c r="Q118" s="183"/>
      <c r="R118" s="184">
        <f>R119</f>
        <v>14.961600000000001</v>
      </c>
      <c r="S118" s="183"/>
      <c r="T118" s="185">
        <f>T119</f>
        <v>0</v>
      </c>
      <c r="AR118" s="186" t="s">
        <v>21</v>
      </c>
      <c r="AT118" s="187" t="s">
        <v>78</v>
      </c>
      <c r="AU118" s="187" t="s">
        <v>21</v>
      </c>
      <c r="AY118" s="186" t="s">
        <v>132</v>
      </c>
      <c r="BK118" s="188">
        <f>BK119</f>
        <v>0</v>
      </c>
    </row>
    <row r="119" spans="1:65" s="2" customFormat="1" ht="16.5" customHeight="1">
      <c r="A119" s="36"/>
      <c r="B119" s="37"/>
      <c r="C119" s="191" t="s">
        <v>228</v>
      </c>
      <c r="D119" s="191" t="s">
        <v>135</v>
      </c>
      <c r="E119" s="192" t="s">
        <v>229</v>
      </c>
      <c r="F119" s="193" t="s">
        <v>230</v>
      </c>
      <c r="G119" s="194" t="s">
        <v>138</v>
      </c>
      <c r="H119" s="195">
        <v>8</v>
      </c>
      <c r="I119" s="196"/>
      <c r="J119" s="197">
        <f>ROUND(I119*H119,2)</f>
        <v>0</v>
      </c>
      <c r="K119" s="193" t="s">
        <v>139</v>
      </c>
      <c r="L119" s="41"/>
      <c r="M119" s="198" t="s">
        <v>32</v>
      </c>
      <c r="N119" s="199" t="s">
        <v>51</v>
      </c>
      <c r="O119" s="66"/>
      <c r="P119" s="200">
        <f>O119*H119</f>
        <v>0</v>
      </c>
      <c r="Q119" s="200">
        <v>1.8702000000000001</v>
      </c>
      <c r="R119" s="200">
        <f>Q119*H119</f>
        <v>14.961600000000001</v>
      </c>
      <c r="S119" s="200">
        <v>0</v>
      </c>
      <c r="T119" s="20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2" t="s">
        <v>150</v>
      </c>
      <c r="AT119" s="202" t="s">
        <v>135</v>
      </c>
      <c r="AU119" s="202" t="s">
        <v>141</v>
      </c>
      <c r="AY119" s="18" t="s">
        <v>132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8" t="s">
        <v>141</v>
      </c>
      <c r="BK119" s="203">
        <f>ROUND(I119*H119,2)</f>
        <v>0</v>
      </c>
      <c r="BL119" s="18" t="s">
        <v>150</v>
      </c>
      <c r="BM119" s="202" t="s">
        <v>918</v>
      </c>
    </row>
    <row r="120" spans="1:65" s="12" customFormat="1" ht="22.9" customHeight="1">
      <c r="B120" s="175"/>
      <c r="C120" s="176"/>
      <c r="D120" s="177" t="s">
        <v>78</v>
      </c>
      <c r="E120" s="189" t="s">
        <v>150</v>
      </c>
      <c r="F120" s="189" t="s">
        <v>232</v>
      </c>
      <c r="G120" s="176"/>
      <c r="H120" s="176"/>
      <c r="I120" s="179"/>
      <c r="J120" s="190">
        <f>BK120</f>
        <v>0</v>
      </c>
      <c r="K120" s="176"/>
      <c r="L120" s="181"/>
      <c r="M120" s="182"/>
      <c r="N120" s="183"/>
      <c r="O120" s="183"/>
      <c r="P120" s="184">
        <f>P121</f>
        <v>0</v>
      </c>
      <c r="Q120" s="183"/>
      <c r="R120" s="184">
        <f>R121</f>
        <v>0</v>
      </c>
      <c r="S120" s="183"/>
      <c r="T120" s="185">
        <f>T121</f>
        <v>0</v>
      </c>
      <c r="AR120" s="186" t="s">
        <v>21</v>
      </c>
      <c r="AT120" s="187" t="s">
        <v>78</v>
      </c>
      <c r="AU120" s="187" t="s">
        <v>21</v>
      </c>
      <c r="AY120" s="186" t="s">
        <v>132</v>
      </c>
      <c r="BK120" s="188">
        <f>BK121</f>
        <v>0</v>
      </c>
    </row>
    <row r="121" spans="1:65" s="2" customFormat="1" ht="21.75" customHeight="1">
      <c r="A121" s="36"/>
      <c r="B121" s="37"/>
      <c r="C121" s="191" t="s">
        <v>233</v>
      </c>
      <c r="D121" s="191" t="s">
        <v>135</v>
      </c>
      <c r="E121" s="192" t="s">
        <v>234</v>
      </c>
      <c r="F121" s="193" t="s">
        <v>235</v>
      </c>
      <c r="G121" s="194" t="s">
        <v>195</v>
      </c>
      <c r="H121" s="195">
        <v>59.46</v>
      </c>
      <c r="I121" s="196"/>
      <c r="J121" s="197">
        <f>ROUND(I121*H121,2)</f>
        <v>0</v>
      </c>
      <c r="K121" s="193" t="s">
        <v>139</v>
      </c>
      <c r="L121" s="41"/>
      <c r="M121" s="198" t="s">
        <v>32</v>
      </c>
      <c r="N121" s="199" t="s">
        <v>51</v>
      </c>
      <c r="O121" s="66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150</v>
      </c>
      <c r="AT121" s="202" t="s">
        <v>135</v>
      </c>
      <c r="AU121" s="202" t="s">
        <v>141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150</v>
      </c>
      <c r="BM121" s="202" t="s">
        <v>919</v>
      </c>
    </row>
    <row r="122" spans="1:65" s="12" customFormat="1" ht="22.9" customHeight="1">
      <c r="B122" s="175"/>
      <c r="C122" s="176"/>
      <c r="D122" s="177" t="s">
        <v>78</v>
      </c>
      <c r="E122" s="189" t="s">
        <v>131</v>
      </c>
      <c r="F122" s="189" t="s">
        <v>237</v>
      </c>
      <c r="G122" s="176"/>
      <c r="H122" s="176"/>
      <c r="I122" s="179"/>
      <c r="J122" s="190">
        <f>BK122</f>
        <v>0</v>
      </c>
      <c r="K122" s="176"/>
      <c r="L122" s="181"/>
      <c r="M122" s="182"/>
      <c r="N122" s="183"/>
      <c r="O122" s="183"/>
      <c r="P122" s="184">
        <f>SUM(P123:P128)</f>
        <v>0</v>
      </c>
      <c r="Q122" s="183"/>
      <c r="R122" s="184">
        <f>SUM(R123:R128)</f>
        <v>10.423577999999999</v>
      </c>
      <c r="S122" s="183"/>
      <c r="T122" s="185">
        <f>SUM(T123:T128)</f>
        <v>0</v>
      </c>
      <c r="AR122" s="186" t="s">
        <v>21</v>
      </c>
      <c r="AT122" s="187" t="s">
        <v>78</v>
      </c>
      <c r="AU122" s="187" t="s">
        <v>21</v>
      </c>
      <c r="AY122" s="186" t="s">
        <v>132</v>
      </c>
      <c r="BK122" s="188">
        <f>SUM(BK123:BK128)</f>
        <v>0</v>
      </c>
    </row>
    <row r="123" spans="1:65" s="2" customFormat="1" ht="33" customHeight="1">
      <c r="A123" s="36"/>
      <c r="B123" s="37"/>
      <c r="C123" s="191" t="s">
        <v>238</v>
      </c>
      <c r="D123" s="191" t="s">
        <v>135</v>
      </c>
      <c r="E123" s="192" t="s">
        <v>239</v>
      </c>
      <c r="F123" s="193" t="s">
        <v>240</v>
      </c>
      <c r="G123" s="194" t="s">
        <v>195</v>
      </c>
      <c r="H123" s="195">
        <v>59.46</v>
      </c>
      <c r="I123" s="196"/>
      <c r="J123" s="197">
        <f>ROUND(I123*H123,2)</f>
        <v>0</v>
      </c>
      <c r="K123" s="193" t="s">
        <v>139</v>
      </c>
      <c r="L123" s="41"/>
      <c r="M123" s="198" t="s">
        <v>32</v>
      </c>
      <c r="N123" s="199" t="s">
        <v>51</v>
      </c>
      <c r="O123" s="66"/>
      <c r="P123" s="200">
        <f>O123*H123</f>
        <v>0</v>
      </c>
      <c r="Q123" s="200">
        <v>8.8800000000000004E-2</v>
      </c>
      <c r="R123" s="200">
        <f>Q123*H123</f>
        <v>5.2800480000000007</v>
      </c>
      <c r="S123" s="200">
        <v>0</v>
      </c>
      <c r="T123" s="20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2" t="s">
        <v>150</v>
      </c>
      <c r="AT123" s="202" t="s">
        <v>135</v>
      </c>
      <c r="AU123" s="202" t="s">
        <v>141</v>
      </c>
      <c r="AY123" s="18" t="s">
        <v>132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8" t="s">
        <v>141</v>
      </c>
      <c r="BK123" s="203">
        <f>ROUND(I123*H123,2)</f>
        <v>0</v>
      </c>
      <c r="BL123" s="18" t="s">
        <v>150</v>
      </c>
      <c r="BM123" s="202" t="s">
        <v>920</v>
      </c>
    </row>
    <row r="124" spans="1:65" s="13" customFormat="1" ht="11.25">
      <c r="B124" s="209"/>
      <c r="C124" s="210"/>
      <c r="D124" s="211" t="s">
        <v>197</v>
      </c>
      <c r="E124" s="212" t="s">
        <v>32</v>
      </c>
      <c r="F124" s="213" t="s">
        <v>909</v>
      </c>
      <c r="G124" s="210"/>
      <c r="H124" s="214">
        <v>59.46</v>
      </c>
      <c r="I124" s="215"/>
      <c r="J124" s="210"/>
      <c r="K124" s="210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197</v>
      </c>
      <c r="AU124" s="220" t="s">
        <v>141</v>
      </c>
      <c r="AV124" s="13" t="s">
        <v>141</v>
      </c>
      <c r="AW124" s="13" t="s">
        <v>41</v>
      </c>
      <c r="AX124" s="13" t="s">
        <v>79</v>
      </c>
      <c r="AY124" s="220" t="s">
        <v>132</v>
      </c>
    </row>
    <row r="125" spans="1:65" s="14" customFormat="1" ht="11.25">
      <c r="B125" s="221"/>
      <c r="C125" s="222"/>
      <c r="D125" s="211" t="s">
        <v>197</v>
      </c>
      <c r="E125" s="223" t="s">
        <v>32</v>
      </c>
      <c r="F125" s="224" t="s">
        <v>199</v>
      </c>
      <c r="G125" s="222"/>
      <c r="H125" s="225">
        <v>59.46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197</v>
      </c>
      <c r="AU125" s="231" t="s">
        <v>141</v>
      </c>
      <c r="AV125" s="14" t="s">
        <v>150</v>
      </c>
      <c r="AW125" s="14" t="s">
        <v>41</v>
      </c>
      <c r="AX125" s="14" t="s">
        <v>21</v>
      </c>
      <c r="AY125" s="231" t="s">
        <v>132</v>
      </c>
    </row>
    <row r="126" spans="1:65" s="2" customFormat="1" ht="16.5" customHeight="1">
      <c r="A126" s="36"/>
      <c r="B126" s="37"/>
      <c r="C126" s="232" t="s">
        <v>242</v>
      </c>
      <c r="D126" s="232" t="s">
        <v>243</v>
      </c>
      <c r="E126" s="233" t="s">
        <v>244</v>
      </c>
      <c r="F126" s="234" t="s">
        <v>245</v>
      </c>
      <c r="G126" s="235" t="s">
        <v>195</v>
      </c>
      <c r="H126" s="236">
        <v>24.492999999999999</v>
      </c>
      <c r="I126" s="237"/>
      <c r="J126" s="238">
        <f>ROUND(I126*H126,2)</f>
        <v>0</v>
      </c>
      <c r="K126" s="234" t="s">
        <v>139</v>
      </c>
      <c r="L126" s="239"/>
      <c r="M126" s="240" t="s">
        <v>32</v>
      </c>
      <c r="N126" s="241" t="s">
        <v>51</v>
      </c>
      <c r="O126" s="66"/>
      <c r="P126" s="200">
        <f>O126*H126</f>
        <v>0</v>
      </c>
      <c r="Q126" s="200">
        <v>0.21</v>
      </c>
      <c r="R126" s="200">
        <f>Q126*H126</f>
        <v>5.1435299999999993</v>
      </c>
      <c r="S126" s="200">
        <v>0</v>
      </c>
      <c r="T126" s="20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221</v>
      </c>
      <c r="AT126" s="202" t="s">
        <v>243</v>
      </c>
      <c r="AU126" s="202" t="s">
        <v>141</v>
      </c>
      <c r="AY126" s="18" t="s">
        <v>132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8" t="s">
        <v>141</v>
      </c>
      <c r="BK126" s="203">
        <f>ROUND(I126*H126,2)</f>
        <v>0</v>
      </c>
      <c r="BL126" s="18" t="s">
        <v>150</v>
      </c>
      <c r="BM126" s="202" t="s">
        <v>921</v>
      </c>
    </row>
    <row r="127" spans="1:65" s="13" customFormat="1" ht="11.25">
      <c r="B127" s="209"/>
      <c r="C127" s="210"/>
      <c r="D127" s="211" t="s">
        <v>197</v>
      </c>
      <c r="E127" s="210"/>
      <c r="F127" s="213" t="s">
        <v>922</v>
      </c>
      <c r="G127" s="210"/>
      <c r="H127" s="214">
        <v>24.492999999999999</v>
      </c>
      <c r="I127" s="215"/>
      <c r="J127" s="210"/>
      <c r="K127" s="210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197</v>
      </c>
      <c r="AU127" s="220" t="s">
        <v>141</v>
      </c>
      <c r="AV127" s="13" t="s">
        <v>141</v>
      </c>
      <c r="AW127" s="13" t="s">
        <v>4</v>
      </c>
      <c r="AX127" s="13" t="s">
        <v>21</v>
      </c>
      <c r="AY127" s="220" t="s">
        <v>132</v>
      </c>
    </row>
    <row r="128" spans="1:65" s="2" customFormat="1" ht="21.75" customHeight="1">
      <c r="A128" s="36"/>
      <c r="B128" s="37"/>
      <c r="C128" s="191" t="s">
        <v>248</v>
      </c>
      <c r="D128" s="191" t="s">
        <v>135</v>
      </c>
      <c r="E128" s="192" t="s">
        <v>249</v>
      </c>
      <c r="F128" s="193" t="s">
        <v>250</v>
      </c>
      <c r="G128" s="194" t="s">
        <v>251</v>
      </c>
      <c r="H128" s="195">
        <v>10.423999999999999</v>
      </c>
      <c r="I128" s="196"/>
      <c r="J128" s="197">
        <f>ROUND(I128*H128,2)</f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150</v>
      </c>
      <c r="AT128" s="202" t="s">
        <v>135</v>
      </c>
      <c r="AU128" s="202" t="s">
        <v>141</v>
      </c>
      <c r="AY128" s="18" t="s">
        <v>132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8" t="s">
        <v>141</v>
      </c>
      <c r="BK128" s="203">
        <f>ROUND(I128*H128,2)</f>
        <v>0</v>
      </c>
      <c r="BL128" s="18" t="s">
        <v>150</v>
      </c>
      <c r="BM128" s="202" t="s">
        <v>923</v>
      </c>
    </row>
    <row r="129" spans="1:65" s="12" customFormat="1" ht="22.9" customHeight="1">
      <c r="B129" s="175"/>
      <c r="C129" s="176"/>
      <c r="D129" s="177" t="s">
        <v>78</v>
      </c>
      <c r="E129" s="189" t="s">
        <v>157</v>
      </c>
      <c r="F129" s="189" t="s">
        <v>253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SUM(P130:P172)</f>
        <v>0</v>
      </c>
      <c r="Q129" s="183"/>
      <c r="R129" s="184">
        <f>SUM(R130:R172)</f>
        <v>9.3568061</v>
      </c>
      <c r="S129" s="183"/>
      <c r="T129" s="185">
        <f>SUM(T130:T172)</f>
        <v>0</v>
      </c>
      <c r="AR129" s="186" t="s">
        <v>21</v>
      </c>
      <c r="AT129" s="187" t="s">
        <v>78</v>
      </c>
      <c r="AU129" s="187" t="s">
        <v>21</v>
      </c>
      <c r="AY129" s="186" t="s">
        <v>132</v>
      </c>
      <c r="BK129" s="188">
        <f>SUM(BK130:BK172)</f>
        <v>0</v>
      </c>
    </row>
    <row r="130" spans="1:65" s="2" customFormat="1" ht="16.5" customHeight="1">
      <c r="A130" s="36"/>
      <c r="B130" s="37"/>
      <c r="C130" s="191" t="s">
        <v>254</v>
      </c>
      <c r="D130" s="191" t="s">
        <v>135</v>
      </c>
      <c r="E130" s="192" t="s">
        <v>255</v>
      </c>
      <c r="F130" s="193" t="s">
        <v>256</v>
      </c>
      <c r="G130" s="194" t="s">
        <v>195</v>
      </c>
      <c r="H130" s="195">
        <v>308.23500000000001</v>
      </c>
      <c r="I130" s="196"/>
      <c r="J130" s="197">
        <f>ROUND(I130*H130,2)</f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>O130*H130</f>
        <v>0</v>
      </c>
      <c r="Q130" s="200">
        <v>2.5999999999999998E-4</v>
      </c>
      <c r="R130" s="200">
        <f>Q130*H130</f>
        <v>8.0141099999999993E-2</v>
      </c>
      <c r="S130" s="200">
        <v>0</v>
      </c>
      <c r="T130" s="20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150</v>
      </c>
      <c r="AT130" s="202" t="s">
        <v>135</v>
      </c>
      <c r="AU130" s="202" t="s">
        <v>141</v>
      </c>
      <c r="AY130" s="18" t="s">
        <v>132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8" t="s">
        <v>141</v>
      </c>
      <c r="BK130" s="203">
        <f>ROUND(I130*H130,2)</f>
        <v>0</v>
      </c>
      <c r="BL130" s="18" t="s">
        <v>150</v>
      </c>
      <c r="BM130" s="202" t="s">
        <v>924</v>
      </c>
    </row>
    <row r="131" spans="1:65" s="2" customFormat="1" ht="16.5" customHeight="1">
      <c r="A131" s="36"/>
      <c r="B131" s="37"/>
      <c r="C131" s="191" t="s">
        <v>8</v>
      </c>
      <c r="D131" s="191" t="s">
        <v>135</v>
      </c>
      <c r="E131" s="192" t="s">
        <v>258</v>
      </c>
      <c r="F131" s="193" t="s">
        <v>259</v>
      </c>
      <c r="G131" s="194" t="s">
        <v>195</v>
      </c>
      <c r="H131" s="195">
        <v>308.23500000000001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925</v>
      </c>
    </row>
    <row r="132" spans="1:65" s="2" customFormat="1" ht="21.75" customHeight="1">
      <c r="A132" s="36"/>
      <c r="B132" s="37"/>
      <c r="C132" s="191" t="s">
        <v>261</v>
      </c>
      <c r="D132" s="191" t="s">
        <v>135</v>
      </c>
      <c r="E132" s="192" t="s">
        <v>262</v>
      </c>
      <c r="F132" s="193" t="s">
        <v>263</v>
      </c>
      <c r="G132" s="194" t="s">
        <v>195</v>
      </c>
      <c r="H132" s="195">
        <v>70.77</v>
      </c>
      <c r="I132" s="196"/>
      <c r="J132" s="197">
        <f>ROUND(I132*H132,2)</f>
        <v>0</v>
      </c>
      <c r="K132" s="193" t="s">
        <v>225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8.5199999999999998E-3</v>
      </c>
      <c r="R132" s="200">
        <f>Q132*H132</f>
        <v>0.60296039999999995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926</v>
      </c>
    </row>
    <row r="133" spans="1:65" s="15" customFormat="1" ht="11.25">
      <c r="B133" s="242"/>
      <c r="C133" s="243"/>
      <c r="D133" s="211" t="s">
        <v>197</v>
      </c>
      <c r="E133" s="244" t="s">
        <v>32</v>
      </c>
      <c r="F133" s="245" t="s">
        <v>265</v>
      </c>
      <c r="G133" s="243"/>
      <c r="H133" s="244" t="s">
        <v>32</v>
      </c>
      <c r="I133" s="246"/>
      <c r="J133" s="243"/>
      <c r="K133" s="243"/>
      <c r="L133" s="247"/>
      <c r="M133" s="248"/>
      <c r="N133" s="249"/>
      <c r="O133" s="249"/>
      <c r="P133" s="249"/>
      <c r="Q133" s="249"/>
      <c r="R133" s="249"/>
      <c r="S133" s="249"/>
      <c r="T133" s="250"/>
      <c r="AT133" s="251" t="s">
        <v>197</v>
      </c>
      <c r="AU133" s="251" t="s">
        <v>141</v>
      </c>
      <c r="AV133" s="15" t="s">
        <v>21</v>
      </c>
      <c r="AW133" s="15" t="s">
        <v>41</v>
      </c>
      <c r="AX133" s="15" t="s">
        <v>79</v>
      </c>
      <c r="AY133" s="251" t="s">
        <v>132</v>
      </c>
    </row>
    <row r="134" spans="1:65" s="13" customFormat="1" ht="11.25">
      <c r="B134" s="209"/>
      <c r="C134" s="210"/>
      <c r="D134" s="211" t="s">
        <v>197</v>
      </c>
      <c r="E134" s="212" t="s">
        <v>32</v>
      </c>
      <c r="F134" s="213" t="s">
        <v>927</v>
      </c>
      <c r="G134" s="210"/>
      <c r="H134" s="214">
        <v>70.77</v>
      </c>
      <c r="I134" s="215"/>
      <c r="J134" s="210"/>
      <c r="K134" s="210"/>
      <c r="L134" s="216"/>
      <c r="M134" s="217"/>
      <c r="N134" s="218"/>
      <c r="O134" s="218"/>
      <c r="P134" s="218"/>
      <c r="Q134" s="218"/>
      <c r="R134" s="218"/>
      <c r="S134" s="218"/>
      <c r="T134" s="219"/>
      <c r="AT134" s="220" t="s">
        <v>197</v>
      </c>
      <c r="AU134" s="220" t="s">
        <v>141</v>
      </c>
      <c r="AV134" s="13" t="s">
        <v>141</v>
      </c>
      <c r="AW134" s="13" t="s">
        <v>41</v>
      </c>
      <c r="AX134" s="13" t="s">
        <v>79</v>
      </c>
      <c r="AY134" s="220" t="s">
        <v>132</v>
      </c>
    </row>
    <row r="135" spans="1:65" s="14" customFormat="1" ht="11.25">
      <c r="B135" s="221"/>
      <c r="C135" s="222"/>
      <c r="D135" s="211" t="s">
        <v>197</v>
      </c>
      <c r="E135" s="223" t="s">
        <v>32</v>
      </c>
      <c r="F135" s="224" t="s">
        <v>199</v>
      </c>
      <c r="G135" s="222"/>
      <c r="H135" s="225">
        <v>70.77</v>
      </c>
      <c r="I135" s="226"/>
      <c r="J135" s="222"/>
      <c r="K135" s="222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197</v>
      </c>
      <c r="AU135" s="231" t="s">
        <v>141</v>
      </c>
      <c r="AV135" s="14" t="s">
        <v>150</v>
      </c>
      <c r="AW135" s="14" t="s">
        <v>41</v>
      </c>
      <c r="AX135" s="14" t="s">
        <v>21</v>
      </c>
      <c r="AY135" s="231" t="s">
        <v>132</v>
      </c>
    </row>
    <row r="136" spans="1:65" s="2" customFormat="1" ht="16.5" customHeight="1">
      <c r="A136" s="36"/>
      <c r="B136" s="37"/>
      <c r="C136" s="232" t="s">
        <v>267</v>
      </c>
      <c r="D136" s="232" t="s">
        <v>243</v>
      </c>
      <c r="E136" s="233" t="s">
        <v>268</v>
      </c>
      <c r="F136" s="234" t="s">
        <v>269</v>
      </c>
      <c r="G136" s="235" t="s">
        <v>195</v>
      </c>
      <c r="H136" s="236">
        <v>72.185000000000002</v>
      </c>
      <c r="I136" s="237"/>
      <c r="J136" s="238">
        <f>ROUND(I136*H136,2)</f>
        <v>0</v>
      </c>
      <c r="K136" s="234" t="s">
        <v>139</v>
      </c>
      <c r="L136" s="239"/>
      <c r="M136" s="240" t="s">
        <v>32</v>
      </c>
      <c r="N136" s="241" t="s">
        <v>51</v>
      </c>
      <c r="O136" s="66"/>
      <c r="P136" s="200">
        <f>O136*H136</f>
        <v>0</v>
      </c>
      <c r="Q136" s="200">
        <v>3.5999999999999999E-3</v>
      </c>
      <c r="R136" s="200">
        <f>Q136*H136</f>
        <v>0.25986599999999999</v>
      </c>
      <c r="S136" s="200">
        <v>0</v>
      </c>
      <c r="T136" s="201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2" t="s">
        <v>221</v>
      </c>
      <c r="AT136" s="202" t="s">
        <v>243</v>
      </c>
      <c r="AU136" s="202" t="s">
        <v>141</v>
      </c>
      <c r="AY136" s="18" t="s">
        <v>132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8" t="s">
        <v>141</v>
      </c>
      <c r="BK136" s="203">
        <f>ROUND(I136*H136,2)</f>
        <v>0</v>
      </c>
      <c r="BL136" s="18" t="s">
        <v>150</v>
      </c>
      <c r="BM136" s="202" t="s">
        <v>928</v>
      </c>
    </row>
    <row r="137" spans="1:65" s="13" customFormat="1" ht="11.25">
      <c r="B137" s="209"/>
      <c r="C137" s="210"/>
      <c r="D137" s="211" t="s">
        <v>197</v>
      </c>
      <c r="E137" s="210"/>
      <c r="F137" s="213" t="s">
        <v>929</v>
      </c>
      <c r="G137" s="210"/>
      <c r="H137" s="214">
        <v>72.185000000000002</v>
      </c>
      <c r="I137" s="215"/>
      <c r="J137" s="210"/>
      <c r="K137" s="210"/>
      <c r="L137" s="216"/>
      <c r="M137" s="217"/>
      <c r="N137" s="218"/>
      <c r="O137" s="218"/>
      <c r="P137" s="218"/>
      <c r="Q137" s="218"/>
      <c r="R137" s="218"/>
      <c r="S137" s="218"/>
      <c r="T137" s="219"/>
      <c r="AT137" s="220" t="s">
        <v>197</v>
      </c>
      <c r="AU137" s="220" t="s">
        <v>141</v>
      </c>
      <c r="AV137" s="13" t="s">
        <v>141</v>
      </c>
      <c r="AW137" s="13" t="s">
        <v>4</v>
      </c>
      <c r="AX137" s="13" t="s">
        <v>21</v>
      </c>
      <c r="AY137" s="220" t="s">
        <v>132</v>
      </c>
    </row>
    <row r="138" spans="1:65" s="2" customFormat="1" ht="21.75" customHeight="1">
      <c r="A138" s="36"/>
      <c r="B138" s="37"/>
      <c r="C138" s="191" t="s">
        <v>272</v>
      </c>
      <c r="D138" s="191" t="s">
        <v>135</v>
      </c>
      <c r="E138" s="192" t="s">
        <v>273</v>
      </c>
      <c r="F138" s="193" t="s">
        <v>274</v>
      </c>
      <c r="G138" s="194" t="s">
        <v>195</v>
      </c>
      <c r="H138" s="195">
        <v>308.23500000000001</v>
      </c>
      <c r="I138" s="196"/>
      <c r="J138" s="197">
        <f>ROUND(I138*H138,2)</f>
        <v>0</v>
      </c>
      <c r="K138" s="193" t="s">
        <v>139</v>
      </c>
      <c r="L138" s="41"/>
      <c r="M138" s="198" t="s">
        <v>32</v>
      </c>
      <c r="N138" s="199" t="s">
        <v>51</v>
      </c>
      <c r="O138" s="66"/>
      <c r="P138" s="200">
        <f>O138*H138</f>
        <v>0</v>
      </c>
      <c r="Q138" s="200">
        <v>8.6E-3</v>
      </c>
      <c r="R138" s="200">
        <f>Q138*H138</f>
        <v>2.6508210000000001</v>
      </c>
      <c r="S138" s="200">
        <v>0</v>
      </c>
      <c r="T138" s="201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2" t="s">
        <v>150</v>
      </c>
      <c r="AT138" s="202" t="s">
        <v>135</v>
      </c>
      <c r="AU138" s="202" t="s">
        <v>141</v>
      </c>
      <c r="AY138" s="18" t="s">
        <v>132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8" t="s">
        <v>141</v>
      </c>
      <c r="BK138" s="203">
        <f>ROUND(I138*H138,2)</f>
        <v>0</v>
      </c>
      <c r="BL138" s="18" t="s">
        <v>150</v>
      </c>
      <c r="BM138" s="202" t="s">
        <v>930</v>
      </c>
    </row>
    <row r="139" spans="1:65" s="13" customFormat="1" ht="11.25">
      <c r="B139" s="209"/>
      <c r="C139" s="210"/>
      <c r="D139" s="211" t="s">
        <v>197</v>
      </c>
      <c r="E139" s="212" t="s">
        <v>32</v>
      </c>
      <c r="F139" s="213" t="s">
        <v>931</v>
      </c>
      <c r="G139" s="210"/>
      <c r="H139" s="214">
        <v>348.79500000000002</v>
      </c>
      <c r="I139" s="215"/>
      <c r="J139" s="210"/>
      <c r="K139" s="210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197</v>
      </c>
      <c r="AU139" s="220" t="s">
        <v>141</v>
      </c>
      <c r="AV139" s="13" t="s">
        <v>141</v>
      </c>
      <c r="AW139" s="13" t="s">
        <v>41</v>
      </c>
      <c r="AX139" s="13" t="s">
        <v>79</v>
      </c>
      <c r="AY139" s="220" t="s">
        <v>132</v>
      </c>
    </row>
    <row r="140" spans="1:65" s="13" customFormat="1" ht="11.25">
      <c r="B140" s="209"/>
      <c r="C140" s="210"/>
      <c r="D140" s="211" t="s">
        <v>197</v>
      </c>
      <c r="E140" s="212" t="s">
        <v>32</v>
      </c>
      <c r="F140" s="213" t="s">
        <v>932</v>
      </c>
      <c r="G140" s="210"/>
      <c r="H140" s="214">
        <v>-16.2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41</v>
      </c>
      <c r="AX140" s="13" t="s">
        <v>79</v>
      </c>
      <c r="AY140" s="220" t="s">
        <v>132</v>
      </c>
    </row>
    <row r="141" spans="1:65" s="13" customFormat="1" ht="11.25">
      <c r="B141" s="209"/>
      <c r="C141" s="210"/>
      <c r="D141" s="211" t="s">
        <v>197</v>
      </c>
      <c r="E141" s="212" t="s">
        <v>32</v>
      </c>
      <c r="F141" s="213" t="s">
        <v>933</v>
      </c>
      <c r="G141" s="210"/>
      <c r="H141" s="214">
        <v>-21.6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41</v>
      </c>
      <c r="AX141" s="13" t="s">
        <v>79</v>
      </c>
      <c r="AY141" s="220" t="s">
        <v>132</v>
      </c>
    </row>
    <row r="142" spans="1:65" s="13" customFormat="1" ht="11.25">
      <c r="B142" s="209"/>
      <c r="C142" s="210"/>
      <c r="D142" s="211" t="s">
        <v>197</v>
      </c>
      <c r="E142" s="212" t="s">
        <v>32</v>
      </c>
      <c r="F142" s="213" t="s">
        <v>934</v>
      </c>
      <c r="G142" s="210"/>
      <c r="H142" s="214">
        <v>-1.8</v>
      </c>
      <c r="I142" s="215"/>
      <c r="J142" s="210"/>
      <c r="K142" s="210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197</v>
      </c>
      <c r="AU142" s="220" t="s">
        <v>141</v>
      </c>
      <c r="AV142" s="13" t="s">
        <v>141</v>
      </c>
      <c r="AW142" s="13" t="s">
        <v>41</v>
      </c>
      <c r="AX142" s="13" t="s">
        <v>79</v>
      </c>
      <c r="AY142" s="220" t="s">
        <v>132</v>
      </c>
    </row>
    <row r="143" spans="1:65" s="13" customFormat="1" ht="11.25">
      <c r="B143" s="209"/>
      <c r="C143" s="210"/>
      <c r="D143" s="211" t="s">
        <v>197</v>
      </c>
      <c r="E143" s="212" t="s">
        <v>32</v>
      </c>
      <c r="F143" s="213" t="s">
        <v>935</v>
      </c>
      <c r="G143" s="210"/>
      <c r="H143" s="214">
        <v>-0.96</v>
      </c>
      <c r="I143" s="215"/>
      <c r="J143" s="210"/>
      <c r="K143" s="210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197</v>
      </c>
      <c r="AU143" s="220" t="s">
        <v>141</v>
      </c>
      <c r="AV143" s="13" t="s">
        <v>141</v>
      </c>
      <c r="AW143" s="13" t="s">
        <v>41</v>
      </c>
      <c r="AX143" s="13" t="s">
        <v>79</v>
      </c>
      <c r="AY143" s="220" t="s">
        <v>132</v>
      </c>
    </row>
    <row r="144" spans="1:65" s="14" customFormat="1" ht="11.25">
      <c r="B144" s="221"/>
      <c r="C144" s="222"/>
      <c r="D144" s="211" t="s">
        <v>197</v>
      </c>
      <c r="E144" s="223" t="s">
        <v>32</v>
      </c>
      <c r="F144" s="224" t="s">
        <v>199</v>
      </c>
      <c r="G144" s="222"/>
      <c r="H144" s="225">
        <v>308.23500000000001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197</v>
      </c>
      <c r="AU144" s="231" t="s">
        <v>141</v>
      </c>
      <c r="AV144" s="14" t="s">
        <v>150</v>
      </c>
      <c r="AW144" s="14" t="s">
        <v>41</v>
      </c>
      <c r="AX144" s="14" t="s">
        <v>21</v>
      </c>
      <c r="AY144" s="231" t="s">
        <v>132</v>
      </c>
    </row>
    <row r="145" spans="1:65" s="2" customFormat="1" ht="16.5" customHeight="1">
      <c r="A145" s="36"/>
      <c r="B145" s="37"/>
      <c r="C145" s="232" t="s">
        <v>276</v>
      </c>
      <c r="D145" s="232" t="s">
        <v>243</v>
      </c>
      <c r="E145" s="233" t="s">
        <v>277</v>
      </c>
      <c r="F145" s="234" t="s">
        <v>936</v>
      </c>
      <c r="G145" s="235" t="s">
        <v>195</v>
      </c>
      <c r="H145" s="236">
        <v>314.39999999999998</v>
      </c>
      <c r="I145" s="237"/>
      <c r="J145" s="238">
        <f>ROUND(I145*H145,2)</f>
        <v>0</v>
      </c>
      <c r="K145" s="234" t="s">
        <v>225</v>
      </c>
      <c r="L145" s="239"/>
      <c r="M145" s="240" t="s">
        <v>32</v>
      </c>
      <c r="N145" s="241" t="s">
        <v>51</v>
      </c>
      <c r="O145" s="66"/>
      <c r="P145" s="200">
        <f>O145*H145</f>
        <v>0</v>
      </c>
      <c r="Q145" s="200">
        <v>2.3999999999999998E-3</v>
      </c>
      <c r="R145" s="200">
        <f>Q145*H145</f>
        <v>0.7545599999999999</v>
      </c>
      <c r="S145" s="200">
        <v>0</v>
      </c>
      <c r="T145" s="20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2" t="s">
        <v>221</v>
      </c>
      <c r="AT145" s="202" t="s">
        <v>243</v>
      </c>
      <c r="AU145" s="202" t="s">
        <v>141</v>
      </c>
      <c r="AY145" s="18" t="s">
        <v>132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8" t="s">
        <v>141</v>
      </c>
      <c r="BK145" s="203">
        <f>ROUND(I145*H145,2)</f>
        <v>0</v>
      </c>
      <c r="BL145" s="18" t="s">
        <v>150</v>
      </c>
      <c r="BM145" s="202" t="s">
        <v>937</v>
      </c>
    </row>
    <row r="146" spans="1:65" s="13" customFormat="1" ht="11.25">
      <c r="B146" s="209"/>
      <c r="C146" s="210"/>
      <c r="D146" s="211" t="s">
        <v>197</v>
      </c>
      <c r="E146" s="210"/>
      <c r="F146" s="213" t="s">
        <v>938</v>
      </c>
      <c r="G146" s="210"/>
      <c r="H146" s="214">
        <v>314.39999999999998</v>
      </c>
      <c r="I146" s="215"/>
      <c r="J146" s="210"/>
      <c r="K146" s="210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197</v>
      </c>
      <c r="AU146" s="220" t="s">
        <v>141</v>
      </c>
      <c r="AV146" s="13" t="s">
        <v>141</v>
      </c>
      <c r="AW146" s="13" t="s">
        <v>4</v>
      </c>
      <c r="AX146" s="13" t="s">
        <v>21</v>
      </c>
      <c r="AY146" s="220" t="s">
        <v>132</v>
      </c>
    </row>
    <row r="147" spans="1:65" s="2" customFormat="1" ht="21.75" customHeight="1">
      <c r="A147" s="36"/>
      <c r="B147" s="37"/>
      <c r="C147" s="191" t="s">
        <v>281</v>
      </c>
      <c r="D147" s="191" t="s">
        <v>135</v>
      </c>
      <c r="E147" s="192" t="s">
        <v>282</v>
      </c>
      <c r="F147" s="193" t="s">
        <v>283</v>
      </c>
      <c r="G147" s="194" t="s">
        <v>224</v>
      </c>
      <c r="H147" s="195">
        <v>85.6</v>
      </c>
      <c r="I147" s="196"/>
      <c r="J147" s="197">
        <f>ROUND(I147*H147,2)</f>
        <v>0</v>
      </c>
      <c r="K147" s="193" t="s">
        <v>139</v>
      </c>
      <c r="L147" s="41"/>
      <c r="M147" s="198" t="s">
        <v>32</v>
      </c>
      <c r="N147" s="199" t="s">
        <v>51</v>
      </c>
      <c r="O147" s="66"/>
      <c r="P147" s="200">
        <f>O147*H147</f>
        <v>0</v>
      </c>
      <c r="Q147" s="200">
        <v>3.3899999999999998E-3</v>
      </c>
      <c r="R147" s="200">
        <f>Q147*H147</f>
        <v>0.29018399999999994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150</v>
      </c>
      <c r="AT147" s="202" t="s">
        <v>135</v>
      </c>
      <c r="AU147" s="202" t="s">
        <v>141</v>
      </c>
      <c r="AY147" s="18" t="s">
        <v>132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8" t="s">
        <v>141</v>
      </c>
      <c r="BK147" s="203">
        <f>ROUND(I147*H147,2)</f>
        <v>0</v>
      </c>
      <c r="BL147" s="18" t="s">
        <v>150</v>
      </c>
      <c r="BM147" s="202" t="s">
        <v>939</v>
      </c>
    </row>
    <row r="148" spans="1:65" s="13" customFormat="1" ht="11.25">
      <c r="B148" s="209"/>
      <c r="C148" s="210"/>
      <c r="D148" s="211" t="s">
        <v>197</v>
      </c>
      <c r="E148" s="212" t="s">
        <v>32</v>
      </c>
      <c r="F148" s="213" t="s">
        <v>285</v>
      </c>
      <c r="G148" s="210"/>
      <c r="H148" s="214">
        <v>85.6</v>
      </c>
      <c r="I148" s="215"/>
      <c r="J148" s="210"/>
      <c r="K148" s="210"/>
      <c r="L148" s="216"/>
      <c r="M148" s="217"/>
      <c r="N148" s="218"/>
      <c r="O148" s="218"/>
      <c r="P148" s="218"/>
      <c r="Q148" s="218"/>
      <c r="R148" s="218"/>
      <c r="S148" s="218"/>
      <c r="T148" s="219"/>
      <c r="AT148" s="220" t="s">
        <v>197</v>
      </c>
      <c r="AU148" s="220" t="s">
        <v>141</v>
      </c>
      <c r="AV148" s="13" t="s">
        <v>141</v>
      </c>
      <c r="AW148" s="13" t="s">
        <v>41</v>
      </c>
      <c r="AX148" s="13" t="s">
        <v>79</v>
      </c>
      <c r="AY148" s="220" t="s">
        <v>132</v>
      </c>
    </row>
    <row r="149" spans="1:65" s="14" customFormat="1" ht="11.25">
      <c r="B149" s="221"/>
      <c r="C149" s="222"/>
      <c r="D149" s="211" t="s">
        <v>197</v>
      </c>
      <c r="E149" s="223" t="s">
        <v>32</v>
      </c>
      <c r="F149" s="224" t="s">
        <v>199</v>
      </c>
      <c r="G149" s="222"/>
      <c r="H149" s="225">
        <v>85.6</v>
      </c>
      <c r="I149" s="226"/>
      <c r="J149" s="222"/>
      <c r="K149" s="222"/>
      <c r="L149" s="227"/>
      <c r="M149" s="228"/>
      <c r="N149" s="229"/>
      <c r="O149" s="229"/>
      <c r="P149" s="229"/>
      <c r="Q149" s="229"/>
      <c r="R149" s="229"/>
      <c r="S149" s="229"/>
      <c r="T149" s="230"/>
      <c r="AT149" s="231" t="s">
        <v>197</v>
      </c>
      <c r="AU149" s="231" t="s">
        <v>141</v>
      </c>
      <c r="AV149" s="14" t="s">
        <v>150</v>
      </c>
      <c r="AW149" s="14" t="s">
        <v>41</v>
      </c>
      <c r="AX149" s="14" t="s">
        <v>21</v>
      </c>
      <c r="AY149" s="231" t="s">
        <v>132</v>
      </c>
    </row>
    <row r="150" spans="1:65" s="2" customFormat="1" ht="16.5" customHeight="1">
      <c r="A150" s="36"/>
      <c r="B150" s="37"/>
      <c r="C150" s="232" t="s">
        <v>7</v>
      </c>
      <c r="D150" s="232" t="s">
        <v>243</v>
      </c>
      <c r="E150" s="233" t="s">
        <v>286</v>
      </c>
      <c r="F150" s="234" t="s">
        <v>287</v>
      </c>
      <c r="G150" s="235" t="s">
        <v>195</v>
      </c>
      <c r="H150" s="236">
        <v>94.16</v>
      </c>
      <c r="I150" s="237"/>
      <c r="J150" s="238">
        <f>ROUND(I150*H150,2)</f>
        <v>0</v>
      </c>
      <c r="K150" s="234" t="s">
        <v>139</v>
      </c>
      <c r="L150" s="239"/>
      <c r="M150" s="240" t="s">
        <v>32</v>
      </c>
      <c r="N150" s="241" t="s">
        <v>51</v>
      </c>
      <c r="O150" s="66"/>
      <c r="P150" s="200">
        <f>O150*H150</f>
        <v>0</v>
      </c>
      <c r="Q150" s="200">
        <v>5.1000000000000004E-4</v>
      </c>
      <c r="R150" s="200">
        <f>Q150*H150</f>
        <v>4.8021600000000005E-2</v>
      </c>
      <c r="S150" s="200">
        <v>0</v>
      </c>
      <c r="T150" s="20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2" t="s">
        <v>221</v>
      </c>
      <c r="AT150" s="202" t="s">
        <v>243</v>
      </c>
      <c r="AU150" s="202" t="s">
        <v>141</v>
      </c>
      <c r="AY150" s="18" t="s">
        <v>132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8" t="s">
        <v>141</v>
      </c>
      <c r="BK150" s="203">
        <f>ROUND(I150*H150,2)</f>
        <v>0</v>
      </c>
      <c r="BL150" s="18" t="s">
        <v>150</v>
      </c>
      <c r="BM150" s="202" t="s">
        <v>940</v>
      </c>
    </row>
    <row r="151" spans="1:65" s="13" customFormat="1" ht="11.25">
      <c r="B151" s="209"/>
      <c r="C151" s="210"/>
      <c r="D151" s="211" t="s">
        <v>197</v>
      </c>
      <c r="E151" s="210"/>
      <c r="F151" s="213" t="s">
        <v>289</v>
      </c>
      <c r="G151" s="210"/>
      <c r="H151" s="214">
        <v>94.16</v>
      </c>
      <c r="I151" s="215"/>
      <c r="J151" s="210"/>
      <c r="K151" s="210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197</v>
      </c>
      <c r="AU151" s="220" t="s">
        <v>141</v>
      </c>
      <c r="AV151" s="13" t="s">
        <v>141</v>
      </c>
      <c r="AW151" s="13" t="s">
        <v>4</v>
      </c>
      <c r="AX151" s="13" t="s">
        <v>21</v>
      </c>
      <c r="AY151" s="220" t="s">
        <v>132</v>
      </c>
    </row>
    <row r="152" spans="1:65" s="2" customFormat="1" ht="16.5" customHeight="1">
      <c r="A152" s="36"/>
      <c r="B152" s="37"/>
      <c r="C152" s="191" t="s">
        <v>290</v>
      </c>
      <c r="D152" s="191" t="s">
        <v>135</v>
      </c>
      <c r="E152" s="192" t="s">
        <v>291</v>
      </c>
      <c r="F152" s="193" t="s">
        <v>292</v>
      </c>
      <c r="G152" s="194" t="s">
        <v>224</v>
      </c>
      <c r="H152" s="195">
        <v>50.55</v>
      </c>
      <c r="I152" s="196"/>
      <c r="J152" s="197">
        <f>ROUND(I152*H152,2)</f>
        <v>0</v>
      </c>
      <c r="K152" s="193" t="s">
        <v>139</v>
      </c>
      <c r="L152" s="41"/>
      <c r="M152" s="198" t="s">
        <v>32</v>
      </c>
      <c r="N152" s="199" t="s">
        <v>51</v>
      </c>
      <c r="O152" s="66"/>
      <c r="P152" s="200">
        <f>O152*H152</f>
        <v>0</v>
      </c>
      <c r="Q152" s="200">
        <v>6.0000000000000002E-5</v>
      </c>
      <c r="R152" s="200">
        <f>Q152*H152</f>
        <v>3.0330000000000001E-3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150</v>
      </c>
      <c r="AT152" s="202" t="s">
        <v>135</v>
      </c>
      <c r="AU152" s="202" t="s">
        <v>141</v>
      </c>
      <c r="AY152" s="18" t="s">
        <v>132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8" t="s">
        <v>141</v>
      </c>
      <c r="BK152" s="203">
        <f>ROUND(I152*H152,2)</f>
        <v>0</v>
      </c>
      <c r="BL152" s="18" t="s">
        <v>150</v>
      </c>
      <c r="BM152" s="202" t="s">
        <v>941</v>
      </c>
    </row>
    <row r="153" spans="1:65" s="2" customFormat="1" ht="16.5" customHeight="1">
      <c r="A153" s="36"/>
      <c r="B153" s="37"/>
      <c r="C153" s="232" t="s">
        <v>294</v>
      </c>
      <c r="D153" s="232" t="s">
        <v>243</v>
      </c>
      <c r="E153" s="233" t="s">
        <v>295</v>
      </c>
      <c r="F153" s="234" t="s">
        <v>296</v>
      </c>
      <c r="G153" s="235" t="s">
        <v>224</v>
      </c>
      <c r="H153" s="236">
        <v>46.65</v>
      </c>
      <c r="I153" s="237"/>
      <c r="J153" s="238">
        <f>ROUND(I153*H153,2)</f>
        <v>0</v>
      </c>
      <c r="K153" s="234" t="s">
        <v>139</v>
      </c>
      <c r="L153" s="239"/>
      <c r="M153" s="240" t="s">
        <v>32</v>
      </c>
      <c r="N153" s="241" t="s">
        <v>51</v>
      </c>
      <c r="O153" s="66"/>
      <c r="P153" s="200">
        <f>O153*H153</f>
        <v>0</v>
      </c>
      <c r="Q153" s="200">
        <v>5.9999999999999995E-4</v>
      </c>
      <c r="R153" s="200">
        <f>Q153*H153</f>
        <v>2.7989999999999998E-2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221</v>
      </c>
      <c r="AT153" s="202" t="s">
        <v>243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942</v>
      </c>
    </row>
    <row r="154" spans="1:65" s="13" customFormat="1" ht="11.25">
      <c r="B154" s="209"/>
      <c r="C154" s="210"/>
      <c r="D154" s="211" t="s">
        <v>197</v>
      </c>
      <c r="E154" s="212" t="s">
        <v>32</v>
      </c>
      <c r="F154" s="213" t="s">
        <v>943</v>
      </c>
      <c r="G154" s="210"/>
      <c r="H154" s="214">
        <v>46.65</v>
      </c>
      <c r="I154" s="215"/>
      <c r="J154" s="210"/>
      <c r="K154" s="210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197</v>
      </c>
      <c r="AU154" s="220" t="s">
        <v>141</v>
      </c>
      <c r="AV154" s="13" t="s">
        <v>141</v>
      </c>
      <c r="AW154" s="13" t="s">
        <v>41</v>
      </c>
      <c r="AX154" s="13" t="s">
        <v>79</v>
      </c>
      <c r="AY154" s="220" t="s">
        <v>132</v>
      </c>
    </row>
    <row r="155" spans="1:65" s="14" customFormat="1" ht="11.25">
      <c r="B155" s="221"/>
      <c r="C155" s="222"/>
      <c r="D155" s="211" t="s">
        <v>197</v>
      </c>
      <c r="E155" s="223" t="s">
        <v>32</v>
      </c>
      <c r="F155" s="224" t="s">
        <v>199</v>
      </c>
      <c r="G155" s="222"/>
      <c r="H155" s="225">
        <v>46.65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197</v>
      </c>
      <c r="AU155" s="231" t="s">
        <v>141</v>
      </c>
      <c r="AV155" s="14" t="s">
        <v>150</v>
      </c>
      <c r="AW155" s="14" t="s">
        <v>41</v>
      </c>
      <c r="AX155" s="14" t="s">
        <v>21</v>
      </c>
      <c r="AY155" s="231" t="s">
        <v>132</v>
      </c>
    </row>
    <row r="156" spans="1:65" s="2" customFormat="1" ht="16.5" customHeight="1">
      <c r="A156" s="36"/>
      <c r="B156" s="37"/>
      <c r="C156" s="191" t="s">
        <v>300</v>
      </c>
      <c r="D156" s="191" t="s">
        <v>135</v>
      </c>
      <c r="E156" s="192" t="s">
        <v>301</v>
      </c>
      <c r="F156" s="193" t="s">
        <v>302</v>
      </c>
      <c r="G156" s="194" t="s">
        <v>224</v>
      </c>
      <c r="H156" s="195">
        <v>69</v>
      </c>
      <c r="I156" s="196"/>
      <c r="J156" s="197">
        <f>ROUND(I156*H156,2)</f>
        <v>0</v>
      </c>
      <c r="K156" s="193" t="s">
        <v>139</v>
      </c>
      <c r="L156" s="41"/>
      <c r="M156" s="198" t="s">
        <v>32</v>
      </c>
      <c r="N156" s="199" t="s">
        <v>51</v>
      </c>
      <c r="O156" s="66"/>
      <c r="P156" s="200">
        <f>O156*H156</f>
        <v>0</v>
      </c>
      <c r="Q156" s="200">
        <v>2.5000000000000001E-4</v>
      </c>
      <c r="R156" s="200">
        <f>Q156*H156</f>
        <v>1.7250000000000001E-2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150</v>
      </c>
      <c r="AT156" s="202" t="s">
        <v>135</v>
      </c>
      <c r="AU156" s="202" t="s">
        <v>141</v>
      </c>
      <c r="AY156" s="18" t="s">
        <v>132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8" t="s">
        <v>141</v>
      </c>
      <c r="BK156" s="203">
        <f>ROUND(I156*H156,2)</f>
        <v>0</v>
      </c>
      <c r="BL156" s="18" t="s">
        <v>150</v>
      </c>
      <c r="BM156" s="202" t="s">
        <v>944</v>
      </c>
    </row>
    <row r="157" spans="1:65" s="2" customFormat="1" ht="16.5" customHeight="1">
      <c r="A157" s="36"/>
      <c r="B157" s="37"/>
      <c r="C157" s="232" t="s">
        <v>304</v>
      </c>
      <c r="D157" s="232" t="s">
        <v>243</v>
      </c>
      <c r="E157" s="233" t="s">
        <v>305</v>
      </c>
      <c r="F157" s="234" t="s">
        <v>306</v>
      </c>
      <c r="G157" s="235" t="s">
        <v>224</v>
      </c>
      <c r="H157" s="236">
        <v>72.45</v>
      </c>
      <c r="I157" s="237"/>
      <c r="J157" s="238">
        <f>ROUND(I157*H157,2)</f>
        <v>0</v>
      </c>
      <c r="K157" s="234" t="s">
        <v>139</v>
      </c>
      <c r="L157" s="239"/>
      <c r="M157" s="240" t="s">
        <v>32</v>
      </c>
      <c r="N157" s="241" t="s">
        <v>51</v>
      </c>
      <c r="O157" s="66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221</v>
      </c>
      <c r="AT157" s="202" t="s">
        <v>243</v>
      </c>
      <c r="AU157" s="202" t="s">
        <v>141</v>
      </c>
      <c r="AY157" s="18" t="s">
        <v>132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8" t="s">
        <v>141</v>
      </c>
      <c r="BK157" s="203">
        <f>ROUND(I157*H157,2)</f>
        <v>0</v>
      </c>
      <c r="BL157" s="18" t="s">
        <v>150</v>
      </c>
      <c r="BM157" s="202" t="s">
        <v>945</v>
      </c>
    </row>
    <row r="158" spans="1:65" s="13" customFormat="1" ht="11.25">
      <c r="B158" s="209"/>
      <c r="C158" s="210"/>
      <c r="D158" s="211" t="s">
        <v>197</v>
      </c>
      <c r="E158" s="212" t="s">
        <v>32</v>
      </c>
      <c r="F158" s="213" t="s">
        <v>946</v>
      </c>
      <c r="G158" s="210"/>
      <c r="H158" s="214">
        <v>72.45</v>
      </c>
      <c r="I158" s="215"/>
      <c r="J158" s="210"/>
      <c r="K158" s="210"/>
      <c r="L158" s="216"/>
      <c r="M158" s="217"/>
      <c r="N158" s="218"/>
      <c r="O158" s="218"/>
      <c r="P158" s="218"/>
      <c r="Q158" s="218"/>
      <c r="R158" s="218"/>
      <c r="S158" s="218"/>
      <c r="T158" s="219"/>
      <c r="AT158" s="220" t="s">
        <v>197</v>
      </c>
      <c r="AU158" s="220" t="s">
        <v>141</v>
      </c>
      <c r="AV158" s="13" t="s">
        <v>141</v>
      </c>
      <c r="AW158" s="13" t="s">
        <v>41</v>
      </c>
      <c r="AX158" s="13" t="s">
        <v>79</v>
      </c>
      <c r="AY158" s="220" t="s">
        <v>132</v>
      </c>
    </row>
    <row r="159" spans="1:65" s="14" customFormat="1" ht="11.25">
      <c r="B159" s="221"/>
      <c r="C159" s="222"/>
      <c r="D159" s="211" t="s">
        <v>197</v>
      </c>
      <c r="E159" s="223" t="s">
        <v>32</v>
      </c>
      <c r="F159" s="224" t="s">
        <v>199</v>
      </c>
      <c r="G159" s="222"/>
      <c r="H159" s="225">
        <v>72.45</v>
      </c>
      <c r="I159" s="226"/>
      <c r="J159" s="222"/>
      <c r="K159" s="222"/>
      <c r="L159" s="227"/>
      <c r="M159" s="228"/>
      <c r="N159" s="229"/>
      <c r="O159" s="229"/>
      <c r="P159" s="229"/>
      <c r="Q159" s="229"/>
      <c r="R159" s="229"/>
      <c r="S159" s="229"/>
      <c r="T159" s="230"/>
      <c r="AT159" s="231" t="s">
        <v>197</v>
      </c>
      <c r="AU159" s="231" t="s">
        <v>141</v>
      </c>
      <c r="AV159" s="14" t="s">
        <v>150</v>
      </c>
      <c r="AW159" s="14" t="s">
        <v>41</v>
      </c>
      <c r="AX159" s="14" t="s">
        <v>21</v>
      </c>
      <c r="AY159" s="231" t="s">
        <v>132</v>
      </c>
    </row>
    <row r="160" spans="1:65" s="2" customFormat="1" ht="21.75" customHeight="1">
      <c r="A160" s="36"/>
      <c r="B160" s="37"/>
      <c r="C160" s="191" t="s">
        <v>309</v>
      </c>
      <c r="D160" s="191" t="s">
        <v>135</v>
      </c>
      <c r="E160" s="192" t="s">
        <v>310</v>
      </c>
      <c r="F160" s="193" t="s">
        <v>311</v>
      </c>
      <c r="G160" s="194" t="s">
        <v>195</v>
      </c>
      <c r="H160" s="195">
        <v>78</v>
      </c>
      <c r="I160" s="196"/>
      <c r="J160" s="197">
        <f>ROUND(I160*H160,2)</f>
        <v>0</v>
      </c>
      <c r="K160" s="193" t="s">
        <v>139</v>
      </c>
      <c r="L160" s="41"/>
      <c r="M160" s="198" t="s">
        <v>32</v>
      </c>
      <c r="N160" s="199" t="s">
        <v>51</v>
      </c>
      <c r="O160" s="66"/>
      <c r="P160" s="200">
        <f>O160*H160</f>
        <v>0</v>
      </c>
      <c r="Q160" s="200">
        <v>1.188E-2</v>
      </c>
      <c r="R160" s="200">
        <f>Q160*H160</f>
        <v>0.92664000000000002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150</v>
      </c>
      <c r="AT160" s="202" t="s">
        <v>135</v>
      </c>
      <c r="AU160" s="202" t="s">
        <v>141</v>
      </c>
      <c r="AY160" s="18" t="s">
        <v>132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8" t="s">
        <v>141</v>
      </c>
      <c r="BK160" s="203">
        <f>ROUND(I160*H160,2)</f>
        <v>0</v>
      </c>
      <c r="BL160" s="18" t="s">
        <v>150</v>
      </c>
      <c r="BM160" s="202" t="s">
        <v>947</v>
      </c>
    </row>
    <row r="161" spans="1:65" s="2" customFormat="1" ht="21.75" customHeight="1">
      <c r="A161" s="36"/>
      <c r="B161" s="37"/>
      <c r="C161" s="191" t="s">
        <v>313</v>
      </c>
      <c r="D161" s="191" t="s">
        <v>135</v>
      </c>
      <c r="E161" s="192" t="s">
        <v>314</v>
      </c>
      <c r="F161" s="193" t="s">
        <v>315</v>
      </c>
      <c r="G161" s="194" t="s">
        <v>195</v>
      </c>
      <c r="H161" s="195">
        <v>308.23500000000001</v>
      </c>
      <c r="I161" s="196"/>
      <c r="J161" s="197">
        <f>ROUND(I161*H161,2)</f>
        <v>0</v>
      </c>
      <c r="K161" s="193" t="s">
        <v>139</v>
      </c>
      <c r="L161" s="41"/>
      <c r="M161" s="198" t="s">
        <v>32</v>
      </c>
      <c r="N161" s="199" t="s">
        <v>51</v>
      </c>
      <c r="O161" s="66"/>
      <c r="P161" s="200">
        <f>O161*H161</f>
        <v>0</v>
      </c>
      <c r="Q161" s="200">
        <v>3.48E-3</v>
      </c>
      <c r="R161" s="200">
        <f>Q161*H161</f>
        <v>1.0726578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150</v>
      </c>
      <c r="AT161" s="202" t="s">
        <v>135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948</v>
      </c>
    </row>
    <row r="162" spans="1:65" s="2" customFormat="1" ht="16.5" customHeight="1">
      <c r="A162" s="36"/>
      <c r="B162" s="37"/>
      <c r="C162" s="191" t="s">
        <v>317</v>
      </c>
      <c r="D162" s="191" t="s">
        <v>135</v>
      </c>
      <c r="E162" s="192" t="s">
        <v>318</v>
      </c>
      <c r="F162" s="193" t="s">
        <v>319</v>
      </c>
      <c r="G162" s="194" t="s">
        <v>195</v>
      </c>
      <c r="H162" s="195">
        <v>308.23500000000001</v>
      </c>
      <c r="I162" s="196"/>
      <c r="J162" s="197">
        <f>ROUND(I162*H162,2)</f>
        <v>0</v>
      </c>
      <c r="K162" s="193" t="s">
        <v>139</v>
      </c>
      <c r="L162" s="41"/>
      <c r="M162" s="198" t="s">
        <v>32</v>
      </c>
      <c r="N162" s="199" t="s">
        <v>51</v>
      </c>
      <c r="O162" s="66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2" t="s">
        <v>150</v>
      </c>
      <c r="AT162" s="202" t="s">
        <v>135</v>
      </c>
      <c r="AU162" s="202" t="s">
        <v>141</v>
      </c>
      <c r="AY162" s="18" t="s">
        <v>132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8" t="s">
        <v>141</v>
      </c>
      <c r="BK162" s="203">
        <f>ROUND(I162*H162,2)</f>
        <v>0</v>
      </c>
      <c r="BL162" s="18" t="s">
        <v>150</v>
      </c>
      <c r="BM162" s="202" t="s">
        <v>949</v>
      </c>
    </row>
    <row r="163" spans="1:65" s="2" customFormat="1" ht="21.75" customHeight="1">
      <c r="A163" s="36"/>
      <c r="B163" s="37"/>
      <c r="C163" s="191" t="s">
        <v>321</v>
      </c>
      <c r="D163" s="191" t="s">
        <v>135</v>
      </c>
      <c r="E163" s="192" t="s">
        <v>322</v>
      </c>
      <c r="F163" s="193" t="s">
        <v>323</v>
      </c>
      <c r="G163" s="194" t="s">
        <v>195</v>
      </c>
      <c r="H163" s="195">
        <v>67.897999999999996</v>
      </c>
      <c r="I163" s="196"/>
      <c r="J163" s="197">
        <f>ROUND(I163*H163,2)</f>
        <v>0</v>
      </c>
      <c r="K163" s="193" t="s">
        <v>139</v>
      </c>
      <c r="L163" s="41"/>
      <c r="M163" s="198" t="s">
        <v>32</v>
      </c>
      <c r="N163" s="199" t="s">
        <v>51</v>
      </c>
      <c r="O163" s="66"/>
      <c r="P163" s="200">
        <f>O163*H163</f>
        <v>0</v>
      </c>
      <c r="Q163" s="200">
        <v>3.7999999999999999E-2</v>
      </c>
      <c r="R163" s="200">
        <f>Q163*H163</f>
        <v>2.5801239999999996</v>
      </c>
      <c r="S163" s="200">
        <v>0</v>
      </c>
      <c r="T163" s="201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2" t="s">
        <v>150</v>
      </c>
      <c r="AT163" s="202" t="s">
        <v>135</v>
      </c>
      <c r="AU163" s="202" t="s">
        <v>141</v>
      </c>
      <c r="AY163" s="18" t="s">
        <v>132</v>
      </c>
      <c r="BE163" s="203">
        <f>IF(N163="základní",J163,0)</f>
        <v>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8" t="s">
        <v>141</v>
      </c>
      <c r="BK163" s="203">
        <f>ROUND(I163*H163,2)</f>
        <v>0</v>
      </c>
      <c r="BL163" s="18" t="s">
        <v>150</v>
      </c>
      <c r="BM163" s="202" t="s">
        <v>950</v>
      </c>
    </row>
    <row r="164" spans="1:65" s="13" customFormat="1" ht="11.25">
      <c r="B164" s="209"/>
      <c r="C164" s="210"/>
      <c r="D164" s="211" t="s">
        <v>197</v>
      </c>
      <c r="E164" s="212" t="s">
        <v>32</v>
      </c>
      <c r="F164" s="213" t="s">
        <v>951</v>
      </c>
      <c r="G164" s="210"/>
      <c r="H164" s="214">
        <v>50.82</v>
      </c>
      <c r="I164" s="215"/>
      <c r="J164" s="210"/>
      <c r="K164" s="210"/>
      <c r="L164" s="216"/>
      <c r="M164" s="217"/>
      <c r="N164" s="218"/>
      <c r="O164" s="218"/>
      <c r="P164" s="218"/>
      <c r="Q164" s="218"/>
      <c r="R164" s="218"/>
      <c r="S164" s="218"/>
      <c r="T164" s="219"/>
      <c r="AT164" s="220" t="s">
        <v>197</v>
      </c>
      <c r="AU164" s="220" t="s">
        <v>141</v>
      </c>
      <c r="AV164" s="13" t="s">
        <v>141</v>
      </c>
      <c r="AW164" s="13" t="s">
        <v>41</v>
      </c>
      <c r="AX164" s="13" t="s">
        <v>79</v>
      </c>
      <c r="AY164" s="220" t="s">
        <v>132</v>
      </c>
    </row>
    <row r="165" spans="1:65" s="13" customFormat="1" ht="11.25">
      <c r="B165" s="209"/>
      <c r="C165" s="210"/>
      <c r="D165" s="211" t="s">
        <v>197</v>
      </c>
      <c r="E165" s="212" t="s">
        <v>32</v>
      </c>
      <c r="F165" s="213" t="s">
        <v>952</v>
      </c>
      <c r="G165" s="210"/>
      <c r="H165" s="214">
        <v>17.077999999999999</v>
      </c>
      <c r="I165" s="215"/>
      <c r="J165" s="210"/>
      <c r="K165" s="210"/>
      <c r="L165" s="216"/>
      <c r="M165" s="217"/>
      <c r="N165" s="218"/>
      <c r="O165" s="218"/>
      <c r="P165" s="218"/>
      <c r="Q165" s="218"/>
      <c r="R165" s="218"/>
      <c r="S165" s="218"/>
      <c r="T165" s="219"/>
      <c r="AT165" s="220" t="s">
        <v>197</v>
      </c>
      <c r="AU165" s="220" t="s">
        <v>141</v>
      </c>
      <c r="AV165" s="13" t="s">
        <v>141</v>
      </c>
      <c r="AW165" s="13" t="s">
        <v>41</v>
      </c>
      <c r="AX165" s="13" t="s">
        <v>79</v>
      </c>
      <c r="AY165" s="220" t="s">
        <v>132</v>
      </c>
    </row>
    <row r="166" spans="1:65" s="14" customFormat="1" ht="11.25">
      <c r="B166" s="221"/>
      <c r="C166" s="222"/>
      <c r="D166" s="211" t="s">
        <v>197</v>
      </c>
      <c r="E166" s="223" t="s">
        <v>32</v>
      </c>
      <c r="F166" s="224" t="s">
        <v>199</v>
      </c>
      <c r="G166" s="222"/>
      <c r="H166" s="225">
        <v>67.897999999999996</v>
      </c>
      <c r="I166" s="226"/>
      <c r="J166" s="222"/>
      <c r="K166" s="222"/>
      <c r="L166" s="227"/>
      <c r="M166" s="228"/>
      <c r="N166" s="229"/>
      <c r="O166" s="229"/>
      <c r="P166" s="229"/>
      <c r="Q166" s="229"/>
      <c r="R166" s="229"/>
      <c r="S166" s="229"/>
      <c r="T166" s="230"/>
      <c r="AT166" s="231" t="s">
        <v>197</v>
      </c>
      <c r="AU166" s="231" t="s">
        <v>141</v>
      </c>
      <c r="AV166" s="14" t="s">
        <v>150</v>
      </c>
      <c r="AW166" s="14" t="s">
        <v>41</v>
      </c>
      <c r="AX166" s="14" t="s">
        <v>21</v>
      </c>
      <c r="AY166" s="231" t="s">
        <v>132</v>
      </c>
    </row>
    <row r="167" spans="1:65" s="2" customFormat="1" ht="21.75" customHeight="1">
      <c r="A167" s="36"/>
      <c r="B167" s="37"/>
      <c r="C167" s="191" t="s">
        <v>326</v>
      </c>
      <c r="D167" s="191" t="s">
        <v>135</v>
      </c>
      <c r="E167" s="192" t="s">
        <v>327</v>
      </c>
      <c r="F167" s="193" t="s">
        <v>328</v>
      </c>
      <c r="G167" s="194" t="s">
        <v>195</v>
      </c>
      <c r="H167" s="195">
        <v>40.56</v>
      </c>
      <c r="I167" s="196"/>
      <c r="J167" s="197">
        <f>ROUND(I167*H167,2)</f>
        <v>0</v>
      </c>
      <c r="K167" s="193" t="s">
        <v>139</v>
      </c>
      <c r="L167" s="41"/>
      <c r="M167" s="198" t="s">
        <v>32</v>
      </c>
      <c r="N167" s="199" t="s">
        <v>51</v>
      </c>
      <c r="O167" s="66"/>
      <c r="P167" s="200">
        <f>O167*H167</f>
        <v>0</v>
      </c>
      <c r="Q167" s="200">
        <v>1.2E-4</v>
      </c>
      <c r="R167" s="200">
        <f>Q167*H167</f>
        <v>4.8672000000000003E-3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150</v>
      </c>
      <c r="AT167" s="202" t="s">
        <v>135</v>
      </c>
      <c r="AU167" s="202" t="s">
        <v>141</v>
      </c>
      <c r="AY167" s="18" t="s">
        <v>132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8" t="s">
        <v>141</v>
      </c>
      <c r="BK167" s="203">
        <f>ROUND(I167*H167,2)</f>
        <v>0</v>
      </c>
      <c r="BL167" s="18" t="s">
        <v>150</v>
      </c>
      <c r="BM167" s="202" t="s">
        <v>953</v>
      </c>
    </row>
    <row r="168" spans="1:65" s="13" customFormat="1" ht="11.25">
      <c r="B168" s="209"/>
      <c r="C168" s="210"/>
      <c r="D168" s="211" t="s">
        <v>197</v>
      </c>
      <c r="E168" s="212" t="s">
        <v>32</v>
      </c>
      <c r="F168" s="213" t="s">
        <v>330</v>
      </c>
      <c r="G168" s="210"/>
      <c r="H168" s="214">
        <v>40.56</v>
      </c>
      <c r="I168" s="215"/>
      <c r="J168" s="210"/>
      <c r="K168" s="210"/>
      <c r="L168" s="216"/>
      <c r="M168" s="217"/>
      <c r="N168" s="218"/>
      <c r="O168" s="218"/>
      <c r="P168" s="218"/>
      <c r="Q168" s="218"/>
      <c r="R168" s="218"/>
      <c r="S168" s="218"/>
      <c r="T168" s="219"/>
      <c r="AT168" s="220" t="s">
        <v>197</v>
      </c>
      <c r="AU168" s="220" t="s">
        <v>141</v>
      </c>
      <c r="AV168" s="13" t="s">
        <v>141</v>
      </c>
      <c r="AW168" s="13" t="s">
        <v>41</v>
      </c>
      <c r="AX168" s="13" t="s">
        <v>79</v>
      </c>
      <c r="AY168" s="220" t="s">
        <v>132</v>
      </c>
    </row>
    <row r="169" spans="1:65" s="14" customFormat="1" ht="11.25">
      <c r="B169" s="221"/>
      <c r="C169" s="222"/>
      <c r="D169" s="211" t="s">
        <v>197</v>
      </c>
      <c r="E169" s="223" t="s">
        <v>32</v>
      </c>
      <c r="F169" s="224" t="s">
        <v>199</v>
      </c>
      <c r="G169" s="222"/>
      <c r="H169" s="225">
        <v>40.56</v>
      </c>
      <c r="I169" s="226"/>
      <c r="J169" s="222"/>
      <c r="K169" s="222"/>
      <c r="L169" s="227"/>
      <c r="M169" s="228"/>
      <c r="N169" s="229"/>
      <c r="O169" s="229"/>
      <c r="P169" s="229"/>
      <c r="Q169" s="229"/>
      <c r="R169" s="229"/>
      <c r="S169" s="229"/>
      <c r="T169" s="230"/>
      <c r="AT169" s="231" t="s">
        <v>197</v>
      </c>
      <c r="AU169" s="231" t="s">
        <v>141</v>
      </c>
      <c r="AV169" s="14" t="s">
        <v>150</v>
      </c>
      <c r="AW169" s="14" t="s">
        <v>41</v>
      </c>
      <c r="AX169" s="14" t="s">
        <v>21</v>
      </c>
      <c r="AY169" s="231" t="s">
        <v>132</v>
      </c>
    </row>
    <row r="170" spans="1:65" s="2" customFormat="1" ht="16.5" customHeight="1">
      <c r="A170" s="36"/>
      <c r="B170" s="37"/>
      <c r="C170" s="191" t="s">
        <v>331</v>
      </c>
      <c r="D170" s="191" t="s">
        <v>135</v>
      </c>
      <c r="E170" s="192" t="s">
        <v>332</v>
      </c>
      <c r="F170" s="193" t="s">
        <v>333</v>
      </c>
      <c r="G170" s="194" t="s">
        <v>195</v>
      </c>
      <c r="H170" s="195">
        <v>308.23500000000001</v>
      </c>
      <c r="I170" s="196"/>
      <c r="J170" s="197">
        <f>ROUND(I170*H170,2)</f>
        <v>0</v>
      </c>
      <c r="K170" s="193" t="s">
        <v>139</v>
      </c>
      <c r="L170" s="41"/>
      <c r="M170" s="198" t="s">
        <v>32</v>
      </c>
      <c r="N170" s="199" t="s">
        <v>51</v>
      </c>
      <c r="O170" s="66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2" t="s">
        <v>150</v>
      </c>
      <c r="AT170" s="202" t="s">
        <v>135</v>
      </c>
      <c r="AU170" s="202" t="s">
        <v>141</v>
      </c>
      <c r="AY170" s="18" t="s">
        <v>132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8" t="s">
        <v>141</v>
      </c>
      <c r="BK170" s="203">
        <f>ROUND(I170*H170,2)</f>
        <v>0</v>
      </c>
      <c r="BL170" s="18" t="s">
        <v>150</v>
      </c>
      <c r="BM170" s="202" t="s">
        <v>954</v>
      </c>
    </row>
    <row r="171" spans="1:65" s="2" customFormat="1" ht="21.75" customHeight="1">
      <c r="A171" s="36"/>
      <c r="B171" s="37"/>
      <c r="C171" s="191" t="s">
        <v>335</v>
      </c>
      <c r="D171" s="191" t="s">
        <v>135</v>
      </c>
      <c r="E171" s="192" t="s">
        <v>336</v>
      </c>
      <c r="F171" s="193" t="s">
        <v>337</v>
      </c>
      <c r="G171" s="194" t="s">
        <v>338</v>
      </c>
      <c r="H171" s="195">
        <v>1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1.7770000000000001E-2</v>
      </c>
      <c r="R171" s="200">
        <f>Q171*H171</f>
        <v>1.7770000000000001E-2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955</v>
      </c>
    </row>
    <row r="172" spans="1:65" s="2" customFormat="1" ht="16.5" customHeight="1">
      <c r="A172" s="36"/>
      <c r="B172" s="37"/>
      <c r="C172" s="232" t="s">
        <v>340</v>
      </c>
      <c r="D172" s="232" t="s">
        <v>243</v>
      </c>
      <c r="E172" s="233" t="s">
        <v>341</v>
      </c>
      <c r="F172" s="234" t="s">
        <v>342</v>
      </c>
      <c r="G172" s="235" t="s">
        <v>338</v>
      </c>
      <c r="H172" s="236">
        <v>1</v>
      </c>
      <c r="I172" s="237"/>
      <c r="J172" s="238">
        <f>ROUND(I172*H172,2)</f>
        <v>0</v>
      </c>
      <c r="K172" s="234" t="s">
        <v>139</v>
      </c>
      <c r="L172" s="239"/>
      <c r="M172" s="240" t="s">
        <v>32</v>
      </c>
      <c r="N172" s="241" t="s">
        <v>51</v>
      </c>
      <c r="O172" s="66"/>
      <c r="P172" s="200">
        <f>O172*H172</f>
        <v>0</v>
      </c>
      <c r="Q172" s="200">
        <v>1.992E-2</v>
      </c>
      <c r="R172" s="200">
        <f>Q172*H172</f>
        <v>1.992E-2</v>
      </c>
      <c r="S172" s="200">
        <v>0</v>
      </c>
      <c r="T172" s="20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2" t="s">
        <v>221</v>
      </c>
      <c r="AT172" s="202" t="s">
        <v>243</v>
      </c>
      <c r="AU172" s="202" t="s">
        <v>141</v>
      </c>
      <c r="AY172" s="18" t="s">
        <v>132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8" t="s">
        <v>141</v>
      </c>
      <c r="BK172" s="203">
        <f>ROUND(I172*H172,2)</f>
        <v>0</v>
      </c>
      <c r="BL172" s="18" t="s">
        <v>150</v>
      </c>
      <c r="BM172" s="202" t="s">
        <v>956</v>
      </c>
    </row>
    <row r="173" spans="1:65" s="12" customFormat="1" ht="22.9" customHeight="1">
      <c r="B173" s="175"/>
      <c r="C173" s="176"/>
      <c r="D173" s="177" t="s">
        <v>78</v>
      </c>
      <c r="E173" s="189" t="s">
        <v>228</v>
      </c>
      <c r="F173" s="189" t="s">
        <v>361</v>
      </c>
      <c r="G173" s="176"/>
      <c r="H173" s="176"/>
      <c r="I173" s="179"/>
      <c r="J173" s="190">
        <f>BK173</f>
        <v>0</v>
      </c>
      <c r="K173" s="176"/>
      <c r="L173" s="181"/>
      <c r="M173" s="182"/>
      <c r="N173" s="183"/>
      <c r="O173" s="183"/>
      <c r="P173" s="184">
        <f>SUM(P174:P188)</f>
        <v>0</v>
      </c>
      <c r="Q173" s="183"/>
      <c r="R173" s="184">
        <f>SUM(R174:R188)</f>
        <v>1.12686E-2</v>
      </c>
      <c r="S173" s="183"/>
      <c r="T173" s="185">
        <f>SUM(T174:T188)</f>
        <v>9.6880000000000006</v>
      </c>
      <c r="AR173" s="186" t="s">
        <v>21</v>
      </c>
      <c r="AT173" s="187" t="s">
        <v>78</v>
      </c>
      <c r="AU173" s="187" t="s">
        <v>21</v>
      </c>
      <c r="AY173" s="186" t="s">
        <v>132</v>
      </c>
      <c r="BK173" s="188">
        <f>SUM(BK174:BK188)</f>
        <v>0</v>
      </c>
    </row>
    <row r="174" spans="1:65" s="2" customFormat="1" ht="21.75" customHeight="1">
      <c r="A174" s="36"/>
      <c r="B174" s="37"/>
      <c r="C174" s="191" t="s">
        <v>345</v>
      </c>
      <c r="D174" s="191" t="s">
        <v>135</v>
      </c>
      <c r="E174" s="192" t="s">
        <v>363</v>
      </c>
      <c r="F174" s="193" t="s">
        <v>364</v>
      </c>
      <c r="G174" s="194" t="s">
        <v>195</v>
      </c>
      <c r="H174" s="195">
        <v>138</v>
      </c>
      <c r="I174" s="196"/>
      <c r="J174" s="197">
        <f>ROUND(I174*H174,2)</f>
        <v>0</v>
      </c>
      <c r="K174" s="193" t="s">
        <v>139</v>
      </c>
      <c r="L174" s="41"/>
      <c r="M174" s="198" t="s">
        <v>32</v>
      </c>
      <c r="N174" s="199" t="s">
        <v>51</v>
      </c>
      <c r="O174" s="66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150</v>
      </c>
      <c r="AT174" s="202" t="s">
        <v>135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957</v>
      </c>
    </row>
    <row r="175" spans="1:65" s="13" customFormat="1" ht="11.25">
      <c r="B175" s="209"/>
      <c r="C175" s="210"/>
      <c r="D175" s="211" t="s">
        <v>197</v>
      </c>
      <c r="E175" s="212" t="s">
        <v>32</v>
      </c>
      <c r="F175" s="213" t="s">
        <v>958</v>
      </c>
      <c r="G175" s="210"/>
      <c r="H175" s="214">
        <v>138</v>
      </c>
      <c r="I175" s="215"/>
      <c r="J175" s="210"/>
      <c r="K175" s="210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197</v>
      </c>
      <c r="AU175" s="220" t="s">
        <v>141</v>
      </c>
      <c r="AV175" s="13" t="s">
        <v>141</v>
      </c>
      <c r="AW175" s="13" t="s">
        <v>41</v>
      </c>
      <c r="AX175" s="13" t="s">
        <v>79</v>
      </c>
      <c r="AY175" s="220" t="s">
        <v>132</v>
      </c>
    </row>
    <row r="176" spans="1:65" s="14" customFormat="1" ht="11.25">
      <c r="B176" s="221"/>
      <c r="C176" s="222"/>
      <c r="D176" s="211" t="s">
        <v>197</v>
      </c>
      <c r="E176" s="223" t="s">
        <v>32</v>
      </c>
      <c r="F176" s="224" t="s">
        <v>199</v>
      </c>
      <c r="G176" s="222"/>
      <c r="H176" s="225">
        <v>138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197</v>
      </c>
      <c r="AU176" s="231" t="s">
        <v>141</v>
      </c>
      <c r="AV176" s="14" t="s">
        <v>150</v>
      </c>
      <c r="AW176" s="14" t="s">
        <v>41</v>
      </c>
      <c r="AX176" s="14" t="s">
        <v>21</v>
      </c>
      <c r="AY176" s="231" t="s">
        <v>132</v>
      </c>
    </row>
    <row r="177" spans="1:65" s="2" customFormat="1" ht="21.75" customHeight="1">
      <c r="A177" s="36"/>
      <c r="B177" s="37"/>
      <c r="C177" s="191" t="s">
        <v>349</v>
      </c>
      <c r="D177" s="191" t="s">
        <v>135</v>
      </c>
      <c r="E177" s="192" t="s">
        <v>368</v>
      </c>
      <c r="F177" s="193" t="s">
        <v>369</v>
      </c>
      <c r="G177" s="194" t="s">
        <v>195</v>
      </c>
      <c r="H177" s="195">
        <v>4140</v>
      </c>
      <c r="I177" s="196"/>
      <c r="J177" s="197">
        <f>ROUND(I177*H177,2)</f>
        <v>0</v>
      </c>
      <c r="K177" s="193" t="s">
        <v>139</v>
      </c>
      <c r="L177" s="41"/>
      <c r="M177" s="198" t="s">
        <v>32</v>
      </c>
      <c r="N177" s="199" t="s">
        <v>51</v>
      </c>
      <c r="O177" s="66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150</v>
      </c>
      <c r="AT177" s="202" t="s">
        <v>135</v>
      </c>
      <c r="AU177" s="202" t="s">
        <v>141</v>
      </c>
      <c r="AY177" s="18" t="s">
        <v>132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8" t="s">
        <v>141</v>
      </c>
      <c r="BK177" s="203">
        <f>ROUND(I177*H177,2)</f>
        <v>0</v>
      </c>
      <c r="BL177" s="18" t="s">
        <v>150</v>
      </c>
      <c r="BM177" s="202" t="s">
        <v>959</v>
      </c>
    </row>
    <row r="178" spans="1:65" s="13" customFormat="1" ht="11.25">
      <c r="B178" s="209"/>
      <c r="C178" s="210"/>
      <c r="D178" s="211" t="s">
        <v>197</v>
      </c>
      <c r="E178" s="212" t="s">
        <v>32</v>
      </c>
      <c r="F178" s="213" t="s">
        <v>960</v>
      </c>
      <c r="G178" s="210"/>
      <c r="H178" s="214">
        <v>4140</v>
      </c>
      <c r="I178" s="215"/>
      <c r="J178" s="210"/>
      <c r="K178" s="210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197</v>
      </c>
      <c r="AU178" s="220" t="s">
        <v>141</v>
      </c>
      <c r="AV178" s="13" t="s">
        <v>141</v>
      </c>
      <c r="AW178" s="13" t="s">
        <v>41</v>
      </c>
      <c r="AX178" s="13" t="s">
        <v>79</v>
      </c>
      <c r="AY178" s="220" t="s">
        <v>132</v>
      </c>
    </row>
    <row r="179" spans="1:65" s="14" customFormat="1" ht="11.25">
      <c r="B179" s="221"/>
      <c r="C179" s="222"/>
      <c r="D179" s="211" t="s">
        <v>197</v>
      </c>
      <c r="E179" s="223" t="s">
        <v>32</v>
      </c>
      <c r="F179" s="224" t="s">
        <v>199</v>
      </c>
      <c r="G179" s="222"/>
      <c r="H179" s="225">
        <v>4140</v>
      </c>
      <c r="I179" s="226"/>
      <c r="J179" s="222"/>
      <c r="K179" s="222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197</v>
      </c>
      <c r="AU179" s="231" t="s">
        <v>141</v>
      </c>
      <c r="AV179" s="14" t="s">
        <v>150</v>
      </c>
      <c r="AW179" s="14" t="s">
        <v>41</v>
      </c>
      <c r="AX179" s="14" t="s">
        <v>21</v>
      </c>
      <c r="AY179" s="231" t="s">
        <v>132</v>
      </c>
    </row>
    <row r="180" spans="1:65" s="2" customFormat="1" ht="21.75" customHeight="1">
      <c r="A180" s="36"/>
      <c r="B180" s="37"/>
      <c r="C180" s="191" t="s">
        <v>353</v>
      </c>
      <c r="D180" s="191" t="s">
        <v>135</v>
      </c>
      <c r="E180" s="192" t="s">
        <v>373</v>
      </c>
      <c r="F180" s="193" t="s">
        <v>374</v>
      </c>
      <c r="G180" s="194" t="s">
        <v>195</v>
      </c>
      <c r="H180" s="195">
        <v>138</v>
      </c>
      <c r="I180" s="196"/>
      <c r="J180" s="197">
        <f>ROUND(I180*H180,2)</f>
        <v>0</v>
      </c>
      <c r="K180" s="193" t="s">
        <v>139</v>
      </c>
      <c r="L180" s="41"/>
      <c r="M180" s="198" t="s">
        <v>32</v>
      </c>
      <c r="N180" s="199" t="s">
        <v>51</v>
      </c>
      <c r="O180" s="66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150</v>
      </c>
      <c r="AT180" s="202" t="s">
        <v>135</v>
      </c>
      <c r="AU180" s="202" t="s">
        <v>141</v>
      </c>
      <c r="AY180" s="18" t="s">
        <v>132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8" t="s">
        <v>141</v>
      </c>
      <c r="BK180" s="203">
        <f>ROUND(I180*H180,2)</f>
        <v>0</v>
      </c>
      <c r="BL180" s="18" t="s">
        <v>150</v>
      </c>
      <c r="BM180" s="202" t="s">
        <v>961</v>
      </c>
    </row>
    <row r="181" spans="1:65" s="2" customFormat="1" ht="21.75" customHeight="1">
      <c r="A181" s="36"/>
      <c r="B181" s="37"/>
      <c r="C181" s="191" t="s">
        <v>357</v>
      </c>
      <c r="D181" s="191" t="s">
        <v>135</v>
      </c>
      <c r="E181" s="192" t="s">
        <v>376</v>
      </c>
      <c r="F181" s="193" t="s">
        <v>377</v>
      </c>
      <c r="G181" s="194" t="s">
        <v>195</v>
      </c>
      <c r="H181" s="195">
        <v>53.66</v>
      </c>
      <c r="I181" s="196"/>
      <c r="J181" s="197">
        <f>ROUND(I181*H181,2)</f>
        <v>0</v>
      </c>
      <c r="K181" s="193" t="s">
        <v>139</v>
      </c>
      <c r="L181" s="41"/>
      <c r="M181" s="198" t="s">
        <v>32</v>
      </c>
      <c r="N181" s="199" t="s">
        <v>51</v>
      </c>
      <c r="O181" s="66"/>
      <c r="P181" s="200">
        <f>O181*H181</f>
        <v>0</v>
      </c>
      <c r="Q181" s="200">
        <v>2.1000000000000001E-4</v>
      </c>
      <c r="R181" s="200">
        <f>Q181*H181</f>
        <v>1.12686E-2</v>
      </c>
      <c r="S181" s="200">
        <v>0</v>
      </c>
      <c r="T181" s="20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2" t="s">
        <v>150</v>
      </c>
      <c r="AT181" s="202" t="s">
        <v>135</v>
      </c>
      <c r="AU181" s="202" t="s">
        <v>141</v>
      </c>
      <c r="AY181" s="18" t="s">
        <v>132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8" t="s">
        <v>141</v>
      </c>
      <c r="BK181" s="203">
        <f>ROUND(I181*H181,2)</f>
        <v>0</v>
      </c>
      <c r="BL181" s="18" t="s">
        <v>150</v>
      </c>
      <c r="BM181" s="202" t="s">
        <v>962</v>
      </c>
    </row>
    <row r="182" spans="1:65" s="15" customFormat="1" ht="11.25">
      <c r="B182" s="242"/>
      <c r="C182" s="243"/>
      <c r="D182" s="211" t="s">
        <v>197</v>
      </c>
      <c r="E182" s="244" t="s">
        <v>32</v>
      </c>
      <c r="F182" s="245" t="s">
        <v>379</v>
      </c>
      <c r="G182" s="243"/>
      <c r="H182" s="244" t="s">
        <v>32</v>
      </c>
      <c r="I182" s="246"/>
      <c r="J182" s="243"/>
      <c r="K182" s="243"/>
      <c r="L182" s="247"/>
      <c r="M182" s="248"/>
      <c r="N182" s="249"/>
      <c r="O182" s="249"/>
      <c r="P182" s="249"/>
      <c r="Q182" s="249"/>
      <c r="R182" s="249"/>
      <c r="S182" s="249"/>
      <c r="T182" s="250"/>
      <c r="AT182" s="251" t="s">
        <v>197</v>
      </c>
      <c r="AU182" s="251" t="s">
        <v>141</v>
      </c>
      <c r="AV182" s="15" t="s">
        <v>21</v>
      </c>
      <c r="AW182" s="15" t="s">
        <v>41</v>
      </c>
      <c r="AX182" s="15" t="s">
        <v>79</v>
      </c>
      <c r="AY182" s="251" t="s">
        <v>132</v>
      </c>
    </row>
    <row r="183" spans="1:65" s="13" customFormat="1" ht="11.25">
      <c r="B183" s="209"/>
      <c r="C183" s="210"/>
      <c r="D183" s="211" t="s">
        <v>197</v>
      </c>
      <c r="E183" s="212" t="s">
        <v>32</v>
      </c>
      <c r="F183" s="213" t="s">
        <v>380</v>
      </c>
      <c r="G183" s="210"/>
      <c r="H183" s="214">
        <v>32.86</v>
      </c>
      <c r="I183" s="215"/>
      <c r="J183" s="210"/>
      <c r="K183" s="210"/>
      <c r="L183" s="216"/>
      <c r="M183" s="217"/>
      <c r="N183" s="218"/>
      <c r="O183" s="218"/>
      <c r="P183" s="218"/>
      <c r="Q183" s="218"/>
      <c r="R183" s="218"/>
      <c r="S183" s="218"/>
      <c r="T183" s="219"/>
      <c r="AT183" s="220" t="s">
        <v>197</v>
      </c>
      <c r="AU183" s="220" t="s">
        <v>141</v>
      </c>
      <c r="AV183" s="13" t="s">
        <v>141</v>
      </c>
      <c r="AW183" s="13" t="s">
        <v>41</v>
      </c>
      <c r="AX183" s="13" t="s">
        <v>79</v>
      </c>
      <c r="AY183" s="220" t="s">
        <v>132</v>
      </c>
    </row>
    <row r="184" spans="1:65" s="15" customFormat="1" ht="11.25">
      <c r="B184" s="242"/>
      <c r="C184" s="243"/>
      <c r="D184" s="211" t="s">
        <v>197</v>
      </c>
      <c r="E184" s="244" t="s">
        <v>32</v>
      </c>
      <c r="F184" s="245" t="s">
        <v>381</v>
      </c>
      <c r="G184" s="243"/>
      <c r="H184" s="244" t="s">
        <v>32</v>
      </c>
      <c r="I184" s="246"/>
      <c r="J184" s="243"/>
      <c r="K184" s="243"/>
      <c r="L184" s="247"/>
      <c r="M184" s="248"/>
      <c r="N184" s="249"/>
      <c r="O184" s="249"/>
      <c r="P184" s="249"/>
      <c r="Q184" s="249"/>
      <c r="R184" s="249"/>
      <c r="S184" s="249"/>
      <c r="T184" s="250"/>
      <c r="AT184" s="251" t="s">
        <v>197</v>
      </c>
      <c r="AU184" s="251" t="s">
        <v>141</v>
      </c>
      <c r="AV184" s="15" t="s">
        <v>21</v>
      </c>
      <c r="AW184" s="15" t="s">
        <v>41</v>
      </c>
      <c r="AX184" s="15" t="s">
        <v>79</v>
      </c>
      <c r="AY184" s="251" t="s">
        <v>132</v>
      </c>
    </row>
    <row r="185" spans="1:65" s="13" customFormat="1" ht="11.25">
      <c r="B185" s="209"/>
      <c r="C185" s="210"/>
      <c r="D185" s="211" t="s">
        <v>197</v>
      </c>
      <c r="E185" s="212" t="s">
        <v>32</v>
      </c>
      <c r="F185" s="213" t="s">
        <v>382</v>
      </c>
      <c r="G185" s="210"/>
      <c r="H185" s="214">
        <v>20.8</v>
      </c>
      <c r="I185" s="215"/>
      <c r="J185" s="210"/>
      <c r="K185" s="210"/>
      <c r="L185" s="216"/>
      <c r="M185" s="217"/>
      <c r="N185" s="218"/>
      <c r="O185" s="218"/>
      <c r="P185" s="218"/>
      <c r="Q185" s="218"/>
      <c r="R185" s="218"/>
      <c r="S185" s="218"/>
      <c r="T185" s="219"/>
      <c r="AT185" s="220" t="s">
        <v>197</v>
      </c>
      <c r="AU185" s="220" t="s">
        <v>141</v>
      </c>
      <c r="AV185" s="13" t="s">
        <v>141</v>
      </c>
      <c r="AW185" s="13" t="s">
        <v>41</v>
      </c>
      <c r="AX185" s="13" t="s">
        <v>79</v>
      </c>
      <c r="AY185" s="220" t="s">
        <v>132</v>
      </c>
    </row>
    <row r="186" spans="1:65" s="14" customFormat="1" ht="11.25">
      <c r="B186" s="221"/>
      <c r="C186" s="222"/>
      <c r="D186" s="211" t="s">
        <v>197</v>
      </c>
      <c r="E186" s="223" t="s">
        <v>32</v>
      </c>
      <c r="F186" s="224" t="s">
        <v>199</v>
      </c>
      <c r="G186" s="222"/>
      <c r="H186" s="225">
        <v>53.66</v>
      </c>
      <c r="I186" s="226"/>
      <c r="J186" s="222"/>
      <c r="K186" s="222"/>
      <c r="L186" s="227"/>
      <c r="M186" s="228"/>
      <c r="N186" s="229"/>
      <c r="O186" s="229"/>
      <c r="P186" s="229"/>
      <c r="Q186" s="229"/>
      <c r="R186" s="229"/>
      <c r="S186" s="229"/>
      <c r="T186" s="230"/>
      <c r="AT186" s="231" t="s">
        <v>197</v>
      </c>
      <c r="AU186" s="231" t="s">
        <v>141</v>
      </c>
      <c r="AV186" s="14" t="s">
        <v>150</v>
      </c>
      <c r="AW186" s="14" t="s">
        <v>41</v>
      </c>
      <c r="AX186" s="14" t="s">
        <v>21</v>
      </c>
      <c r="AY186" s="231" t="s">
        <v>132</v>
      </c>
    </row>
    <row r="187" spans="1:65" s="2" customFormat="1" ht="21.75" customHeight="1">
      <c r="A187" s="36"/>
      <c r="B187" s="37"/>
      <c r="C187" s="191" t="s">
        <v>362</v>
      </c>
      <c r="D187" s="191" t="s">
        <v>135</v>
      </c>
      <c r="E187" s="192" t="s">
        <v>384</v>
      </c>
      <c r="F187" s="193" t="s">
        <v>385</v>
      </c>
      <c r="G187" s="194" t="s">
        <v>195</v>
      </c>
      <c r="H187" s="195">
        <v>68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0</v>
      </c>
      <c r="R187" s="200">
        <f>Q187*H187</f>
        <v>0</v>
      </c>
      <c r="S187" s="200">
        <v>0.13100000000000001</v>
      </c>
      <c r="T187" s="201">
        <f>S187*H187</f>
        <v>8.9080000000000013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963</v>
      </c>
    </row>
    <row r="188" spans="1:65" s="2" customFormat="1" ht="21.75" customHeight="1">
      <c r="A188" s="36"/>
      <c r="B188" s="37"/>
      <c r="C188" s="191" t="s">
        <v>367</v>
      </c>
      <c r="D188" s="191" t="s">
        <v>135</v>
      </c>
      <c r="E188" s="192" t="s">
        <v>388</v>
      </c>
      <c r="F188" s="193" t="s">
        <v>389</v>
      </c>
      <c r="G188" s="194" t="s">
        <v>195</v>
      </c>
      <c r="H188" s="195">
        <v>78</v>
      </c>
      <c r="I188" s="196"/>
      <c r="J188" s="197">
        <f>ROUND(I188*H188,2)</f>
        <v>0</v>
      </c>
      <c r="K188" s="193" t="s">
        <v>139</v>
      </c>
      <c r="L188" s="41"/>
      <c r="M188" s="198" t="s">
        <v>32</v>
      </c>
      <c r="N188" s="199" t="s">
        <v>51</v>
      </c>
      <c r="O188" s="66"/>
      <c r="P188" s="200">
        <f>O188*H188</f>
        <v>0</v>
      </c>
      <c r="Q188" s="200">
        <v>0</v>
      </c>
      <c r="R188" s="200">
        <f>Q188*H188</f>
        <v>0</v>
      </c>
      <c r="S188" s="200">
        <v>0.01</v>
      </c>
      <c r="T188" s="201">
        <f>S188*H188</f>
        <v>0.78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2" t="s">
        <v>150</v>
      </c>
      <c r="AT188" s="202" t="s">
        <v>135</v>
      </c>
      <c r="AU188" s="202" t="s">
        <v>141</v>
      </c>
      <c r="AY188" s="18" t="s">
        <v>132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8" t="s">
        <v>141</v>
      </c>
      <c r="BK188" s="203">
        <f>ROUND(I188*H188,2)</f>
        <v>0</v>
      </c>
      <c r="BL188" s="18" t="s">
        <v>150</v>
      </c>
      <c r="BM188" s="202" t="s">
        <v>964</v>
      </c>
    </row>
    <row r="189" spans="1:65" s="12" customFormat="1" ht="22.9" customHeight="1">
      <c r="B189" s="175"/>
      <c r="C189" s="176"/>
      <c r="D189" s="177" t="s">
        <v>78</v>
      </c>
      <c r="E189" s="189" t="s">
        <v>391</v>
      </c>
      <c r="F189" s="189" t="s">
        <v>392</v>
      </c>
      <c r="G189" s="176"/>
      <c r="H189" s="176"/>
      <c r="I189" s="179"/>
      <c r="J189" s="190">
        <f>BK189</f>
        <v>0</v>
      </c>
      <c r="K189" s="176"/>
      <c r="L189" s="181"/>
      <c r="M189" s="182"/>
      <c r="N189" s="183"/>
      <c r="O189" s="183"/>
      <c r="P189" s="184">
        <f>SUM(P190:P195)</f>
        <v>0</v>
      </c>
      <c r="Q189" s="183"/>
      <c r="R189" s="184">
        <f>SUM(R190:R195)</f>
        <v>0</v>
      </c>
      <c r="S189" s="183"/>
      <c r="T189" s="185">
        <f>SUM(T190:T195)</f>
        <v>0</v>
      </c>
      <c r="AR189" s="186" t="s">
        <v>21</v>
      </c>
      <c r="AT189" s="187" t="s">
        <v>78</v>
      </c>
      <c r="AU189" s="187" t="s">
        <v>21</v>
      </c>
      <c r="AY189" s="186" t="s">
        <v>132</v>
      </c>
      <c r="BK189" s="188">
        <f>SUM(BK190:BK195)</f>
        <v>0</v>
      </c>
    </row>
    <row r="190" spans="1:65" s="2" customFormat="1" ht="21.75" customHeight="1">
      <c r="A190" s="36"/>
      <c r="B190" s="37"/>
      <c r="C190" s="191" t="s">
        <v>372</v>
      </c>
      <c r="D190" s="191" t="s">
        <v>135</v>
      </c>
      <c r="E190" s="192" t="s">
        <v>394</v>
      </c>
      <c r="F190" s="193" t="s">
        <v>395</v>
      </c>
      <c r="G190" s="194" t="s">
        <v>251</v>
      </c>
      <c r="H190" s="195">
        <v>29.603999999999999</v>
      </c>
      <c r="I190" s="196"/>
      <c r="J190" s="197">
        <f>ROUND(I190*H190,2)</f>
        <v>0</v>
      </c>
      <c r="K190" s="193" t="s">
        <v>139</v>
      </c>
      <c r="L190" s="41"/>
      <c r="M190" s="198" t="s">
        <v>32</v>
      </c>
      <c r="N190" s="199" t="s">
        <v>51</v>
      </c>
      <c r="O190" s="66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2" t="s">
        <v>150</v>
      </c>
      <c r="AT190" s="202" t="s">
        <v>135</v>
      </c>
      <c r="AU190" s="202" t="s">
        <v>141</v>
      </c>
      <c r="AY190" s="18" t="s">
        <v>132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8" t="s">
        <v>141</v>
      </c>
      <c r="BK190" s="203">
        <f>ROUND(I190*H190,2)</f>
        <v>0</v>
      </c>
      <c r="BL190" s="18" t="s">
        <v>150</v>
      </c>
      <c r="BM190" s="202" t="s">
        <v>965</v>
      </c>
    </row>
    <row r="191" spans="1:65" s="2" customFormat="1" ht="21.75" customHeight="1">
      <c r="A191" s="36"/>
      <c r="B191" s="37"/>
      <c r="C191" s="191" t="s">
        <v>29</v>
      </c>
      <c r="D191" s="191" t="s">
        <v>135</v>
      </c>
      <c r="E191" s="192" t="s">
        <v>398</v>
      </c>
      <c r="F191" s="193" t="s">
        <v>399</v>
      </c>
      <c r="G191" s="194" t="s">
        <v>251</v>
      </c>
      <c r="H191" s="195">
        <v>414.45600000000002</v>
      </c>
      <c r="I191" s="196"/>
      <c r="J191" s="197">
        <f>ROUND(I191*H191,2)</f>
        <v>0</v>
      </c>
      <c r="K191" s="193" t="s">
        <v>139</v>
      </c>
      <c r="L191" s="41"/>
      <c r="M191" s="198" t="s">
        <v>32</v>
      </c>
      <c r="N191" s="199" t="s">
        <v>51</v>
      </c>
      <c r="O191" s="66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150</v>
      </c>
      <c r="AT191" s="202" t="s">
        <v>135</v>
      </c>
      <c r="AU191" s="202" t="s">
        <v>141</v>
      </c>
      <c r="AY191" s="18" t="s">
        <v>132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8" t="s">
        <v>141</v>
      </c>
      <c r="BK191" s="203">
        <f>ROUND(I191*H191,2)</f>
        <v>0</v>
      </c>
      <c r="BL191" s="18" t="s">
        <v>150</v>
      </c>
      <c r="BM191" s="202" t="s">
        <v>966</v>
      </c>
    </row>
    <row r="192" spans="1:65" s="13" customFormat="1" ht="11.25">
      <c r="B192" s="209"/>
      <c r="C192" s="210"/>
      <c r="D192" s="211" t="s">
        <v>197</v>
      </c>
      <c r="E192" s="212" t="s">
        <v>32</v>
      </c>
      <c r="F192" s="213" t="s">
        <v>401</v>
      </c>
      <c r="G192" s="210"/>
      <c r="H192" s="214">
        <v>414.45600000000002</v>
      </c>
      <c r="I192" s="215"/>
      <c r="J192" s="210"/>
      <c r="K192" s="210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197</v>
      </c>
      <c r="AU192" s="220" t="s">
        <v>141</v>
      </c>
      <c r="AV192" s="13" t="s">
        <v>141</v>
      </c>
      <c r="AW192" s="13" t="s">
        <v>41</v>
      </c>
      <c r="AX192" s="13" t="s">
        <v>79</v>
      </c>
      <c r="AY192" s="220" t="s">
        <v>132</v>
      </c>
    </row>
    <row r="193" spans="1:65" s="14" customFormat="1" ht="11.25">
      <c r="B193" s="221"/>
      <c r="C193" s="222"/>
      <c r="D193" s="211" t="s">
        <v>197</v>
      </c>
      <c r="E193" s="223" t="s">
        <v>32</v>
      </c>
      <c r="F193" s="224" t="s">
        <v>199</v>
      </c>
      <c r="G193" s="222"/>
      <c r="H193" s="225">
        <v>414.45600000000002</v>
      </c>
      <c r="I193" s="226"/>
      <c r="J193" s="222"/>
      <c r="K193" s="222"/>
      <c r="L193" s="227"/>
      <c r="M193" s="228"/>
      <c r="N193" s="229"/>
      <c r="O193" s="229"/>
      <c r="P193" s="229"/>
      <c r="Q193" s="229"/>
      <c r="R193" s="229"/>
      <c r="S193" s="229"/>
      <c r="T193" s="230"/>
      <c r="AT193" s="231" t="s">
        <v>197</v>
      </c>
      <c r="AU193" s="231" t="s">
        <v>141</v>
      </c>
      <c r="AV193" s="14" t="s">
        <v>150</v>
      </c>
      <c r="AW193" s="14" t="s">
        <v>41</v>
      </c>
      <c r="AX193" s="14" t="s">
        <v>21</v>
      </c>
      <c r="AY193" s="231" t="s">
        <v>132</v>
      </c>
    </row>
    <row r="194" spans="1:65" s="2" customFormat="1" ht="16.5" customHeight="1">
      <c r="A194" s="36"/>
      <c r="B194" s="37"/>
      <c r="C194" s="191" t="s">
        <v>383</v>
      </c>
      <c r="D194" s="191" t="s">
        <v>135</v>
      </c>
      <c r="E194" s="192" t="s">
        <v>403</v>
      </c>
      <c r="F194" s="193" t="s">
        <v>404</v>
      </c>
      <c r="G194" s="194" t="s">
        <v>251</v>
      </c>
      <c r="H194" s="195">
        <v>29.603999999999999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967</v>
      </c>
    </row>
    <row r="195" spans="1:65" s="2" customFormat="1" ht="21.75" customHeight="1">
      <c r="A195" s="36"/>
      <c r="B195" s="37"/>
      <c r="C195" s="191" t="s">
        <v>387</v>
      </c>
      <c r="D195" s="191" t="s">
        <v>135</v>
      </c>
      <c r="E195" s="192" t="s">
        <v>407</v>
      </c>
      <c r="F195" s="193" t="s">
        <v>408</v>
      </c>
      <c r="G195" s="194" t="s">
        <v>251</v>
      </c>
      <c r="H195" s="195">
        <v>29.603999999999999</v>
      </c>
      <c r="I195" s="196"/>
      <c r="J195" s="197">
        <f>ROUND(I195*H195,2)</f>
        <v>0</v>
      </c>
      <c r="K195" s="193" t="s">
        <v>139</v>
      </c>
      <c r="L195" s="41"/>
      <c r="M195" s="198" t="s">
        <v>32</v>
      </c>
      <c r="N195" s="199" t="s">
        <v>51</v>
      </c>
      <c r="O195" s="66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150</v>
      </c>
      <c r="AT195" s="202" t="s">
        <v>135</v>
      </c>
      <c r="AU195" s="202" t="s">
        <v>141</v>
      </c>
      <c r="AY195" s="18" t="s">
        <v>132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8" t="s">
        <v>141</v>
      </c>
      <c r="BK195" s="203">
        <f>ROUND(I195*H195,2)</f>
        <v>0</v>
      </c>
      <c r="BL195" s="18" t="s">
        <v>150</v>
      </c>
      <c r="BM195" s="202" t="s">
        <v>968</v>
      </c>
    </row>
    <row r="196" spans="1:65" s="12" customFormat="1" ht="22.9" customHeight="1">
      <c r="B196" s="175"/>
      <c r="C196" s="176"/>
      <c r="D196" s="177" t="s">
        <v>78</v>
      </c>
      <c r="E196" s="189" t="s">
        <v>410</v>
      </c>
      <c r="F196" s="189" t="s">
        <v>411</v>
      </c>
      <c r="G196" s="176"/>
      <c r="H196" s="176"/>
      <c r="I196" s="179"/>
      <c r="J196" s="190">
        <f>BK196</f>
        <v>0</v>
      </c>
      <c r="K196" s="176"/>
      <c r="L196" s="181"/>
      <c r="M196" s="182"/>
      <c r="N196" s="183"/>
      <c r="O196" s="183"/>
      <c r="P196" s="184">
        <f>P197</f>
        <v>0</v>
      </c>
      <c r="Q196" s="183"/>
      <c r="R196" s="184">
        <f>R197</f>
        <v>0</v>
      </c>
      <c r="S196" s="183"/>
      <c r="T196" s="185">
        <f>T197</f>
        <v>0</v>
      </c>
      <c r="AR196" s="186" t="s">
        <v>21</v>
      </c>
      <c r="AT196" s="187" t="s">
        <v>78</v>
      </c>
      <c r="AU196" s="187" t="s">
        <v>21</v>
      </c>
      <c r="AY196" s="186" t="s">
        <v>132</v>
      </c>
      <c r="BK196" s="188">
        <f>BK197</f>
        <v>0</v>
      </c>
    </row>
    <row r="197" spans="1:65" s="2" customFormat="1" ht="21.75" customHeight="1">
      <c r="A197" s="36"/>
      <c r="B197" s="37"/>
      <c r="C197" s="191" t="s">
        <v>393</v>
      </c>
      <c r="D197" s="191" t="s">
        <v>135</v>
      </c>
      <c r="E197" s="192" t="s">
        <v>413</v>
      </c>
      <c r="F197" s="193" t="s">
        <v>414</v>
      </c>
      <c r="G197" s="194" t="s">
        <v>251</v>
      </c>
      <c r="H197" s="195">
        <v>46.921999999999997</v>
      </c>
      <c r="I197" s="196"/>
      <c r="J197" s="197">
        <f>ROUND(I197*H197,2)</f>
        <v>0</v>
      </c>
      <c r="K197" s="193" t="s">
        <v>139</v>
      </c>
      <c r="L197" s="41"/>
      <c r="M197" s="198" t="s">
        <v>32</v>
      </c>
      <c r="N197" s="199" t="s">
        <v>51</v>
      </c>
      <c r="O197" s="66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2" t="s">
        <v>150</v>
      </c>
      <c r="AT197" s="202" t="s">
        <v>135</v>
      </c>
      <c r="AU197" s="202" t="s">
        <v>141</v>
      </c>
      <c r="AY197" s="18" t="s">
        <v>132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8" t="s">
        <v>141</v>
      </c>
      <c r="BK197" s="203">
        <f>ROUND(I197*H197,2)</f>
        <v>0</v>
      </c>
      <c r="BL197" s="18" t="s">
        <v>150</v>
      </c>
      <c r="BM197" s="202" t="s">
        <v>969</v>
      </c>
    </row>
    <row r="198" spans="1:65" s="12" customFormat="1" ht="25.9" customHeight="1">
      <c r="B198" s="175"/>
      <c r="C198" s="176"/>
      <c r="D198" s="177" t="s">
        <v>78</v>
      </c>
      <c r="E198" s="178" t="s">
        <v>416</v>
      </c>
      <c r="F198" s="178" t="s">
        <v>417</v>
      </c>
      <c r="G198" s="176"/>
      <c r="H198" s="176"/>
      <c r="I198" s="179"/>
      <c r="J198" s="180">
        <f>BK198</f>
        <v>0</v>
      </c>
      <c r="K198" s="176"/>
      <c r="L198" s="181"/>
      <c r="M198" s="182"/>
      <c r="N198" s="183"/>
      <c r="O198" s="183"/>
      <c r="P198" s="184">
        <f>SUM(P199:P228)</f>
        <v>0</v>
      </c>
      <c r="Q198" s="183"/>
      <c r="R198" s="184">
        <f>SUM(R199:R228)</f>
        <v>2.8329923999999997</v>
      </c>
      <c r="S198" s="183"/>
      <c r="T198" s="185">
        <f>SUM(T199:T228)</f>
        <v>1.9389505999999999</v>
      </c>
      <c r="AR198" s="186" t="s">
        <v>141</v>
      </c>
      <c r="AT198" s="187" t="s">
        <v>78</v>
      </c>
      <c r="AU198" s="187" t="s">
        <v>79</v>
      </c>
      <c r="AY198" s="186" t="s">
        <v>132</v>
      </c>
      <c r="BK198" s="188">
        <f>SUM(BK199:BK228)</f>
        <v>0</v>
      </c>
    </row>
    <row r="199" spans="1:65" s="2" customFormat="1" ht="16.5" customHeight="1">
      <c r="A199" s="36"/>
      <c r="B199" s="37"/>
      <c r="C199" s="191" t="s">
        <v>397</v>
      </c>
      <c r="D199" s="191" t="s">
        <v>135</v>
      </c>
      <c r="E199" s="192" t="s">
        <v>419</v>
      </c>
      <c r="F199" s="193" t="s">
        <v>420</v>
      </c>
      <c r="G199" s="194" t="s">
        <v>195</v>
      </c>
      <c r="H199" s="195">
        <v>301.83999999999997</v>
      </c>
      <c r="I199" s="196"/>
      <c r="J199" s="197">
        <f>ROUND(I199*H199,2)</f>
        <v>0</v>
      </c>
      <c r="K199" s="193" t="s">
        <v>139</v>
      </c>
      <c r="L199" s="41"/>
      <c r="M199" s="198" t="s">
        <v>32</v>
      </c>
      <c r="N199" s="199" t="s">
        <v>51</v>
      </c>
      <c r="O199" s="66"/>
      <c r="P199" s="200">
        <f>O199*H199</f>
        <v>0</v>
      </c>
      <c r="Q199" s="200">
        <v>0</v>
      </c>
      <c r="R199" s="200">
        <f>Q199*H199</f>
        <v>0</v>
      </c>
      <c r="S199" s="200">
        <v>5.94E-3</v>
      </c>
      <c r="T199" s="201">
        <f>S199*H199</f>
        <v>1.7929295999999999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261</v>
      </c>
      <c r="AT199" s="202" t="s">
        <v>135</v>
      </c>
      <c r="AU199" s="202" t="s">
        <v>21</v>
      </c>
      <c r="AY199" s="18" t="s">
        <v>132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8" t="s">
        <v>141</v>
      </c>
      <c r="BK199" s="203">
        <f>ROUND(I199*H199,2)</f>
        <v>0</v>
      </c>
      <c r="BL199" s="18" t="s">
        <v>261</v>
      </c>
      <c r="BM199" s="202" t="s">
        <v>970</v>
      </c>
    </row>
    <row r="200" spans="1:65" s="2" customFormat="1" ht="16.5" customHeight="1">
      <c r="A200" s="36"/>
      <c r="B200" s="37"/>
      <c r="C200" s="191" t="s">
        <v>402</v>
      </c>
      <c r="D200" s="191" t="s">
        <v>135</v>
      </c>
      <c r="E200" s="192" t="s">
        <v>423</v>
      </c>
      <c r="F200" s="193" t="s">
        <v>424</v>
      </c>
      <c r="G200" s="194" t="s">
        <v>224</v>
      </c>
      <c r="H200" s="195">
        <v>21.05</v>
      </c>
      <c r="I200" s="196"/>
      <c r="J200" s="197">
        <f>ROUND(I200*H200,2)</f>
        <v>0</v>
      </c>
      <c r="K200" s="193" t="s">
        <v>139</v>
      </c>
      <c r="L200" s="41"/>
      <c r="M200" s="198" t="s">
        <v>32</v>
      </c>
      <c r="N200" s="199" t="s">
        <v>51</v>
      </c>
      <c r="O200" s="66"/>
      <c r="P200" s="200">
        <f>O200*H200</f>
        <v>0</v>
      </c>
      <c r="Q200" s="200">
        <v>0</v>
      </c>
      <c r="R200" s="200">
        <f>Q200*H200</f>
        <v>0</v>
      </c>
      <c r="S200" s="200">
        <v>3.3800000000000002E-3</v>
      </c>
      <c r="T200" s="201">
        <f>S200*H200</f>
        <v>7.1149000000000004E-2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2" t="s">
        <v>261</v>
      </c>
      <c r="AT200" s="202" t="s">
        <v>135</v>
      </c>
      <c r="AU200" s="202" t="s">
        <v>21</v>
      </c>
      <c r="AY200" s="18" t="s">
        <v>132</v>
      </c>
      <c r="BE200" s="203">
        <f>IF(N200="základní",J200,0)</f>
        <v>0</v>
      </c>
      <c r="BF200" s="203">
        <f>IF(N200="snížená",J200,0)</f>
        <v>0</v>
      </c>
      <c r="BG200" s="203">
        <f>IF(N200="zákl. přenesená",J200,0)</f>
        <v>0</v>
      </c>
      <c r="BH200" s="203">
        <f>IF(N200="sníž. přenesená",J200,0)</f>
        <v>0</v>
      </c>
      <c r="BI200" s="203">
        <f>IF(N200="nulová",J200,0)</f>
        <v>0</v>
      </c>
      <c r="BJ200" s="18" t="s">
        <v>141</v>
      </c>
      <c r="BK200" s="203">
        <f>ROUND(I200*H200,2)</f>
        <v>0</v>
      </c>
      <c r="BL200" s="18" t="s">
        <v>261</v>
      </c>
      <c r="BM200" s="202" t="s">
        <v>971</v>
      </c>
    </row>
    <row r="201" spans="1:65" s="2" customFormat="1" ht="16.5" customHeight="1">
      <c r="A201" s="36"/>
      <c r="B201" s="37"/>
      <c r="C201" s="191" t="s">
        <v>406</v>
      </c>
      <c r="D201" s="191" t="s">
        <v>135</v>
      </c>
      <c r="E201" s="192" t="s">
        <v>427</v>
      </c>
      <c r="F201" s="193" t="s">
        <v>428</v>
      </c>
      <c r="G201" s="194" t="s">
        <v>224</v>
      </c>
      <c r="H201" s="195">
        <v>39.200000000000003</v>
      </c>
      <c r="I201" s="196"/>
      <c r="J201" s="197">
        <f>ROUND(I201*H201,2)</f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>O201*H201</f>
        <v>0</v>
      </c>
      <c r="Q201" s="200">
        <v>0</v>
      </c>
      <c r="R201" s="200">
        <f>Q201*H201</f>
        <v>0</v>
      </c>
      <c r="S201" s="200">
        <v>1.91E-3</v>
      </c>
      <c r="T201" s="201">
        <f>S201*H201</f>
        <v>7.4872000000000008E-2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261</v>
      </c>
      <c r="AT201" s="202" t="s">
        <v>135</v>
      </c>
      <c r="AU201" s="202" t="s">
        <v>21</v>
      </c>
      <c r="AY201" s="18" t="s">
        <v>132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8" t="s">
        <v>141</v>
      </c>
      <c r="BK201" s="203">
        <f>ROUND(I201*H201,2)</f>
        <v>0</v>
      </c>
      <c r="BL201" s="18" t="s">
        <v>261</v>
      </c>
      <c r="BM201" s="202" t="s">
        <v>972</v>
      </c>
    </row>
    <row r="202" spans="1:65" s="15" customFormat="1" ht="11.25">
      <c r="B202" s="242"/>
      <c r="C202" s="243"/>
      <c r="D202" s="211" t="s">
        <v>197</v>
      </c>
      <c r="E202" s="244" t="s">
        <v>32</v>
      </c>
      <c r="F202" s="245" t="s">
        <v>973</v>
      </c>
      <c r="G202" s="243"/>
      <c r="H202" s="244" t="s">
        <v>32</v>
      </c>
      <c r="I202" s="246"/>
      <c r="J202" s="243"/>
      <c r="K202" s="243"/>
      <c r="L202" s="247"/>
      <c r="M202" s="248"/>
      <c r="N202" s="249"/>
      <c r="O202" s="249"/>
      <c r="P202" s="249"/>
      <c r="Q202" s="249"/>
      <c r="R202" s="249"/>
      <c r="S202" s="249"/>
      <c r="T202" s="250"/>
      <c r="AT202" s="251" t="s">
        <v>197</v>
      </c>
      <c r="AU202" s="251" t="s">
        <v>21</v>
      </c>
      <c r="AV202" s="15" t="s">
        <v>21</v>
      </c>
      <c r="AW202" s="15" t="s">
        <v>41</v>
      </c>
      <c r="AX202" s="15" t="s">
        <v>79</v>
      </c>
      <c r="AY202" s="251" t="s">
        <v>132</v>
      </c>
    </row>
    <row r="203" spans="1:65" s="13" customFormat="1" ht="11.25">
      <c r="B203" s="209"/>
      <c r="C203" s="210"/>
      <c r="D203" s="211" t="s">
        <v>197</v>
      </c>
      <c r="E203" s="212" t="s">
        <v>32</v>
      </c>
      <c r="F203" s="213" t="s">
        <v>974</v>
      </c>
      <c r="G203" s="210"/>
      <c r="H203" s="214">
        <v>39.200000000000003</v>
      </c>
      <c r="I203" s="215"/>
      <c r="J203" s="210"/>
      <c r="K203" s="210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197</v>
      </c>
      <c r="AU203" s="220" t="s">
        <v>21</v>
      </c>
      <c r="AV203" s="13" t="s">
        <v>141</v>
      </c>
      <c r="AW203" s="13" t="s">
        <v>41</v>
      </c>
      <c r="AX203" s="13" t="s">
        <v>79</v>
      </c>
      <c r="AY203" s="220" t="s">
        <v>132</v>
      </c>
    </row>
    <row r="204" spans="1:65" s="14" customFormat="1" ht="11.25">
      <c r="B204" s="221"/>
      <c r="C204" s="222"/>
      <c r="D204" s="211" t="s">
        <v>197</v>
      </c>
      <c r="E204" s="223" t="s">
        <v>32</v>
      </c>
      <c r="F204" s="224" t="s">
        <v>199</v>
      </c>
      <c r="G204" s="222"/>
      <c r="H204" s="225">
        <v>39.200000000000003</v>
      </c>
      <c r="I204" s="226"/>
      <c r="J204" s="222"/>
      <c r="K204" s="222"/>
      <c r="L204" s="227"/>
      <c r="M204" s="228"/>
      <c r="N204" s="229"/>
      <c r="O204" s="229"/>
      <c r="P204" s="229"/>
      <c r="Q204" s="229"/>
      <c r="R204" s="229"/>
      <c r="S204" s="229"/>
      <c r="T204" s="230"/>
      <c r="AT204" s="231" t="s">
        <v>197</v>
      </c>
      <c r="AU204" s="231" t="s">
        <v>21</v>
      </c>
      <c r="AV204" s="14" t="s">
        <v>150</v>
      </c>
      <c r="AW204" s="14" t="s">
        <v>41</v>
      </c>
      <c r="AX204" s="14" t="s">
        <v>21</v>
      </c>
      <c r="AY204" s="231" t="s">
        <v>132</v>
      </c>
    </row>
    <row r="205" spans="1:65" s="2" customFormat="1" ht="16.5" customHeight="1">
      <c r="A205" s="36"/>
      <c r="B205" s="37"/>
      <c r="C205" s="191" t="s">
        <v>412</v>
      </c>
      <c r="D205" s="191" t="s">
        <v>135</v>
      </c>
      <c r="E205" s="192" t="s">
        <v>431</v>
      </c>
      <c r="F205" s="193" t="s">
        <v>432</v>
      </c>
      <c r="G205" s="194" t="s">
        <v>224</v>
      </c>
      <c r="H205" s="195">
        <v>39.200000000000003</v>
      </c>
      <c r="I205" s="196"/>
      <c r="J205" s="197">
        <f>ROUND(I205*H205,2)</f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261</v>
      </c>
      <c r="AT205" s="202" t="s">
        <v>135</v>
      </c>
      <c r="AU205" s="202" t="s">
        <v>21</v>
      </c>
      <c r="AY205" s="18" t="s">
        <v>132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8" t="s">
        <v>141</v>
      </c>
      <c r="BK205" s="203">
        <f>ROUND(I205*H205,2)</f>
        <v>0</v>
      </c>
      <c r="BL205" s="18" t="s">
        <v>261</v>
      </c>
      <c r="BM205" s="202" t="s">
        <v>975</v>
      </c>
    </row>
    <row r="206" spans="1:65" s="2" customFormat="1" ht="16.5" customHeight="1">
      <c r="A206" s="36"/>
      <c r="B206" s="37"/>
      <c r="C206" s="191" t="s">
        <v>794</v>
      </c>
      <c r="D206" s="191" t="s">
        <v>135</v>
      </c>
      <c r="E206" s="192" t="s">
        <v>435</v>
      </c>
      <c r="F206" s="193" t="s">
        <v>436</v>
      </c>
      <c r="G206" s="194" t="s">
        <v>224</v>
      </c>
      <c r="H206" s="195">
        <v>30.4</v>
      </c>
      <c r="I206" s="196"/>
      <c r="J206" s="197">
        <f>ROUND(I206*H206,2)</f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8" t="s">
        <v>141</v>
      </c>
      <c r="BK206" s="203">
        <f>ROUND(I206*H206,2)</f>
        <v>0</v>
      </c>
      <c r="BL206" s="18" t="s">
        <v>261</v>
      </c>
      <c r="BM206" s="202" t="s">
        <v>976</v>
      </c>
    </row>
    <row r="207" spans="1:65" s="13" customFormat="1" ht="11.25">
      <c r="B207" s="209"/>
      <c r="C207" s="210"/>
      <c r="D207" s="211" t="s">
        <v>197</v>
      </c>
      <c r="E207" s="212" t="s">
        <v>32</v>
      </c>
      <c r="F207" s="213" t="s">
        <v>438</v>
      </c>
      <c r="G207" s="210"/>
      <c r="H207" s="214">
        <v>30.4</v>
      </c>
      <c r="I207" s="215"/>
      <c r="J207" s="210"/>
      <c r="K207" s="210"/>
      <c r="L207" s="216"/>
      <c r="M207" s="217"/>
      <c r="N207" s="218"/>
      <c r="O207" s="218"/>
      <c r="P207" s="218"/>
      <c r="Q207" s="218"/>
      <c r="R207" s="218"/>
      <c r="S207" s="218"/>
      <c r="T207" s="219"/>
      <c r="AT207" s="220" t="s">
        <v>197</v>
      </c>
      <c r="AU207" s="220" t="s">
        <v>21</v>
      </c>
      <c r="AV207" s="13" t="s">
        <v>141</v>
      </c>
      <c r="AW207" s="13" t="s">
        <v>41</v>
      </c>
      <c r="AX207" s="13" t="s">
        <v>79</v>
      </c>
      <c r="AY207" s="220" t="s">
        <v>132</v>
      </c>
    </row>
    <row r="208" spans="1:65" s="14" customFormat="1" ht="11.25">
      <c r="B208" s="221"/>
      <c r="C208" s="222"/>
      <c r="D208" s="211" t="s">
        <v>197</v>
      </c>
      <c r="E208" s="223" t="s">
        <v>32</v>
      </c>
      <c r="F208" s="224" t="s">
        <v>199</v>
      </c>
      <c r="G208" s="222"/>
      <c r="H208" s="225">
        <v>30.4</v>
      </c>
      <c r="I208" s="226"/>
      <c r="J208" s="222"/>
      <c r="K208" s="222"/>
      <c r="L208" s="227"/>
      <c r="M208" s="228"/>
      <c r="N208" s="229"/>
      <c r="O208" s="229"/>
      <c r="P208" s="229"/>
      <c r="Q208" s="229"/>
      <c r="R208" s="229"/>
      <c r="S208" s="229"/>
      <c r="T208" s="230"/>
      <c r="AT208" s="231" t="s">
        <v>197</v>
      </c>
      <c r="AU208" s="231" t="s">
        <v>21</v>
      </c>
      <c r="AV208" s="14" t="s">
        <v>150</v>
      </c>
      <c r="AW208" s="14" t="s">
        <v>41</v>
      </c>
      <c r="AX208" s="14" t="s">
        <v>21</v>
      </c>
      <c r="AY208" s="231" t="s">
        <v>132</v>
      </c>
    </row>
    <row r="209" spans="1:65" s="2" customFormat="1" ht="16.5" customHeight="1">
      <c r="A209" s="36"/>
      <c r="B209" s="37"/>
      <c r="C209" s="191" t="s">
        <v>796</v>
      </c>
      <c r="D209" s="191" t="s">
        <v>135</v>
      </c>
      <c r="E209" s="192" t="s">
        <v>440</v>
      </c>
      <c r="F209" s="193" t="s">
        <v>441</v>
      </c>
      <c r="G209" s="194" t="s">
        <v>224</v>
      </c>
      <c r="H209" s="195">
        <v>8</v>
      </c>
      <c r="I209" s="196"/>
      <c r="J209" s="197">
        <f>ROUND(I209*H209,2)</f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>O209*H209</f>
        <v>0</v>
      </c>
      <c r="Q209" s="200">
        <v>0</v>
      </c>
      <c r="R209" s="200">
        <f>Q209*H209</f>
        <v>0</v>
      </c>
      <c r="S209" s="200">
        <v>0</v>
      </c>
      <c r="T209" s="201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8" t="s">
        <v>141</v>
      </c>
      <c r="BK209" s="203">
        <f>ROUND(I209*H209,2)</f>
        <v>0</v>
      </c>
      <c r="BL209" s="18" t="s">
        <v>261</v>
      </c>
      <c r="BM209" s="202" t="s">
        <v>977</v>
      </c>
    </row>
    <row r="210" spans="1:65" s="2" customFormat="1" ht="21.75" customHeight="1">
      <c r="A210" s="36"/>
      <c r="B210" s="37"/>
      <c r="C210" s="191" t="s">
        <v>426</v>
      </c>
      <c r="D210" s="191" t="s">
        <v>135</v>
      </c>
      <c r="E210" s="192" t="s">
        <v>444</v>
      </c>
      <c r="F210" s="193" t="s">
        <v>445</v>
      </c>
      <c r="G210" s="194" t="s">
        <v>195</v>
      </c>
      <c r="H210" s="195">
        <v>301.83999999999997</v>
      </c>
      <c r="I210" s="196"/>
      <c r="J210" s="197">
        <f>ROUND(I210*H210,2)</f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>O210*H210</f>
        <v>0</v>
      </c>
      <c r="Q210" s="200">
        <v>7.5599999999999999E-3</v>
      </c>
      <c r="R210" s="200">
        <f>Q210*H210</f>
        <v>2.2819103999999997</v>
      </c>
      <c r="S210" s="200">
        <v>0</v>
      </c>
      <c r="T210" s="201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261</v>
      </c>
      <c r="AT210" s="202" t="s">
        <v>135</v>
      </c>
      <c r="AU210" s="202" t="s">
        <v>21</v>
      </c>
      <c r="AY210" s="18" t="s">
        <v>132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18" t="s">
        <v>141</v>
      </c>
      <c r="BK210" s="203">
        <f>ROUND(I210*H210,2)</f>
        <v>0</v>
      </c>
      <c r="BL210" s="18" t="s">
        <v>261</v>
      </c>
      <c r="BM210" s="202" t="s">
        <v>978</v>
      </c>
    </row>
    <row r="211" spans="1:65" s="2" customFormat="1" ht="16.5" customHeight="1">
      <c r="A211" s="36"/>
      <c r="B211" s="37"/>
      <c r="C211" s="191" t="s">
        <v>430</v>
      </c>
      <c r="D211" s="191" t="s">
        <v>135</v>
      </c>
      <c r="E211" s="192" t="s">
        <v>448</v>
      </c>
      <c r="F211" s="193" t="s">
        <v>449</v>
      </c>
      <c r="G211" s="194" t="s">
        <v>224</v>
      </c>
      <c r="H211" s="195">
        <v>21</v>
      </c>
      <c r="I211" s="196"/>
      <c r="J211" s="197">
        <f>ROUND(I211*H211,2)</f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261</v>
      </c>
      <c r="AT211" s="202" t="s">
        <v>135</v>
      </c>
      <c r="AU211" s="202" t="s">
        <v>21</v>
      </c>
      <c r="AY211" s="18" t="s">
        <v>132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8" t="s">
        <v>141</v>
      </c>
      <c r="BK211" s="203">
        <f>ROUND(I211*H211,2)</f>
        <v>0</v>
      </c>
      <c r="BL211" s="18" t="s">
        <v>261</v>
      </c>
      <c r="BM211" s="202" t="s">
        <v>979</v>
      </c>
    </row>
    <row r="212" spans="1:65" s="2" customFormat="1" ht="21.75" customHeight="1">
      <c r="A212" s="36"/>
      <c r="B212" s="37"/>
      <c r="C212" s="191" t="s">
        <v>434</v>
      </c>
      <c r="D212" s="191" t="s">
        <v>135</v>
      </c>
      <c r="E212" s="192" t="s">
        <v>452</v>
      </c>
      <c r="F212" s="193" t="s">
        <v>453</v>
      </c>
      <c r="G212" s="194" t="s">
        <v>224</v>
      </c>
      <c r="H212" s="195">
        <v>21</v>
      </c>
      <c r="I212" s="196"/>
      <c r="J212" s="197">
        <f>ROUND(I212*H212,2)</f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>O212*H212</f>
        <v>0</v>
      </c>
      <c r="Q212" s="200">
        <v>3.62E-3</v>
      </c>
      <c r="R212" s="200">
        <f>Q212*H212</f>
        <v>7.6020000000000004E-2</v>
      </c>
      <c r="S212" s="200">
        <v>0</v>
      </c>
      <c r="T212" s="201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>IF(N212="základní",J212,0)</f>
        <v>0</v>
      </c>
      <c r="BF212" s="203">
        <f>IF(N212="snížená",J212,0)</f>
        <v>0</v>
      </c>
      <c r="BG212" s="203">
        <f>IF(N212="zákl. přenesená",J212,0)</f>
        <v>0</v>
      </c>
      <c r="BH212" s="203">
        <f>IF(N212="sníž. přenesená",J212,0)</f>
        <v>0</v>
      </c>
      <c r="BI212" s="203">
        <f>IF(N212="nulová",J212,0)</f>
        <v>0</v>
      </c>
      <c r="BJ212" s="18" t="s">
        <v>141</v>
      </c>
      <c r="BK212" s="203">
        <f>ROUND(I212*H212,2)</f>
        <v>0</v>
      </c>
      <c r="BL212" s="18" t="s">
        <v>261</v>
      </c>
      <c r="BM212" s="202" t="s">
        <v>980</v>
      </c>
    </row>
    <row r="213" spans="1:65" s="2" customFormat="1" ht="16.5" customHeight="1">
      <c r="A213" s="36"/>
      <c r="B213" s="37"/>
      <c r="C213" s="191" t="s">
        <v>439</v>
      </c>
      <c r="D213" s="191" t="s">
        <v>135</v>
      </c>
      <c r="E213" s="192" t="s">
        <v>981</v>
      </c>
      <c r="F213" s="193" t="s">
        <v>982</v>
      </c>
      <c r="G213" s="194" t="s">
        <v>224</v>
      </c>
      <c r="H213" s="195">
        <v>30</v>
      </c>
      <c r="I213" s="196"/>
      <c r="J213" s="197">
        <f>ROUND(I213*H213,2)</f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18" t="s">
        <v>141</v>
      </c>
      <c r="BK213" s="203">
        <f>ROUND(I213*H213,2)</f>
        <v>0</v>
      </c>
      <c r="BL213" s="18" t="s">
        <v>261</v>
      </c>
      <c r="BM213" s="202" t="s">
        <v>983</v>
      </c>
    </row>
    <row r="214" spans="1:65" s="15" customFormat="1" ht="11.25">
      <c r="B214" s="242"/>
      <c r="C214" s="243"/>
      <c r="D214" s="211" t="s">
        <v>197</v>
      </c>
      <c r="E214" s="244" t="s">
        <v>32</v>
      </c>
      <c r="F214" s="245" t="s">
        <v>984</v>
      </c>
      <c r="G214" s="243"/>
      <c r="H214" s="244" t="s">
        <v>32</v>
      </c>
      <c r="I214" s="246"/>
      <c r="J214" s="243"/>
      <c r="K214" s="243"/>
      <c r="L214" s="247"/>
      <c r="M214" s="248"/>
      <c r="N214" s="249"/>
      <c r="O214" s="249"/>
      <c r="P214" s="249"/>
      <c r="Q214" s="249"/>
      <c r="R214" s="249"/>
      <c r="S214" s="249"/>
      <c r="T214" s="250"/>
      <c r="AT214" s="251" t="s">
        <v>197</v>
      </c>
      <c r="AU214" s="251" t="s">
        <v>21</v>
      </c>
      <c r="AV214" s="15" t="s">
        <v>21</v>
      </c>
      <c r="AW214" s="15" t="s">
        <v>41</v>
      </c>
      <c r="AX214" s="15" t="s">
        <v>79</v>
      </c>
      <c r="AY214" s="251" t="s">
        <v>132</v>
      </c>
    </row>
    <row r="215" spans="1:65" s="13" customFormat="1" ht="11.25">
      <c r="B215" s="209"/>
      <c r="C215" s="210"/>
      <c r="D215" s="211" t="s">
        <v>197</v>
      </c>
      <c r="E215" s="212" t="s">
        <v>32</v>
      </c>
      <c r="F215" s="213" t="s">
        <v>985</v>
      </c>
      <c r="G215" s="210"/>
      <c r="H215" s="214">
        <v>30</v>
      </c>
      <c r="I215" s="215"/>
      <c r="J215" s="210"/>
      <c r="K215" s="210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197</v>
      </c>
      <c r="AU215" s="220" t="s">
        <v>21</v>
      </c>
      <c r="AV215" s="13" t="s">
        <v>141</v>
      </c>
      <c r="AW215" s="13" t="s">
        <v>41</v>
      </c>
      <c r="AX215" s="13" t="s">
        <v>79</v>
      </c>
      <c r="AY215" s="220" t="s">
        <v>132</v>
      </c>
    </row>
    <row r="216" spans="1:65" s="14" customFormat="1" ht="11.25">
      <c r="B216" s="221"/>
      <c r="C216" s="222"/>
      <c r="D216" s="211" t="s">
        <v>197</v>
      </c>
      <c r="E216" s="223" t="s">
        <v>32</v>
      </c>
      <c r="F216" s="224" t="s">
        <v>199</v>
      </c>
      <c r="G216" s="222"/>
      <c r="H216" s="225">
        <v>30</v>
      </c>
      <c r="I216" s="226"/>
      <c r="J216" s="222"/>
      <c r="K216" s="222"/>
      <c r="L216" s="227"/>
      <c r="M216" s="228"/>
      <c r="N216" s="229"/>
      <c r="O216" s="229"/>
      <c r="P216" s="229"/>
      <c r="Q216" s="229"/>
      <c r="R216" s="229"/>
      <c r="S216" s="229"/>
      <c r="T216" s="230"/>
      <c r="AT216" s="231" t="s">
        <v>197</v>
      </c>
      <c r="AU216" s="231" t="s">
        <v>21</v>
      </c>
      <c r="AV216" s="14" t="s">
        <v>150</v>
      </c>
      <c r="AW216" s="14" t="s">
        <v>41</v>
      </c>
      <c r="AX216" s="14" t="s">
        <v>21</v>
      </c>
      <c r="AY216" s="231" t="s">
        <v>132</v>
      </c>
    </row>
    <row r="217" spans="1:65" s="2" customFormat="1" ht="21.75" customHeight="1">
      <c r="A217" s="36"/>
      <c r="B217" s="37"/>
      <c r="C217" s="191" t="s">
        <v>443</v>
      </c>
      <c r="D217" s="191" t="s">
        <v>135</v>
      </c>
      <c r="E217" s="192" t="s">
        <v>456</v>
      </c>
      <c r="F217" s="193" t="s">
        <v>457</v>
      </c>
      <c r="G217" s="194" t="s">
        <v>224</v>
      </c>
      <c r="H217" s="195">
        <v>39.200000000000003</v>
      </c>
      <c r="I217" s="196"/>
      <c r="J217" s="197">
        <f>ROUND(I217*H217,2)</f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>O217*H217</f>
        <v>0</v>
      </c>
      <c r="Q217" s="200">
        <v>5.6499999999999996E-3</v>
      </c>
      <c r="R217" s="200">
        <f>Q217*H217</f>
        <v>0.22148000000000001</v>
      </c>
      <c r="S217" s="200">
        <v>0</v>
      </c>
      <c r="T217" s="201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261</v>
      </c>
      <c r="AT217" s="202" t="s">
        <v>135</v>
      </c>
      <c r="AU217" s="202" t="s">
        <v>21</v>
      </c>
      <c r="AY217" s="18" t="s">
        <v>132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18" t="s">
        <v>141</v>
      </c>
      <c r="BK217" s="203">
        <f>ROUND(I217*H217,2)</f>
        <v>0</v>
      </c>
      <c r="BL217" s="18" t="s">
        <v>261</v>
      </c>
      <c r="BM217" s="202" t="s">
        <v>986</v>
      </c>
    </row>
    <row r="218" spans="1:65" s="2" customFormat="1" ht="16.5" customHeight="1">
      <c r="A218" s="36"/>
      <c r="B218" s="37"/>
      <c r="C218" s="191" t="s">
        <v>447</v>
      </c>
      <c r="D218" s="191" t="s">
        <v>135</v>
      </c>
      <c r="E218" s="192" t="s">
        <v>987</v>
      </c>
      <c r="F218" s="193" t="s">
        <v>988</v>
      </c>
      <c r="G218" s="194" t="s">
        <v>224</v>
      </c>
      <c r="H218" s="195">
        <v>19.2</v>
      </c>
      <c r="I218" s="196"/>
      <c r="J218" s="197">
        <f>ROUND(I218*H218,2)</f>
        <v>0</v>
      </c>
      <c r="K218" s="193" t="s">
        <v>139</v>
      </c>
      <c r="L218" s="41"/>
      <c r="M218" s="198" t="s">
        <v>32</v>
      </c>
      <c r="N218" s="199" t="s">
        <v>51</v>
      </c>
      <c r="O218" s="66"/>
      <c r="P218" s="200">
        <f>O218*H218</f>
        <v>0</v>
      </c>
      <c r="Q218" s="200">
        <v>0</v>
      </c>
      <c r="R218" s="200">
        <f>Q218*H218</f>
        <v>0</v>
      </c>
      <c r="S218" s="200">
        <v>0</v>
      </c>
      <c r="T218" s="201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2" t="s">
        <v>261</v>
      </c>
      <c r="AT218" s="202" t="s">
        <v>135</v>
      </c>
      <c r="AU218" s="202" t="s">
        <v>21</v>
      </c>
      <c r="AY218" s="18" t="s">
        <v>132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18" t="s">
        <v>141</v>
      </c>
      <c r="BK218" s="203">
        <f>ROUND(I218*H218,2)</f>
        <v>0</v>
      </c>
      <c r="BL218" s="18" t="s">
        <v>261</v>
      </c>
      <c r="BM218" s="202" t="s">
        <v>989</v>
      </c>
    </row>
    <row r="219" spans="1:65" s="15" customFormat="1" ht="11.25">
      <c r="B219" s="242"/>
      <c r="C219" s="243"/>
      <c r="D219" s="211" t="s">
        <v>197</v>
      </c>
      <c r="E219" s="244" t="s">
        <v>32</v>
      </c>
      <c r="F219" s="245" t="s">
        <v>990</v>
      </c>
      <c r="G219" s="243"/>
      <c r="H219" s="244" t="s">
        <v>32</v>
      </c>
      <c r="I219" s="246"/>
      <c r="J219" s="243"/>
      <c r="K219" s="243"/>
      <c r="L219" s="247"/>
      <c r="M219" s="248"/>
      <c r="N219" s="249"/>
      <c r="O219" s="249"/>
      <c r="P219" s="249"/>
      <c r="Q219" s="249"/>
      <c r="R219" s="249"/>
      <c r="S219" s="249"/>
      <c r="T219" s="250"/>
      <c r="AT219" s="251" t="s">
        <v>197</v>
      </c>
      <c r="AU219" s="251" t="s">
        <v>21</v>
      </c>
      <c r="AV219" s="15" t="s">
        <v>21</v>
      </c>
      <c r="AW219" s="15" t="s">
        <v>41</v>
      </c>
      <c r="AX219" s="15" t="s">
        <v>79</v>
      </c>
      <c r="AY219" s="251" t="s">
        <v>132</v>
      </c>
    </row>
    <row r="220" spans="1:65" s="13" customFormat="1" ht="11.25">
      <c r="B220" s="209"/>
      <c r="C220" s="210"/>
      <c r="D220" s="211" t="s">
        <v>197</v>
      </c>
      <c r="E220" s="212" t="s">
        <v>32</v>
      </c>
      <c r="F220" s="213" t="s">
        <v>991</v>
      </c>
      <c r="G220" s="210"/>
      <c r="H220" s="214">
        <v>19.2</v>
      </c>
      <c r="I220" s="215"/>
      <c r="J220" s="210"/>
      <c r="K220" s="210"/>
      <c r="L220" s="216"/>
      <c r="M220" s="217"/>
      <c r="N220" s="218"/>
      <c r="O220" s="218"/>
      <c r="P220" s="218"/>
      <c r="Q220" s="218"/>
      <c r="R220" s="218"/>
      <c r="S220" s="218"/>
      <c r="T220" s="219"/>
      <c r="AT220" s="220" t="s">
        <v>197</v>
      </c>
      <c r="AU220" s="220" t="s">
        <v>21</v>
      </c>
      <c r="AV220" s="13" t="s">
        <v>141</v>
      </c>
      <c r="AW220" s="13" t="s">
        <v>41</v>
      </c>
      <c r="AX220" s="13" t="s">
        <v>79</v>
      </c>
      <c r="AY220" s="220" t="s">
        <v>132</v>
      </c>
    </row>
    <row r="221" spans="1:65" s="14" customFormat="1" ht="11.25">
      <c r="B221" s="221"/>
      <c r="C221" s="222"/>
      <c r="D221" s="211" t="s">
        <v>197</v>
      </c>
      <c r="E221" s="223" t="s">
        <v>32</v>
      </c>
      <c r="F221" s="224" t="s">
        <v>199</v>
      </c>
      <c r="G221" s="222"/>
      <c r="H221" s="225">
        <v>19.2</v>
      </c>
      <c r="I221" s="226"/>
      <c r="J221" s="222"/>
      <c r="K221" s="222"/>
      <c r="L221" s="227"/>
      <c r="M221" s="228"/>
      <c r="N221" s="229"/>
      <c r="O221" s="229"/>
      <c r="P221" s="229"/>
      <c r="Q221" s="229"/>
      <c r="R221" s="229"/>
      <c r="S221" s="229"/>
      <c r="T221" s="230"/>
      <c r="AT221" s="231" t="s">
        <v>197</v>
      </c>
      <c r="AU221" s="231" t="s">
        <v>21</v>
      </c>
      <c r="AV221" s="14" t="s">
        <v>150</v>
      </c>
      <c r="AW221" s="14" t="s">
        <v>41</v>
      </c>
      <c r="AX221" s="14" t="s">
        <v>21</v>
      </c>
      <c r="AY221" s="231" t="s">
        <v>132</v>
      </c>
    </row>
    <row r="222" spans="1:65" s="2" customFormat="1" ht="21.75" customHeight="1">
      <c r="A222" s="36"/>
      <c r="B222" s="37"/>
      <c r="C222" s="191" t="s">
        <v>451</v>
      </c>
      <c r="D222" s="191" t="s">
        <v>135</v>
      </c>
      <c r="E222" s="192" t="s">
        <v>460</v>
      </c>
      <c r="F222" s="193" t="s">
        <v>461</v>
      </c>
      <c r="G222" s="194" t="s">
        <v>224</v>
      </c>
      <c r="H222" s="195">
        <v>28.6</v>
      </c>
      <c r="I222" s="196"/>
      <c r="J222" s="197">
        <f t="shared" ref="J222:J228" si="0">ROUND(I222*H222,2)</f>
        <v>0</v>
      </c>
      <c r="K222" s="193" t="s">
        <v>139</v>
      </c>
      <c r="L222" s="41"/>
      <c r="M222" s="198" t="s">
        <v>32</v>
      </c>
      <c r="N222" s="199" t="s">
        <v>51</v>
      </c>
      <c r="O222" s="66"/>
      <c r="P222" s="200">
        <f t="shared" ref="P222:P228" si="1">O222*H222</f>
        <v>0</v>
      </c>
      <c r="Q222" s="200">
        <v>4.2900000000000004E-3</v>
      </c>
      <c r="R222" s="200">
        <f t="shared" ref="R222:R228" si="2">Q222*H222</f>
        <v>0.12269400000000001</v>
      </c>
      <c r="S222" s="200">
        <v>0</v>
      </c>
      <c r="T222" s="201">
        <f t="shared" ref="T222:T228" si="3"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261</v>
      </c>
      <c r="AT222" s="202" t="s">
        <v>135</v>
      </c>
      <c r="AU222" s="202" t="s">
        <v>21</v>
      </c>
      <c r="AY222" s="18" t="s">
        <v>132</v>
      </c>
      <c r="BE222" s="203">
        <f t="shared" ref="BE222:BE228" si="4">IF(N222="základní",J222,0)</f>
        <v>0</v>
      </c>
      <c r="BF222" s="203">
        <f t="shared" ref="BF222:BF228" si="5">IF(N222="snížená",J222,0)</f>
        <v>0</v>
      </c>
      <c r="BG222" s="203">
        <f t="shared" ref="BG222:BG228" si="6">IF(N222="zákl. přenesená",J222,0)</f>
        <v>0</v>
      </c>
      <c r="BH222" s="203">
        <f t="shared" ref="BH222:BH228" si="7">IF(N222="sníž. přenesená",J222,0)</f>
        <v>0</v>
      </c>
      <c r="BI222" s="203">
        <f t="shared" ref="BI222:BI228" si="8">IF(N222="nulová",J222,0)</f>
        <v>0</v>
      </c>
      <c r="BJ222" s="18" t="s">
        <v>141</v>
      </c>
      <c r="BK222" s="203">
        <f t="shared" ref="BK222:BK228" si="9">ROUND(I222*H222,2)</f>
        <v>0</v>
      </c>
      <c r="BL222" s="18" t="s">
        <v>261</v>
      </c>
      <c r="BM222" s="202" t="s">
        <v>992</v>
      </c>
    </row>
    <row r="223" spans="1:65" s="2" customFormat="1" ht="21.75" customHeight="1">
      <c r="A223" s="36"/>
      <c r="B223" s="37"/>
      <c r="C223" s="191" t="s">
        <v>455</v>
      </c>
      <c r="D223" s="191" t="s">
        <v>135</v>
      </c>
      <c r="E223" s="192" t="s">
        <v>464</v>
      </c>
      <c r="F223" s="193" t="s">
        <v>465</v>
      </c>
      <c r="G223" s="194" t="s">
        <v>195</v>
      </c>
      <c r="H223" s="195">
        <v>6</v>
      </c>
      <c r="I223" s="196"/>
      <c r="J223" s="197">
        <f t="shared" si="0"/>
        <v>0</v>
      </c>
      <c r="K223" s="193" t="s">
        <v>139</v>
      </c>
      <c r="L223" s="41"/>
      <c r="M223" s="198" t="s">
        <v>32</v>
      </c>
      <c r="N223" s="199" t="s">
        <v>51</v>
      </c>
      <c r="O223" s="66"/>
      <c r="P223" s="200">
        <f t="shared" si="1"/>
        <v>0</v>
      </c>
      <c r="Q223" s="200">
        <v>1.082E-2</v>
      </c>
      <c r="R223" s="200">
        <f t="shared" si="2"/>
        <v>6.4920000000000005E-2</v>
      </c>
      <c r="S223" s="200">
        <v>0</v>
      </c>
      <c r="T223" s="201">
        <f t="shared" si="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2" t="s">
        <v>261</v>
      </c>
      <c r="AT223" s="202" t="s">
        <v>135</v>
      </c>
      <c r="AU223" s="202" t="s">
        <v>21</v>
      </c>
      <c r="AY223" s="18" t="s">
        <v>132</v>
      </c>
      <c r="BE223" s="203">
        <f t="shared" si="4"/>
        <v>0</v>
      </c>
      <c r="BF223" s="203">
        <f t="shared" si="5"/>
        <v>0</v>
      </c>
      <c r="BG223" s="203">
        <f t="shared" si="6"/>
        <v>0</v>
      </c>
      <c r="BH223" s="203">
        <f t="shared" si="7"/>
        <v>0</v>
      </c>
      <c r="BI223" s="203">
        <f t="shared" si="8"/>
        <v>0</v>
      </c>
      <c r="BJ223" s="18" t="s">
        <v>141</v>
      </c>
      <c r="BK223" s="203">
        <f t="shared" si="9"/>
        <v>0</v>
      </c>
      <c r="BL223" s="18" t="s">
        <v>261</v>
      </c>
      <c r="BM223" s="202" t="s">
        <v>993</v>
      </c>
    </row>
    <row r="224" spans="1:65" s="2" customFormat="1" ht="16.5" customHeight="1">
      <c r="A224" s="36"/>
      <c r="B224" s="37"/>
      <c r="C224" s="191" t="s">
        <v>459</v>
      </c>
      <c r="D224" s="191" t="s">
        <v>135</v>
      </c>
      <c r="E224" s="192" t="s">
        <v>468</v>
      </c>
      <c r="F224" s="193" t="s">
        <v>469</v>
      </c>
      <c r="G224" s="194" t="s">
        <v>224</v>
      </c>
      <c r="H224" s="195">
        <v>39.200000000000003</v>
      </c>
      <c r="I224" s="196"/>
      <c r="J224" s="197">
        <f t="shared" si="0"/>
        <v>0</v>
      </c>
      <c r="K224" s="193" t="s">
        <v>139</v>
      </c>
      <c r="L224" s="41"/>
      <c r="M224" s="198" t="s">
        <v>32</v>
      </c>
      <c r="N224" s="199" t="s">
        <v>51</v>
      </c>
      <c r="O224" s="66"/>
      <c r="P224" s="200">
        <f t="shared" si="1"/>
        <v>0</v>
      </c>
      <c r="Q224" s="200">
        <v>0</v>
      </c>
      <c r="R224" s="200">
        <f t="shared" si="2"/>
        <v>0</v>
      </c>
      <c r="S224" s="200">
        <v>0</v>
      </c>
      <c r="T224" s="201">
        <f t="shared" si="3"/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261</v>
      </c>
      <c r="AT224" s="202" t="s">
        <v>135</v>
      </c>
      <c r="AU224" s="202" t="s">
        <v>21</v>
      </c>
      <c r="AY224" s="18" t="s">
        <v>132</v>
      </c>
      <c r="BE224" s="203">
        <f t="shared" si="4"/>
        <v>0</v>
      </c>
      <c r="BF224" s="203">
        <f t="shared" si="5"/>
        <v>0</v>
      </c>
      <c r="BG224" s="203">
        <f t="shared" si="6"/>
        <v>0</v>
      </c>
      <c r="BH224" s="203">
        <f t="shared" si="7"/>
        <v>0</v>
      </c>
      <c r="BI224" s="203">
        <f t="shared" si="8"/>
        <v>0</v>
      </c>
      <c r="BJ224" s="18" t="s">
        <v>141</v>
      </c>
      <c r="BK224" s="203">
        <f t="shared" si="9"/>
        <v>0</v>
      </c>
      <c r="BL224" s="18" t="s">
        <v>261</v>
      </c>
      <c r="BM224" s="202" t="s">
        <v>994</v>
      </c>
    </row>
    <row r="225" spans="1:65" s="2" customFormat="1" ht="16.5" customHeight="1">
      <c r="A225" s="36"/>
      <c r="B225" s="37"/>
      <c r="C225" s="191" t="s">
        <v>463</v>
      </c>
      <c r="D225" s="191" t="s">
        <v>135</v>
      </c>
      <c r="E225" s="192" t="s">
        <v>472</v>
      </c>
      <c r="F225" s="193" t="s">
        <v>473</v>
      </c>
      <c r="G225" s="194" t="s">
        <v>338</v>
      </c>
      <c r="H225" s="195">
        <v>4</v>
      </c>
      <c r="I225" s="196"/>
      <c r="J225" s="197">
        <f t="shared" si="0"/>
        <v>0</v>
      </c>
      <c r="K225" s="193" t="s">
        <v>139</v>
      </c>
      <c r="L225" s="41"/>
      <c r="M225" s="198" t="s">
        <v>32</v>
      </c>
      <c r="N225" s="199" t="s">
        <v>51</v>
      </c>
      <c r="O225" s="66"/>
      <c r="P225" s="200">
        <f t="shared" si="1"/>
        <v>0</v>
      </c>
      <c r="Q225" s="200">
        <v>0</v>
      </c>
      <c r="R225" s="200">
        <f t="shared" si="2"/>
        <v>0</v>
      </c>
      <c r="S225" s="200">
        <v>0</v>
      </c>
      <c r="T225" s="201">
        <f t="shared" si="3"/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2" t="s">
        <v>261</v>
      </c>
      <c r="AT225" s="202" t="s">
        <v>135</v>
      </c>
      <c r="AU225" s="202" t="s">
        <v>21</v>
      </c>
      <c r="AY225" s="18" t="s">
        <v>132</v>
      </c>
      <c r="BE225" s="203">
        <f t="shared" si="4"/>
        <v>0</v>
      </c>
      <c r="BF225" s="203">
        <f t="shared" si="5"/>
        <v>0</v>
      </c>
      <c r="BG225" s="203">
        <f t="shared" si="6"/>
        <v>0</v>
      </c>
      <c r="BH225" s="203">
        <f t="shared" si="7"/>
        <v>0</v>
      </c>
      <c r="BI225" s="203">
        <f t="shared" si="8"/>
        <v>0</v>
      </c>
      <c r="BJ225" s="18" t="s">
        <v>141</v>
      </c>
      <c r="BK225" s="203">
        <f t="shared" si="9"/>
        <v>0</v>
      </c>
      <c r="BL225" s="18" t="s">
        <v>261</v>
      </c>
      <c r="BM225" s="202" t="s">
        <v>995</v>
      </c>
    </row>
    <row r="226" spans="1:65" s="2" customFormat="1" ht="21.75" customHeight="1">
      <c r="A226" s="36"/>
      <c r="B226" s="37"/>
      <c r="C226" s="191" t="s">
        <v>467</v>
      </c>
      <c r="D226" s="191" t="s">
        <v>135</v>
      </c>
      <c r="E226" s="192" t="s">
        <v>476</v>
      </c>
      <c r="F226" s="193" t="s">
        <v>477</v>
      </c>
      <c r="G226" s="194" t="s">
        <v>224</v>
      </c>
      <c r="H226" s="195">
        <v>30.4</v>
      </c>
      <c r="I226" s="196"/>
      <c r="J226" s="197">
        <f t="shared" si="0"/>
        <v>0</v>
      </c>
      <c r="K226" s="193" t="s">
        <v>139</v>
      </c>
      <c r="L226" s="41"/>
      <c r="M226" s="198" t="s">
        <v>32</v>
      </c>
      <c r="N226" s="199" t="s">
        <v>51</v>
      </c>
      <c r="O226" s="66"/>
      <c r="P226" s="200">
        <f t="shared" si="1"/>
        <v>0</v>
      </c>
      <c r="Q226" s="200">
        <v>2.1700000000000001E-3</v>
      </c>
      <c r="R226" s="200">
        <f t="shared" si="2"/>
        <v>6.5967999999999999E-2</v>
      </c>
      <c r="S226" s="200">
        <v>0</v>
      </c>
      <c r="T226" s="201">
        <f t="shared" si="3"/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2" t="s">
        <v>261</v>
      </c>
      <c r="AT226" s="202" t="s">
        <v>135</v>
      </c>
      <c r="AU226" s="202" t="s">
        <v>21</v>
      </c>
      <c r="AY226" s="18" t="s">
        <v>132</v>
      </c>
      <c r="BE226" s="203">
        <f t="shared" si="4"/>
        <v>0</v>
      </c>
      <c r="BF226" s="203">
        <f t="shared" si="5"/>
        <v>0</v>
      </c>
      <c r="BG226" s="203">
        <f t="shared" si="6"/>
        <v>0</v>
      </c>
      <c r="BH226" s="203">
        <f t="shared" si="7"/>
        <v>0</v>
      </c>
      <c r="BI226" s="203">
        <f t="shared" si="8"/>
        <v>0</v>
      </c>
      <c r="BJ226" s="18" t="s">
        <v>141</v>
      </c>
      <c r="BK226" s="203">
        <f t="shared" si="9"/>
        <v>0</v>
      </c>
      <c r="BL226" s="18" t="s">
        <v>261</v>
      </c>
      <c r="BM226" s="202" t="s">
        <v>996</v>
      </c>
    </row>
    <row r="227" spans="1:65" s="2" customFormat="1" ht="16.5" customHeight="1">
      <c r="A227" s="36"/>
      <c r="B227" s="37"/>
      <c r="C227" s="191" t="s">
        <v>471</v>
      </c>
      <c r="D227" s="191" t="s">
        <v>135</v>
      </c>
      <c r="E227" s="192" t="s">
        <v>480</v>
      </c>
      <c r="F227" s="193" t="s">
        <v>481</v>
      </c>
      <c r="G227" s="194" t="s">
        <v>251</v>
      </c>
      <c r="H227" s="195">
        <v>2.29</v>
      </c>
      <c r="I227" s="196"/>
      <c r="J227" s="197">
        <f t="shared" si="0"/>
        <v>0</v>
      </c>
      <c r="K227" s="193" t="s">
        <v>139</v>
      </c>
      <c r="L227" s="41"/>
      <c r="M227" s="198" t="s">
        <v>32</v>
      </c>
      <c r="N227" s="199" t="s">
        <v>51</v>
      </c>
      <c r="O227" s="66"/>
      <c r="P227" s="200">
        <f t="shared" si="1"/>
        <v>0</v>
      </c>
      <c r="Q227" s="200">
        <v>0</v>
      </c>
      <c r="R227" s="200">
        <f t="shared" si="2"/>
        <v>0</v>
      </c>
      <c r="S227" s="200">
        <v>0</v>
      </c>
      <c r="T227" s="201">
        <f t="shared" si="3"/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261</v>
      </c>
      <c r="AT227" s="202" t="s">
        <v>135</v>
      </c>
      <c r="AU227" s="202" t="s">
        <v>21</v>
      </c>
      <c r="AY227" s="18" t="s">
        <v>132</v>
      </c>
      <c r="BE227" s="203">
        <f t="shared" si="4"/>
        <v>0</v>
      </c>
      <c r="BF227" s="203">
        <f t="shared" si="5"/>
        <v>0</v>
      </c>
      <c r="BG227" s="203">
        <f t="shared" si="6"/>
        <v>0</v>
      </c>
      <c r="BH227" s="203">
        <f t="shared" si="7"/>
        <v>0</v>
      </c>
      <c r="BI227" s="203">
        <f t="shared" si="8"/>
        <v>0</v>
      </c>
      <c r="BJ227" s="18" t="s">
        <v>141</v>
      </c>
      <c r="BK227" s="203">
        <f t="shared" si="9"/>
        <v>0</v>
      </c>
      <c r="BL227" s="18" t="s">
        <v>261</v>
      </c>
      <c r="BM227" s="202" t="s">
        <v>997</v>
      </c>
    </row>
    <row r="228" spans="1:65" s="2" customFormat="1" ht="21.75" customHeight="1">
      <c r="A228" s="36"/>
      <c r="B228" s="37"/>
      <c r="C228" s="191" t="s">
        <v>475</v>
      </c>
      <c r="D228" s="191" t="s">
        <v>135</v>
      </c>
      <c r="E228" s="192" t="s">
        <v>484</v>
      </c>
      <c r="F228" s="193" t="s">
        <v>485</v>
      </c>
      <c r="G228" s="194" t="s">
        <v>251</v>
      </c>
      <c r="H228" s="195">
        <v>0.16600000000000001</v>
      </c>
      <c r="I228" s="196"/>
      <c r="J228" s="197">
        <f t="shared" si="0"/>
        <v>0</v>
      </c>
      <c r="K228" s="193" t="s">
        <v>139</v>
      </c>
      <c r="L228" s="41"/>
      <c r="M228" s="198" t="s">
        <v>32</v>
      </c>
      <c r="N228" s="199" t="s">
        <v>51</v>
      </c>
      <c r="O228" s="66"/>
      <c r="P228" s="200">
        <f t="shared" si="1"/>
        <v>0</v>
      </c>
      <c r="Q228" s="200">
        <v>0</v>
      </c>
      <c r="R228" s="200">
        <f t="shared" si="2"/>
        <v>0</v>
      </c>
      <c r="S228" s="200">
        <v>0</v>
      </c>
      <c r="T228" s="201">
        <f t="shared" si="3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2" t="s">
        <v>261</v>
      </c>
      <c r="AT228" s="202" t="s">
        <v>135</v>
      </c>
      <c r="AU228" s="202" t="s">
        <v>21</v>
      </c>
      <c r="AY228" s="18" t="s">
        <v>132</v>
      </c>
      <c r="BE228" s="203">
        <f t="shared" si="4"/>
        <v>0</v>
      </c>
      <c r="BF228" s="203">
        <f t="shared" si="5"/>
        <v>0</v>
      </c>
      <c r="BG228" s="203">
        <f t="shared" si="6"/>
        <v>0</v>
      </c>
      <c r="BH228" s="203">
        <f t="shared" si="7"/>
        <v>0</v>
      </c>
      <c r="BI228" s="203">
        <f t="shared" si="8"/>
        <v>0</v>
      </c>
      <c r="BJ228" s="18" t="s">
        <v>141</v>
      </c>
      <c r="BK228" s="203">
        <f t="shared" si="9"/>
        <v>0</v>
      </c>
      <c r="BL228" s="18" t="s">
        <v>261</v>
      </c>
      <c r="BM228" s="202" t="s">
        <v>998</v>
      </c>
    </row>
    <row r="229" spans="1:65" s="12" customFormat="1" ht="25.9" customHeight="1">
      <c r="B229" s="175"/>
      <c r="C229" s="176"/>
      <c r="D229" s="177" t="s">
        <v>78</v>
      </c>
      <c r="E229" s="178" t="s">
        <v>487</v>
      </c>
      <c r="F229" s="178" t="s">
        <v>488</v>
      </c>
      <c r="G229" s="176"/>
      <c r="H229" s="176"/>
      <c r="I229" s="179"/>
      <c r="J229" s="180">
        <f>BK229</f>
        <v>0</v>
      </c>
      <c r="K229" s="176"/>
      <c r="L229" s="181"/>
      <c r="M229" s="182"/>
      <c r="N229" s="183"/>
      <c r="O229" s="183"/>
      <c r="P229" s="184">
        <f>P230+P241+P267+P271+P273+P275+P286+P288+P295+P299+P304</f>
        <v>0</v>
      </c>
      <c r="Q229" s="183"/>
      <c r="R229" s="184">
        <f>R230+R241+R267+R271+R273+R275+R286+R288+R295+R299+R304</f>
        <v>8.6044651200000022</v>
      </c>
      <c r="S229" s="183"/>
      <c r="T229" s="185">
        <f>T230+T241+T267+T271+T273+T275+T286+T288+T295+T299+T304</f>
        <v>0.57842000000000005</v>
      </c>
      <c r="AR229" s="186" t="s">
        <v>141</v>
      </c>
      <c r="AT229" s="187" t="s">
        <v>78</v>
      </c>
      <c r="AU229" s="187" t="s">
        <v>79</v>
      </c>
      <c r="AY229" s="186" t="s">
        <v>132</v>
      </c>
      <c r="BK229" s="188">
        <f>BK230+BK241+BK267+BK271+BK273+BK275+BK286+BK288+BK295+BK299+BK304</f>
        <v>0</v>
      </c>
    </row>
    <row r="230" spans="1:65" s="12" customFormat="1" ht="22.9" customHeight="1">
      <c r="B230" s="175"/>
      <c r="C230" s="176"/>
      <c r="D230" s="177" t="s">
        <v>78</v>
      </c>
      <c r="E230" s="189" t="s">
        <v>489</v>
      </c>
      <c r="F230" s="189" t="s">
        <v>490</v>
      </c>
      <c r="G230" s="176"/>
      <c r="H230" s="176"/>
      <c r="I230" s="179"/>
      <c r="J230" s="190">
        <f>BK230</f>
        <v>0</v>
      </c>
      <c r="K230" s="176"/>
      <c r="L230" s="181"/>
      <c r="M230" s="182"/>
      <c r="N230" s="183"/>
      <c r="O230" s="183"/>
      <c r="P230" s="184">
        <f>SUM(P231:P240)</f>
        <v>0</v>
      </c>
      <c r="Q230" s="183"/>
      <c r="R230" s="184">
        <f>SUM(R231:R240)</f>
        <v>0.58891899999999997</v>
      </c>
      <c r="S230" s="183"/>
      <c r="T230" s="185">
        <f>SUM(T231:T240)</f>
        <v>0</v>
      </c>
      <c r="AR230" s="186" t="s">
        <v>141</v>
      </c>
      <c r="AT230" s="187" t="s">
        <v>78</v>
      </c>
      <c r="AU230" s="187" t="s">
        <v>21</v>
      </c>
      <c r="AY230" s="186" t="s">
        <v>132</v>
      </c>
      <c r="BK230" s="188">
        <f>SUM(BK231:BK240)</f>
        <v>0</v>
      </c>
    </row>
    <row r="231" spans="1:65" s="2" customFormat="1" ht="21.75" customHeight="1">
      <c r="A231" s="36"/>
      <c r="B231" s="37"/>
      <c r="C231" s="191" t="s">
        <v>479</v>
      </c>
      <c r="D231" s="191" t="s">
        <v>135</v>
      </c>
      <c r="E231" s="192" t="s">
        <v>492</v>
      </c>
      <c r="F231" s="193" t="s">
        <v>493</v>
      </c>
      <c r="G231" s="194" t="s">
        <v>195</v>
      </c>
      <c r="H231" s="195">
        <v>86.712999999999994</v>
      </c>
      <c r="I231" s="196"/>
      <c r="J231" s="197">
        <f>ROUND(I231*H231,2)</f>
        <v>0</v>
      </c>
      <c r="K231" s="193" t="s">
        <v>139</v>
      </c>
      <c r="L231" s="41"/>
      <c r="M231" s="198" t="s">
        <v>32</v>
      </c>
      <c r="N231" s="199" t="s">
        <v>51</v>
      </c>
      <c r="O231" s="66"/>
      <c r="P231" s="200">
        <f>O231*H231</f>
        <v>0</v>
      </c>
      <c r="Q231" s="200">
        <v>0</v>
      </c>
      <c r="R231" s="200">
        <f>Q231*H231</f>
        <v>0</v>
      </c>
      <c r="S231" s="200">
        <v>0</v>
      </c>
      <c r="T231" s="20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2" t="s">
        <v>261</v>
      </c>
      <c r="AT231" s="202" t="s">
        <v>135</v>
      </c>
      <c r="AU231" s="202" t="s">
        <v>141</v>
      </c>
      <c r="AY231" s="18" t="s">
        <v>132</v>
      </c>
      <c r="BE231" s="203">
        <f>IF(N231="základní",J231,0)</f>
        <v>0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8" t="s">
        <v>141</v>
      </c>
      <c r="BK231" s="203">
        <f>ROUND(I231*H231,2)</f>
        <v>0</v>
      </c>
      <c r="BL231" s="18" t="s">
        <v>261</v>
      </c>
      <c r="BM231" s="202" t="s">
        <v>999</v>
      </c>
    </row>
    <row r="232" spans="1:65" s="2" customFormat="1" ht="16.5" customHeight="1">
      <c r="A232" s="36"/>
      <c r="B232" s="37"/>
      <c r="C232" s="232" t="s">
        <v>483</v>
      </c>
      <c r="D232" s="232" t="s">
        <v>243</v>
      </c>
      <c r="E232" s="233" t="s">
        <v>497</v>
      </c>
      <c r="F232" s="234" t="s">
        <v>498</v>
      </c>
      <c r="G232" s="235" t="s">
        <v>251</v>
      </c>
      <c r="H232" s="236">
        <v>9.5000000000000001E-2</v>
      </c>
      <c r="I232" s="237"/>
      <c r="J232" s="238">
        <f>ROUND(I232*H232,2)</f>
        <v>0</v>
      </c>
      <c r="K232" s="234" t="s">
        <v>139</v>
      </c>
      <c r="L232" s="239"/>
      <c r="M232" s="240" t="s">
        <v>32</v>
      </c>
      <c r="N232" s="241" t="s">
        <v>51</v>
      </c>
      <c r="O232" s="66"/>
      <c r="P232" s="200">
        <f>O232*H232</f>
        <v>0</v>
      </c>
      <c r="Q232" s="200">
        <v>1</v>
      </c>
      <c r="R232" s="200">
        <f>Q232*H232</f>
        <v>9.5000000000000001E-2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335</v>
      </c>
      <c r="AT232" s="202" t="s">
        <v>243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1000</v>
      </c>
    </row>
    <row r="233" spans="1:65" s="13" customFormat="1" ht="11.25">
      <c r="B233" s="209"/>
      <c r="C233" s="210"/>
      <c r="D233" s="211" t="s">
        <v>197</v>
      </c>
      <c r="E233" s="210"/>
      <c r="F233" s="213" t="s">
        <v>1001</v>
      </c>
      <c r="G233" s="210"/>
      <c r="H233" s="214">
        <v>9.5000000000000001E-2</v>
      </c>
      <c r="I233" s="215"/>
      <c r="J233" s="210"/>
      <c r="K233" s="210"/>
      <c r="L233" s="216"/>
      <c r="M233" s="217"/>
      <c r="N233" s="218"/>
      <c r="O233" s="218"/>
      <c r="P233" s="218"/>
      <c r="Q233" s="218"/>
      <c r="R233" s="218"/>
      <c r="S233" s="218"/>
      <c r="T233" s="219"/>
      <c r="AT233" s="220" t="s">
        <v>197</v>
      </c>
      <c r="AU233" s="220" t="s">
        <v>141</v>
      </c>
      <c r="AV233" s="13" t="s">
        <v>141</v>
      </c>
      <c r="AW233" s="13" t="s">
        <v>4</v>
      </c>
      <c r="AX233" s="13" t="s">
        <v>21</v>
      </c>
      <c r="AY233" s="220" t="s">
        <v>132</v>
      </c>
    </row>
    <row r="234" spans="1:65" s="2" customFormat="1" ht="16.5" customHeight="1">
      <c r="A234" s="36"/>
      <c r="B234" s="37"/>
      <c r="C234" s="191" t="s">
        <v>491</v>
      </c>
      <c r="D234" s="191" t="s">
        <v>135</v>
      </c>
      <c r="E234" s="192" t="s">
        <v>502</v>
      </c>
      <c r="F234" s="193" t="s">
        <v>503</v>
      </c>
      <c r="G234" s="194" t="s">
        <v>195</v>
      </c>
      <c r="H234" s="195">
        <v>86.712999999999994</v>
      </c>
      <c r="I234" s="196"/>
      <c r="J234" s="197">
        <f>ROUND(I234*H234,2)</f>
        <v>0</v>
      </c>
      <c r="K234" s="193" t="s">
        <v>139</v>
      </c>
      <c r="L234" s="41"/>
      <c r="M234" s="198" t="s">
        <v>32</v>
      </c>
      <c r="N234" s="199" t="s">
        <v>51</v>
      </c>
      <c r="O234" s="66"/>
      <c r="P234" s="200">
        <f>O234*H234</f>
        <v>0</v>
      </c>
      <c r="Q234" s="200">
        <v>4.0000000000000002E-4</v>
      </c>
      <c r="R234" s="200">
        <f>Q234*H234</f>
        <v>3.4685199999999999E-2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261</v>
      </c>
      <c r="AT234" s="202" t="s">
        <v>135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1002</v>
      </c>
    </row>
    <row r="235" spans="1:65" s="2" customFormat="1" ht="16.5" customHeight="1">
      <c r="A235" s="36"/>
      <c r="B235" s="37"/>
      <c r="C235" s="232" t="s">
        <v>496</v>
      </c>
      <c r="D235" s="232" t="s">
        <v>243</v>
      </c>
      <c r="E235" s="233" t="s">
        <v>506</v>
      </c>
      <c r="F235" s="234" t="s">
        <v>821</v>
      </c>
      <c r="G235" s="235" t="s">
        <v>195</v>
      </c>
      <c r="H235" s="236">
        <v>104.056</v>
      </c>
      <c r="I235" s="237"/>
      <c r="J235" s="238">
        <f>ROUND(I235*H235,2)</f>
        <v>0</v>
      </c>
      <c r="K235" s="234" t="s">
        <v>139</v>
      </c>
      <c r="L235" s="239"/>
      <c r="M235" s="240" t="s">
        <v>32</v>
      </c>
      <c r="N235" s="241" t="s">
        <v>51</v>
      </c>
      <c r="O235" s="66"/>
      <c r="P235" s="200">
        <f>O235*H235</f>
        <v>0</v>
      </c>
      <c r="Q235" s="200">
        <v>3.8800000000000002E-3</v>
      </c>
      <c r="R235" s="200">
        <f>Q235*H235</f>
        <v>0.40373728000000003</v>
      </c>
      <c r="S235" s="200">
        <v>0</v>
      </c>
      <c r="T235" s="20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2" t="s">
        <v>335</v>
      </c>
      <c r="AT235" s="202" t="s">
        <v>243</v>
      </c>
      <c r="AU235" s="202" t="s">
        <v>141</v>
      </c>
      <c r="AY235" s="18" t="s">
        <v>132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8" t="s">
        <v>141</v>
      </c>
      <c r="BK235" s="203">
        <f>ROUND(I235*H235,2)</f>
        <v>0</v>
      </c>
      <c r="BL235" s="18" t="s">
        <v>261</v>
      </c>
      <c r="BM235" s="202" t="s">
        <v>1003</v>
      </c>
    </row>
    <row r="236" spans="1:65" s="13" customFormat="1" ht="11.25">
      <c r="B236" s="209"/>
      <c r="C236" s="210"/>
      <c r="D236" s="211" t="s">
        <v>197</v>
      </c>
      <c r="E236" s="210"/>
      <c r="F236" s="213" t="s">
        <v>1004</v>
      </c>
      <c r="G236" s="210"/>
      <c r="H236" s="214">
        <v>104.056</v>
      </c>
      <c r="I236" s="215"/>
      <c r="J236" s="210"/>
      <c r="K236" s="210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197</v>
      </c>
      <c r="AU236" s="220" t="s">
        <v>141</v>
      </c>
      <c r="AV236" s="13" t="s">
        <v>141</v>
      </c>
      <c r="AW236" s="13" t="s">
        <v>4</v>
      </c>
      <c r="AX236" s="13" t="s">
        <v>21</v>
      </c>
      <c r="AY236" s="220" t="s">
        <v>132</v>
      </c>
    </row>
    <row r="237" spans="1:65" s="2" customFormat="1" ht="21.75" customHeight="1">
      <c r="A237" s="36"/>
      <c r="B237" s="37"/>
      <c r="C237" s="191" t="s">
        <v>501</v>
      </c>
      <c r="D237" s="191" t="s">
        <v>135</v>
      </c>
      <c r="E237" s="192" t="s">
        <v>511</v>
      </c>
      <c r="F237" s="193" t="s">
        <v>512</v>
      </c>
      <c r="G237" s="194" t="s">
        <v>195</v>
      </c>
      <c r="H237" s="195">
        <v>86.712999999999994</v>
      </c>
      <c r="I237" s="196"/>
      <c r="J237" s="197">
        <f>ROUND(I237*H237,2)</f>
        <v>0</v>
      </c>
      <c r="K237" s="193" t="s">
        <v>139</v>
      </c>
      <c r="L237" s="41"/>
      <c r="M237" s="198" t="s">
        <v>32</v>
      </c>
      <c r="N237" s="199" t="s">
        <v>51</v>
      </c>
      <c r="O237" s="66"/>
      <c r="P237" s="200">
        <f>O237*H237</f>
        <v>0</v>
      </c>
      <c r="Q237" s="200">
        <v>4.0000000000000003E-5</v>
      </c>
      <c r="R237" s="200">
        <f>Q237*H237</f>
        <v>3.4685200000000001E-3</v>
      </c>
      <c r="S237" s="200">
        <v>0</v>
      </c>
      <c r="T237" s="201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2" t="s">
        <v>261</v>
      </c>
      <c r="AT237" s="202" t="s">
        <v>135</v>
      </c>
      <c r="AU237" s="202" t="s">
        <v>141</v>
      </c>
      <c r="AY237" s="18" t="s">
        <v>132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8" t="s">
        <v>141</v>
      </c>
      <c r="BK237" s="203">
        <f>ROUND(I237*H237,2)</f>
        <v>0</v>
      </c>
      <c r="BL237" s="18" t="s">
        <v>261</v>
      </c>
      <c r="BM237" s="202" t="s">
        <v>1005</v>
      </c>
    </row>
    <row r="238" spans="1:65" s="2" customFormat="1" ht="16.5" customHeight="1">
      <c r="A238" s="36"/>
      <c r="B238" s="37"/>
      <c r="C238" s="232" t="s">
        <v>505</v>
      </c>
      <c r="D238" s="232" t="s">
        <v>243</v>
      </c>
      <c r="E238" s="233" t="s">
        <v>515</v>
      </c>
      <c r="F238" s="234" t="s">
        <v>516</v>
      </c>
      <c r="G238" s="235" t="s">
        <v>195</v>
      </c>
      <c r="H238" s="236">
        <v>104.056</v>
      </c>
      <c r="I238" s="237"/>
      <c r="J238" s="238">
        <f>ROUND(I238*H238,2)</f>
        <v>0</v>
      </c>
      <c r="K238" s="234" t="s">
        <v>139</v>
      </c>
      <c r="L238" s="239"/>
      <c r="M238" s="240" t="s">
        <v>32</v>
      </c>
      <c r="N238" s="241" t="s">
        <v>51</v>
      </c>
      <c r="O238" s="66"/>
      <c r="P238" s="200">
        <f>O238*H238</f>
        <v>0</v>
      </c>
      <c r="Q238" s="200">
        <v>5.0000000000000001E-4</v>
      </c>
      <c r="R238" s="200">
        <f>Q238*H238</f>
        <v>5.2027999999999998E-2</v>
      </c>
      <c r="S238" s="200">
        <v>0</v>
      </c>
      <c r="T238" s="20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2" t="s">
        <v>335</v>
      </c>
      <c r="AT238" s="202" t="s">
        <v>243</v>
      </c>
      <c r="AU238" s="202" t="s">
        <v>141</v>
      </c>
      <c r="AY238" s="18" t="s">
        <v>132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8" t="s">
        <v>141</v>
      </c>
      <c r="BK238" s="203">
        <f>ROUND(I238*H238,2)</f>
        <v>0</v>
      </c>
      <c r="BL238" s="18" t="s">
        <v>261</v>
      </c>
      <c r="BM238" s="202" t="s">
        <v>1006</v>
      </c>
    </row>
    <row r="239" spans="1:65" s="13" customFormat="1" ht="11.25">
      <c r="B239" s="209"/>
      <c r="C239" s="210"/>
      <c r="D239" s="211" t="s">
        <v>197</v>
      </c>
      <c r="E239" s="210"/>
      <c r="F239" s="213" t="s">
        <v>1004</v>
      </c>
      <c r="G239" s="210"/>
      <c r="H239" s="214">
        <v>104.056</v>
      </c>
      <c r="I239" s="215"/>
      <c r="J239" s="210"/>
      <c r="K239" s="210"/>
      <c r="L239" s="216"/>
      <c r="M239" s="217"/>
      <c r="N239" s="218"/>
      <c r="O239" s="218"/>
      <c r="P239" s="218"/>
      <c r="Q239" s="218"/>
      <c r="R239" s="218"/>
      <c r="S239" s="218"/>
      <c r="T239" s="219"/>
      <c r="AT239" s="220" t="s">
        <v>197</v>
      </c>
      <c r="AU239" s="220" t="s">
        <v>141</v>
      </c>
      <c r="AV239" s="13" t="s">
        <v>141</v>
      </c>
      <c r="AW239" s="13" t="s">
        <v>4</v>
      </c>
      <c r="AX239" s="13" t="s">
        <v>21</v>
      </c>
      <c r="AY239" s="220" t="s">
        <v>132</v>
      </c>
    </row>
    <row r="240" spans="1:65" s="2" customFormat="1" ht="21.75" customHeight="1">
      <c r="A240" s="36"/>
      <c r="B240" s="37"/>
      <c r="C240" s="191" t="s">
        <v>510</v>
      </c>
      <c r="D240" s="191" t="s">
        <v>135</v>
      </c>
      <c r="E240" s="192" t="s">
        <v>519</v>
      </c>
      <c r="F240" s="193" t="s">
        <v>520</v>
      </c>
      <c r="G240" s="194" t="s">
        <v>251</v>
      </c>
      <c r="H240" s="195">
        <v>0.58899999999999997</v>
      </c>
      <c r="I240" s="196"/>
      <c r="J240" s="197">
        <f>ROUND(I240*H240,2)</f>
        <v>0</v>
      </c>
      <c r="K240" s="193" t="s">
        <v>139</v>
      </c>
      <c r="L240" s="41"/>
      <c r="M240" s="198" t="s">
        <v>32</v>
      </c>
      <c r="N240" s="199" t="s">
        <v>51</v>
      </c>
      <c r="O240" s="66"/>
      <c r="P240" s="200">
        <f>O240*H240</f>
        <v>0</v>
      </c>
      <c r="Q240" s="200">
        <v>0</v>
      </c>
      <c r="R240" s="200">
        <f>Q240*H240</f>
        <v>0</v>
      </c>
      <c r="S240" s="200">
        <v>0</v>
      </c>
      <c r="T240" s="201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2" t="s">
        <v>261</v>
      </c>
      <c r="AT240" s="202" t="s">
        <v>135</v>
      </c>
      <c r="AU240" s="202" t="s">
        <v>141</v>
      </c>
      <c r="AY240" s="18" t="s">
        <v>132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8" t="s">
        <v>141</v>
      </c>
      <c r="BK240" s="203">
        <f>ROUND(I240*H240,2)</f>
        <v>0</v>
      </c>
      <c r="BL240" s="18" t="s">
        <v>261</v>
      </c>
      <c r="BM240" s="202" t="s">
        <v>1007</v>
      </c>
    </row>
    <row r="241" spans="1:65" s="12" customFormat="1" ht="22.9" customHeight="1">
      <c r="B241" s="175"/>
      <c r="C241" s="176"/>
      <c r="D241" s="177" t="s">
        <v>78</v>
      </c>
      <c r="E241" s="189" t="s">
        <v>522</v>
      </c>
      <c r="F241" s="189" t="s">
        <v>523</v>
      </c>
      <c r="G241" s="176"/>
      <c r="H241" s="176"/>
      <c r="I241" s="179"/>
      <c r="J241" s="190">
        <f>BK241</f>
        <v>0</v>
      </c>
      <c r="K241" s="176"/>
      <c r="L241" s="181"/>
      <c r="M241" s="182"/>
      <c r="N241" s="183"/>
      <c r="O241" s="183"/>
      <c r="P241" s="184">
        <f>SUM(P242:P266)</f>
        <v>0</v>
      </c>
      <c r="Q241" s="183"/>
      <c r="R241" s="184">
        <f>SUM(R242:R266)</f>
        <v>3.1119497200000006</v>
      </c>
      <c r="S241" s="183"/>
      <c r="T241" s="185">
        <f>SUM(T242:T266)</f>
        <v>0</v>
      </c>
      <c r="AR241" s="186" t="s">
        <v>141</v>
      </c>
      <c r="AT241" s="187" t="s">
        <v>78</v>
      </c>
      <c r="AU241" s="187" t="s">
        <v>21</v>
      </c>
      <c r="AY241" s="186" t="s">
        <v>132</v>
      </c>
      <c r="BK241" s="188">
        <f>SUM(BK242:BK266)</f>
        <v>0</v>
      </c>
    </row>
    <row r="242" spans="1:65" s="2" customFormat="1" ht="16.5" customHeight="1">
      <c r="A242" s="36"/>
      <c r="B242" s="37"/>
      <c r="C242" s="191" t="s">
        <v>514</v>
      </c>
      <c r="D242" s="191" t="s">
        <v>135</v>
      </c>
      <c r="E242" s="192" t="s">
        <v>525</v>
      </c>
      <c r="F242" s="193" t="s">
        <v>526</v>
      </c>
      <c r="G242" s="194" t="s">
        <v>195</v>
      </c>
      <c r="H242" s="195">
        <v>122.72</v>
      </c>
      <c r="I242" s="196"/>
      <c r="J242" s="197">
        <f>ROUND(I242*H242,2)</f>
        <v>0</v>
      </c>
      <c r="K242" s="193" t="s">
        <v>139</v>
      </c>
      <c r="L242" s="41"/>
      <c r="M242" s="198" t="s">
        <v>32</v>
      </c>
      <c r="N242" s="199" t="s">
        <v>51</v>
      </c>
      <c r="O242" s="66"/>
      <c r="P242" s="200">
        <f>O242*H242</f>
        <v>0</v>
      </c>
      <c r="Q242" s="200">
        <v>6.0299999999999998E-3</v>
      </c>
      <c r="R242" s="200">
        <f>Q242*H242</f>
        <v>0.74000159999999993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261</v>
      </c>
      <c r="AT242" s="202" t="s">
        <v>135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1008</v>
      </c>
    </row>
    <row r="243" spans="1:65" s="2" customFormat="1" ht="16.5" customHeight="1">
      <c r="A243" s="36"/>
      <c r="B243" s="37"/>
      <c r="C243" s="232" t="s">
        <v>518</v>
      </c>
      <c r="D243" s="232" t="s">
        <v>243</v>
      </c>
      <c r="E243" s="233" t="s">
        <v>529</v>
      </c>
      <c r="F243" s="234" t="s">
        <v>530</v>
      </c>
      <c r="G243" s="235" t="s">
        <v>202</v>
      </c>
      <c r="H243" s="236">
        <v>15.462</v>
      </c>
      <c r="I243" s="237"/>
      <c r="J243" s="238">
        <f>ROUND(I243*H243,2)</f>
        <v>0</v>
      </c>
      <c r="K243" s="234" t="s">
        <v>139</v>
      </c>
      <c r="L243" s="239"/>
      <c r="M243" s="240" t="s">
        <v>32</v>
      </c>
      <c r="N243" s="241" t="s">
        <v>51</v>
      </c>
      <c r="O243" s="66"/>
      <c r="P243" s="200">
        <f>O243*H243</f>
        <v>0</v>
      </c>
      <c r="Q243" s="200">
        <v>0.04</v>
      </c>
      <c r="R243" s="200">
        <f>Q243*H243</f>
        <v>0.61848000000000003</v>
      </c>
      <c r="S243" s="200">
        <v>0</v>
      </c>
      <c r="T243" s="20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2" t="s">
        <v>335</v>
      </c>
      <c r="AT243" s="202" t="s">
        <v>243</v>
      </c>
      <c r="AU243" s="202" t="s">
        <v>141</v>
      </c>
      <c r="AY243" s="18" t="s">
        <v>132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8" t="s">
        <v>141</v>
      </c>
      <c r="BK243" s="203">
        <f>ROUND(I243*H243,2)</f>
        <v>0</v>
      </c>
      <c r="BL243" s="18" t="s">
        <v>261</v>
      </c>
      <c r="BM243" s="202" t="s">
        <v>1009</v>
      </c>
    </row>
    <row r="244" spans="1:65" s="13" customFormat="1" ht="11.25">
      <c r="B244" s="209"/>
      <c r="C244" s="210"/>
      <c r="D244" s="211" t="s">
        <v>197</v>
      </c>
      <c r="E244" s="212" t="s">
        <v>32</v>
      </c>
      <c r="F244" s="213" t="s">
        <v>532</v>
      </c>
      <c r="G244" s="210"/>
      <c r="H244" s="214">
        <v>14.726000000000001</v>
      </c>
      <c r="I244" s="215"/>
      <c r="J244" s="210"/>
      <c r="K244" s="210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197</v>
      </c>
      <c r="AU244" s="220" t="s">
        <v>141</v>
      </c>
      <c r="AV244" s="13" t="s">
        <v>141</v>
      </c>
      <c r="AW244" s="13" t="s">
        <v>41</v>
      </c>
      <c r="AX244" s="13" t="s">
        <v>21</v>
      </c>
      <c r="AY244" s="220" t="s">
        <v>132</v>
      </c>
    </row>
    <row r="245" spans="1:65" s="13" customFormat="1" ht="11.25">
      <c r="B245" s="209"/>
      <c r="C245" s="210"/>
      <c r="D245" s="211" t="s">
        <v>197</v>
      </c>
      <c r="E245" s="210"/>
      <c r="F245" s="213" t="s">
        <v>533</v>
      </c>
      <c r="G245" s="210"/>
      <c r="H245" s="214">
        <v>15.462</v>
      </c>
      <c r="I245" s="215"/>
      <c r="J245" s="210"/>
      <c r="K245" s="210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197</v>
      </c>
      <c r="AU245" s="220" t="s">
        <v>141</v>
      </c>
      <c r="AV245" s="13" t="s">
        <v>141</v>
      </c>
      <c r="AW245" s="13" t="s">
        <v>4</v>
      </c>
      <c r="AX245" s="13" t="s">
        <v>21</v>
      </c>
      <c r="AY245" s="220" t="s">
        <v>132</v>
      </c>
    </row>
    <row r="246" spans="1:65" s="2" customFormat="1" ht="21.75" customHeight="1">
      <c r="A246" s="36"/>
      <c r="B246" s="37"/>
      <c r="C246" s="191" t="s">
        <v>524</v>
      </c>
      <c r="D246" s="191" t="s">
        <v>135</v>
      </c>
      <c r="E246" s="192" t="s">
        <v>535</v>
      </c>
      <c r="F246" s="193" t="s">
        <v>536</v>
      </c>
      <c r="G246" s="194" t="s">
        <v>195</v>
      </c>
      <c r="H246" s="195">
        <v>160.32</v>
      </c>
      <c r="I246" s="196"/>
      <c r="J246" s="197">
        <f>ROUND(I246*H246,2)</f>
        <v>0</v>
      </c>
      <c r="K246" s="193" t="s">
        <v>139</v>
      </c>
      <c r="L246" s="41"/>
      <c r="M246" s="198" t="s">
        <v>32</v>
      </c>
      <c r="N246" s="199" t="s">
        <v>51</v>
      </c>
      <c r="O246" s="66"/>
      <c r="P246" s="200">
        <f>O246*H246</f>
        <v>0</v>
      </c>
      <c r="Q246" s="200">
        <v>0</v>
      </c>
      <c r="R246" s="200">
        <f>Q246*H246</f>
        <v>0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261</v>
      </c>
      <c r="AT246" s="202" t="s">
        <v>135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1010</v>
      </c>
    </row>
    <row r="247" spans="1:65" s="2" customFormat="1" ht="16.5" customHeight="1">
      <c r="A247" s="36"/>
      <c r="B247" s="37"/>
      <c r="C247" s="232" t="s">
        <v>528</v>
      </c>
      <c r="D247" s="232" t="s">
        <v>243</v>
      </c>
      <c r="E247" s="233" t="s">
        <v>539</v>
      </c>
      <c r="F247" s="234" t="s">
        <v>540</v>
      </c>
      <c r="G247" s="235" t="s">
        <v>195</v>
      </c>
      <c r="H247" s="236">
        <v>323.846</v>
      </c>
      <c r="I247" s="237"/>
      <c r="J247" s="238">
        <f>ROUND(I247*H247,2)</f>
        <v>0</v>
      </c>
      <c r="K247" s="234" t="s">
        <v>139</v>
      </c>
      <c r="L247" s="239"/>
      <c r="M247" s="240" t="s">
        <v>32</v>
      </c>
      <c r="N247" s="241" t="s">
        <v>51</v>
      </c>
      <c r="O247" s="66"/>
      <c r="P247" s="200">
        <f>O247*H247</f>
        <v>0</v>
      </c>
      <c r="Q247" s="200">
        <v>3.9199999999999999E-3</v>
      </c>
      <c r="R247" s="200">
        <f>Q247*H247</f>
        <v>1.2694763199999999</v>
      </c>
      <c r="S247" s="200">
        <v>0</v>
      </c>
      <c r="T247" s="201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2" t="s">
        <v>335</v>
      </c>
      <c r="AT247" s="202" t="s">
        <v>243</v>
      </c>
      <c r="AU247" s="202" t="s">
        <v>141</v>
      </c>
      <c r="AY247" s="18" t="s">
        <v>132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8" t="s">
        <v>141</v>
      </c>
      <c r="BK247" s="203">
        <f>ROUND(I247*H247,2)</f>
        <v>0</v>
      </c>
      <c r="BL247" s="18" t="s">
        <v>261</v>
      </c>
      <c r="BM247" s="202" t="s">
        <v>1011</v>
      </c>
    </row>
    <row r="248" spans="1:65" s="13" customFormat="1" ht="11.25">
      <c r="B248" s="209"/>
      <c r="C248" s="210"/>
      <c r="D248" s="211" t="s">
        <v>197</v>
      </c>
      <c r="E248" s="210"/>
      <c r="F248" s="213" t="s">
        <v>542</v>
      </c>
      <c r="G248" s="210"/>
      <c r="H248" s="214">
        <v>323.846</v>
      </c>
      <c r="I248" s="215"/>
      <c r="J248" s="210"/>
      <c r="K248" s="210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197</v>
      </c>
      <c r="AU248" s="220" t="s">
        <v>141</v>
      </c>
      <c r="AV248" s="13" t="s">
        <v>141</v>
      </c>
      <c r="AW248" s="13" t="s">
        <v>4</v>
      </c>
      <c r="AX248" s="13" t="s">
        <v>21</v>
      </c>
      <c r="AY248" s="220" t="s">
        <v>132</v>
      </c>
    </row>
    <row r="249" spans="1:65" s="2" customFormat="1" ht="16.5" customHeight="1">
      <c r="A249" s="36"/>
      <c r="B249" s="37"/>
      <c r="C249" s="191" t="s">
        <v>534</v>
      </c>
      <c r="D249" s="191" t="s">
        <v>135</v>
      </c>
      <c r="E249" s="192" t="s">
        <v>544</v>
      </c>
      <c r="F249" s="193" t="s">
        <v>545</v>
      </c>
      <c r="G249" s="194" t="s">
        <v>195</v>
      </c>
      <c r="H249" s="195">
        <v>160.32</v>
      </c>
      <c r="I249" s="196"/>
      <c r="J249" s="197">
        <f>ROUND(I249*H249,2)</f>
        <v>0</v>
      </c>
      <c r="K249" s="193" t="s">
        <v>139</v>
      </c>
      <c r="L249" s="41"/>
      <c r="M249" s="198" t="s">
        <v>32</v>
      </c>
      <c r="N249" s="199" t="s">
        <v>51</v>
      </c>
      <c r="O249" s="66"/>
      <c r="P249" s="200">
        <f>O249*H249</f>
        <v>0</v>
      </c>
      <c r="Q249" s="200">
        <v>3.0000000000000001E-5</v>
      </c>
      <c r="R249" s="200">
        <f>Q249*H249</f>
        <v>4.8095999999999998E-3</v>
      </c>
      <c r="S249" s="200">
        <v>0</v>
      </c>
      <c r="T249" s="201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2" t="s">
        <v>261</v>
      </c>
      <c r="AT249" s="202" t="s">
        <v>135</v>
      </c>
      <c r="AU249" s="202" t="s">
        <v>141</v>
      </c>
      <c r="AY249" s="18" t="s">
        <v>132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8" t="s">
        <v>141</v>
      </c>
      <c r="BK249" s="203">
        <f>ROUND(I249*H249,2)</f>
        <v>0</v>
      </c>
      <c r="BL249" s="18" t="s">
        <v>261</v>
      </c>
      <c r="BM249" s="202" t="s">
        <v>1012</v>
      </c>
    </row>
    <row r="250" spans="1:65" s="2" customFormat="1" ht="16.5" customHeight="1">
      <c r="A250" s="36"/>
      <c r="B250" s="37"/>
      <c r="C250" s="232" t="s">
        <v>538</v>
      </c>
      <c r="D250" s="232" t="s">
        <v>243</v>
      </c>
      <c r="E250" s="233" t="s">
        <v>548</v>
      </c>
      <c r="F250" s="234" t="s">
        <v>549</v>
      </c>
      <c r="G250" s="235" t="s">
        <v>195</v>
      </c>
      <c r="H250" s="236">
        <v>168.33600000000001</v>
      </c>
      <c r="I250" s="237"/>
      <c r="J250" s="238">
        <f>ROUND(I250*H250,2)</f>
        <v>0</v>
      </c>
      <c r="K250" s="234" t="s">
        <v>139</v>
      </c>
      <c r="L250" s="239"/>
      <c r="M250" s="240" t="s">
        <v>32</v>
      </c>
      <c r="N250" s="241" t="s">
        <v>51</v>
      </c>
      <c r="O250" s="66"/>
      <c r="P250" s="200">
        <f>O250*H250</f>
        <v>0</v>
      </c>
      <c r="Q250" s="200">
        <v>1.8000000000000001E-4</v>
      </c>
      <c r="R250" s="200">
        <f>Q250*H250</f>
        <v>3.0300480000000005E-2</v>
      </c>
      <c r="S250" s="200">
        <v>0</v>
      </c>
      <c r="T250" s="20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2" t="s">
        <v>335</v>
      </c>
      <c r="AT250" s="202" t="s">
        <v>243</v>
      </c>
      <c r="AU250" s="202" t="s">
        <v>141</v>
      </c>
      <c r="AY250" s="18" t="s">
        <v>132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8" t="s">
        <v>141</v>
      </c>
      <c r="BK250" s="203">
        <f>ROUND(I250*H250,2)</f>
        <v>0</v>
      </c>
      <c r="BL250" s="18" t="s">
        <v>261</v>
      </c>
      <c r="BM250" s="202" t="s">
        <v>1013</v>
      </c>
    </row>
    <row r="251" spans="1:65" s="13" customFormat="1" ht="11.25">
      <c r="B251" s="209"/>
      <c r="C251" s="210"/>
      <c r="D251" s="211" t="s">
        <v>197</v>
      </c>
      <c r="E251" s="210"/>
      <c r="F251" s="213" t="s">
        <v>551</v>
      </c>
      <c r="G251" s="210"/>
      <c r="H251" s="214">
        <v>168.33600000000001</v>
      </c>
      <c r="I251" s="215"/>
      <c r="J251" s="210"/>
      <c r="K251" s="210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197</v>
      </c>
      <c r="AU251" s="220" t="s">
        <v>141</v>
      </c>
      <c r="AV251" s="13" t="s">
        <v>141</v>
      </c>
      <c r="AW251" s="13" t="s">
        <v>4</v>
      </c>
      <c r="AX251" s="13" t="s">
        <v>21</v>
      </c>
      <c r="AY251" s="220" t="s">
        <v>132</v>
      </c>
    </row>
    <row r="252" spans="1:65" s="2" customFormat="1" ht="21.75" customHeight="1">
      <c r="A252" s="36"/>
      <c r="B252" s="37"/>
      <c r="C252" s="191" t="s">
        <v>543</v>
      </c>
      <c r="D252" s="191" t="s">
        <v>135</v>
      </c>
      <c r="E252" s="192" t="s">
        <v>553</v>
      </c>
      <c r="F252" s="193" t="s">
        <v>554</v>
      </c>
      <c r="G252" s="194" t="s">
        <v>195</v>
      </c>
      <c r="H252" s="195">
        <v>28.161999999999999</v>
      </c>
      <c r="I252" s="196"/>
      <c r="J252" s="197">
        <f>ROUND(I252*H252,2)</f>
        <v>0</v>
      </c>
      <c r="K252" s="193" t="s">
        <v>139</v>
      </c>
      <c r="L252" s="41"/>
      <c r="M252" s="198" t="s">
        <v>32</v>
      </c>
      <c r="N252" s="199" t="s">
        <v>51</v>
      </c>
      <c r="O252" s="66"/>
      <c r="P252" s="200">
        <f>O252*H252</f>
        <v>0</v>
      </c>
      <c r="Q252" s="200">
        <v>6.0600000000000003E-3</v>
      </c>
      <c r="R252" s="200">
        <f>Q252*H252</f>
        <v>0.17066171999999999</v>
      </c>
      <c r="S252" s="200">
        <v>0</v>
      </c>
      <c r="T252" s="20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02" t="s">
        <v>261</v>
      </c>
      <c r="AT252" s="202" t="s">
        <v>135</v>
      </c>
      <c r="AU252" s="202" t="s">
        <v>141</v>
      </c>
      <c r="AY252" s="18" t="s">
        <v>132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8" t="s">
        <v>141</v>
      </c>
      <c r="BK252" s="203">
        <f>ROUND(I252*H252,2)</f>
        <v>0</v>
      </c>
      <c r="BL252" s="18" t="s">
        <v>261</v>
      </c>
      <c r="BM252" s="202" t="s">
        <v>1014</v>
      </c>
    </row>
    <row r="253" spans="1:65" s="13" customFormat="1" ht="11.25">
      <c r="B253" s="209"/>
      <c r="C253" s="210"/>
      <c r="D253" s="211" t="s">
        <v>197</v>
      </c>
      <c r="E253" s="212" t="s">
        <v>32</v>
      </c>
      <c r="F253" s="213" t="s">
        <v>556</v>
      </c>
      <c r="G253" s="210"/>
      <c r="H253" s="214">
        <v>29.762</v>
      </c>
      <c r="I253" s="215"/>
      <c r="J253" s="210"/>
      <c r="K253" s="210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197</v>
      </c>
      <c r="AU253" s="220" t="s">
        <v>141</v>
      </c>
      <c r="AV253" s="13" t="s">
        <v>141</v>
      </c>
      <c r="AW253" s="13" t="s">
        <v>41</v>
      </c>
      <c r="AX253" s="13" t="s">
        <v>79</v>
      </c>
      <c r="AY253" s="220" t="s">
        <v>132</v>
      </c>
    </row>
    <row r="254" spans="1:65" s="13" customFormat="1" ht="11.25">
      <c r="B254" s="209"/>
      <c r="C254" s="210"/>
      <c r="D254" s="211" t="s">
        <v>197</v>
      </c>
      <c r="E254" s="212" t="s">
        <v>32</v>
      </c>
      <c r="F254" s="213" t="s">
        <v>557</v>
      </c>
      <c r="G254" s="210"/>
      <c r="H254" s="214">
        <v>-1.6</v>
      </c>
      <c r="I254" s="215"/>
      <c r="J254" s="210"/>
      <c r="K254" s="210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197</v>
      </c>
      <c r="AU254" s="220" t="s">
        <v>141</v>
      </c>
      <c r="AV254" s="13" t="s">
        <v>141</v>
      </c>
      <c r="AW254" s="13" t="s">
        <v>41</v>
      </c>
      <c r="AX254" s="13" t="s">
        <v>79</v>
      </c>
      <c r="AY254" s="220" t="s">
        <v>132</v>
      </c>
    </row>
    <row r="255" spans="1:65" s="14" customFormat="1" ht="11.25">
      <c r="B255" s="221"/>
      <c r="C255" s="222"/>
      <c r="D255" s="211" t="s">
        <v>197</v>
      </c>
      <c r="E255" s="223" t="s">
        <v>32</v>
      </c>
      <c r="F255" s="224" t="s">
        <v>199</v>
      </c>
      <c r="G255" s="222"/>
      <c r="H255" s="225">
        <v>28.161999999999999</v>
      </c>
      <c r="I255" s="226"/>
      <c r="J255" s="222"/>
      <c r="K255" s="222"/>
      <c r="L255" s="227"/>
      <c r="M255" s="228"/>
      <c r="N255" s="229"/>
      <c r="O255" s="229"/>
      <c r="P255" s="229"/>
      <c r="Q255" s="229"/>
      <c r="R255" s="229"/>
      <c r="S255" s="229"/>
      <c r="T255" s="230"/>
      <c r="AT255" s="231" t="s">
        <v>197</v>
      </c>
      <c r="AU255" s="231" t="s">
        <v>141</v>
      </c>
      <c r="AV255" s="14" t="s">
        <v>150</v>
      </c>
      <c r="AW255" s="14" t="s">
        <v>41</v>
      </c>
      <c r="AX255" s="14" t="s">
        <v>21</v>
      </c>
      <c r="AY255" s="231" t="s">
        <v>132</v>
      </c>
    </row>
    <row r="256" spans="1:65" s="2" customFormat="1" ht="16.5" customHeight="1">
      <c r="A256" s="36"/>
      <c r="B256" s="37"/>
      <c r="C256" s="232" t="s">
        <v>547</v>
      </c>
      <c r="D256" s="232" t="s">
        <v>243</v>
      </c>
      <c r="E256" s="233" t="s">
        <v>559</v>
      </c>
      <c r="F256" s="234" t="s">
        <v>560</v>
      </c>
      <c r="G256" s="235" t="s">
        <v>195</v>
      </c>
      <c r="H256" s="236">
        <v>28.178999999999998</v>
      </c>
      <c r="I256" s="237"/>
      <c r="J256" s="238">
        <f>ROUND(I256*H256,2)</f>
        <v>0</v>
      </c>
      <c r="K256" s="234" t="s">
        <v>139</v>
      </c>
      <c r="L256" s="239"/>
      <c r="M256" s="240" t="s">
        <v>32</v>
      </c>
      <c r="N256" s="241" t="s">
        <v>51</v>
      </c>
      <c r="O256" s="66"/>
      <c r="P256" s="200">
        <f>O256*H256</f>
        <v>0</v>
      </c>
      <c r="Q256" s="200">
        <v>8.0000000000000002E-3</v>
      </c>
      <c r="R256" s="200">
        <f>Q256*H256</f>
        <v>0.22543199999999999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335</v>
      </c>
      <c r="AT256" s="202" t="s">
        <v>243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1015</v>
      </c>
    </row>
    <row r="257" spans="1:65" s="13" customFormat="1" ht="11.25">
      <c r="B257" s="209"/>
      <c r="C257" s="210"/>
      <c r="D257" s="211" t="s">
        <v>197</v>
      </c>
      <c r="E257" s="210"/>
      <c r="F257" s="213" t="s">
        <v>1016</v>
      </c>
      <c r="G257" s="210"/>
      <c r="H257" s="214">
        <v>28.178999999999998</v>
      </c>
      <c r="I257" s="215"/>
      <c r="J257" s="210"/>
      <c r="K257" s="210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197</v>
      </c>
      <c r="AU257" s="220" t="s">
        <v>141</v>
      </c>
      <c r="AV257" s="13" t="s">
        <v>141</v>
      </c>
      <c r="AW257" s="13" t="s">
        <v>4</v>
      </c>
      <c r="AX257" s="13" t="s">
        <v>21</v>
      </c>
      <c r="AY257" s="220" t="s">
        <v>132</v>
      </c>
    </row>
    <row r="258" spans="1:65" s="2" customFormat="1" ht="21.75" customHeight="1">
      <c r="A258" s="36"/>
      <c r="B258" s="37"/>
      <c r="C258" s="191" t="s">
        <v>552</v>
      </c>
      <c r="D258" s="191" t="s">
        <v>135</v>
      </c>
      <c r="E258" s="192" t="s">
        <v>564</v>
      </c>
      <c r="F258" s="193" t="s">
        <v>565</v>
      </c>
      <c r="G258" s="194" t="s">
        <v>195</v>
      </c>
      <c r="H258" s="195">
        <v>8.625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1017</v>
      </c>
    </row>
    <row r="259" spans="1:65" s="13" customFormat="1" ht="11.25">
      <c r="B259" s="209"/>
      <c r="C259" s="210"/>
      <c r="D259" s="211" t="s">
        <v>197</v>
      </c>
      <c r="E259" s="212" t="s">
        <v>32</v>
      </c>
      <c r="F259" s="213" t="s">
        <v>567</v>
      </c>
      <c r="G259" s="210"/>
      <c r="H259" s="214">
        <v>8.625</v>
      </c>
      <c r="I259" s="215"/>
      <c r="J259" s="210"/>
      <c r="K259" s="210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197</v>
      </c>
      <c r="AU259" s="220" t="s">
        <v>141</v>
      </c>
      <c r="AV259" s="13" t="s">
        <v>141</v>
      </c>
      <c r="AW259" s="13" t="s">
        <v>41</v>
      </c>
      <c r="AX259" s="13" t="s">
        <v>79</v>
      </c>
      <c r="AY259" s="220" t="s">
        <v>132</v>
      </c>
    </row>
    <row r="260" spans="1:65" s="14" customFormat="1" ht="11.25">
      <c r="B260" s="221"/>
      <c r="C260" s="222"/>
      <c r="D260" s="211" t="s">
        <v>197</v>
      </c>
      <c r="E260" s="223" t="s">
        <v>32</v>
      </c>
      <c r="F260" s="224" t="s">
        <v>199</v>
      </c>
      <c r="G260" s="222"/>
      <c r="H260" s="225">
        <v>8.625</v>
      </c>
      <c r="I260" s="226"/>
      <c r="J260" s="222"/>
      <c r="K260" s="222"/>
      <c r="L260" s="227"/>
      <c r="M260" s="228"/>
      <c r="N260" s="229"/>
      <c r="O260" s="229"/>
      <c r="P260" s="229"/>
      <c r="Q260" s="229"/>
      <c r="R260" s="229"/>
      <c r="S260" s="229"/>
      <c r="T260" s="230"/>
      <c r="AT260" s="231" t="s">
        <v>197</v>
      </c>
      <c r="AU260" s="231" t="s">
        <v>141</v>
      </c>
      <c r="AV260" s="14" t="s">
        <v>150</v>
      </c>
      <c r="AW260" s="14" t="s">
        <v>41</v>
      </c>
      <c r="AX260" s="14" t="s">
        <v>21</v>
      </c>
      <c r="AY260" s="231" t="s">
        <v>132</v>
      </c>
    </row>
    <row r="261" spans="1:65" s="2" customFormat="1" ht="16.5" customHeight="1">
      <c r="A261" s="36"/>
      <c r="B261" s="37"/>
      <c r="C261" s="232" t="s">
        <v>558</v>
      </c>
      <c r="D261" s="232" t="s">
        <v>243</v>
      </c>
      <c r="E261" s="233" t="s">
        <v>569</v>
      </c>
      <c r="F261" s="234" t="s">
        <v>570</v>
      </c>
      <c r="G261" s="235" t="s">
        <v>195</v>
      </c>
      <c r="H261" s="236">
        <v>8.798</v>
      </c>
      <c r="I261" s="237"/>
      <c r="J261" s="238">
        <f>ROUND(I261*H261,2)</f>
        <v>0</v>
      </c>
      <c r="K261" s="234" t="s">
        <v>139</v>
      </c>
      <c r="L261" s="239"/>
      <c r="M261" s="240" t="s">
        <v>32</v>
      </c>
      <c r="N261" s="241" t="s">
        <v>51</v>
      </c>
      <c r="O261" s="66"/>
      <c r="P261" s="200">
        <f>O261*H261</f>
        <v>0</v>
      </c>
      <c r="Q261" s="200">
        <v>2.3999999999999998E-3</v>
      </c>
      <c r="R261" s="200">
        <f>Q261*H261</f>
        <v>2.1115199999999997E-2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335</v>
      </c>
      <c r="AT261" s="202" t="s">
        <v>243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1018</v>
      </c>
    </row>
    <row r="262" spans="1:65" s="13" customFormat="1" ht="11.25">
      <c r="B262" s="209"/>
      <c r="C262" s="210"/>
      <c r="D262" s="211" t="s">
        <v>197</v>
      </c>
      <c r="E262" s="210"/>
      <c r="F262" s="213" t="s">
        <v>572</v>
      </c>
      <c r="G262" s="210"/>
      <c r="H262" s="214">
        <v>8.798</v>
      </c>
      <c r="I262" s="215"/>
      <c r="J262" s="210"/>
      <c r="K262" s="210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197</v>
      </c>
      <c r="AU262" s="220" t="s">
        <v>141</v>
      </c>
      <c r="AV262" s="13" t="s">
        <v>141</v>
      </c>
      <c r="AW262" s="13" t="s">
        <v>4</v>
      </c>
      <c r="AX262" s="13" t="s">
        <v>21</v>
      </c>
      <c r="AY262" s="220" t="s">
        <v>132</v>
      </c>
    </row>
    <row r="263" spans="1:65" s="2" customFormat="1" ht="21.75" customHeight="1">
      <c r="A263" s="36"/>
      <c r="B263" s="37"/>
      <c r="C263" s="191" t="s">
        <v>563</v>
      </c>
      <c r="D263" s="191" t="s">
        <v>135</v>
      </c>
      <c r="E263" s="192" t="s">
        <v>574</v>
      </c>
      <c r="F263" s="193" t="s">
        <v>575</v>
      </c>
      <c r="G263" s="194" t="s">
        <v>195</v>
      </c>
      <c r="H263" s="195">
        <v>8.625</v>
      </c>
      <c r="I263" s="196"/>
      <c r="J263" s="197">
        <f>ROUND(I263*H263,2)</f>
        <v>0</v>
      </c>
      <c r="K263" s="193" t="s">
        <v>139</v>
      </c>
      <c r="L263" s="41"/>
      <c r="M263" s="198" t="s">
        <v>32</v>
      </c>
      <c r="N263" s="199" t="s">
        <v>51</v>
      </c>
      <c r="O263" s="66"/>
      <c r="P263" s="200">
        <f>O263*H263</f>
        <v>0</v>
      </c>
      <c r="Q263" s="200">
        <v>0</v>
      </c>
      <c r="R263" s="200">
        <f>Q263*H263</f>
        <v>0</v>
      </c>
      <c r="S263" s="200">
        <v>0</v>
      </c>
      <c r="T263" s="201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2" t="s">
        <v>261</v>
      </c>
      <c r="AT263" s="202" t="s">
        <v>135</v>
      </c>
      <c r="AU263" s="202" t="s">
        <v>141</v>
      </c>
      <c r="AY263" s="18" t="s">
        <v>132</v>
      </c>
      <c r="BE263" s="203">
        <f>IF(N263="základní",J263,0)</f>
        <v>0</v>
      </c>
      <c r="BF263" s="203">
        <f>IF(N263="snížená",J263,0)</f>
        <v>0</v>
      </c>
      <c r="BG263" s="203">
        <f>IF(N263="zákl. přenesená",J263,0)</f>
        <v>0</v>
      </c>
      <c r="BH263" s="203">
        <f>IF(N263="sníž. přenesená",J263,0)</f>
        <v>0</v>
      </c>
      <c r="BI263" s="203">
        <f>IF(N263="nulová",J263,0)</f>
        <v>0</v>
      </c>
      <c r="BJ263" s="18" t="s">
        <v>141</v>
      </c>
      <c r="BK263" s="203">
        <f>ROUND(I263*H263,2)</f>
        <v>0</v>
      </c>
      <c r="BL263" s="18" t="s">
        <v>261</v>
      </c>
      <c r="BM263" s="202" t="s">
        <v>1019</v>
      </c>
    </row>
    <row r="264" spans="1:65" s="2" customFormat="1" ht="16.5" customHeight="1">
      <c r="A264" s="36"/>
      <c r="B264" s="37"/>
      <c r="C264" s="232" t="s">
        <v>568</v>
      </c>
      <c r="D264" s="232" t="s">
        <v>243</v>
      </c>
      <c r="E264" s="233" t="s">
        <v>578</v>
      </c>
      <c r="F264" s="234" t="s">
        <v>1020</v>
      </c>
      <c r="G264" s="235" t="s">
        <v>195</v>
      </c>
      <c r="H264" s="236">
        <v>8.798</v>
      </c>
      <c r="I264" s="237"/>
      <c r="J264" s="238">
        <f>ROUND(I264*H264,2)</f>
        <v>0</v>
      </c>
      <c r="K264" s="234" t="s">
        <v>139</v>
      </c>
      <c r="L264" s="239"/>
      <c r="M264" s="240" t="s">
        <v>32</v>
      </c>
      <c r="N264" s="241" t="s">
        <v>51</v>
      </c>
      <c r="O264" s="66"/>
      <c r="P264" s="200">
        <f>O264*H264</f>
        <v>0</v>
      </c>
      <c r="Q264" s="200">
        <v>3.5999999999999999E-3</v>
      </c>
      <c r="R264" s="200">
        <f>Q264*H264</f>
        <v>3.1672800000000001E-2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335</v>
      </c>
      <c r="AT264" s="202" t="s">
        <v>243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1021</v>
      </c>
    </row>
    <row r="265" spans="1:65" s="13" customFormat="1" ht="11.25">
      <c r="B265" s="209"/>
      <c r="C265" s="210"/>
      <c r="D265" s="211" t="s">
        <v>197</v>
      </c>
      <c r="E265" s="210"/>
      <c r="F265" s="213" t="s">
        <v>572</v>
      </c>
      <c r="G265" s="210"/>
      <c r="H265" s="214">
        <v>8.798</v>
      </c>
      <c r="I265" s="215"/>
      <c r="J265" s="210"/>
      <c r="K265" s="210"/>
      <c r="L265" s="216"/>
      <c r="M265" s="217"/>
      <c r="N265" s="218"/>
      <c r="O265" s="218"/>
      <c r="P265" s="218"/>
      <c r="Q265" s="218"/>
      <c r="R265" s="218"/>
      <c r="S265" s="218"/>
      <c r="T265" s="219"/>
      <c r="AT265" s="220" t="s">
        <v>197</v>
      </c>
      <c r="AU265" s="220" t="s">
        <v>141</v>
      </c>
      <c r="AV265" s="13" t="s">
        <v>141</v>
      </c>
      <c r="AW265" s="13" t="s">
        <v>4</v>
      </c>
      <c r="AX265" s="13" t="s">
        <v>21</v>
      </c>
      <c r="AY265" s="220" t="s">
        <v>132</v>
      </c>
    </row>
    <row r="266" spans="1:65" s="2" customFormat="1" ht="21.75" customHeight="1">
      <c r="A266" s="36"/>
      <c r="B266" s="37"/>
      <c r="C266" s="191" t="s">
        <v>573</v>
      </c>
      <c r="D266" s="191" t="s">
        <v>135</v>
      </c>
      <c r="E266" s="192" t="s">
        <v>582</v>
      </c>
      <c r="F266" s="193" t="s">
        <v>583</v>
      </c>
      <c r="G266" s="194" t="s">
        <v>251</v>
      </c>
      <c r="H266" s="195">
        <v>3.1120000000000001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261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1022</v>
      </c>
    </row>
    <row r="267" spans="1:65" s="12" customFormat="1" ht="22.9" customHeight="1">
      <c r="B267" s="175"/>
      <c r="C267" s="176"/>
      <c r="D267" s="177" t="s">
        <v>78</v>
      </c>
      <c r="E267" s="189" t="s">
        <v>585</v>
      </c>
      <c r="F267" s="189" t="s">
        <v>586</v>
      </c>
      <c r="G267" s="176"/>
      <c r="H267" s="176"/>
      <c r="I267" s="179"/>
      <c r="J267" s="190">
        <f>BK267</f>
        <v>0</v>
      </c>
      <c r="K267" s="176"/>
      <c r="L267" s="181"/>
      <c r="M267" s="182"/>
      <c r="N267" s="183"/>
      <c r="O267" s="183"/>
      <c r="P267" s="184">
        <f>SUM(P268:P270)</f>
        <v>0</v>
      </c>
      <c r="Q267" s="183"/>
      <c r="R267" s="184">
        <f>SUM(R268:R270)</f>
        <v>6.0000000000000001E-3</v>
      </c>
      <c r="S267" s="183"/>
      <c r="T267" s="185">
        <f>SUM(T268:T270)</f>
        <v>8.4519999999999998E-2</v>
      </c>
      <c r="AR267" s="186" t="s">
        <v>141</v>
      </c>
      <c r="AT267" s="187" t="s">
        <v>78</v>
      </c>
      <c r="AU267" s="187" t="s">
        <v>21</v>
      </c>
      <c r="AY267" s="186" t="s">
        <v>132</v>
      </c>
      <c r="BK267" s="188">
        <f>SUM(BK268:BK270)</f>
        <v>0</v>
      </c>
    </row>
    <row r="268" spans="1:65" s="2" customFormat="1" ht="21.75" customHeight="1">
      <c r="A268" s="36"/>
      <c r="B268" s="37"/>
      <c r="C268" s="191" t="s">
        <v>577</v>
      </c>
      <c r="D268" s="191" t="s">
        <v>135</v>
      </c>
      <c r="E268" s="192" t="s">
        <v>588</v>
      </c>
      <c r="F268" s="193" t="s">
        <v>589</v>
      </c>
      <c r="G268" s="194" t="s">
        <v>338</v>
      </c>
      <c r="H268" s="195">
        <v>1</v>
      </c>
      <c r="I268" s="196"/>
      <c r="J268" s="197">
        <f>ROUND(I268*H268,2)</f>
        <v>0</v>
      </c>
      <c r="K268" s="193" t="s">
        <v>139</v>
      </c>
      <c r="L268" s="41"/>
      <c r="M268" s="198" t="s">
        <v>32</v>
      </c>
      <c r="N268" s="199" t="s">
        <v>51</v>
      </c>
      <c r="O268" s="66"/>
      <c r="P268" s="200">
        <f>O268*H268</f>
        <v>0</v>
      </c>
      <c r="Q268" s="200">
        <v>1.5E-3</v>
      </c>
      <c r="R268" s="200">
        <f>Q268*H268</f>
        <v>1.5E-3</v>
      </c>
      <c r="S268" s="200">
        <v>0</v>
      </c>
      <c r="T268" s="20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2" t="s">
        <v>261</v>
      </c>
      <c r="AT268" s="202" t="s">
        <v>135</v>
      </c>
      <c r="AU268" s="202" t="s">
        <v>141</v>
      </c>
      <c r="AY268" s="18" t="s">
        <v>132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8" t="s">
        <v>141</v>
      </c>
      <c r="BK268" s="203">
        <f>ROUND(I268*H268,2)</f>
        <v>0</v>
      </c>
      <c r="BL268" s="18" t="s">
        <v>261</v>
      </c>
      <c r="BM268" s="202" t="s">
        <v>1023</v>
      </c>
    </row>
    <row r="269" spans="1:65" s="2" customFormat="1" ht="16.5" customHeight="1">
      <c r="A269" s="36"/>
      <c r="B269" s="37"/>
      <c r="C269" s="191" t="s">
        <v>581</v>
      </c>
      <c r="D269" s="191" t="s">
        <v>135</v>
      </c>
      <c r="E269" s="192" t="s">
        <v>592</v>
      </c>
      <c r="F269" s="193" t="s">
        <v>593</v>
      </c>
      <c r="G269" s="194" t="s">
        <v>338</v>
      </c>
      <c r="H269" s="195">
        <v>3</v>
      </c>
      <c r="I269" s="196"/>
      <c r="J269" s="197">
        <f>ROUND(I269*H269,2)</f>
        <v>0</v>
      </c>
      <c r="K269" s="193" t="s">
        <v>139</v>
      </c>
      <c r="L269" s="41"/>
      <c r="M269" s="198" t="s">
        <v>32</v>
      </c>
      <c r="N269" s="199" t="s">
        <v>51</v>
      </c>
      <c r="O269" s="66"/>
      <c r="P269" s="200">
        <f>O269*H269</f>
        <v>0</v>
      </c>
      <c r="Q269" s="200">
        <v>1.5E-3</v>
      </c>
      <c r="R269" s="200">
        <f>Q269*H269</f>
        <v>4.5000000000000005E-3</v>
      </c>
      <c r="S269" s="200">
        <v>0</v>
      </c>
      <c r="T269" s="20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2" t="s">
        <v>261</v>
      </c>
      <c r="AT269" s="202" t="s">
        <v>135</v>
      </c>
      <c r="AU269" s="202" t="s">
        <v>141</v>
      </c>
      <c r="AY269" s="18" t="s">
        <v>132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8" t="s">
        <v>141</v>
      </c>
      <c r="BK269" s="203">
        <f>ROUND(I269*H269,2)</f>
        <v>0</v>
      </c>
      <c r="BL269" s="18" t="s">
        <v>261</v>
      </c>
      <c r="BM269" s="202" t="s">
        <v>1024</v>
      </c>
    </row>
    <row r="270" spans="1:65" s="2" customFormat="1" ht="16.5" customHeight="1">
      <c r="A270" s="36"/>
      <c r="B270" s="37"/>
      <c r="C270" s="191" t="s">
        <v>587</v>
      </c>
      <c r="D270" s="191" t="s">
        <v>135</v>
      </c>
      <c r="E270" s="192" t="s">
        <v>596</v>
      </c>
      <c r="F270" s="193" t="s">
        <v>597</v>
      </c>
      <c r="G270" s="194" t="s">
        <v>338</v>
      </c>
      <c r="H270" s="195">
        <v>4</v>
      </c>
      <c r="I270" s="196"/>
      <c r="J270" s="197">
        <f>ROUND(I270*H270,2)</f>
        <v>0</v>
      </c>
      <c r="K270" s="193" t="s">
        <v>139</v>
      </c>
      <c r="L270" s="41"/>
      <c r="M270" s="198" t="s">
        <v>32</v>
      </c>
      <c r="N270" s="199" t="s">
        <v>51</v>
      </c>
      <c r="O270" s="66"/>
      <c r="P270" s="200">
        <f>O270*H270</f>
        <v>0</v>
      </c>
      <c r="Q270" s="200">
        <v>0</v>
      </c>
      <c r="R270" s="200">
        <f>Q270*H270</f>
        <v>0</v>
      </c>
      <c r="S270" s="200">
        <v>2.1129999999999999E-2</v>
      </c>
      <c r="T270" s="201">
        <f>S270*H270</f>
        <v>8.4519999999999998E-2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2" t="s">
        <v>261</v>
      </c>
      <c r="AT270" s="202" t="s">
        <v>135</v>
      </c>
      <c r="AU270" s="202" t="s">
        <v>141</v>
      </c>
      <c r="AY270" s="18" t="s">
        <v>132</v>
      </c>
      <c r="BE270" s="203">
        <f>IF(N270="základní",J270,0)</f>
        <v>0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8" t="s">
        <v>141</v>
      </c>
      <c r="BK270" s="203">
        <f>ROUND(I270*H270,2)</f>
        <v>0</v>
      </c>
      <c r="BL270" s="18" t="s">
        <v>261</v>
      </c>
      <c r="BM270" s="202" t="s">
        <v>1025</v>
      </c>
    </row>
    <row r="271" spans="1:65" s="12" customFormat="1" ht="22.9" customHeight="1">
      <c r="B271" s="175"/>
      <c r="C271" s="176"/>
      <c r="D271" s="177" t="s">
        <v>78</v>
      </c>
      <c r="E271" s="189" t="s">
        <v>599</v>
      </c>
      <c r="F271" s="189" t="s">
        <v>600</v>
      </c>
      <c r="G271" s="176"/>
      <c r="H271" s="176"/>
      <c r="I271" s="179"/>
      <c r="J271" s="190">
        <f>BK271</f>
        <v>0</v>
      </c>
      <c r="K271" s="176"/>
      <c r="L271" s="181"/>
      <c r="M271" s="182"/>
      <c r="N271" s="183"/>
      <c r="O271" s="183"/>
      <c r="P271" s="184">
        <f>P272</f>
        <v>0</v>
      </c>
      <c r="Q271" s="183"/>
      <c r="R271" s="184">
        <f>R272</f>
        <v>5.4599999999999996E-3</v>
      </c>
      <c r="S271" s="183"/>
      <c r="T271" s="185">
        <f>T272</f>
        <v>0</v>
      </c>
      <c r="AR271" s="186" t="s">
        <v>141</v>
      </c>
      <c r="AT271" s="187" t="s">
        <v>78</v>
      </c>
      <c r="AU271" s="187" t="s">
        <v>21</v>
      </c>
      <c r="AY271" s="186" t="s">
        <v>132</v>
      </c>
      <c r="BK271" s="188">
        <f>BK272</f>
        <v>0</v>
      </c>
    </row>
    <row r="272" spans="1:65" s="2" customFormat="1" ht="16.5" customHeight="1">
      <c r="A272" s="36"/>
      <c r="B272" s="37"/>
      <c r="C272" s="191" t="s">
        <v>709</v>
      </c>
      <c r="D272" s="191" t="s">
        <v>135</v>
      </c>
      <c r="E272" s="192" t="s">
        <v>602</v>
      </c>
      <c r="F272" s="193" t="s">
        <v>603</v>
      </c>
      <c r="G272" s="194" t="s">
        <v>604</v>
      </c>
      <c r="H272" s="195">
        <v>7</v>
      </c>
      <c r="I272" s="196"/>
      <c r="J272" s="197">
        <f>ROUND(I272*H272,2)</f>
        <v>0</v>
      </c>
      <c r="K272" s="193" t="s">
        <v>32</v>
      </c>
      <c r="L272" s="41"/>
      <c r="M272" s="198" t="s">
        <v>32</v>
      </c>
      <c r="N272" s="199" t="s">
        <v>51</v>
      </c>
      <c r="O272" s="66"/>
      <c r="P272" s="200">
        <f>O272*H272</f>
        <v>0</v>
      </c>
      <c r="Q272" s="200">
        <v>7.7999999999999999E-4</v>
      </c>
      <c r="R272" s="200">
        <f>Q272*H272</f>
        <v>5.4599999999999996E-3</v>
      </c>
      <c r="S272" s="200">
        <v>0</v>
      </c>
      <c r="T272" s="20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2" t="s">
        <v>261</v>
      </c>
      <c r="AT272" s="202" t="s">
        <v>135</v>
      </c>
      <c r="AU272" s="202" t="s">
        <v>141</v>
      </c>
      <c r="AY272" s="18" t="s">
        <v>132</v>
      </c>
      <c r="BE272" s="203">
        <f>IF(N272="základní",J272,0)</f>
        <v>0</v>
      </c>
      <c r="BF272" s="203">
        <f>IF(N272="snížená",J272,0)</f>
        <v>0</v>
      </c>
      <c r="BG272" s="203">
        <f>IF(N272="zákl. přenesená",J272,0)</f>
        <v>0</v>
      </c>
      <c r="BH272" s="203">
        <f>IF(N272="sníž. přenesená",J272,0)</f>
        <v>0</v>
      </c>
      <c r="BI272" s="203">
        <f>IF(N272="nulová",J272,0)</f>
        <v>0</v>
      </c>
      <c r="BJ272" s="18" t="s">
        <v>141</v>
      </c>
      <c r="BK272" s="203">
        <f>ROUND(I272*H272,2)</f>
        <v>0</v>
      </c>
      <c r="BL272" s="18" t="s">
        <v>261</v>
      </c>
      <c r="BM272" s="202" t="s">
        <v>1026</v>
      </c>
    </row>
    <row r="273" spans="1:65" s="12" customFormat="1" ht="22.9" customHeight="1">
      <c r="B273" s="175"/>
      <c r="C273" s="176"/>
      <c r="D273" s="177" t="s">
        <v>78</v>
      </c>
      <c r="E273" s="189" t="s">
        <v>606</v>
      </c>
      <c r="F273" s="189" t="s">
        <v>607</v>
      </c>
      <c r="G273" s="176"/>
      <c r="H273" s="176"/>
      <c r="I273" s="179"/>
      <c r="J273" s="190">
        <f>BK273</f>
        <v>0</v>
      </c>
      <c r="K273" s="176"/>
      <c r="L273" s="181"/>
      <c r="M273" s="182"/>
      <c r="N273" s="183"/>
      <c r="O273" s="183"/>
      <c r="P273" s="184">
        <f>P274</f>
        <v>0</v>
      </c>
      <c r="Q273" s="183"/>
      <c r="R273" s="184">
        <f>R274</f>
        <v>0</v>
      </c>
      <c r="S273" s="183"/>
      <c r="T273" s="185">
        <f>T274</f>
        <v>0</v>
      </c>
      <c r="AR273" s="186" t="s">
        <v>141</v>
      </c>
      <c r="AT273" s="187" t="s">
        <v>78</v>
      </c>
      <c r="AU273" s="187" t="s">
        <v>21</v>
      </c>
      <c r="AY273" s="186" t="s">
        <v>132</v>
      </c>
      <c r="BK273" s="188">
        <f>BK274</f>
        <v>0</v>
      </c>
    </row>
    <row r="274" spans="1:65" s="2" customFormat="1" ht="16.5" customHeight="1">
      <c r="A274" s="36"/>
      <c r="B274" s="37"/>
      <c r="C274" s="191" t="s">
        <v>591</v>
      </c>
      <c r="D274" s="191" t="s">
        <v>135</v>
      </c>
      <c r="E274" s="192" t="s">
        <v>609</v>
      </c>
      <c r="F274" s="193" t="s">
        <v>610</v>
      </c>
      <c r="G274" s="194" t="s">
        <v>138</v>
      </c>
      <c r="H274" s="195">
        <v>1</v>
      </c>
      <c r="I274" s="196"/>
      <c r="J274" s="197">
        <f>ROUND(I274*H274,2)</f>
        <v>0</v>
      </c>
      <c r="K274" s="193" t="s">
        <v>139</v>
      </c>
      <c r="L274" s="41"/>
      <c r="M274" s="198" t="s">
        <v>32</v>
      </c>
      <c r="N274" s="199" t="s">
        <v>51</v>
      </c>
      <c r="O274" s="66"/>
      <c r="P274" s="200">
        <f>O274*H274</f>
        <v>0</v>
      </c>
      <c r="Q274" s="200">
        <v>0</v>
      </c>
      <c r="R274" s="200">
        <f>Q274*H274</f>
        <v>0</v>
      </c>
      <c r="S274" s="200">
        <v>0</v>
      </c>
      <c r="T274" s="20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2" t="s">
        <v>261</v>
      </c>
      <c r="AT274" s="202" t="s">
        <v>135</v>
      </c>
      <c r="AU274" s="202" t="s">
        <v>141</v>
      </c>
      <c r="AY274" s="18" t="s">
        <v>132</v>
      </c>
      <c r="BE274" s="203">
        <f>IF(N274="základní",J274,0)</f>
        <v>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8" t="s">
        <v>141</v>
      </c>
      <c r="BK274" s="203">
        <f>ROUND(I274*H274,2)</f>
        <v>0</v>
      </c>
      <c r="BL274" s="18" t="s">
        <v>261</v>
      </c>
      <c r="BM274" s="202" t="s">
        <v>1027</v>
      </c>
    </row>
    <row r="275" spans="1:65" s="12" customFormat="1" ht="22.9" customHeight="1">
      <c r="B275" s="175"/>
      <c r="C275" s="176"/>
      <c r="D275" s="177" t="s">
        <v>78</v>
      </c>
      <c r="E275" s="189" t="s">
        <v>612</v>
      </c>
      <c r="F275" s="189" t="s">
        <v>613</v>
      </c>
      <c r="G275" s="176"/>
      <c r="H275" s="176"/>
      <c r="I275" s="179"/>
      <c r="J275" s="190">
        <f>BK275</f>
        <v>0</v>
      </c>
      <c r="K275" s="176"/>
      <c r="L275" s="181"/>
      <c r="M275" s="182"/>
      <c r="N275" s="183"/>
      <c r="O275" s="183"/>
      <c r="P275" s="184">
        <f>SUM(P276:P285)</f>
        <v>0</v>
      </c>
      <c r="Q275" s="183"/>
      <c r="R275" s="184">
        <f>SUM(R276:R285)</f>
        <v>4.4673370000000006</v>
      </c>
      <c r="S275" s="183"/>
      <c r="T275" s="185">
        <f>SUM(T276:T285)</f>
        <v>0</v>
      </c>
      <c r="AR275" s="186" t="s">
        <v>141</v>
      </c>
      <c r="AT275" s="187" t="s">
        <v>78</v>
      </c>
      <c r="AU275" s="187" t="s">
        <v>21</v>
      </c>
      <c r="AY275" s="186" t="s">
        <v>132</v>
      </c>
      <c r="BK275" s="188">
        <f>SUM(BK276:BK285)</f>
        <v>0</v>
      </c>
    </row>
    <row r="276" spans="1:65" s="2" customFormat="1" ht="21.75" customHeight="1">
      <c r="A276" s="36"/>
      <c r="B276" s="37"/>
      <c r="C276" s="191" t="s">
        <v>595</v>
      </c>
      <c r="D276" s="191" t="s">
        <v>135</v>
      </c>
      <c r="E276" s="192" t="s">
        <v>615</v>
      </c>
      <c r="F276" s="193" t="s">
        <v>616</v>
      </c>
      <c r="G276" s="194" t="s">
        <v>195</v>
      </c>
      <c r="H276" s="195">
        <v>61</v>
      </c>
      <c r="I276" s="196"/>
      <c r="J276" s="197">
        <f>ROUND(I276*H276,2)</f>
        <v>0</v>
      </c>
      <c r="K276" s="193" t="s">
        <v>139</v>
      </c>
      <c r="L276" s="41"/>
      <c r="M276" s="198" t="s">
        <v>32</v>
      </c>
      <c r="N276" s="199" t="s">
        <v>51</v>
      </c>
      <c r="O276" s="66"/>
      <c r="P276" s="200">
        <f>O276*H276</f>
        <v>0</v>
      </c>
      <c r="Q276" s="200">
        <v>0</v>
      </c>
      <c r="R276" s="200">
        <f>Q276*H276</f>
        <v>0</v>
      </c>
      <c r="S276" s="200">
        <v>0</v>
      </c>
      <c r="T276" s="20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2" t="s">
        <v>150</v>
      </c>
      <c r="AT276" s="202" t="s">
        <v>135</v>
      </c>
      <c r="AU276" s="202" t="s">
        <v>141</v>
      </c>
      <c r="AY276" s="18" t="s">
        <v>132</v>
      </c>
      <c r="BE276" s="203">
        <f>IF(N276="základní",J276,0)</f>
        <v>0</v>
      </c>
      <c r="BF276" s="203">
        <f>IF(N276="snížená",J276,0)</f>
        <v>0</v>
      </c>
      <c r="BG276" s="203">
        <f>IF(N276="zákl. přenesená",J276,0)</f>
        <v>0</v>
      </c>
      <c r="BH276" s="203">
        <f>IF(N276="sníž. přenesená",J276,0)</f>
        <v>0</v>
      </c>
      <c r="BI276" s="203">
        <f>IF(N276="nulová",J276,0)</f>
        <v>0</v>
      </c>
      <c r="BJ276" s="18" t="s">
        <v>141</v>
      </c>
      <c r="BK276" s="203">
        <f>ROUND(I276*H276,2)</f>
        <v>0</v>
      </c>
      <c r="BL276" s="18" t="s">
        <v>150</v>
      </c>
      <c r="BM276" s="202" t="s">
        <v>1028</v>
      </c>
    </row>
    <row r="277" spans="1:65" s="2" customFormat="1" ht="16.5" customHeight="1">
      <c r="A277" s="36"/>
      <c r="B277" s="37"/>
      <c r="C277" s="232" t="s">
        <v>608</v>
      </c>
      <c r="D277" s="232" t="s">
        <v>243</v>
      </c>
      <c r="E277" s="233" t="s">
        <v>619</v>
      </c>
      <c r="F277" s="234" t="s">
        <v>620</v>
      </c>
      <c r="G277" s="235" t="s">
        <v>202</v>
      </c>
      <c r="H277" s="236">
        <v>1.4930000000000001</v>
      </c>
      <c r="I277" s="237"/>
      <c r="J277" s="238">
        <f>ROUND(I277*H277,2)</f>
        <v>0</v>
      </c>
      <c r="K277" s="234" t="s">
        <v>139</v>
      </c>
      <c r="L277" s="239"/>
      <c r="M277" s="240" t="s">
        <v>32</v>
      </c>
      <c r="N277" s="241" t="s">
        <v>51</v>
      </c>
      <c r="O277" s="66"/>
      <c r="P277" s="200">
        <f>O277*H277</f>
        <v>0</v>
      </c>
      <c r="Q277" s="200">
        <v>0.55000000000000004</v>
      </c>
      <c r="R277" s="200">
        <f>Q277*H277</f>
        <v>0.82115000000000016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221</v>
      </c>
      <c r="AT277" s="202" t="s">
        <v>243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150</v>
      </c>
      <c r="BM277" s="202" t="s">
        <v>1029</v>
      </c>
    </row>
    <row r="278" spans="1:65" s="13" customFormat="1" ht="11.25">
      <c r="B278" s="209"/>
      <c r="C278" s="210"/>
      <c r="D278" s="211" t="s">
        <v>197</v>
      </c>
      <c r="E278" s="212" t="s">
        <v>32</v>
      </c>
      <c r="F278" s="213" t="s">
        <v>1030</v>
      </c>
      <c r="G278" s="210"/>
      <c r="H278" s="214">
        <v>1.464</v>
      </c>
      <c r="I278" s="215"/>
      <c r="J278" s="210"/>
      <c r="K278" s="210"/>
      <c r="L278" s="216"/>
      <c r="M278" s="217"/>
      <c r="N278" s="218"/>
      <c r="O278" s="218"/>
      <c r="P278" s="218"/>
      <c r="Q278" s="218"/>
      <c r="R278" s="218"/>
      <c r="S278" s="218"/>
      <c r="T278" s="219"/>
      <c r="AT278" s="220" t="s">
        <v>197</v>
      </c>
      <c r="AU278" s="220" t="s">
        <v>141</v>
      </c>
      <c r="AV278" s="13" t="s">
        <v>141</v>
      </c>
      <c r="AW278" s="13" t="s">
        <v>41</v>
      </c>
      <c r="AX278" s="13" t="s">
        <v>79</v>
      </c>
      <c r="AY278" s="220" t="s">
        <v>132</v>
      </c>
    </row>
    <row r="279" spans="1:65" s="14" customFormat="1" ht="11.25">
      <c r="B279" s="221"/>
      <c r="C279" s="222"/>
      <c r="D279" s="211" t="s">
        <v>197</v>
      </c>
      <c r="E279" s="223" t="s">
        <v>32</v>
      </c>
      <c r="F279" s="224" t="s">
        <v>199</v>
      </c>
      <c r="G279" s="222"/>
      <c r="H279" s="225">
        <v>1.464</v>
      </c>
      <c r="I279" s="226"/>
      <c r="J279" s="222"/>
      <c r="K279" s="222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197</v>
      </c>
      <c r="AU279" s="231" t="s">
        <v>141</v>
      </c>
      <c r="AV279" s="14" t="s">
        <v>150</v>
      </c>
      <c r="AW279" s="14" t="s">
        <v>41</v>
      </c>
      <c r="AX279" s="14" t="s">
        <v>21</v>
      </c>
      <c r="AY279" s="231" t="s">
        <v>132</v>
      </c>
    </row>
    <row r="280" spans="1:65" s="13" customFormat="1" ht="11.25">
      <c r="B280" s="209"/>
      <c r="C280" s="210"/>
      <c r="D280" s="211" t="s">
        <v>197</v>
      </c>
      <c r="E280" s="210"/>
      <c r="F280" s="213" t="s">
        <v>1031</v>
      </c>
      <c r="G280" s="210"/>
      <c r="H280" s="214">
        <v>1.4930000000000001</v>
      </c>
      <c r="I280" s="215"/>
      <c r="J280" s="210"/>
      <c r="K280" s="210"/>
      <c r="L280" s="216"/>
      <c r="M280" s="217"/>
      <c r="N280" s="218"/>
      <c r="O280" s="218"/>
      <c r="P280" s="218"/>
      <c r="Q280" s="218"/>
      <c r="R280" s="218"/>
      <c r="S280" s="218"/>
      <c r="T280" s="219"/>
      <c r="AT280" s="220" t="s">
        <v>197</v>
      </c>
      <c r="AU280" s="220" t="s">
        <v>141</v>
      </c>
      <c r="AV280" s="13" t="s">
        <v>141</v>
      </c>
      <c r="AW280" s="13" t="s">
        <v>4</v>
      </c>
      <c r="AX280" s="13" t="s">
        <v>21</v>
      </c>
      <c r="AY280" s="220" t="s">
        <v>132</v>
      </c>
    </row>
    <row r="281" spans="1:65" s="2" customFormat="1" ht="21.75" customHeight="1">
      <c r="A281" s="36"/>
      <c r="B281" s="37"/>
      <c r="C281" s="191" t="s">
        <v>614</v>
      </c>
      <c r="D281" s="191" t="s">
        <v>135</v>
      </c>
      <c r="E281" s="192" t="s">
        <v>625</v>
      </c>
      <c r="F281" s="193" t="s">
        <v>626</v>
      </c>
      <c r="G281" s="194" t="s">
        <v>195</v>
      </c>
      <c r="H281" s="195">
        <v>160.32</v>
      </c>
      <c r="I281" s="196"/>
      <c r="J281" s="197">
        <f>ROUND(I281*H281,2)</f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>O281*H281</f>
        <v>0</v>
      </c>
      <c r="Q281" s="200">
        <v>0</v>
      </c>
      <c r="R281" s="200">
        <f>Q281*H281</f>
        <v>0</v>
      </c>
      <c r="S281" s="200">
        <v>0</v>
      </c>
      <c r="T281" s="20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261</v>
      </c>
      <c r="AT281" s="202" t="s">
        <v>135</v>
      </c>
      <c r="AU281" s="202" t="s">
        <v>141</v>
      </c>
      <c r="AY281" s="18" t="s">
        <v>132</v>
      </c>
      <c r="BE281" s="203">
        <f>IF(N281="základní",J281,0)</f>
        <v>0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8" t="s">
        <v>141</v>
      </c>
      <c r="BK281" s="203">
        <f>ROUND(I281*H281,2)</f>
        <v>0</v>
      </c>
      <c r="BL281" s="18" t="s">
        <v>261</v>
      </c>
      <c r="BM281" s="202" t="s">
        <v>1032</v>
      </c>
    </row>
    <row r="282" spans="1:65" s="2" customFormat="1" ht="16.5" customHeight="1">
      <c r="A282" s="36"/>
      <c r="B282" s="37"/>
      <c r="C282" s="232" t="s">
        <v>618</v>
      </c>
      <c r="D282" s="232" t="s">
        <v>243</v>
      </c>
      <c r="E282" s="233" t="s">
        <v>629</v>
      </c>
      <c r="F282" s="234" t="s">
        <v>630</v>
      </c>
      <c r="G282" s="235" t="s">
        <v>195</v>
      </c>
      <c r="H282" s="236">
        <v>173.14599999999999</v>
      </c>
      <c r="I282" s="237"/>
      <c r="J282" s="238">
        <f>ROUND(I282*H282,2)</f>
        <v>0</v>
      </c>
      <c r="K282" s="234" t="s">
        <v>139</v>
      </c>
      <c r="L282" s="239"/>
      <c r="M282" s="240" t="s">
        <v>32</v>
      </c>
      <c r="N282" s="241" t="s">
        <v>51</v>
      </c>
      <c r="O282" s="66"/>
      <c r="P282" s="200">
        <f>O282*H282</f>
        <v>0</v>
      </c>
      <c r="Q282" s="200">
        <v>1.4500000000000001E-2</v>
      </c>
      <c r="R282" s="200">
        <f>Q282*H282</f>
        <v>2.5106169999999999</v>
      </c>
      <c r="S282" s="200">
        <v>0</v>
      </c>
      <c r="T282" s="201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335</v>
      </c>
      <c r="AT282" s="202" t="s">
        <v>243</v>
      </c>
      <c r="AU282" s="202" t="s">
        <v>141</v>
      </c>
      <c r="AY282" s="18" t="s">
        <v>132</v>
      </c>
      <c r="BE282" s="203">
        <f>IF(N282="základní",J282,0)</f>
        <v>0</v>
      </c>
      <c r="BF282" s="203">
        <f>IF(N282="snížená",J282,0)</f>
        <v>0</v>
      </c>
      <c r="BG282" s="203">
        <f>IF(N282="zákl. přenesená",J282,0)</f>
        <v>0</v>
      </c>
      <c r="BH282" s="203">
        <f>IF(N282="sníž. přenesená",J282,0)</f>
        <v>0</v>
      </c>
      <c r="BI282" s="203">
        <f>IF(N282="nulová",J282,0)</f>
        <v>0</v>
      </c>
      <c r="BJ282" s="18" t="s">
        <v>141</v>
      </c>
      <c r="BK282" s="203">
        <f>ROUND(I282*H282,2)</f>
        <v>0</v>
      </c>
      <c r="BL282" s="18" t="s">
        <v>261</v>
      </c>
      <c r="BM282" s="202" t="s">
        <v>1033</v>
      </c>
    </row>
    <row r="283" spans="1:65" s="13" customFormat="1" ht="11.25">
      <c r="B283" s="209"/>
      <c r="C283" s="210"/>
      <c r="D283" s="211" t="s">
        <v>197</v>
      </c>
      <c r="E283" s="210"/>
      <c r="F283" s="213" t="s">
        <v>632</v>
      </c>
      <c r="G283" s="210"/>
      <c r="H283" s="214">
        <v>173.14599999999999</v>
      </c>
      <c r="I283" s="215"/>
      <c r="J283" s="210"/>
      <c r="K283" s="210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197</v>
      </c>
      <c r="AU283" s="220" t="s">
        <v>141</v>
      </c>
      <c r="AV283" s="13" t="s">
        <v>141</v>
      </c>
      <c r="AW283" s="13" t="s">
        <v>4</v>
      </c>
      <c r="AX283" s="13" t="s">
        <v>21</v>
      </c>
      <c r="AY283" s="220" t="s">
        <v>132</v>
      </c>
    </row>
    <row r="284" spans="1:65" s="2" customFormat="1" ht="16.5" customHeight="1">
      <c r="A284" s="36"/>
      <c r="B284" s="37"/>
      <c r="C284" s="191" t="s">
        <v>624</v>
      </c>
      <c r="D284" s="191" t="s">
        <v>135</v>
      </c>
      <c r="E284" s="192" t="s">
        <v>634</v>
      </c>
      <c r="F284" s="193" t="s">
        <v>635</v>
      </c>
      <c r="G284" s="194" t="s">
        <v>224</v>
      </c>
      <c r="H284" s="195">
        <v>257</v>
      </c>
      <c r="I284" s="196"/>
      <c r="J284" s="197">
        <f>ROUND(I284*H284,2)</f>
        <v>0</v>
      </c>
      <c r="K284" s="193" t="s">
        <v>139</v>
      </c>
      <c r="L284" s="41"/>
      <c r="M284" s="198" t="s">
        <v>32</v>
      </c>
      <c r="N284" s="199" t="s">
        <v>51</v>
      </c>
      <c r="O284" s="66"/>
      <c r="P284" s="200">
        <f>O284*H284</f>
        <v>0</v>
      </c>
      <c r="Q284" s="200">
        <v>1.0000000000000001E-5</v>
      </c>
      <c r="R284" s="200">
        <f>Q284*H284</f>
        <v>2.5700000000000002E-3</v>
      </c>
      <c r="S284" s="200">
        <v>0</v>
      </c>
      <c r="T284" s="20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261</v>
      </c>
      <c r="AT284" s="202" t="s">
        <v>135</v>
      </c>
      <c r="AU284" s="202" t="s">
        <v>141</v>
      </c>
      <c r="AY284" s="18" t="s">
        <v>132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8" t="s">
        <v>141</v>
      </c>
      <c r="BK284" s="203">
        <f>ROUND(I284*H284,2)</f>
        <v>0</v>
      </c>
      <c r="BL284" s="18" t="s">
        <v>261</v>
      </c>
      <c r="BM284" s="202" t="s">
        <v>1034</v>
      </c>
    </row>
    <row r="285" spans="1:65" s="2" customFormat="1" ht="16.5" customHeight="1">
      <c r="A285" s="36"/>
      <c r="B285" s="37"/>
      <c r="C285" s="232" t="s">
        <v>628</v>
      </c>
      <c r="D285" s="232" t="s">
        <v>243</v>
      </c>
      <c r="E285" s="233" t="s">
        <v>638</v>
      </c>
      <c r="F285" s="234" t="s">
        <v>639</v>
      </c>
      <c r="G285" s="235" t="s">
        <v>202</v>
      </c>
      <c r="H285" s="236">
        <v>2.06</v>
      </c>
      <c r="I285" s="237"/>
      <c r="J285" s="238">
        <f>ROUND(I285*H285,2)</f>
        <v>0</v>
      </c>
      <c r="K285" s="234" t="s">
        <v>139</v>
      </c>
      <c r="L285" s="239"/>
      <c r="M285" s="240" t="s">
        <v>32</v>
      </c>
      <c r="N285" s="241" t="s">
        <v>51</v>
      </c>
      <c r="O285" s="66"/>
      <c r="P285" s="200">
        <f>O285*H285</f>
        <v>0</v>
      </c>
      <c r="Q285" s="200">
        <v>0.55000000000000004</v>
      </c>
      <c r="R285" s="200">
        <f>Q285*H285</f>
        <v>1.1330000000000002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335</v>
      </c>
      <c r="AT285" s="202" t="s">
        <v>243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1035</v>
      </c>
    </row>
    <row r="286" spans="1:65" s="12" customFormat="1" ht="22.9" customHeight="1">
      <c r="B286" s="175"/>
      <c r="C286" s="176"/>
      <c r="D286" s="177" t="s">
        <v>78</v>
      </c>
      <c r="E286" s="189" t="s">
        <v>868</v>
      </c>
      <c r="F286" s="189" t="s">
        <v>869</v>
      </c>
      <c r="G286" s="176"/>
      <c r="H286" s="176"/>
      <c r="I286" s="179"/>
      <c r="J286" s="190">
        <f>BK286</f>
        <v>0</v>
      </c>
      <c r="K286" s="176"/>
      <c r="L286" s="181"/>
      <c r="M286" s="182"/>
      <c r="N286" s="183"/>
      <c r="O286" s="183"/>
      <c r="P286" s="184">
        <f>P287</f>
        <v>0</v>
      </c>
      <c r="Q286" s="183"/>
      <c r="R286" s="184">
        <f>R287</f>
        <v>0.10522500000000001</v>
      </c>
      <c r="S286" s="183"/>
      <c r="T286" s="185">
        <f>T287</f>
        <v>0</v>
      </c>
      <c r="AR286" s="186" t="s">
        <v>141</v>
      </c>
      <c r="AT286" s="187" t="s">
        <v>78</v>
      </c>
      <c r="AU286" s="187" t="s">
        <v>21</v>
      </c>
      <c r="AY286" s="186" t="s">
        <v>132</v>
      </c>
      <c r="BK286" s="188">
        <f>BK287</f>
        <v>0</v>
      </c>
    </row>
    <row r="287" spans="1:65" s="2" customFormat="1" ht="21.75" customHeight="1">
      <c r="A287" s="36"/>
      <c r="B287" s="37"/>
      <c r="C287" s="191" t="s">
        <v>633</v>
      </c>
      <c r="D287" s="191" t="s">
        <v>135</v>
      </c>
      <c r="E287" s="192" t="s">
        <v>870</v>
      </c>
      <c r="F287" s="193" t="s">
        <v>871</v>
      </c>
      <c r="G287" s="194" t="s">
        <v>195</v>
      </c>
      <c r="H287" s="195">
        <v>8.625</v>
      </c>
      <c r="I287" s="196"/>
      <c r="J287" s="197">
        <f>ROUND(I287*H287,2)</f>
        <v>0</v>
      </c>
      <c r="K287" s="193" t="s">
        <v>139</v>
      </c>
      <c r="L287" s="41"/>
      <c r="M287" s="198" t="s">
        <v>32</v>
      </c>
      <c r="N287" s="199" t="s">
        <v>51</v>
      </c>
      <c r="O287" s="66"/>
      <c r="P287" s="200">
        <f>O287*H287</f>
        <v>0</v>
      </c>
      <c r="Q287" s="200">
        <v>1.2200000000000001E-2</v>
      </c>
      <c r="R287" s="200">
        <f>Q287*H287</f>
        <v>0.10522500000000001</v>
      </c>
      <c r="S287" s="200">
        <v>0</v>
      </c>
      <c r="T287" s="201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2" t="s">
        <v>261</v>
      </c>
      <c r="AT287" s="202" t="s">
        <v>135</v>
      </c>
      <c r="AU287" s="202" t="s">
        <v>141</v>
      </c>
      <c r="AY287" s="18" t="s">
        <v>132</v>
      </c>
      <c r="BE287" s="203">
        <f>IF(N287="základní",J287,0)</f>
        <v>0</v>
      </c>
      <c r="BF287" s="203">
        <f>IF(N287="snížená",J287,0)</f>
        <v>0</v>
      </c>
      <c r="BG287" s="203">
        <f>IF(N287="zákl. přenesená",J287,0)</f>
        <v>0</v>
      </c>
      <c r="BH287" s="203">
        <f>IF(N287="sníž. přenesená",J287,0)</f>
        <v>0</v>
      </c>
      <c r="BI287" s="203">
        <f>IF(N287="nulová",J287,0)</f>
        <v>0</v>
      </c>
      <c r="BJ287" s="18" t="s">
        <v>141</v>
      </c>
      <c r="BK287" s="203">
        <f>ROUND(I287*H287,2)</f>
        <v>0</v>
      </c>
      <c r="BL287" s="18" t="s">
        <v>261</v>
      </c>
      <c r="BM287" s="202" t="s">
        <v>1036</v>
      </c>
    </row>
    <row r="288" spans="1:65" s="12" customFormat="1" ht="22.9" customHeight="1">
      <c r="B288" s="175"/>
      <c r="C288" s="176"/>
      <c r="D288" s="177" t="s">
        <v>78</v>
      </c>
      <c r="E288" s="189" t="s">
        <v>645</v>
      </c>
      <c r="F288" s="189" t="s">
        <v>646</v>
      </c>
      <c r="G288" s="176"/>
      <c r="H288" s="176"/>
      <c r="I288" s="179"/>
      <c r="J288" s="190">
        <f>BK288</f>
        <v>0</v>
      </c>
      <c r="K288" s="176"/>
      <c r="L288" s="181"/>
      <c r="M288" s="182"/>
      <c r="N288" s="183"/>
      <c r="O288" s="183"/>
      <c r="P288" s="184">
        <f>SUM(P289:P294)</f>
        <v>0</v>
      </c>
      <c r="Q288" s="183"/>
      <c r="R288" s="184">
        <f>SUM(R289:R294)</f>
        <v>0.14738999999999999</v>
      </c>
      <c r="S288" s="183"/>
      <c r="T288" s="185">
        <f>SUM(T289:T294)</f>
        <v>0.29189999999999999</v>
      </c>
      <c r="AR288" s="186" t="s">
        <v>141</v>
      </c>
      <c r="AT288" s="187" t="s">
        <v>78</v>
      </c>
      <c r="AU288" s="187" t="s">
        <v>21</v>
      </c>
      <c r="AY288" s="186" t="s">
        <v>132</v>
      </c>
      <c r="BK288" s="188">
        <f>SUM(BK289:BK294)</f>
        <v>0</v>
      </c>
    </row>
    <row r="289" spans="1:65" s="2" customFormat="1" ht="21.75" customHeight="1">
      <c r="A289" s="36"/>
      <c r="B289" s="37"/>
      <c r="C289" s="191" t="s">
        <v>637</v>
      </c>
      <c r="D289" s="191" t="s">
        <v>135</v>
      </c>
      <c r="E289" s="192" t="s">
        <v>648</v>
      </c>
      <c r="F289" s="193" t="s">
        <v>649</v>
      </c>
      <c r="G289" s="194" t="s">
        <v>338</v>
      </c>
      <c r="H289" s="195">
        <v>1</v>
      </c>
      <c r="I289" s="196"/>
      <c r="J289" s="197">
        <f t="shared" ref="J289:J294" si="10">ROUND(I289*H289,2)</f>
        <v>0</v>
      </c>
      <c r="K289" s="193" t="s">
        <v>139</v>
      </c>
      <c r="L289" s="41"/>
      <c r="M289" s="198" t="s">
        <v>32</v>
      </c>
      <c r="N289" s="199" t="s">
        <v>51</v>
      </c>
      <c r="O289" s="66"/>
      <c r="P289" s="200">
        <f t="shared" ref="P289:P294" si="11">O289*H289</f>
        <v>0</v>
      </c>
      <c r="Q289" s="200">
        <v>0</v>
      </c>
      <c r="R289" s="200">
        <f t="shared" ref="R289:R294" si="12">Q289*H289</f>
        <v>0</v>
      </c>
      <c r="S289" s="200">
        <v>0</v>
      </c>
      <c r="T289" s="201">
        <f t="shared" ref="T289:T294" si="13"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150</v>
      </c>
      <c r="AT289" s="202" t="s">
        <v>135</v>
      </c>
      <c r="AU289" s="202" t="s">
        <v>141</v>
      </c>
      <c r="AY289" s="18" t="s">
        <v>132</v>
      </c>
      <c r="BE289" s="203">
        <f t="shared" ref="BE289:BE294" si="14">IF(N289="základní",J289,0)</f>
        <v>0</v>
      </c>
      <c r="BF289" s="203">
        <f t="shared" ref="BF289:BF294" si="15">IF(N289="snížená",J289,0)</f>
        <v>0</v>
      </c>
      <c r="BG289" s="203">
        <f t="shared" ref="BG289:BG294" si="16">IF(N289="zákl. přenesená",J289,0)</f>
        <v>0</v>
      </c>
      <c r="BH289" s="203">
        <f t="shared" ref="BH289:BH294" si="17">IF(N289="sníž. přenesená",J289,0)</f>
        <v>0</v>
      </c>
      <c r="BI289" s="203">
        <f t="shared" ref="BI289:BI294" si="18">IF(N289="nulová",J289,0)</f>
        <v>0</v>
      </c>
      <c r="BJ289" s="18" t="s">
        <v>141</v>
      </c>
      <c r="BK289" s="203">
        <f t="shared" ref="BK289:BK294" si="19">ROUND(I289*H289,2)</f>
        <v>0</v>
      </c>
      <c r="BL289" s="18" t="s">
        <v>150</v>
      </c>
      <c r="BM289" s="202" t="s">
        <v>1037</v>
      </c>
    </row>
    <row r="290" spans="1:65" s="2" customFormat="1" ht="21.75" customHeight="1">
      <c r="A290" s="36"/>
      <c r="B290" s="37"/>
      <c r="C290" s="232" t="s">
        <v>641</v>
      </c>
      <c r="D290" s="232" t="s">
        <v>243</v>
      </c>
      <c r="E290" s="233" t="s">
        <v>652</v>
      </c>
      <c r="F290" s="234" t="s">
        <v>653</v>
      </c>
      <c r="G290" s="235" t="s">
        <v>338</v>
      </c>
      <c r="H290" s="236">
        <v>1</v>
      </c>
      <c r="I290" s="237"/>
      <c r="J290" s="238">
        <f t="shared" si="10"/>
        <v>0</v>
      </c>
      <c r="K290" s="234" t="s">
        <v>139</v>
      </c>
      <c r="L290" s="239"/>
      <c r="M290" s="240" t="s">
        <v>32</v>
      </c>
      <c r="N290" s="241" t="s">
        <v>51</v>
      </c>
      <c r="O290" s="66"/>
      <c r="P290" s="200">
        <f t="shared" si="11"/>
        <v>0</v>
      </c>
      <c r="Q290" s="200">
        <v>1.95E-2</v>
      </c>
      <c r="R290" s="200">
        <f t="shared" si="12"/>
        <v>1.95E-2</v>
      </c>
      <c r="S290" s="200">
        <v>0</v>
      </c>
      <c r="T290" s="201">
        <f t="shared" si="13"/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221</v>
      </c>
      <c r="AT290" s="202" t="s">
        <v>243</v>
      </c>
      <c r="AU290" s="202" t="s">
        <v>141</v>
      </c>
      <c r="AY290" s="18" t="s">
        <v>132</v>
      </c>
      <c r="BE290" s="203">
        <f t="shared" si="14"/>
        <v>0</v>
      </c>
      <c r="BF290" s="203">
        <f t="shared" si="15"/>
        <v>0</v>
      </c>
      <c r="BG290" s="203">
        <f t="shared" si="16"/>
        <v>0</v>
      </c>
      <c r="BH290" s="203">
        <f t="shared" si="17"/>
        <v>0</v>
      </c>
      <c r="BI290" s="203">
        <f t="shared" si="18"/>
        <v>0</v>
      </c>
      <c r="BJ290" s="18" t="s">
        <v>141</v>
      </c>
      <c r="BK290" s="203">
        <f t="shared" si="19"/>
        <v>0</v>
      </c>
      <c r="BL290" s="18" t="s">
        <v>150</v>
      </c>
      <c r="BM290" s="202" t="s">
        <v>1038</v>
      </c>
    </row>
    <row r="291" spans="1:65" s="2" customFormat="1" ht="33" customHeight="1">
      <c r="A291" s="36"/>
      <c r="B291" s="37"/>
      <c r="C291" s="191" t="s">
        <v>647</v>
      </c>
      <c r="D291" s="191" t="s">
        <v>135</v>
      </c>
      <c r="E291" s="192" t="s">
        <v>1039</v>
      </c>
      <c r="F291" s="193" t="s">
        <v>657</v>
      </c>
      <c r="G291" s="194" t="s">
        <v>338</v>
      </c>
      <c r="H291" s="195">
        <v>7</v>
      </c>
      <c r="I291" s="196"/>
      <c r="J291" s="197">
        <f t="shared" si="10"/>
        <v>0</v>
      </c>
      <c r="K291" s="193" t="s">
        <v>139</v>
      </c>
      <c r="L291" s="41"/>
      <c r="M291" s="198" t="s">
        <v>32</v>
      </c>
      <c r="N291" s="199" t="s">
        <v>51</v>
      </c>
      <c r="O291" s="66"/>
      <c r="P291" s="200">
        <f t="shared" si="11"/>
        <v>0</v>
      </c>
      <c r="Q291" s="200">
        <v>2.7E-4</v>
      </c>
      <c r="R291" s="200">
        <f t="shared" si="12"/>
        <v>1.89E-3</v>
      </c>
      <c r="S291" s="200">
        <v>0</v>
      </c>
      <c r="T291" s="201">
        <f t="shared" si="1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261</v>
      </c>
      <c r="AT291" s="202" t="s">
        <v>135</v>
      </c>
      <c r="AU291" s="202" t="s">
        <v>141</v>
      </c>
      <c r="AY291" s="18" t="s">
        <v>132</v>
      </c>
      <c r="BE291" s="203">
        <f t="shared" si="14"/>
        <v>0</v>
      </c>
      <c r="BF291" s="203">
        <f t="shared" si="15"/>
        <v>0</v>
      </c>
      <c r="BG291" s="203">
        <f t="shared" si="16"/>
        <v>0</v>
      </c>
      <c r="BH291" s="203">
        <f t="shared" si="17"/>
        <v>0</v>
      </c>
      <c r="BI291" s="203">
        <f t="shared" si="18"/>
        <v>0</v>
      </c>
      <c r="BJ291" s="18" t="s">
        <v>141</v>
      </c>
      <c r="BK291" s="203">
        <f t="shared" si="19"/>
        <v>0</v>
      </c>
      <c r="BL291" s="18" t="s">
        <v>261</v>
      </c>
      <c r="BM291" s="202" t="s">
        <v>1040</v>
      </c>
    </row>
    <row r="292" spans="1:65" s="2" customFormat="1" ht="16.5" customHeight="1">
      <c r="A292" s="36"/>
      <c r="B292" s="37"/>
      <c r="C292" s="232" t="s">
        <v>651</v>
      </c>
      <c r="D292" s="232" t="s">
        <v>243</v>
      </c>
      <c r="E292" s="233" t="s">
        <v>660</v>
      </c>
      <c r="F292" s="234" t="s">
        <v>661</v>
      </c>
      <c r="G292" s="235" t="s">
        <v>338</v>
      </c>
      <c r="H292" s="236">
        <v>7</v>
      </c>
      <c r="I292" s="237"/>
      <c r="J292" s="238">
        <f t="shared" si="10"/>
        <v>0</v>
      </c>
      <c r="K292" s="234" t="s">
        <v>139</v>
      </c>
      <c r="L292" s="239"/>
      <c r="M292" s="240" t="s">
        <v>32</v>
      </c>
      <c r="N292" s="241" t="s">
        <v>51</v>
      </c>
      <c r="O292" s="66"/>
      <c r="P292" s="200">
        <f t="shared" si="11"/>
        <v>0</v>
      </c>
      <c r="Q292" s="200">
        <v>1.7999999999999999E-2</v>
      </c>
      <c r="R292" s="200">
        <f t="shared" si="12"/>
        <v>0.126</v>
      </c>
      <c r="S292" s="200">
        <v>0</v>
      </c>
      <c r="T292" s="201">
        <f t="shared" si="13"/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335</v>
      </c>
      <c r="AT292" s="202" t="s">
        <v>243</v>
      </c>
      <c r="AU292" s="202" t="s">
        <v>141</v>
      </c>
      <c r="AY292" s="18" t="s">
        <v>132</v>
      </c>
      <c r="BE292" s="203">
        <f t="shared" si="14"/>
        <v>0</v>
      </c>
      <c r="BF292" s="203">
        <f t="shared" si="15"/>
        <v>0</v>
      </c>
      <c r="BG292" s="203">
        <f t="shared" si="16"/>
        <v>0</v>
      </c>
      <c r="BH292" s="203">
        <f t="shared" si="17"/>
        <v>0</v>
      </c>
      <c r="BI292" s="203">
        <f t="shared" si="18"/>
        <v>0</v>
      </c>
      <c r="BJ292" s="18" t="s">
        <v>141</v>
      </c>
      <c r="BK292" s="203">
        <f t="shared" si="19"/>
        <v>0</v>
      </c>
      <c r="BL292" s="18" t="s">
        <v>261</v>
      </c>
      <c r="BM292" s="202" t="s">
        <v>1041</v>
      </c>
    </row>
    <row r="293" spans="1:65" s="2" customFormat="1" ht="16.5" customHeight="1">
      <c r="A293" s="36"/>
      <c r="B293" s="37"/>
      <c r="C293" s="191" t="s">
        <v>655</v>
      </c>
      <c r="D293" s="191" t="s">
        <v>135</v>
      </c>
      <c r="E293" s="192" t="s">
        <v>664</v>
      </c>
      <c r="F293" s="193" t="s">
        <v>665</v>
      </c>
      <c r="G293" s="194" t="s">
        <v>338</v>
      </c>
      <c r="H293" s="195">
        <v>7</v>
      </c>
      <c r="I293" s="196"/>
      <c r="J293" s="197">
        <f t="shared" si="10"/>
        <v>0</v>
      </c>
      <c r="K293" s="193" t="s">
        <v>139</v>
      </c>
      <c r="L293" s="41"/>
      <c r="M293" s="198" t="s">
        <v>32</v>
      </c>
      <c r="N293" s="199" t="s">
        <v>51</v>
      </c>
      <c r="O293" s="66"/>
      <c r="P293" s="200">
        <f t="shared" si="11"/>
        <v>0</v>
      </c>
      <c r="Q293" s="200">
        <v>0</v>
      </c>
      <c r="R293" s="200">
        <f t="shared" si="12"/>
        <v>0</v>
      </c>
      <c r="S293" s="200">
        <v>4.1700000000000001E-2</v>
      </c>
      <c r="T293" s="201">
        <f t="shared" si="13"/>
        <v>0.29189999999999999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261</v>
      </c>
      <c r="AT293" s="202" t="s">
        <v>135</v>
      </c>
      <c r="AU293" s="202" t="s">
        <v>141</v>
      </c>
      <c r="AY293" s="18" t="s">
        <v>132</v>
      </c>
      <c r="BE293" s="203">
        <f t="shared" si="14"/>
        <v>0</v>
      </c>
      <c r="BF293" s="203">
        <f t="shared" si="15"/>
        <v>0</v>
      </c>
      <c r="BG293" s="203">
        <f t="shared" si="16"/>
        <v>0</v>
      </c>
      <c r="BH293" s="203">
        <f t="shared" si="17"/>
        <v>0</v>
      </c>
      <c r="BI293" s="203">
        <f t="shared" si="18"/>
        <v>0</v>
      </c>
      <c r="BJ293" s="18" t="s">
        <v>141</v>
      </c>
      <c r="BK293" s="203">
        <f t="shared" si="19"/>
        <v>0</v>
      </c>
      <c r="BL293" s="18" t="s">
        <v>261</v>
      </c>
      <c r="BM293" s="202" t="s">
        <v>1042</v>
      </c>
    </row>
    <row r="294" spans="1:65" s="2" customFormat="1" ht="21.75" customHeight="1">
      <c r="A294" s="36"/>
      <c r="B294" s="37"/>
      <c r="C294" s="191" t="s">
        <v>659</v>
      </c>
      <c r="D294" s="191" t="s">
        <v>135</v>
      </c>
      <c r="E294" s="192" t="s">
        <v>668</v>
      </c>
      <c r="F294" s="193" t="s">
        <v>669</v>
      </c>
      <c r="G294" s="194" t="s">
        <v>251</v>
      </c>
      <c r="H294" s="195">
        <v>0.128</v>
      </c>
      <c r="I294" s="196"/>
      <c r="J294" s="197">
        <f t="shared" si="10"/>
        <v>0</v>
      </c>
      <c r="K294" s="193" t="s">
        <v>139</v>
      </c>
      <c r="L294" s="41"/>
      <c r="M294" s="198" t="s">
        <v>32</v>
      </c>
      <c r="N294" s="199" t="s">
        <v>51</v>
      </c>
      <c r="O294" s="66"/>
      <c r="P294" s="200">
        <f t="shared" si="11"/>
        <v>0</v>
      </c>
      <c r="Q294" s="200">
        <v>0</v>
      </c>
      <c r="R294" s="200">
        <f t="shared" si="12"/>
        <v>0</v>
      </c>
      <c r="S294" s="200">
        <v>0</v>
      </c>
      <c r="T294" s="201">
        <f t="shared" si="13"/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2" t="s">
        <v>261</v>
      </c>
      <c r="AT294" s="202" t="s">
        <v>135</v>
      </c>
      <c r="AU294" s="202" t="s">
        <v>141</v>
      </c>
      <c r="AY294" s="18" t="s">
        <v>132</v>
      </c>
      <c r="BE294" s="203">
        <f t="shared" si="14"/>
        <v>0</v>
      </c>
      <c r="BF294" s="203">
        <f t="shared" si="15"/>
        <v>0</v>
      </c>
      <c r="BG294" s="203">
        <f t="shared" si="16"/>
        <v>0</v>
      </c>
      <c r="BH294" s="203">
        <f t="shared" si="17"/>
        <v>0</v>
      </c>
      <c r="BI294" s="203">
        <f t="shared" si="18"/>
        <v>0</v>
      </c>
      <c r="BJ294" s="18" t="s">
        <v>141</v>
      </c>
      <c r="BK294" s="203">
        <f t="shared" si="19"/>
        <v>0</v>
      </c>
      <c r="BL294" s="18" t="s">
        <v>261</v>
      </c>
      <c r="BM294" s="202" t="s">
        <v>1043</v>
      </c>
    </row>
    <row r="295" spans="1:65" s="12" customFormat="1" ht="22.9" customHeight="1">
      <c r="B295" s="175"/>
      <c r="C295" s="176"/>
      <c r="D295" s="177" t="s">
        <v>78</v>
      </c>
      <c r="E295" s="189" t="s">
        <v>671</v>
      </c>
      <c r="F295" s="189" t="s">
        <v>672</v>
      </c>
      <c r="G295" s="176"/>
      <c r="H295" s="176"/>
      <c r="I295" s="179"/>
      <c r="J295" s="190">
        <f>BK295</f>
        <v>0</v>
      </c>
      <c r="K295" s="176"/>
      <c r="L295" s="181"/>
      <c r="M295" s="182"/>
      <c r="N295" s="183"/>
      <c r="O295" s="183"/>
      <c r="P295" s="184">
        <f>SUM(P296:P298)</f>
        <v>0</v>
      </c>
      <c r="Q295" s="183"/>
      <c r="R295" s="184">
        <f>SUM(R296:R298)</f>
        <v>0</v>
      </c>
      <c r="S295" s="183"/>
      <c r="T295" s="185">
        <f>SUM(T296:T298)</f>
        <v>0.20200000000000004</v>
      </c>
      <c r="AR295" s="186" t="s">
        <v>141</v>
      </c>
      <c r="AT295" s="187" t="s">
        <v>78</v>
      </c>
      <c r="AU295" s="187" t="s">
        <v>21</v>
      </c>
      <c r="AY295" s="186" t="s">
        <v>132</v>
      </c>
      <c r="BK295" s="188">
        <f>SUM(BK296:BK298)</f>
        <v>0</v>
      </c>
    </row>
    <row r="296" spans="1:65" s="2" customFormat="1" ht="16.5" customHeight="1">
      <c r="A296" s="36"/>
      <c r="B296" s="37"/>
      <c r="C296" s="191" t="s">
        <v>663</v>
      </c>
      <c r="D296" s="191" t="s">
        <v>135</v>
      </c>
      <c r="E296" s="192" t="s">
        <v>674</v>
      </c>
      <c r="F296" s="193" t="s">
        <v>675</v>
      </c>
      <c r="G296" s="194" t="s">
        <v>338</v>
      </c>
      <c r="H296" s="195">
        <v>1</v>
      </c>
      <c r="I296" s="196"/>
      <c r="J296" s="197">
        <f>ROUND(I296*H296,2)</f>
        <v>0</v>
      </c>
      <c r="K296" s="193" t="s">
        <v>139</v>
      </c>
      <c r="L296" s="41"/>
      <c r="M296" s="198" t="s">
        <v>32</v>
      </c>
      <c r="N296" s="199" t="s">
        <v>51</v>
      </c>
      <c r="O296" s="66"/>
      <c r="P296" s="200">
        <f>O296*H296</f>
        <v>0</v>
      </c>
      <c r="Q296" s="200">
        <v>0</v>
      </c>
      <c r="R296" s="200">
        <f>Q296*H296</f>
        <v>0</v>
      </c>
      <c r="S296" s="200">
        <v>1.2999999999999999E-2</v>
      </c>
      <c r="T296" s="201">
        <f>S296*H296</f>
        <v>1.2999999999999999E-2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150</v>
      </c>
      <c r="AT296" s="202" t="s">
        <v>135</v>
      </c>
      <c r="AU296" s="202" t="s">
        <v>141</v>
      </c>
      <c r="AY296" s="18" t="s">
        <v>132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8" t="s">
        <v>141</v>
      </c>
      <c r="BK296" s="203">
        <f>ROUND(I296*H296,2)</f>
        <v>0</v>
      </c>
      <c r="BL296" s="18" t="s">
        <v>150</v>
      </c>
      <c r="BM296" s="202" t="s">
        <v>1044</v>
      </c>
    </row>
    <row r="297" spans="1:65" s="2" customFormat="1" ht="16.5" customHeight="1">
      <c r="A297" s="36"/>
      <c r="B297" s="37"/>
      <c r="C297" s="191" t="s">
        <v>667</v>
      </c>
      <c r="D297" s="191" t="s">
        <v>135</v>
      </c>
      <c r="E297" s="192" t="s">
        <v>895</v>
      </c>
      <c r="F297" s="193" t="s">
        <v>679</v>
      </c>
      <c r="G297" s="194" t="s">
        <v>224</v>
      </c>
      <c r="H297" s="195">
        <v>5.4</v>
      </c>
      <c r="I297" s="196"/>
      <c r="J297" s="197">
        <f>ROUND(I297*H297,2)</f>
        <v>0</v>
      </c>
      <c r="K297" s="193" t="s">
        <v>139</v>
      </c>
      <c r="L297" s="41"/>
      <c r="M297" s="198" t="s">
        <v>32</v>
      </c>
      <c r="N297" s="199" t="s">
        <v>51</v>
      </c>
      <c r="O297" s="66"/>
      <c r="P297" s="200">
        <f>O297*H297</f>
        <v>0</v>
      </c>
      <c r="Q297" s="200">
        <v>0</v>
      </c>
      <c r="R297" s="200">
        <f>Q297*H297</f>
        <v>0</v>
      </c>
      <c r="S297" s="200">
        <v>0</v>
      </c>
      <c r="T297" s="201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2" t="s">
        <v>261</v>
      </c>
      <c r="AT297" s="202" t="s">
        <v>135</v>
      </c>
      <c r="AU297" s="202" t="s">
        <v>141</v>
      </c>
      <c r="AY297" s="18" t="s">
        <v>132</v>
      </c>
      <c r="BE297" s="203">
        <f>IF(N297="základní",J297,0)</f>
        <v>0</v>
      </c>
      <c r="BF297" s="203">
        <f>IF(N297="snížená",J297,0)</f>
        <v>0</v>
      </c>
      <c r="BG297" s="203">
        <f>IF(N297="zákl. přenesená",J297,0)</f>
        <v>0</v>
      </c>
      <c r="BH297" s="203">
        <f>IF(N297="sníž. přenesená",J297,0)</f>
        <v>0</v>
      </c>
      <c r="BI297" s="203">
        <f>IF(N297="nulová",J297,0)</f>
        <v>0</v>
      </c>
      <c r="BJ297" s="18" t="s">
        <v>141</v>
      </c>
      <c r="BK297" s="203">
        <f>ROUND(I297*H297,2)</f>
        <v>0</v>
      </c>
      <c r="BL297" s="18" t="s">
        <v>261</v>
      </c>
      <c r="BM297" s="202" t="s">
        <v>1045</v>
      </c>
    </row>
    <row r="298" spans="1:65" s="2" customFormat="1" ht="16.5" customHeight="1">
      <c r="A298" s="36"/>
      <c r="B298" s="37"/>
      <c r="C298" s="191" t="s">
        <v>673</v>
      </c>
      <c r="D298" s="191" t="s">
        <v>135</v>
      </c>
      <c r="E298" s="192" t="s">
        <v>682</v>
      </c>
      <c r="F298" s="193" t="s">
        <v>683</v>
      </c>
      <c r="G298" s="194" t="s">
        <v>224</v>
      </c>
      <c r="H298" s="195">
        <v>5.4</v>
      </c>
      <c r="I298" s="196"/>
      <c r="J298" s="197">
        <f>ROUND(I298*H298,2)</f>
        <v>0</v>
      </c>
      <c r="K298" s="193" t="s">
        <v>139</v>
      </c>
      <c r="L298" s="41"/>
      <c r="M298" s="198" t="s">
        <v>32</v>
      </c>
      <c r="N298" s="199" t="s">
        <v>51</v>
      </c>
      <c r="O298" s="66"/>
      <c r="P298" s="200">
        <f>O298*H298</f>
        <v>0</v>
      </c>
      <c r="Q298" s="200">
        <v>0</v>
      </c>
      <c r="R298" s="200">
        <f>Q298*H298</f>
        <v>0</v>
      </c>
      <c r="S298" s="200">
        <v>3.5000000000000003E-2</v>
      </c>
      <c r="T298" s="201">
        <f>S298*H298</f>
        <v>0.18900000000000003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261</v>
      </c>
      <c r="AT298" s="202" t="s">
        <v>135</v>
      </c>
      <c r="AU298" s="202" t="s">
        <v>141</v>
      </c>
      <c r="AY298" s="18" t="s">
        <v>132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8" t="s">
        <v>141</v>
      </c>
      <c r="BK298" s="203">
        <f>ROUND(I298*H298,2)</f>
        <v>0</v>
      </c>
      <c r="BL298" s="18" t="s">
        <v>261</v>
      </c>
      <c r="BM298" s="202" t="s">
        <v>1046</v>
      </c>
    </row>
    <row r="299" spans="1:65" s="12" customFormat="1" ht="22.9" customHeight="1">
      <c r="B299" s="175"/>
      <c r="C299" s="176"/>
      <c r="D299" s="177" t="s">
        <v>78</v>
      </c>
      <c r="E299" s="189" t="s">
        <v>685</v>
      </c>
      <c r="F299" s="189" t="s">
        <v>686</v>
      </c>
      <c r="G299" s="176"/>
      <c r="H299" s="176"/>
      <c r="I299" s="179"/>
      <c r="J299" s="190">
        <f>BK299</f>
        <v>0</v>
      </c>
      <c r="K299" s="176"/>
      <c r="L299" s="181"/>
      <c r="M299" s="182"/>
      <c r="N299" s="183"/>
      <c r="O299" s="183"/>
      <c r="P299" s="184">
        <f>SUM(P300:P303)</f>
        <v>0</v>
      </c>
      <c r="Q299" s="183"/>
      <c r="R299" s="184">
        <f>SUM(R300:R303)</f>
        <v>6.7334400000000003E-2</v>
      </c>
      <c r="S299" s="183"/>
      <c r="T299" s="185">
        <f>SUM(T300:T303)</f>
        <v>0</v>
      </c>
      <c r="AR299" s="186" t="s">
        <v>141</v>
      </c>
      <c r="AT299" s="187" t="s">
        <v>78</v>
      </c>
      <c r="AU299" s="187" t="s">
        <v>21</v>
      </c>
      <c r="AY299" s="186" t="s">
        <v>132</v>
      </c>
      <c r="BK299" s="188">
        <f>SUM(BK300:BK303)</f>
        <v>0</v>
      </c>
    </row>
    <row r="300" spans="1:65" s="2" customFormat="1" ht="16.5" customHeight="1">
      <c r="A300" s="36"/>
      <c r="B300" s="37"/>
      <c r="C300" s="191" t="s">
        <v>677</v>
      </c>
      <c r="D300" s="191" t="s">
        <v>135</v>
      </c>
      <c r="E300" s="192" t="s">
        <v>688</v>
      </c>
      <c r="F300" s="193" t="s">
        <v>689</v>
      </c>
      <c r="G300" s="194" t="s">
        <v>195</v>
      </c>
      <c r="H300" s="195">
        <v>160.32</v>
      </c>
      <c r="I300" s="196"/>
      <c r="J300" s="197">
        <f>ROUND(I300*H300,2)</f>
        <v>0</v>
      </c>
      <c r="K300" s="193" t="s">
        <v>139</v>
      </c>
      <c r="L300" s="41"/>
      <c r="M300" s="198" t="s">
        <v>32</v>
      </c>
      <c r="N300" s="199" t="s">
        <v>51</v>
      </c>
      <c r="O300" s="66"/>
      <c r="P300" s="200">
        <f>O300*H300</f>
        <v>0</v>
      </c>
      <c r="Q300" s="200">
        <v>0</v>
      </c>
      <c r="R300" s="200">
        <f>Q300*H300</f>
        <v>0</v>
      </c>
      <c r="S300" s="200">
        <v>0</v>
      </c>
      <c r="T300" s="201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261</v>
      </c>
      <c r="AT300" s="202" t="s">
        <v>135</v>
      </c>
      <c r="AU300" s="202" t="s">
        <v>141</v>
      </c>
      <c r="AY300" s="18" t="s">
        <v>132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8" t="s">
        <v>141</v>
      </c>
      <c r="BK300" s="203">
        <f>ROUND(I300*H300,2)</f>
        <v>0</v>
      </c>
      <c r="BL300" s="18" t="s">
        <v>261</v>
      </c>
      <c r="BM300" s="202" t="s">
        <v>1047</v>
      </c>
    </row>
    <row r="301" spans="1:65" s="2" customFormat="1" ht="21.75" customHeight="1">
      <c r="A301" s="36"/>
      <c r="B301" s="37"/>
      <c r="C301" s="232" t="s">
        <v>681</v>
      </c>
      <c r="D301" s="232" t="s">
        <v>243</v>
      </c>
      <c r="E301" s="233" t="s">
        <v>692</v>
      </c>
      <c r="F301" s="234" t="s">
        <v>693</v>
      </c>
      <c r="G301" s="235" t="s">
        <v>224</v>
      </c>
      <c r="H301" s="236">
        <v>168.33600000000001</v>
      </c>
      <c r="I301" s="237"/>
      <c r="J301" s="238">
        <f>ROUND(I301*H301,2)</f>
        <v>0</v>
      </c>
      <c r="K301" s="234" t="s">
        <v>139</v>
      </c>
      <c r="L301" s="239"/>
      <c r="M301" s="240" t="s">
        <v>32</v>
      </c>
      <c r="N301" s="241" t="s">
        <v>51</v>
      </c>
      <c r="O301" s="66"/>
      <c r="P301" s="200">
        <f>O301*H301</f>
        <v>0</v>
      </c>
      <c r="Q301" s="200">
        <v>4.0000000000000002E-4</v>
      </c>
      <c r="R301" s="200">
        <f>Q301*H301</f>
        <v>6.7334400000000003E-2</v>
      </c>
      <c r="S301" s="200">
        <v>0</v>
      </c>
      <c r="T301" s="201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335</v>
      </c>
      <c r="AT301" s="202" t="s">
        <v>243</v>
      </c>
      <c r="AU301" s="202" t="s">
        <v>141</v>
      </c>
      <c r="AY301" s="18" t="s">
        <v>132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8" t="s">
        <v>141</v>
      </c>
      <c r="BK301" s="203">
        <f>ROUND(I301*H301,2)</f>
        <v>0</v>
      </c>
      <c r="BL301" s="18" t="s">
        <v>261</v>
      </c>
      <c r="BM301" s="202" t="s">
        <v>1048</v>
      </c>
    </row>
    <row r="302" spans="1:65" s="13" customFormat="1" ht="11.25">
      <c r="B302" s="209"/>
      <c r="C302" s="210"/>
      <c r="D302" s="211" t="s">
        <v>197</v>
      </c>
      <c r="E302" s="210"/>
      <c r="F302" s="213" t="s">
        <v>551</v>
      </c>
      <c r="G302" s="210"/>
      <c r="H302" s="214">
        <v>168.33600000000001</v>
      </c>
      <c r="I302" s="215"/>
      <c r="J302" s="210"/>
      <c r="K302" s="210"/>
      <c r="L302" s="216"/>
      <c r="M302" s="217"/>
      <c r="N302" s="218"/>
      <c r="O302" s="218"/>
      <c r="P302" s="218"/>
      <c r="Q302" s="218"/>
      <c r="R302" s="218"/>
      <c r="S302" s="218"/>
      <c r="T302" s="219"/>
      <c r="AT302" s="220" t="s">
        <v>197</v>
      </c>
      <c r="AU302" s="220" t="s">
        <v>141</v>
      </c>
      <c r="AV302" s="13" t="s">
        <v>141</v>
      </c>
      <c r="AW302" s="13" t="s">
        <v>4</v>
      </c>
      <c r="AX302" s="13" t="s">
        <v>21</v>
      </c>
      <c r="AY302" s="220" t="s">
        <v>132</v>
      </c>
    </row>
    <row r="303" spans="1:65" s="2" customFormat="1" ht="21.75" customHeight="1">
      <c r="A303" s="36"/>
      <c r="B303" s="37"/>
      <c r="C303" s="191" t="s">
        <v>687</v>
      </c>
      <c r="D303" s="191" t="s">
        <v>135</v>
      </c>
      <c r="E303" s="192" t="s">
        <v>696</v>
      </c>
      <c r="F303" s="193" t="s">
        <v>697</v>
      </c>
      <c r="G303" s="194" t="s">
        <v>251</v>
      </c>
      <c r="H303" s="195">
        <v>6.7000000000000004E-2</v>
      </c>
      <c r="I303" s="196"/>
      <c r="J303" s="197">
        <f>ROUND(I303*H303,2)</f>
        <v>0</v>
      </c>
      <c r="K303" s="193" t="s">
        <v>139</v>
      </c>
      <c r="L303" s="41"/>
      <c r="M303" s="198" t="s">
        <v>32</v>
      </c>
      <c r="N303" s="199" t="s">
        <v>51</v>
      </c>
      <c r="O303" s="66"/>
      <c r="P303" s="200">
        <f>O303*H303</f>
        <v>0</v>
      </c>
      <c r="Q303" s="200">
        <v>0</v>
      </c>
      <c r="R303" s="200">
        <f>Q303*H303</f>
        <v>0</v>
      </c>
      <c r="S303" s="200">
        <v>0</v>
      </c>
      <c r="T303" s="201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2" t="s">
        <v>261</v>
      </c>
      <c r="AT303" s="202" t="s">
        <v>135</v>
      </c>
      <c r="AU303" s="202" t="s">
        <v>141</v>
      </c>
      <c r="AY303" s="18" t="s">
        <v>132</v>
      </c>
      <c r="BE303" s="203">
        <f>IF(N303="základní",J303,0)</f>
        <v>0</v>
      </c>
      <c r="BF303" s="203">
        <f>IF(N303="snížená",J303,0)</f>
        <v>0</v>
      </c>
      <c r="BG303" s="203">
        <f>IF(N303="zákl. přenesená",J303,0)</f>
        <v>0</v>
      </c>
      <c r="BH303" s="203">
        <f>IF(N303="sníž. přenesená",J303,0)</f>
        <v>0</v>
      </c>
      <c r="BI303" s="203">
        <f>IF(N303="nulová",J303,0)</f>
        <v>0</v>
      </c>
      <c r="BJ303" s="18" t="s">
        <v>141</v>
      </c>
      <c r="BK303" s="203">
        <f>ROUND(I303*H303,2)</f>
        <v>0</v>
      </c>
      <c r="BL303" s="18" t="s">
        <v>261</v>
      </c>
      <c r="BM303" s="202" t="s">
        <v>1049</v>
      </c>
    </row>
    <row r="304" spans="1:65" s="12" customFormat="1" ht="22.9" customHeight="1">
      <c r="B304" s="175"/>
      <c r="C304" s="176"/>
      <c r="D304" s="177" t="s">
        <v>78</v>
      </c>
      <c r="E304" s="189" t="s">
        <v>699</v>
      </c>
      <c r="F304" s="189" t="s">
        <v>700</v>
      </c>
      <c r="G304" s="176"/>
      <c r="H304" s="176"/>
      <c r="I304" s="179"/>
      <c r="J304" s="190">
        <f>BK304</f>
        <v>0</v>
      </c>
      <c r="K304" s="176"/>
      <c r="L304" s="181"/>
      <c r="M304" s="182"/>
      <c r="N304" s="183"/>
      <c r="O304" s="183"/>
      <c r="P304" s="184">
        <f>SUM(P305:P308)</f>
        <v>0</v>
      </c>
      <c r="Q304" s="183"/>
      <c r="R304" s="184">
        <f>SUM(R305:R308)</f>
        <v>0.10485000000000001</v>
      </c>
      <c r="S304" s="183"/>
      <c r="T304" s="185">
        <f>SUM(T305:T308)</f>
        <v>0</v>
      </c>
      <c r="AR304" s="186" t="s">
        <v>141</v>
      </c>
      <c r="AT304" s="187" t="s">
        <v>78</v>
      </c>
      <c r="AU304" s="187" t="s">
        <v>21</v>
      </c>
      <c r="AY304" s="186" t="s">
        <v>132</v>
      </c>
      <c r="BK304" s="188">
        <f>SUM(BK305:BK308)</f>
        <v>0</v>
      </c>
    </row>
    <row r="305" spans="1:65" s="2" customFormat="1" ht="16.5" customHeight="1">
      <c r="A305" s="36"/>
      <c r="B305" s="37"/>
      <c r="C305" s="191" t="s">
        <v>691</v>
      </c>
      <c r="D305" s="191" t="s">
        <v>135</v>
      </c>
      <c r="E305" s="192" t="s">
        <v>702</v>
      </c>
      <c r="F305" s="193" t="s">
        <v>703</v>
      </c>
      <c r="G305" s="194" t="s">
        <v>195</v>
      </c>
      <c r="H305" s="195">
        <v>395</v>
      </c>
      <c r="I305" s="196"/>
      <c r="J305" s="197">
        <f>ROUND(I305*H305,2)</f>
        <v>0</v>
      </c>
      <c r="K305" s="193" t="s">
        <v>139</v>
      </c>
      <c r="L305" s="41"/>
      <c r="M305" s="198" t="s">
        <v>32</v>
      </c>
      <c r="N305" s="199" t="s">
        <v>51</v>
      </c>
      <c r="O305" s="66"/>
      <c r="P305" s="200">
        <f>O305*H305</f>
        <v>0</v>
      </c>
      <c r="Q305" s="200">
        <v>2.0000000000000002E-5</v>
      </c>
      <c r="R305" s="200">
        <f>Q305*H305</f>
        <v>7.9000000000000008E-3</v>
      </c>
      <c r="S305" s="200">
        <v>0</v>
      </c>
      <c r="T305" s="201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2" t="s">
        <v>261</v>
      </c>
      <c r="AT305" s="202" t="s">
        <v>135</v>
      </c>
      <c r="AU305" s="202" t="s">
        <v>141</v>
      </c>
      <c r="AY305" s="18" t="s">
        <v>132</v>
      </c>
      <c r="BE305" s="203">
        <f>IF(N305="základní",J305,0)</f>
        <v>0</v>
      </c>
      <c r="BF305" s="203">
        <f>IF(N305="snížená",J305,0)</f>
        <v>0</v>
      </c>
      <c r="BG305" s="203">
        <f>IF(N305="zákl. přenesená",J305,0)</f>
        <v>0</v>
      </c>
      <c r="BH305" s="203">
        <f>IF(N305="sníž. přenesená",J305,0)</f>
        <v>0</v>
      </c>
      <c r="BI305" s="203">
        <f>IF(N305="nulová",J305,0)</f>
        <v>0</v>
      </c>
      <c r="BJ305" s="18" t="s">
        <v>141</v>
      </c>
      <c r="BK305" s="203">
        <f>ROUND(I305*H305,2)</f>
        <v>0</v>
      </c>
      <c r="BL305" s="18" t="s">
        <v>261</v>
      </c>
      <c r="BM305" s="202" t="s">
        <v>1050</v>
      </c>
    </row>
    <row r="306" spans="1:65" s="2" customFormat="1" ht="16.5" customHeight="1">
      <c r="A306" s="36"/>
      <c r="B306" s="37"/>
      <c r="C306" s="191" t="s">
        <v>695</v>
      </c>
      <c r="D306" s="191" t="s">
        <v>135</v>
      </c>
      <c r="E306" s="192" t="s">
        <v>706</v>
      </c>
      <c r="F306" s="193" t="s">
        <v>707</v>
      </c>
      <c r="G306" s="194" t="s">
        <v>195</v>
      </c>
      <c r="H306" s="195">
        <v>395</v>
      </c>
      <c r="I306" s="196"/>
      <c r="J306" s="197">
        <f>ROUND(I306*H306,2)</f>
        <v>0</v>
      </c>
      <c r="K306" s="193" t="s">
        <v>139</v>
      </c>
      <c r="L306" s="41"/>
      <c r="M306" s="198" t="s">
        <v>32</v>
      </c>
      <c r="N306" s="199" t="s">
        <v>51</v>
      </c>
      <c r="O306" s="66"/>
      <c r="P306" s="200">
        <f>O306*H306</f>
        <v>0</v>
      </c>
      <c r="Q306" s="200">
        <v>0</v>
      </c>
      <c r="R306" s="200">
        <f>Q306*H306</f>
        <v>0</v>
      </c>
      <c r="S306" s="200">
        <v>0</v>
      </c>
      <c r="T306" s="20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2" t="s">
        <v>261</v>
      </c>
      <c r="AT306" s="202" t="s">
        <v>135</v>
      </c>
      <c r="AU306" s="202" t="s">
        <v>141</v>
      </c>
      <c r="AY306" s="18" t="s">
        <v>132</v>
      </c>
      <c r="BE306" s="203">
        <f>IF(N306="základní",J306,0)</f>
        <v>0</v>
      </c>
      <c r="BF306" s="203">
        <f>IF(N306="snížená",J306,0)</f>
        <v>0</v>
      </c>
      <c r="BG306" s="203">
        <f>IF(N306="zákl. přenesená",J306,0)</f>
        <v>0</v>
      </c>
      <c r="BH306" s="203">
        <f>IF(N306="sníž. přenesená",J306,0)</f>
        <v>0</v>
      </c>
      <c r="BI306" s="203">
        <f>IF(N306="nulová",J306,0)</f>
        <v>0</v>
      </c>
      <c r="BJ306" s="18" t="s">
        <v>141</v>
      </c>
      <c r="BK306" s="203">
        <f>ROUND(I306*H306,2)</f>
        <v>0</v>
      </c>
      <c r="BL306" s="18" t="s">
        <v>261</v>
      </c>
      <c r="BM306" s="202" t="s">
        <v>1051</v>
      </c>
    </row>
    <row r="307" spans="1:65" s="2" customFormat="1" ht="21.75" customHeight="1">
      <c r="A307" s="36"/>
      <c r="B307" s="37"/>
      <c r="C307" s="191" t="s">
        <v>701</v>
      </c>
      <c r="D307" s="191" t="s">
        <v>135</v>
      </c>
      <c r="E307" s="192" t="s">
        <v>710</v>
      </c>
      <c r="F307" s="193" t="s">
        <v>711</v>
      </c>
      <c r="G307" s="194" t="s">
        <v>195</v>
      </c>
      <c r="H307" s="195">
        <v>395</v>
      </c>
      <c r="I307" s="196"/>
      <c r="J307" s="197">
        <f>ROUND(I307*H307,2)</f>
        <v>0</v>
      </c>
      <c r="K307" s="193" t="s">
        <v>139</v>
      </c>
      <c r="L307" s="41"/>
      <c r="M307" s="198" t="s">
        <v>32</v>
      </c>
      <c r="N307" s="199" t="s">
        <v>51</v>
      </c>
      <c r="O307" s="66"/>
      <c r="P307" s="200">
        <f>O307*H307</f>
        <v>0</v>
      </c>
      <c r="Q307" s="200">
        <v>2.2000000000000001E-4</v>
      </c>
      <c r="R307" s="200">
        <f>Q307*H307</f>
        <v>8.6900000000000005E-2</v>
      </c>
      <c r="S307" s="200">
        <v>0</v>
      </c>
      <c r="T307" s="201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2" t="s">
        <v>261</v>
      </c>
      <c r="AT307" s="202" t="s">
        <v>135</v>
      </c>
      <c r="AU307" s="202" t="s">
        <v>141</v>
      </c>
      <c r="AY307" s="18" t="s">
        <v>132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8" t="s">
        <v>141</v>
      </c>
      <c r="BK307" s="203">
        <f>ROUND(I307*H307,2)</f>
        <v>0</v>
      </c>
      <c r="BL307" s="18" t="s">
        <v>261</v>
      </c>
      <c r="BM307" s="202" t="s">
        <v>1052</v>
      </c>
    </row>
    <row r="308" spans="1:65" s="2" customFormat="1" ht="21.75" customHeight="1">
      <c r="A308" s="36"/>
      <c r="B308" s="37"/>
      <c r="C308" s="191" t="s">
        <v>705</v>
      </c>
      <c r="D308" s="191" t="s">
        <v>135</v>
      </c>
      <c r="E308" s="192" t="s">
        <v>714</v>
      </c>
      <c r="F308" s="193" t="s">
        <v>715</v>
      </c>
      <c r="G308" s="194" t="s">
        <v>195</v>
      </c>
      <c r="H308" s="195">
        <v>67</v>
      </c>
      <c r="I308" s="196"/>
      <c r="J308" s="197">
        <f>ROUND(I308*H308,2)</f>
        <v>0</v>
      </c>
      <c r="K308" s="193" t="s">
        <v>139</v>
      </c>
      <c r="L308" s="41"/>
      <c r="M308" s="204" t="s">
        <v>32</v>
      </c>
      <c r="N308" s="205" t="s">
        <v>51</v>
      </c>
      <c r="O308" s="206"/>
      <c r="P308" s="207">
        <f>O308*H308</f>
        <v>0</v>
      </c>
      <c r="Q308" s="207">
        <v>1.4999999999999999E-4</v>
      </c>
      <c r="R308" s="207">
        <f>Q308*H308</f>
        <v>1.005E-2</v>
      </c>
      <c r="S308" s="207">
        <v>0</v>
      </c>
      <c r="T308" s="208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02" t="s">
        <v>261</v>
      </c>
      <c r="AT308" s="202" t="s">
        <v>135</v>
      </c>
      <c r="AU308" s="202" t="s">
        <v>141</v>
      </c>
      <c r="AY308" s="18" t="s">
        <v>132</v>
      </c>
      <c r="BE308" s="203">
        <f>IF(N308="základní",J308,0)</f>
        <v>0</v>
      </c>
      <c r="BF308" s="203">
        <f>IF(N308="snížená",J308,0)</f>
        <v>0</v>
      </c>
      <c r="BG308" s="203">
        <f>IF(N308="zákl. přenesená",J308,0)</f>
        <v>0</v>
      </c>
      <c r="BH308" s="203">
        <f>IF(N308="sníž. přenesená",J308,0)</f>
        <v>0</v>
      </c>
      <c r="BI308" s="203">
        <f>IF(N308="nulová",J308,0)</f>
        <v>0</v>
      </c>
      <c r="BJ308" s="18" t="s">
        <v>141</v>
      </c>
      <c r="BK308" s="203">
        <f>ROUND(I308*H308,2)</f>
        <v>0</v>
      </c>
      <c r="BL308" s="18" t="s">
        <v>261</v>
      </c>
      <c r="BM308" s="202" t="s">
        <v>1053</v>
      </c>
    </row>
    <row r="309" spans="1:65" s="2" customFormat="1" ht="6.95" customHeight="1">
      <c r="A309" s="36"/>
      <c r="B309" s="49"/>
      <c r="C309" s="50"/>
      <c r="D309" s="50"/>
      <c r="E309" s="50"/>
      <c r="F309" s="50"/>
      <c r="G309" s="50"/>
      <c r="H309" s="50"/>
      <c r="I309" s="140"/>
      <c r="J309" s="50"/>
      <c r="K309" s="50"/>
      <c r="L309" s="41"/>
      <c r="M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</row>
  </sheetData>
  <sheetProtection algorithmName="SHA-512" hashValue="vrw2hJ5hwhVCqnQJw5YyH+3N2a+uRcpb4Uf+wy+8fSVsvbmRY3NH9rNL0YXXyILD6kaAbeQ+k85wC/2ITPG+4A==" saltValue="EQya9sp9x/m4W8sXco+CQ6JB29duUS8YuyLcC3Te24kK+OISdCGx+P4qMkKDLNDP4KikOzF917RG+CuPFmXEcA==" spinCount="100000" sheet="1" objects="1" scenarios="1" formatColumns="0" formatRows="0" autoFilter="0"/>
  <autoFilter ref="C101:K308" xr:uid="{00000000-0009-0000-0000-000004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1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96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0" t="s">
        <v>1054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32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109"/>
      <c r="J13" s="36"/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ROUND(J103,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ROUND((SUM(BE103:BE300)),  2)</f>
        <v>0</v>
      </c>
      <c r="G33" s="36"/>
      <c r="H33" s="36"/>
      <c r="I33" s="129">
        <v>0.21</v>
      </c>
      <c r="J33" s="128">
        <f>ROUND(((SUM(BE103:BE300))*I33),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ROUND((SUM(BF103:BF300)),  2)</f>
        <v>0</v>
      </c>
      <c r="G34" s="36"/>
      <c r="H34" s="36"/>
      <c r="I34" s="129">
        <v>0.15</v>
      </c>
      <c r="J34" s="128">
        <f>ROUND(((SUM(BF103:BF300))*I34),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ROUND((SUM(BG103:BG300)),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ROUND((SUM(BH103:BH300)),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ROUND((SUM(BI103:BI300)),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30" t="str">
        <f>E9</f>
        <v xml:space="preserve">D.1.1/1-10 - Chrustova 10 - Stavební práce vnější - zateplení objektu,izolace suterénu, střecha  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J103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J104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J105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169</v>
      </c>
      <c r="E62" s="159"/>
      <c r="F62" s="159"/>
      <c r="G62" s="159"/>
      <c r="H62" s="159"/>
      <c r="I62" s="160"/>
      <c r="J62" s="161">
        <f>J117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170</v>
      </c>
      <c r="E63" s="159"/>
      <c r="F63" s="159"/>
      <c r="G63" s="159"/>
      <c r="H63" s="159"/>
      <c r="I63" s="160"/>
      <c r="J63" s="161">
        <f>J119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J121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J123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J130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174</v>
      </c>
      <c r="E67" s="159"/>
      <c r="F67" s="159"/>
      <c r="G67" s="159"/>
      <c r="H67" s="159"/>
      <c r="I67" s="160"/>
      <c r="J67" s="161">
        <f>J168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175</v>
      </c>
      <c r="E68" s="159"/>
      <c r="F68" s="159"/>
      <c r="G68" s="159"/>
      <c r="H68" s="159"/>
      <c r="I68" s="160"/>
      <c r="J68" s="161">
        <f>J173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176</v>
      </c>
      <c r="E69" s="159"/>
      <c r="F69" s="159"/>
      <c r="G69" s="159"/>
      <c r="H69" s="159"/>
      <c r="I69" s="160"/>
      <c r="J69" s="161">
        <f>J188</f>
        <v>0</v>
      </c>
      <c r="K69" s="157"/>
      <c r="L69" s="162"/>
    </row>
    <row r="70" spans="2:12" s="10" customFormat="1" ht="19.899999999999999" customHeight="1">
      <c r="B70" s="156"/>
      <c r="C70" s="157"/>
      <c r="D70" s="158" t="s">
        <v>177</v>
      </c>
      <c r="E70" s="159"/>
      <c r="F70" s="159"/>
      <c r="G70" s="159"/>
      <c r="H70" s="159"/>
      <c r="I70" s="160"/>
      <c r="J70" s="161">
        <f>J195</f>
        <v>0</v>
      </c>
      <c r="K70" s="157"/>
      <c r="L70" s="162"/>
    </row>
    <row r="71" spans="2:12" s="9" customFormat="1" ht="24.95" customHeight="1">
      <c r="B71" s="149"/>
      <c r="C71" s="150"/>
      <c r="D71" s="151" t="s">
        <v>178</v>
      </c>
      <c r="E71" s="152"/>
      <c r="F71" s="152"/>
      <c r="G71" s="152"/>
      <c r="H71" s="152"/>
      <c r="I71" s="153"/>
      <c r="J71" s="154">
        <f>J197</f>
        <v>0</v>
      </c>
      <c r="K71" s="150"/>
      <c r="L71" s="155"/>
    </row>
    <row r="72" spans="2:12" s="9" customFormat="1" ht="24.95" customHeight="1">
      <c r="B72" s="149"/>
      <c r="C72" s="150"/>
      <c r="D72" s="151" t="s">
        <v>179</v>
      </c>
      <c r="E72" s="152"/>
      <c r="F72" s="152"/>
      <c r="G72" s="152"/>
      <c r="H72" s="152"/>
      <c r="I72" s="153"/>
      <c r="J72" s="154">
        <f>J219</f>
        <v>0</v>
      </c>
      <c r="K72" s="150"/>
      <c r="L72" s="155"/>
    </row>
    <row r="73" spans="2:12" s="10" customFormat="1" ht="19.899999999999999" customHeight="1">
      <c r="B73" s="156"/>
      <c r="C73" s="157"/>
      <c r="D73" s="158" t="s">
        <v>180</v>
      </c>
      <c r="E73" s="159"/>
      <c r="F73" s="159"/>
      <c r="G73" s="159"/>
      <c r="H73" s="159"/>
      <c r="I73" s="160"/>
      <c r="J73" s="161">
        <f>J220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181</v>
      </c>
      <c r="E74" s="159"/>
      <c r="F74" s="159"/>
      <c r="G74" s="159"/>
      <c r="H74" s="159"/>
      <c r="I74" s="160"/>
      <c r="J74" s="161">
        <f>J233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182</v>
      </c>
      <c r="E75" s="159"/>
      <c r="F75" s="159"/>
      <c r="G75" s="159"/>
      <c r="H75" s="159"/>
      <c r="I75" s="160"/>
      <c r="J75" s="161">
        <f>J259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183</v>
      </c>
      <c r="E76" s="159"/>
      <c r="F76" s="159"/>
      <c r="G76" s="159"/>
      <c r="H76" s="159"/>
      <c r="I76" s="160"/>
      <c r="J76" s="161">
        <f>J263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184</v>
      </c>
      <c r="E77" s="159"/>
      <c r="F77" s="159"/>
      <c r="G77" s="159"/>
      <c r="H77" s="159"/>
      <c r="I77" s="160"/>
      <c r="J77" s="161">
        <f>J265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185</v>
      </c>
      <c r="E78" s="159"/>
      <c r="F78" s="159"/>
      <c r="G78" s="159"/>
      <c r="H78" s="159"/>
      <c r="I78" s="160"/>
      <c r="J78" s="161">
        <f>J267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718</v>
      </c>
      <c r="E79" s="159"/>
      <c r="F79" s="159"/>
      <c r="G79" s="159"/>
      <c r="H79" s="159"/>
      <c r="I79" s="160"/>
      <c r="J79" s="161">
        <f>J278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186</v>
      </c>
      <c r="E80" s="159"/>
      <c r="F80" s="159"/>
      <c r="G80" s="159"/>
      <c r="H80" s="159"/>
      <c r="I80" s="160"/>
      <c r="J80" s="161">
        <f>J280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187</v>
      </c>
      <c r="E81" s="159"/>
      <c r="F81" s="159"/>
      <c r="G81" s="159"/>
      <c r="H81" s="159"/>
      <c r="I81" s="160"/>
      <c r="J81" s="161">
        <f>J287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188</v>
      </c>
      <c r="E82" s="159"/>
      <c r="F82" s="159"/>
      <c r="G82" s="159"/>
      <c r="H82" s="159"/>
      <c r="I82" s="160"/>
      <c r="J82" s="161">
        <f>J291</f>
        <v>0</v>
      </c>
      <c r="K82" s="157"/>
      <c r="L82" s="162"/>
    </row>
    <row r="83" spans="1:31" s="10" customFormat="1" ht="19.899999999999999" customHeight="1">
      <c r="B83" s="156"/>
      <c r="C83" s="157"/>
      <c r="D83" s="158" t="s">
        <v>189</v>
      </c>
      <c r="E83" s="159"/>
      <c r="F83" s="159"/>
      <c r="G83" s="159"/>
      <c r="H83" s="159"/>
      <c r="I83" s="160"/>
      <c r="J83" s="161">
        <f>J296</f>
        <v>0</v>
      </c>
      <c r="K83" s="157"/>
      <c r="L83" s="162"/>
    </row>
    <row r="84" spans="1:31" s="2" customFormat="1" ht="21.75" customHeight="1">
      <c r="A84" s="36"/>
      <c r="B84" s="37"/>
      <c r="C84" s="38"/>
      <c r="D84" s="38"/>
      <c r="E84" s="38"/>
      <c r="F84" s="38"/>
      <c r="G84" s="38"/>
      <c r="H84" s="38"/>
      <c r="I84" s="109"/>
      <c r="J84" s="38"/>
      <c r="K84" s="38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31" s="2" customFormat="1" ht="6.95" customHeight="1">
      <c r="A85" s="36"/>
      <c r="B85" s="49"/>
      <c r="C85" s="50"/>
      <c r="D85" s="50"/>
      <c r="E85" s="50"/>
      <c r="F85" s="50"/>
      <c r="G85" s="50"/>
      <c r="H85" s="50"/>
      <c r="I85" s="140"/>
      <c r="J85" s="50"/>
      <c r="K85" s="50"/>
      <c r="L85" s="110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9" spans="1:31" s="2" customFormat="1" ht="6.95" customHeight="1">
      <c r="A89" s="36"/>
      <c r="B89" s="51"/>
      <c r="C89" s="52"/>
      <c r="D89" s="52"/>
      <c r="E89" s="52"/>
      <c r="F89" s="52"/>
      <c r="G89" s="52"/>
      <c r="H89" s="52"/>
      <c r="I89" s="143"/>
      <c r="J89" s="52"/>
      <c r="K89" s="52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24.95" customHeight="1">
      <c r="A90" s="36"/>
      <c r="B90" s="37"/>
      <c r="C90" s="24" t="s">
        <v>116</v>
      </c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6.95" customHeight="1">
      <c r="A91" s="36"/>
      <c r="B91" s="37"/>
      <c r="C91" s="38"/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2" customHeight="1">
      <c r="A92" s="36"/>
      <c r="B92" s="37"/>
      <c r="C92" s="30" t="s">
        <v>16</v>
      </c>
      <c r="D92" s="38"/>
      <c r="E92" s="38"/>
      <c r="F92" s="38"/>
      <c r="G92" s="38"/>
      <c r="H92" s="38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6.5" customHeight="1">
      <c r="A93" s="36"/>
      <c r="B93" s="37"/>
      <c r="C93" s="38"/>
      <c r="D93" s="38"/>
      <c r="E93" s="378" t="str">
        <f>E7</f>
        <v>Regenerace bytového fondu Mírová osada I.etapa -ul.Chrustova - VZ ZATEPLENÍ ,IZOLACE</v>
      </c>
      <c r="F93" s="379"/>
      <c r="G93" s="379"/>
      <c r="H93" s="379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0" t="s">
        <v>165</v>
      </c>
      <c r="D94" s="38"/>
      <c r="E94" s="38"/>
      <c r="F94" s="38"/>
      <c r="G94" s="38"/>
      <c r="H94" s="38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16.5" customHeight="1">
      <c r="A95" s="36"/>
      <c r="B95" s="37"/>
      <c r="C95" s="38"/>
      <c r="D95" s="38"/>
      <c r="E95" s="330" t="str">
        <f>E9</f>
        <v xml:space="preserve">D.1.1/1-10 - Chrustova 10 - Stavební práce vnější - zateplení objektu,izolace suterénu, střecha   </v>
      </c>
      <c r="F95" s="375"/>
      <c r="G95" s="375"/>
      <c r="H95" s="375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109"/>
      <c r="J96" s="38"/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0" t="s">
        <v>22</v>
      </c>
      <c r="D97" s="38"/>
      <c r="E97" s="38"/>
      <c r="F97" s="28" t="str">
        <f>F12</f>
        <v xml:space="preserve">Slezská Ostrava </v>
      </c>
      <c r="G97" s="38"/>
      <c r="H97" s="38"/>
      <c r="I97" s="112" t="s">
        <v>24</v>
      </c>
      <c r="J97" s="61" t="str">
        <f>IF(J12="","",J12)</f>
        <v>22. 3. 2020</v>
      </c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109"/>
      <c r="J98" s="38"/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30</v>
      </c>
      <c r="D99" s="38"/>
      <c r="E99" s="38"/>
      <c r="F99" s="28" t="str">
        <f>E15</f>
        <v xml:space="preserve"> </v>
      </c>
      <c r="G99" s="38"/>
      <c r="H99" s="38"/>
      <c r="I99" s="112" t="s">
        <v>37</v>
      </c>
      <c r="J99" s="34" t="str">
        <f>E21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0" t="s">
        <v>35</v>
      </c>
      <c r="D100" s="38"/>
      <c r="E100" s="38"/>
      <c r="F100" s="28" t="str">
        <f>IF(E18="","",E18)</f>
        <v>Vyplň údaj</v>
      </c>
      <c r="G100" s="38"/>
      <c r="H100" s="38"/>
      <c r="I100" s="112" t="s">
        <v>42</v>
      </c>
      <c r="J100" s="34" t="str">
        <f>E24</f>
        <v xml:space="preserve">Lenka Jerakasová </v>
      </c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109"/>
      <c r="J101" s="38"/>
      <c r="K101" s="38"/>
      <c r="L101" s="110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63"/>
      <c r="B102" s="164"/>
      <c r="C102" s="165" t="s">
        <v>117</v>
      </c>
      <c r="D102" s="166" t="s">
        <v>64</v>
      </c>
      <c r="E102" s="166" t="s">
        <v>60</v>
      </c>
      <c r="F102" s="166" t="s">
        <v>61</v>
      </c>
      <c r="G102" s="166" t="s">
        <v>118</v>
      </c>
      <c r="H102" s="166" t="s">
        <v>119</v>
      </c>
      <c r="I102" s="167" t="s">
        <v>120</v>
      </c>
      <c r="J102" s="166" t="s">
        <v>112</v>
      </c>
      <c r="K102" s="168" t="s">
        <v>121</v>
      </c>
      <c r="L102" s="169"/>
      <c r="M102" s="70" t="s">
        <v>32</v>
      </c>
      <c r="N102" s="71" t="s">
        <v>49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109"/>
      <c r="J103" s="170">
        <f>BK103</f>
        <v>0</v>
      </c>
      <c r="K103" s="38"/>
      <c r="L103" s="41"/>
      <c r="M103" s="73"/>
      <c r="N103" s="171"/>
      <c r="O103" s="74"/>
      <c r="P103" s="172">
        <f>P104+P197+P219</f>
        <v>0</v>
      </c>
      <c r="Q103" s="74"/>
      <c r="R103" s="172">
        <f>R104+R197+R219</f>
        <v>42.668687920000004</v>
      </c>
      <c r="S103" s="74"/>
      <c r="T103" s="173">
        <f>T104+T197+T219</f>
        <v>19.105750000000004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8" t="s">
        <v>78</v>
      </c>
      <c r="AU103" s="18" t="s">
        <v>113</v>
      </c>
      <c r="BK103" s="174">
        <f>BK104+BK197+BK219</f>
        <v>0</v>
      </c>
    </row>
    <row r="104" spans="1:65" s="12" customFormat="1" ht="25.9" customHeight="1">
      <c r="B104" s="175"/>
      <c r="C104" s="176"/>
      <c r="D104" s="177" t="s">
        <v>78</v>
      </c>
      <c r="E104" s="178" t="s">
        <v>190</v>
      </c>
      <c r="F104" s="178" t="s">
        <v>191</v>
      </c>
      <c r="G104" s="176"/>
      <c r="H104" s="176"/>
      <c r="I104" s="179"/>
      <c r="J104" s="180">
        <f>BK104</f>
        <v>0</v>
      </c>
      <c r="K104" s="176"/>
      <c r="L104" s="181"/>
      <c r="M104" s="182"/>
      <c r="N104" s="183"/>
      <c r="O104" s="183"/>
      <c r="P104" s="184">
        <f>P105+P117+P119+P121+P123+P130+P168+P173+P188+P195</f>
        <v>0</v>
      </c>
      <c r="Q104" s="183"/>
      <c r="R104" s="184">
        <f>R105+R117+R119+R121+R123+R130+R168+R173+R188+R195</f>
        <v>31.7061198</v>
      </c>
      <c r="S104" s="183"/>
      <c r="T104" s="185">
        <f>T105+T117+T119+T121+T123+T130+T168+T173+T188+T195</f>
        <v>18.465400000000002</v>
      </c>
      <c r="AR104" s="186" t="s">
        <v>21</v>
      </c>
      <c r="AT104" s="187" t="s">
        <v>78</v>
      </c>
      <c r="AU104" s="187" t="s">
        <v>79</v>
      </c>
      <c r="AY104" s="186" t="s">
        <v>132</v>
      </c>
      <c r="BK104" s="188">
        <f>BK105+BK117+BK119+BK121+BK123+BK130+BK168+BK173+BK188+BK195</f>
        <v>0</v>
      </c>
    </row>
    <row r="105" spans="1:65" s="12" customFormat="1" ht="22.9" customHeight="1">
      <c r="B105" s="175"/>
      <c r="C105" s="176"/>
      <c r="D105" s="177" t="s">
        <v>78</v>
      </c>
      <c r="E105" s="189" t="s">
        <v>21</v>
      </c>
      <c r="F105" s="189" t="s">
        <v>192</v>
      </c>
      <c r="G105" s="176"/>
      <c r="H105" s="176"/>
      <c r="I105" s="179"/>
      <c r="J105" s="190">
        <f>BK105</f>
        <v>0</v>
      </c>
      <c r="K105" s="176"/>
      <c r="L105" s="181"/>
      <c r="M105" s="182"/>
      <c r="N105" s="183"/>
      <c r="O105" s="183"/>
      <c r="P105" s="184">
        <f>SUM(P106:P116)</f>
        <v>0</v>
      </c>
      <c r="Q105" s="183"/>
      <c r="R105" s="184">
        <f>SUM(R106:R116)</f>
        <v>0</v>
      </c>
      <c r="S105" s="183"/>
      <c r="T105" s="185">
        <f>SUM(T106:T116)</f>
        <v>11.016000000000002</v>
      </c>
      <c r="AR105" s="186" t="s">
        <v>21</v>
      </c>
      <c r="AT105" s="187" t="s">
        <v>78</v>
      </c>
      <c r="AU105" s="187" t="s">
        <v>21</v>
      </c>
      <c r="AY105" s="186" t="s">
        <v>132</v>
      </c>
      <c r="BK105" s="188">
        <f>SUM(BK106:BK116)</f>
        <v>0</v>
      </c>
    </row>
    <row r="106" spans="1:65" s="2" customFormat="1" ht="33" customHeight="1">
      <c r="A106" s="36"/>
      <c r="B106" s="37"/>
      <c r="C106" s="191" t="s">
        <v>21</v>
      </c>
      <c r="D106" s="191" t="s">
        <v>135</v>
      </c>
      <c r="E106" s="192" t="s">
        <v>193</v>
      </c>
      <c r="F106" s="193" t="s">
        <v>194</v>
      </c>
      <c r="G106" s="194" t="s">
        <v>195</v>
      </c>
      <c r="H106" s="195">
        <v>43.2</v>
      </c>
      <c r="I106" s="196"/>
      <c r="J106" s="197">
        <f>ROUND(I106*H106,2)</f>
        <v>0</v>
      </c>
      <c r="K106" s="193" t="s">
        <v>139</v>
      </c>
      <c r="L106" s="41"/>
      <c r="M106" s="198" t="s">
        <v>32</v>
      </c>
      <c r="N106" s="199" t="s">
        <v>51</v>
      </c>
      <c r="O106" s="66"/>
      <c r="P106" s="200">
        <f>O106*H106</f>
        <v>0</v>
      </c>
      <c r="Q106" s="200">
        <v>0</v>
      </c>
      <c r="R106" s="200">
        <f>Q106*H106</f>
        <v>0</v>
      </c>
      <c r="S106" s="200">
        <v>0.255</v>
      </c>
      <c r="T106" s="201">
        <f>S106*H106</f>
        <v>11.016000000000002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2" t="s">
        <v>150</v>
      </c>
      <c r="AT106" s="202" t="s">
        <v>135</v>
      </c>
      <c r="AU106" s="202" t="s">
        <v>141</v>
      </c>
      <c r="AY106" s="18" t="s">
        <v>132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18" t="s">
        <v>141</v>
      </c>
      <c r="BK106" s="203">
        <f>ROUND(I106*H106,2)</f>
        <v>0</v>
      </c>
      <c r="BL106" s="18" t="s">
        <v>150</v>
      </c>
      <c r="BM106" s="202" t="s">
        <v>196</v>
      </c>
    </row>
    <row r="107" spans="1:65" s="13" customFormat="1" ht="11.25">
      <c r="B107" s="209"/>
      <c r="C107" s="210"/>
      <c r="D107" s="211" t="s">
        <v>197</v>
      </c>
      <c r="E107" s="212" t="s">
        <v>32</v>
      </c>
      <c r="F107" s="213" t="s">
        <v>198</v>
      </c>
      <c r="G107" s="210"/>
      <c r="H107" s="214">
        <v>43.2</v>
      </c>
      <c r="I107" s="215"/>
      <c r="J107" s="210"/>
      <c r="K107" s="210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197</v>
      </c>
      <c r="AU107" s="220" t="s">
        <v>141</v>
      </c>
      <c r="AV107" s="13" t="s">
        <v>141</v>
      </c>
      <c r="AW107" s="13" t="s">
        <v>41</v>
      </c>
      <c r="AX107" s="13" t="s">
        <v>79</v>
      </c>
      <c r="AY107" s="220" t="s">
        <v>132</v>
      </c>
    </row>
    <row r="108" spans="1:65" s="14" customFormat="1" ht="11.25">
      <c r="B108" s="221"/>
      <c r="C108" s="222"/>
      <c r="D108" s="211" t="s">
        <v>197</v>
      </c>
      <c r="E108" s="223" t="s">
        <v>32</v>
      </c>
      <c r="F108" s="224" t="s">
        <v>199</v>
      </c>
      <c r="G108" s="222"/>
      <c r="H108" s="225">
        <v>43.2</v>
      </c>
      <c r="I108" s="226"/>
      <c r="J108" s="222"/>
      <c r="K108" s="222"/>
      <c r="L108" s="227"/>
      <c r="M108" s="228"/>
      <c r="N108" s="229"/>
      <c r="O108" s="229"/>
      <c r="P108" s="229"/>
      <c r="Q108" s="229"/>
      <c r="R108" s="229"/>
      <c r="S108" s="229"/>
      <c r="T108" s="230"/>
      <c r="AT108" s="231" t="s">
        <v>197</v>
      </c>
      <c r="AU108" s="231" t="s">
        <v>141</v>
      </c>
      <c r="AV108" s="14" t="s">
        <v>150</v>
      </c>
      <c r="AW108" s="14" t="s">
        <v>41</v>
      </c>
      <c r="AX108" s="14" t="s">
        <v>21</v>
      </c>
      <c r="AY108" s="231" t="s">
        <v>132</v>
      </c>
    </row>
    <row r="109" spans="1:65" s="2" customFormat="1" ht="21.75" customHeight="1">
      <c r="A109" s="36"/>
      <c r="B109" s="37"/>
      <c r="C109" s="191" t="s">
        <v>141</v>
      </c>
      <c r="D109" s="191" t="s">
        <v>135</v>
      </c>
      <c r="E109" s="192" t="s">
        <v>200</v>
      </c>
      <c r="F109" s="193" t="s">
        <v>201</v>
      </c>
      <c r="G109" s="194" t="s">
        <v>202</v>
      </c>
      <c r="H109" s="195">
        <v>56.7</v>
      </c>
      <c r="I109" s="196"/>
      <c r="J109" s="197">
        <f>ROUND(I109*H109,2)</f>
        <v>0</v>
      </c>
      <c r="K109" s="193" t="s">
        <v>139</v>
      </c>
      <c r="L109" s="41"/>
      <c r="M109" s="198" t="s">
        <v>32</v>
      </c>
      <c r="N109" s="199" t="s">
        <v>51</v>
      </c>
      <c r="O109" s="66"/>
      <c r="P109" s="200">
        <f>O109*H109</f>
        <v>0</v>
      </c>
      <c r="Q109" s="200">
        <v>0</v>
      </c>
      <c r="R109" s="200">
        <f>Q109*H109</f>
        <v>0</v>
      </c>
      <c r="S109" s="200">
        <v>0</v>
      </c>
      <c r="T109" s="201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202" t="s">
        <v>150</v>
      </c>
      <c r="AT109" s="202" t="s">
        <v>135</v>
      </c>
      <c r="AU109" s="202" t="s">
        <v>141</v>
      </c>
      <c r="AY109" s="18" t="s">
        <v>132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8" t="s">
        <v>141</v>
      </c>
      <c r="BK109" s="203">
        <f>ROUND(I109*H109,2)</f>
        <v>0</v>
      </c>
      <c r="BL109" s="18" t="s">
        <v>150</v>
      </c>
      <c r="BM109" s="202" t="s">
        <v>203</v>
      </c>
    </row>
    <row r="110" spans="1:65" s="13" customFormat="1" ht="11.25">
      <c r="B110" s="209"/>
      <c r="C110" s="210"/>
      <c r="D110" s="211" t="s">
        <v>197</v>
      </c>
      <c r="E110" s="212" t="s">
        <v>32</v>
      </c>
      <c r="F110" s="213" t="s">
        <v>204</v>
      </c>
      <c r="G110" s="210"/>
      <c r="H110" s="214">
        <v>56.7</v>
      </c>
      <c r="I110" s="215"/>
      <c r="J110" s="210"/>
      <c r="K110" s="210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197</v>
      </c>
      <c r="AU110" s="220" t="s">
        <v>141</v>
      </c>
      <c r="AV110" s="13" t="s">
        <v>141</v>
      </c>
      <c r="AW110" s="13" t="s">
        <v>41</v>
      </c>
      <c r="AX110" s="13" t="s">
        <v>79</v>
      </c>
      <c r="AY110" s="220" t="s">
        <v>132</v>
      </c>
    </row>
    <row r="111" spans="1:65" s="14" customFormat="1" ht="11.25">
      <c r="B111" s="221"/>
      <c r="C111" s="222"/>
      <c r="D111" s="211" t="s">
        <v>197</v>
      </c>
      <c r="E111" s="223" t="s">
        <v>32</v>
      </c>
      <c r="F111" s="224" t="s">
        <v>199</v>
      </c>
      <c r="G111" s="222"/>
      <c r="H111" s="225">
        <v>56.7</v>
      </c>
      <c r="I111" s="226"/>
      <c r="J111" s="222"/>
      <c r="K111" s="222"/>
      <c r="L111" s="227"/>
      <c r="M111" s="228"/>
      <c r="N111" s="229"/>
      <c r="O111" s="229"/>
      <c r="P111" s="229"/>
      <c r="Q111" s="229"/>
      <c r="R111" s="229"/>
      <c r="S111" s="229"/>
      <c r="T111" s="230"/>
      <c r="AT111" s="231" t="s">
        <v>197</v>
      </c>
      <c r="AU111" s="231" t="s">
        <v>141</v>
      </c>
      <c r="AV111" s="14" t="s">
        <v>150</v>
      </c>
      <c r="AW111" s="14" t="s">
        <v>41</v>
      </c>
      <c r="AX111" s="14" t="s">
        <v>21</v>
      </c>
      <c r="AY111" s="231" t="s">
        <v>132</v>
      </c>
    </row>
    <row r="112" spans="1:65" s="2" customFormat="1" ht="21.75" customHeight="1">
      <c r="A112" s="36"/>
      <c r="B112" s="37"/>
      <c r="C112" s="191" t="s">
        <v>146</v>
      </c>
      <c r="D112" s="191" t="s">
        <v>135</v>
      </c>
      <c r="E112" s="192" t="s">
        <v>205</v>
      </c>
      <c r="F112" s="193" t="s">
        <v>206</v>
      </c>
      <c r="G112" s="194" t="s">
        <v>202</v>
      </c>
      <c r="H112" s="195">
        <v>56.7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207</v>
      </c>
    </row>
    <row r="113" spans="1:65" s="2" customFormat="1" ht="21.75" customHeight="1">
      <c r="A113" s="36"/>
      <c r="B113" s="37"/>
      <c r="C113" s="191" t="s">
        <v>150</v>
      </c>
      <c r="D113" s="191" t="s">
        <v>135</v>
      </c>
      <c r="E113" s="192" t="s">
        <v>208</v>
      </c>
      <c r="F113" s="193" t="s">
        <v>209</v>
      </c>
      <c r="G113" s="194" t="s">
        <v>202</v>
      </c>
      <c r="H113" s="195">
        <v>56.7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210</v>
      </c>
    </row>
    <row r="114" spans="1:65" s="2" customFormat="1" ht="21.75" customHeight="1">
      <c r="A114" s="36"/>
      <c r="B114" s="37"/>
      <c r="C114" s="191" t="s">
        <v>131</v>
      </c>
      <c r="D114" s="191" t="s">
        <v>135</v>
      </c>
      <c r="E114" s="192" t="s">
        <v>211</v>
      </c>
      <c r="F114" s="193" t="s">
        <v>212</v>
      </c>
      <c r="G114" s="194" t="s">
        <v>202</v>
      </c>
      <c r="H114" s="195">
        <v>56.7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213</v>
      </c>
    </row>
    <row r="115" spans="1:65" s="2" customFormat="1" ht="21.75" customHeight="1">
      <c r="A115" s="36"/>
      <c r="B115" s="37"/>
      <c r="C115" s="191" t="s">
        <v>157</v>
      </c>
      <c r="D115" s="191" t="s">
        <v>135</v>
      </c>
      <c r="E115" s="192" t="s">
        <v>214</v>
      </c>
      <c r="F115" s="193" t="s">
        <v>215</v>
      </c>
      <c r="G115" s="194" t="s">
        <v>202</v>
      </c>
      <c r="H115" s="195">
        <v>56.7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216</v>
      </c>
    </row>
    <row r="116" spans="1:65" s="2" customFormat="1" ht="21.75" customHeight="1">
      <c r="A116" s="36"/>
      <c r="B116" s="37"/>
      <c r="C116" s="191" t="s">
        <v>161</v>
      </c>
      <c r="D116" s="191" t="s">
        <v>135</v>
      </c>
      <c r="E116" s="192" t="s">
        <v>217</v>
      </c>
      <c r="F116" s="193" t="s">
        <v>218</v>
      </c>
      <c r="G116" s="194" t="s">
        <v>202</v>
      </c>
      <c r="H116" s="195">
        <v>56.7</v>
      </c>
      <c r="I116" s="196"/>
      <c r="J116" s="197">
        <f>ROUND(I116*H116,2)</f>
        <v>0</v>
      </c>
      <c r="K116" s="193" t="s">
        <v>139</v>
      </c>
      <c r="L116" s="41"/>
      <c r="M116" s="198" t="s">
        <v>32</v>
      </c>
      <c r="N116" s="199" t="s">
        <v>51</v>
      </c>
      <c r="O116" s="66"/>
      <c r="P116" s="200">
        <f>O116*H116</f>
        <v>0</v>
      </c>
      <c r="Q116" s="200">
        <v>0</v>
      </c>
      <c r="R116" s="200">
        <f>Q116*H116</f>
        <v>0</v>
      </c>
      <c r="S116" s="200">
        <v>0</v>
      </c>
      <c r="T116" s="201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202" t="s">
        <v>150</v>
      </c>
      <c r="AT116" s="202" t="s">
        <v>135</v>
      </c>
      <c r="AU116" s="202" t="s">
        <v>141</v>
      </c>
      <c r="AY116" s="18" t="s">
        <v>132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18" t="s">
        <v>141</v>
      </c>
      <c r="BK116" s="203">
        <f>ROUND(I116*H116,2)</f>
        <v>0</v>
      </c>
      <c r="BL116" s="18" t="s">
        <v>150</v>
      </c>
      <c r="BM116" s="202" t="s">
        <v>219</v>
      </c>
    </row>
    <row r="117" spans="1:65" s="12" customFormat="1" ht="22.9" customHeight="1">
      <c r="B117" s="175"/>
      <c r="C117" s="176"/>
      <c r="D117" s="177" t="s">
        <v>78</v>
      </c>
      <c r="E117" s="189" t="s">
        <v>141</v>
      </c>
      <c r="F117" s="189" t="s">
        <v>220</v>
      </c>
      <c r="G117" s="176"/>
      <c r="H117" s="176"/>
      <c r="I117" s="179"/>
      <c r="J117" s="190">
        <f>BK117</f>
        <v>0</v>
      </c>
      <c r="K117" s="176"/>
      <c r="L117" s="181"/>
      <c r="M117" s="182"/>
      <c r="N117" s="183"/>
      <c r="O117" s="183"/>
      <c r="P117" s="184">
        <f>P118</f>
        <v>0</v>
      </c>
      <c r="Q117" s="183"/>
      <c r="R117" s="184">
        <f>R118</f>
        <v>8.6096599999999999</v>
      </c>
      <c r="S117" s="183"/>
      <c r="T117" s="185">
        <f>T118</f>
        <v>0</v>
      </c>
      <c r="AR117" s="186" t="s">
        <v>21</v>
      </c>
      <c r="AT117" s="187" t="s">
        <v>78</v>
      </c>
      <c r="AU117" s="187" t="s">
        <v>21</v>
      </c>
      <c r="AY117" s="186" t="s">
        <v>132</v>
      </c>
      <c r="BK117" s="188">
        <f>BK118</f>
        <v>0</v>
      </c>
    </row>
    <row r="118" spans="1:65" s="2" customFormat="1" ht="21.75" customHeight="1">
      <c r="A118" s="36"/>
      <c r="B118" s="37"/>
      <c r="C118" s="191" t="s">
        <v>221</v>
      </c>
      <c r="D118" s="191" t="s">
        <v>135</v>
      </c>
      <c r="E118" s="192" t="s">
        <v>222</v>
      </c>
      <c r="F118" s="193" t="s">
        <v>223</v>
      </c>
      <c r="G118" s="194" t="s">
        <v>224</v>
      </c>
      <c r="H118" s="195">
        <v>38</v>
      </c>
      <c r="I118" s="196"/>
      <c r="J118" s="197">
        <f>ROUND(I118*H118,2)</f>
        <v>0</v>
      </c>
      <c r="K118" s="193" t="s">
        <v>225</v>
      </c>
      <c r="L118" s="41"/>
      <c r="M118" s="198" t="s">
        <v>32</v>
      </c>
      <c r="N118" s="199" t="s">
        <v>51</v>
      </c>
      <c r="O118" s="66"/>
      <c r="P118" s="200">
        <f>O118*H118</f>
        <v>0</v>
      </c>
      <c r="Q118" s="200">
        <v>0.22656999999999999</v>
      </c>
      <c r="R118" s="200">
        <f>Q118*H118</f>
        <v>8.6096599999999999</v>
      </c>
      <c r="S118" s="200">
        <v>0</v>
      </c>
      <c r="T118" s="201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202" t="s">
        <v>150</v>
      </c>
      <c r="AT118" s="202" t="s">
        <v>135</v>
      </c>
      <c r="AU118" s="202" t="s">
        <v>141</v>
      </c>
      <c r="AY118" s="18" t="s">
        <v>132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18" t="s">
        <v>141</v>
      </c>
      <c r="BK118" s="203">
        <f>ROUND(I118*H118,2)</f>
        <v>0</v>
      </c>
      <c r="BL118" s="18" t="s">
        <v>150</v>
      </c>
      <c r="BM118" s="202" t="s">
        <v>226</v>
      </c>
    </row>
    <row r="119" spans="1:65" s="12" customFormat="1" ht="22.9" customHeight="1">
      <c r="B119" s="175"/>
      <c r="C119" s="176"/>
      <c r="D119" s="177" t="s">
        <v>78</v>
      </c>
      <c r="E119" s="189" t="s">
        <v>146</v>
      </c>
      <c r="F119" s="189" t="s">
        <v>227</v>
      </c>
      <c r="G119" s="176"/>
      <c r="H119" s="176"/>
      <c r="I119" s="179"/>
      <c r="J119" s="190">
        <f>BK119</f>
        <v>0</v>
      </c>
      <c r="K119" s="176"/>
      <c r="L119" s="181"/>
      <c r="M119" s="182"/>
      <c r="N119" s="183"/>
      <c r="O119" s="183"/>
      <c r="P119" s="184">
        <f>P120</f>
        <v>0</v>
      </c>
      <c r="Q119" s="183"/>
      <c r="R119" s="184">
        <f>R120</f>
        <v>9.3510000000000009</v>
      </c>
      <c r="S119" s="183"/>
      <c r="T119" s="185">
        <f>T120</f>
        <v>0</v>
      </c>
      <c r="AR119" s="186" t="s">
        <v>21</v>
      </c>
      <c r="AT119" s="187" t="s">
        <v>78</v>
      </c>
      <c r="AU119" s="187" t="s">
        <v>21</v>
      </c>
      <c r="AY119" s="186" t="s">
        <v>132</v>
      </c>
      <c r="BK119" s="188">
        <f>BK120</f>
        <v>0</v>
      </c>
    </row>
    <row r="120" spans="1:65" s="2" customFormat="1" ht="16.5" customHeight="1">
      <c r="A120" s="36"/>
      <c r="B120" s="37"/>
      <c r="C120" s="191" t="s">
        <v>228</v>
      </c>
      <c r="D120" s="191" t="s">
        <v>135</v>
      </c>
      <c r="E120" s="192" t="s">
        <v>229</v>
      </c>
      <c r="F120" s="193" t="s">
        <v>230</v>
      </c>
      <c r="G120" s="194" t="s">
        <v>138</v>
      </c>
      <c r="H120" s="195">
        <v>5</v>
      </c>
      <c r="I120" s="196"/>
      <c r="J120" s="197">
        <f>ROUND(I120*H120,2)</f>
        <v>0</v>
      </c>
      <c r="K120" s="193" t="s">
        <v>139</v>
      </c>
      <c r="L120" s="41"/>
      <c r="M120" s="198" t="s">
        <v>32</v>
      </c>
      <c r="N120" s="199" t="s">
        <v>51</v>
      </c>
      <c r="O120" s="66"/>
      <c r="P120" s="200">
        <f>O120*H120</f>
        <v>0</v>
      </c>
      <c r="Q120" s="200">
        <v>1.8702000000000001</v>
      </c>
      <c r="R120" s="200">
        <f>Q120*H120</f>
        <v>9.3510000000000009</v>
      </c>
      <c r="S120" s="200">
        <v>0</v>
      </c>
      <c r="T120" s="201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2" t="s">
        <v>150</v>
      </c>
      <c r="AT120" s="202" t="s">
        <v>135</v>
      </c>
      <c r="AU120" s="202" t="s">
        <v>141</v>
      </c>
      <c r="AY120" s="18" t="s">
        <v>132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18" t="s">
        <v>141</v>
      </c>
      <c r="BK120" s="203">
        <f>ROUND(I120*H120,2)</f>
        <v>0</v>
      </c>
      <c r="BL120" s="18" t="s">
        <v>150</v>
      </c>
      <c r="BM120" s="202" t="s">
        <v>231</v>
      </c>
    </row>
    <row r="121" spans="1:65" s="12" customFormat="1" ht="22.9" customHeight="1">
      <c r="B121" s="175"/>
      <c r="C121" s="176"/>
      <c r="D121" s="177" t="s">
        <v>78</v>
      </c>
      <c r="E121" s="189" t="s">
        <v>150</v>
      </c>
      <c r="F121" s="189" t="s">
        <v>232</v>
      </c>
      <c r="G121" s="176"/>
      <c r="H121" s="176"/>
      <c r="I121" s="179"/>
      <c r="J121" s="190">
        <f>BK121</f>
        <v>0</v>
      </c>
      <c r="K121" s="176"/>
      <c r="L121" s="181"/>
      <c r="M121" s="182"/>
      <c r="N121" s="183"/>
      <c r="O121" s="183"/>
      <c r="P121" s="184">
        <f>P122</f>
        <v>0</v>
      </c>
      <c r="Q121" s="183"/>
      <c r="R121" s="184">
        <f>R122</f>
        <v>0</v>
      </c>
      <c r="S121" s="183"/>
      <c r="T121" s="185">
        <f>T122</f>
        <v>0</v>
      </c>
      <c r="AR121" s="186" t="s">
        <v>21</v>
      </c>
      <c r="AT121" s="187" t="s">
        <v>78</v>
      </c>
      <c r="AU121" s="187" t="s">
        <v>21</v>
      </c>
      <c r="AY121" s="186" t="s">
        <v>132</v>
      </c>
      <c r="BK121" s="188">
        <f>BK122</f>
        <v>0</v>
      </c>
    </row>
    <row r="122" spans="1:65" s="2" customFormat="1" ht="21.75" customHeight="1">
      <c r="A122" s="36"/>
      <c r="B122" s="37"/>
      <c r="C122" s="191" t="s">
        <v>233</v>
      </c>
      <c r="D122" s="191" t="s">
        <v>135</v>
      </c>
      <c r="E122" s="192" t="s">
        <v>234</v>
      </c>
      <c r="F122" s="193" t="s">
        <v>235</v>
      </c>
      <c r="G122" s="194" t="s">
        <v>195</v>
      </c>
      <c r="H122" s="195">
        <v>43</v>
      </c>
      <c r="I122" s="196"/>
      <c r="J122" s="197">
        <f>ROUND(I122*H122,2)</f>
        <v>0</v>
      </c>
      <c r="K122" s="193" t="s">
        <v>139</v>
      </c>
      <c r="L122" s="41"/>
      <c r="M122" s="198" t="s">
        <v>32</v>
      </c>
      <c r="N122" s="199" t="s">
        <v>51</v>
      </c>
      <c r="O122" s="66"/>
      <c r="P122" s="200">
        <f>O122*H122</f>
        <v>0</v>
      </c>
      <c r="Q122" s="200">
        <v>0</v>
      </c>
      <c r="R122" s="200">
        <f>Q122*H122</f>
        <v>0</v>
      </c>
      <c r="S122" s="200">
        <v>0</v>
      </c>
      <c r="T122" s="201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02" t="s">
        <v>150</v>
      </c>
      <c r="AT122" s="202" t="s">
        <v>135</v>
      </c>
      <c r="AU122" s="202" t="s">
        <v>141</v>
      </c>
      <c r="AY122" s="18" t="s">
        <v>132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8" t="s">
        <v>141</v>
      </c>
      <c r="BK122" s="203">
        <f>ROUND(I122*H122,2)</f>
        <v>0</v>
      </c>
      <c r="BL122" s="18" t="s">
        <v>150</v>
      </c>
      <c r="BM122" s="202" t="s">
        <v>236</v>
      </c>
    </row>
    <row r="123" spans="1:65" s="12" customFormat="1" ht="22.9" customHeight="1">
      <c r="B123" s="175"/>
      <c r="C123" s="176"/>
      <c r="D123" s="177" t="s">
        <v>78</v>
      </c>
      <c r="E123" s="189" t="s">
        <v>131</v>
      </c>
      <c r="F123" s="189" t="s">
        <v>237</v>
      </c>
      <c r="G123" s="176"/>
      <c r="H123" s="176"/>
      <c r="I123" s="179"/>
      <c r="J123" s="190">
        <f>BK123</f>
        <v>0</v>
      </c>
      <c r="K123" s="176"/>
      <c r="L123" s="181"/>
      <c r="M123" s="182"/>
      <c r="N123" s="183"/>
      <c r="O123" s="183"/>
      <c r="P123" s="184">
        <f>SUM(P124:P129)</f>
        <v>0</v>
      </c>
      <c r="Q123" s="183"/>
      <c r="R123" s="184">
        <f>SUM(R124:R129)</f>
        <v>7.5731100000000007</v>
      </c>
      <c r="S123" s="183"/>
      <c r="T123" s="185">
        <f>SUM(T124:T129)</f>
        <v>0</v>
      </c>
      <c r="AR123" s="186" t="s">
        <v>21</v>
      </c>
      <c r="AT123" s="187" t="s">
        <v>78</v>
      </c>
      <c r="AU123" s="187" t="s">
        <v>21</v>
      </c>
      <c r="AY123" s="186" t="s">
        <v>132</v>
      </c>
      <c r="BK123" s="188">
        <f>SUM(BK124:BK129)</f>
        <v>0</v>
      </c>
    </row>
    <row r="124" spans="1:65" s="2" customFormat="1" ht="33" customHeight="1">
      <c r="A124" s="36"/>
      <c r="B124" s="37"/>
      <c r="C124" s="191" t="s">
        <v>238</v>
      </c>
      <c r="D124" s="191" t="s">
        <v>135</v>
      </c>
      <c r="E124" s="192" t="s">
        <v>239</v>
      </c>
      <c r="F124" s="193" t="s">
        <v>240</v>
      </c>
      <c r="G124" s="194" t="s">
        <v>195</v>
      </c>
      <c r="H124" s="195">
        <v>43.2</v>
      </c>
      <c r="I124" s="196"/>
      <c r="J124" s="197">
        <f>ROUND(I124*H124,2)</f>
        <v>0</v>
      </c>
      <c r="K124" s="193" t="s">
        <v>139</v>
      </c>
      <c r="L124" s="41"/>
      <c r="M124" s="198" t="s">
        <v>32</v>
      </c>
      <c r="N124" s="199" t="s">
        <v>51</v>
      </c>
      <c r="O124" s="66"/>
      <c r="P124" s="200">
        <f>O124*H124</f>
        <v>0</v>
      </c>
      <c r="Q124" s="200">
        <v>8.8800000000000004E-2</v>
      </c>
      <c r="R124" s="200">
        <f>Q124*H124</f>
        <v>3.8361600000000005</v>
      </c>
      <c r="S124" s="200">
        <v>0</v>
      </c>
      <c r="T124" s="201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02" t="s">
        <v>150</v>
      </c>
      <c r="AT124" s="202" t="s">
        <v>135</v>
      </c>
      <c r="AU124" s="202" t="s">
        <v>141</v>
      </c>
      <c r="AY124" s="18" t="s">
        <v>132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18" t="s">
        <v>141</v>
      </c>
      <c r="BK124" s="203">
        <f>ROUND(I124*H124,2)</f>
        <v>0</v>
      </c>
      <c r="BL124" s="18" t="s">
        <v>150</v>
      </c>
      <c r="BM124" s="202" t="s">
        <v>241</v>
      </c>
    </row>
    <row r="125" spans="1:65" s="13" customFormat="1" ht="11.25">
      <c r="B125" s="209"/>
      <c r="C125" s="210"/>
      <c r="D125" s="211" t="s">
        <v>197</v>
      </c>
      <c r="E125" s="212" t="s">
        <v>32</v>
      </c>
      <c r="F125" s="213" t="s">
        <v>198</v>
      </c>
      <c r="G125" s="210"/>
      <c r="H125" s="214">
        <v>43.2</v>
      </c>
      <c r="I125" s="215"/>
      <c r="J125" s="210"/>
      <c r="K125" s="210"/>
      <c r="L125" s="216"/>
      <c r="M125" s="217"/>
      <c r="N125" s="218"/>
      <c r="O125" s="218"/>
      <c r="P125" s="218"/>
      <c r="Q125" s="218"/>
      <c r="R125" s="218"/>
      <c r="S125" s="218"/>
      <c r="T125" s="219"/>
      <c r="AT125" s="220" t="s">
        <v>197</v>
      </c>
      <c r="AU125" s="220" t="s">
        <v>141</v>
      </c>
      <c r="AV125" s="13" t="s">
        <v>141</v>
      </c>
      <c r="AW125" s="13" t="s">
        <v>41</v>
      </c>
      <c r="AX125" s="13" t="s">
        <v>79</v>
      </c>
      <c r="AY125" s="220" t="s">
        <v>132</v>
      </c>
    </row>
    <row r="126" spans="1:65" s="14" customFormat="1" ht="11.25">
      <c r="B126" s="221"/>
      <c r="C126" s="222"/>
      <c r="D126" s="211" t="s">
        <v>197</v>
      </c>
      <c r="E126" s="223" t="s">
        <v>32</v>
      </c>
      <c r="F126" s="224" t="s">
        <v>199</v>
      </c>
      <c r="G126" s="222"/>
      <c r="H126" s="225">
        <v>43.2</v>
      </c>
      <c r="I126" s="226"/>
      <c r="J126" s="222"/>
      <c r="K126" s="222"/>
      <c r="L126" s="227"/>
      <c r="M126" s="228"/>
      <c r="N126" s="229"/>
      <c r="O126" s="229"/>
      <c r="P126" s="229"/>
      <c r="Q126" s="229"/>
      <c r="R126" s="229"/>
      <c r="S126" s="229"/>
      <c r="T126" s="230"/>
      <c r="AT126" s="231" t="s">
        <v>197</v>
      </c>
      <c r="AU126" s="231" t="s">
        <v>141</v>
      </c>
      <c r="AV126" s="14" t="s">
        <v>150</v>
      </c>
      <c r="AW126" s="14" t="s">
        <v>41</v>
      </c>
      <c r="AX126" s="14" t="s">
        <v>21</v>
      </c>
      <c r="AY126" s="231" t="s">
        <v>132</v>
      </c>
    </row>
    <row r="127" spans="1:65" s="2" customFormat="1" ht="16.5" customHeight="1">
      <c r="A127" s="36"/>
      <c r="B127" s="37"/>
      <c r="C127" s="232" t="s">
        <v>242</v>
      </c>
      <c r="D127" s="232" t="s">
        <v>243</v>
      </c>
      <c r="E127" s="233" t="s">
        <v>244</v>
      </c>
      <c r="F127" s="234" t="s">
        <v>245</v>
      </c>
      <c r="G127" s="235" t="s">
        <v>195</v>
      </c>
      <c r="H127" s="236">
        <v>17.795000000000002</v>
      </c>
      <c r="I127" s="237"/>
      <c r="J127" s="238">
        <f>ROUND(I127*H127,2)</f>
        <v>0</v>
      </c>
      <c r="K127" s="234" t="s">
        <v>139</v>
      </c>
      <c r="L127" s="239"/>
      <c r="M127" s="240" t="s">
        <v>32</v>
      </c>
      <c r="N127" s="241" t="s">
        <v>51</v>
      </c>
      <c r="O127" s="66"/>
      <c r="P127" s="200">
        <f>O127*H127</f>
        <v>0</v>
      </c>
      <c r="Q127" s="200">
        <v>0.21</v>
      </c>
      <c r="R127" s="200">
        <f>Q127*H127</f>
        <v>3.7369500000000002</v>
      </c>
      <c r="S127" s="200">
        <v>0</v>
      </c>
      <c r="T127" s="201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02" t="s">
        <v>221</v>
      </c>
      <c r="AT127" s="202" t="s">
        <v>243</v>
      </c>
      <c r="AU127" s="202" t="s">
        <v>141</v>
      </c>
      <c r="AY127" s="18" t="s">
        <v>132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8" t="s">
        <v>141</v>
      </c>
      <c r="BK127" s="203">
        <f>ROUND(I127*H127,2)</f>
        <v>0</v>
      </c>
      <c r="BL127" s="18" t="s">
        <v>150</v>
      </c>
      <c r="BM127" s="202" t="s">
        <v>246</v>
      </c>
    </row>
    <row r="128" spans="1:65" s="13" customFormat="1" ht="11.25">
      <c r="B128" s="209"/>
      <c r="C128" s="210"/>
      <c r="D128" s="211" t="s">
        <v>197</v>
      </c>
      <c r="E128" s="210"/>
      <c r="F128" s="213" t="s">
        <v>247</v>
      </c>
      <c r="G128" s="210"/>
      <c r="H128" s="214">
        <v>17.795000000000002</v>
      </c>
      <c r="I128" s="215"/>
      <c r="J128" s="210"/>
      <c r="K128" s="210"/>
      <c r="L128" s="216"/>
      <c r="M128" s="217"/>
      <c r="N128" s="218"/>
      <c r="O128" s="218"/>
      <c r="P128" s="218"/>
      <c r="Q128" s="218"/>
      <c r="R128" s="218"/>
      <c r="S128" s="218"/>
      <c r="T128" s="219"/>
      <c r="AT128" s="220" t="s">
        <v>197</v>
      </c>
      <c r="AU128" s="220" t="s">
        <v>141</v>
      </c>
      <c r="AV128" s="13" t="s">
        <v>141</v>
      </c>
      <c r="AW128" s="13" t="s">
        <v>4</v>
      </c>
      <c r="AX128" s="13" t="s">
        <v>21</v>
      </c>
      <c r="AY128" s="220" t="s">
        <v>132</v>
      </c>
    </row>
    <row r="129" spans="1:65" s="2" customFormat="1" ht="21.75" customHeight="1">
      <c r="A129" s="36"/>
      <c r="B129" s="37"/>
      <c r="C129" s="191" t="s">
        <v>248</v>
      </c>
      <c r="D129" s="191" t="s">
        <v>135</v>
      </c>
      <c r="E129" s="192" t="s">
        <v>249</v>
      </c>
      <c r="F129" s="193" t="s">
        <v>250</v>
      </c>
      <c r="G129" s="194" t="s">
        <v>251</v>
      </c>
      <c r="H129" s="195">
        <v>10.423999999999999</v>
      </c>
      <c r="I129" s="196"/>
      <c r="J129" s="197">
        <f>ROUND(I129*H129,2)</f>
        <v>0</v>
      </c>
      <c r="K129" s="193" t="s">
        <v>139</v>
      </c>
      <c r="L129" s="41"/>
      <c r="M129" s="198" t="s">
        <v>32</v>
      </c>
      <c r="N129" s="199" t="s">
        <v>51</v>
      </c>
      <c r="O129" s="66"/>
      <c r="P129" s="200">
        <f>O129*H129</f>
        <v>0</v>
      </c>
      <c r="Q129" s="200">
        <v>0</v>
      </c>
      <c r="R129" s="200">
        <f>Q129*H129</f>
        <v>0</v>
      </c>
      <c r="S129" s="200">
        <v>0</v>
      </c>
      <c r="T129" s="201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2" t="s">
        <v>150</v>
      </c>
      <c r="AT129" s="202" t="s">
        <v>135</v>
      </c>
      <c r="AU129" s="202" t="s">
        <v>141</v>
      </c>
      <c r="AY129" s="18" t="s">
        <v>132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8" t="s">
        <v>141</v>
      </c>
      <c r="BK129" s="203">
        <f>ROUND(I129*H129,2)</f>
        <v>0</v>
      </c>
      <c r="BL129" s="18" t="s">
        <v>150</v>
      </c>
      <c r="BM129" s="202" t="s">
        <v>252</v>
      </c>
    </row>
    <row r="130" spans="1:65" s="12" customFormat="1" ht="22.9" customHeight="1">
      <c r="B130" s="175"/>
      <c r="C130" s="176"/>
      <c r="D130" s="177" t="s">
        <v>78</v>
      </c>
      <c r="E130" s="189" t="s">
        <v>157</v>
      </c>
      <c r="F130" s="189" t="s">
        <v>253</v>
      </c>
      <c r="G130" s="176"/>
      <c r="H130" s="176"/>
      <c r="I130" s="179"/>
      <c r="J130" s="190">
        <f>BK130</f>
        <v>0</v>
      </c>
      <c r="K130" s="176"/>
      <c r="L130" s="181"/>
      <c r="M130" s="182"/>
      <c r="N130" s="183"/>
      <c r="O130" s="183"/>
      <c r="P130" s="184">
        <f>SUM(P131:P167)</f>
        <v>0</v>
      </c>
      <c r="Q130" s="183"/>
      <c r="R130" s="184">
        <f>SUM(R131:R167)</f>
        <v>6.0579311999999996</v>
      </c>
      <c r="S130" s="183"/>
      <c r="T130" s="185">
        <f>SUM(T131:T167)</f>
        <v>0</v>
      </c>
      <c r="AR130" s="186" t="s">
        <v>21</v>
      </c>
      <c r="AT130" s="187" t="s">
        <v>78</v>
      </c>
      <c r="AU130" s="187" t="s">
        <v>21</v>
      </c>
      <c r="AY130" s="186" t="s">
        <v>132</v>
      </c>
      <c r="BK130" s="188">
        <f>SUM(BK131:BK167)</f>
        <v>0</v>
      </c>
    </row>
    <row r="131" spans="1:65" s="2" customFormat="1" ht="16.5" customHeight="1">
      <c r="A131" s="36"/>
      <c r="B131" s="37"/>
      <c r="C131" s="191" t="s">
        <v>254</v>
      </c>
      <c r="D131" s="191" t="s">
        <v>135</v>
      </c>
      <c r="E131" s="192" t="s">
        <v>255</v>
      </c>
      <c r="F131" s="193" t="s">
        <v>256</v>
      </c>
      <c r="G131" s="194" t="s">
        <v>195</v>
      </c>
      <c r="H131" s="195">
        <v>207.84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2.5999999999999998E-4</v>
      </c>
      <c r="R131" s="200">
        <f>Q131*H131</f>
        <v>5.4038399999999993E-2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257</v>
      </c>
    </row>
    <row r="132" spans="1:65" s="2" customFormat="1" ht="16.5" customHeight="1">
      <c r="A132" s="36"/>
      <c r="B132" s="37"/>
      <c r="C132" s="191" t="s">
        <v>8</v>
      </c>
      <c r="D132" s="191" t="s">
        <v>135</v>
      </c>
      <c r="E132" s="192" t="s">
        <v>258</v>
      </c>
      <c r="F132" s="193" t="s">
        <v>259</v>
      </c>
      <c r="G132" s="194" t="s">
        <v>195</v>
      </c>
      <c r="H132" s="195">
        <v>207.84</v>
      </c>
      <c r="I132" s="196"/>
      <c r="J132" s="197">
        <f>ROUND(I132*H132,2)</f>
        <v>0</v>
      </c>
      <c r="K132" s="193" t="s">
        <v>139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260</v>
      </c>
    </row>
    <row r="133" spans="1:65" s="2" customFormat="1" ht="21.75" customHeight="1">
      <c r="A133" s="36"/>
      <c r="B133" s="37"/>
      <c r="C133" s="191" t="s">
        <v>261</v>
      </c>
      <c r="D133" s="191" t="s">
        <v>135</v>
      </c>
      <c r="E133" s="192" t="s">
        <v>262</v>
      </c>
      <c r="F133" s="193" t="s">
        <v>263</v>
      </c>
      <c r="G133" s="194" t="s">
        <v>195</v>
      </c>
      <c r="H133" s="195">
        <v>43.2</v>
      </c>
      <c r="I133" s="196"/>
      <c r="J133" s="197">
        <f>ROUND(I133*H133,2)</f>
        <v>0</v>
      </c>
      <c r="K133" s="193" t="s">
        <v>225</v>
      </c>
      <c r="L133" s="41"/>
      <c r="M133" s="198" t="s">
        <v>32</v>
      </c>
      <c r="N133" s="199" t="s">
        <v>51</v>
      </c>
      <c r="O133" s="66"/>
      <c r="P133" s="200">
        <f>O133*H133</f>
        <v>0</v>
      </c>
      <c r="Q133" s="200">
        <v>8.5199999999999998E-3</v>
      </c>
      <c r="R133" s="200">
        <f>Q133*H133</f>
        <v>0.368064</v>
      </c>
      <c r="S133" s="200">
        <v>0</v>
      </c>
      <c r="T133" s="20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2" t="s">
        <v>150</v>
      </c>
      <c r="AT133" s="202" t="s">
        <v>135</v>
      </c>
      <c r="AU133" s="202" t="s">
        <v>141</v>
      </c>
      <c r="AY133" s="18" t="s">
        <v>132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8" t="s">
        <v>141</v>
      </c>
      <c r="BK133" s="203">
        <f>ROUND(I133*H133,2)</f>
        <v>0</v>
      </c>
      <c r="BL133" s="18" t="s">
        <v>150</v>
      </c>
      <c r="BM133" s="202" t="s">
        <v>264</v>
      </c>
    </row>
    <row r="134" spans="1:65" s="15" customFormat="1" ht="11.25">
      <c r="B134" s="242"/>
      <c r="C134" s="243"/>
      <c r="D134" s="211" t="s">
        <v>197</v>
      </c>
      <c r="E134" s="244" t="s">
        <v>32</v>
      </c>
      <c r="F134" s="245" t="s">
        <v>265</v>
      </c>
      <c r="G134" s="243"/>
      <c r="H134" s="244" t="s">
        <v>32</v>
      </c>
      <c r="I134" s="246"/>
      <c r="J134" s="243"/>
      <c r="K134" s="243"/>
      <c r="L134" s="247"/>
      <c r="M134" s="248"/>
      <c r="N134" s="249"/>
      <c r="O134" s="249"/>
      <c r="P134" s="249"/>
      <c r="Q134" s="249"/>
      <c r="R134" s="249"/>
      <c r="S134" s="249"/>
      <c r="T134" s="250"/>
      <c r="AT134" s="251" t="s">
        <v>197</v>
      </c>
      <c r="AU134" s="251" t="s">
        <v>141</v>
      </c>
      <c r="AV134" s="15" t="s">
        <v>21</v>
      </c>
      <c r="AW134" s="15" t="s">
        <v>41</v>
      </c>
      <c r="AX134" s="15" t="s">
        <v>79</v>
      </c>
      <c r="AY134" s="251" t="s">
        <v>132</v>
      </c>
    </row>
    <row r="135" spans="1:65" s="13" customFormat="1" ht="11.25">
      <c r="B135" s="209"/>
      <c r="C135" s="210"/>
      <c r="D135" s="211" t="s">
        <v>197</v>
      </c>
      <c r="E135" s="212" t="s">
        <v>32</v>
      </c>
      <c r="F135" s="213" t="s">
        <v>266</v>
      </c>
      <c r="G135" s="210"/>
      <c r="H135" s="214">
        <v>43.2</v>
      </c>
      <c r="I135" s="215"/>
      <c r="J135" s="210"/>
      <c r="K135" s="210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197</v>
      </c>
      <c r="AU135" s="220" t="s">
        <v>141</v>
      </c>
      <c r="AV135" s="13" t="s">
        <v>141</v>
      </c>
      <c r="AW135" s="13" t="s">
        <v>41</v>
      </c>
      <c r="AX135" s="13" t="s">
        <v>79</v>
      </c>
      <c r="AY135" s="220" t="s">
        <v>132</v>
      </c>
    </row>
    <row r="136" spans="1:65" s="14" customFormat="1" ht="11.25">
      <c r="B136" s="221"/>
      <c r="C136" s="222"/>
      <c r="D136" s="211" t="s">
        <v>197</v>
      </c>
      <c r="E136" s="223" t="s">
        <v>32</v>
      </c>
      <c r="F136" s="224" t="s">
        <v>199</v>
      </c>
      <c r="G136" s="222"/>
      <c r="H136" s="225">
        <v>43.2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197</v>
      </c>
      <c r="AU136" s="231" t="s">
        <v>141</v>
      </c>
      <c r="AV136" s="14" t="s">
        <v>150</v>
      </c>
      <c r="AW136" s="14" t="s">
        <v>41</v>
      </c>
      <c r="AX136" s="14" t="s">
        <v>21</v>
      </c>
      <c r="AY136" s="231" t="s">
        <v>132</v>
      </c>
    </row>
    <row r="137" spans="1:65" s="2" customFormat="1" ht="16.5" customHeight="1">
      <c r="A137" s="36"/>
      <c r="B137" s="37"/>
      <c r="C137" s="232" t="s">
        <v>267</v>
      </c>
      <c r="D137" s="232" t="s">
        <v>243</v>
      </c>
      <c r="E137" s="233" t="s">
        <v>268</v>
      </c>
      <c r="F137" s="234" t="s">
        <v>269</v>
      </c>
      <c r="G137" s="235" t="s">
        <v>195</v>
      </c>
      <c r="H137" s="236">
        <v>44.064</v>
      </c>
      <c r="I137" s="237"/>
      <c r="J137" s="238">
        <f>ROUND(I137*H137,2)</f>
        <v>0</v>
      </c>
      <c r="K137" s="234" t="s">
        <v>139</v>
      </c>
      <c r="L137" s="239"/>
      <c r="M137" s="240" t="s">
        <v>32</v>
      </c>
      <c r="N137" s="241" t="s">
        <v>51</v>
      </c>
      <c r="O137" s="66"/>
      <c r="P137" s="200">
        <f>O137*H137</f>
        <v>0</v>
      </c>
      <c r="Q137" s="200">
        <v>3.5999999999999999E-3</v>
      </c>
      <c r="R137" s="200">
        <f>Q137*H137</f>
        <v>0.1586304</v>
      </c>
      <c r="S137" s="200">
        <v>0</v>
      </c>
      <c r="T137" s="20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2" t="s">
        <v>221</v>
      </c>
      <c r="AT137" s="202" t="s">
        <v>243</v>
      </c>
      <c r="AU137" s="202" t="s">
        <v>141</v>
      </c>
      <c r="AY137" s="18" t="s">
        <v>132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8" t="s">
        <v>141</v>
      </c>
      <c r="BK137" s="203">
        <f>ROUND(I137*H137,2)</f>
        <v>0</v>
      </c>
      <c r="BL137" s="18" t="s">
        <v>150</v>
      </c>
      <c r="BM137" s="202" t="s">
        <v>1055</v>
      </c>
    </row>
    <row r="138" spans="1:65" s="13" customFormat="1" ht="11.25">
      <c r="B138" s="209"/>
      <c r="C138" s="210"/>
      <c r="D138" s="211" t="s">
        <v>197</v>
      </c>
      <c r="E138" s="210"/>
      <c r="F138" s="213" t="s">
        <v>271</v>
      </c>
      <c r="G138" s="210"/>
      <c r="H138" s="214">
        <v>44.064</v>
      </c>
      <c r="I138" s="215"/>
      <c r="J138" s="210"/>
      <c r="K138" s="210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197</v>
      </c>
      <c r="AU138" s="220" t="s">
        <v>141</v>
      </c>
      <c r="AV138" s="13" t="s">
        <v>141</v>
      </c>
      <c r="AW138" s="13" t="s">
        <v>4</v>
      </c>
      <c r="AX138" s="13" t="s">
        <v>21</v>
      </c>
      <c r="AY138" s="220" t="s">
        <v>132</v>
      </c>
    </row>
    <row r="139" spans="1:65" s="2" customFormat="1" ht="21.75" customHeight="1">
      <c r="A139" s="36"/>
      <c r="B139" s="37"/>
      <c r="C139" s="191" t="s">
        <v>272</v>
      </c>
      <c r="D139" s="191" t="s">
        <v>135</v>
      </c>
      <c r="E139" s="192" t="s">
        <v>273</v>
      </c>
      <c r="F139" s="193" t="s">
        <v>274</v>
      </c>
      <c r="G139" s="194" t="s">
        <v>195</v>
      </c>
      <c r="H139" s="195">
        <v>207.84</v>
      </c>
      <c r="I139" s="196"/>
      <c r="J139" s="197">
        <f>ROUND(I139*H139,2)</f>
        <v>0</v>
      </c>
      <c r="K139" s="193" t="s">
        <v>139</v>
      </c>
      <c r="L139" s="41"/>
      <c r="M139" s="198" t="s">
        <v>32</v>
      </c>
      <c r="N139" s="199" t="s">
        <v>51</v>
      </c>
      <c r="O139" s="66"/>
      <c r="P139" s="200">
        <f>O139*H139</f>
        <v>0</v>
      </c>
      <c r="Q139" s="200">
        <v>8.6E-3</v>
      </c>
      <c r="R139" s="200">
        <f>Q139*H139</f>
        <v>1.7874240000000001</v>
      </c>
      <c r="S139" s="200">
        <v>0</v>
      </c>
      <c r="T139" s="20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2" t="s">
        <v>150</v>
      </c>
      <c r="AT139" s="202" t="s">
        <v>135</v>
      </c>
      <c r="AU139" s="202" t="s">
        <v>141</v>
      </c>
      <c r="AY139" s="18" t="s">
        <v>132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8" t="s">
        <v>141</v>
      </c>
      <c r="BK139" s="203">
        <f>ROUND(I139*H139,2)</f>
        <v>0</v>
      </c>
      <c r="BL139" s="18" t="s">
        <v>150</v>
      </c>
      <c r="BM139" s="202" t="s">
        <v>275</v>
      </c>
    </row>
    <row r="140" spans="1:65" s="2" customFormat="1" ht="16.5" customHeight="1">
      <c r="A140" s="36"/>
      <c r="B140" s="37"/>
      <c r="C140" s="232" t="s">
        <v>276</v>
      </c>
      <c r="D140" s="232" t="s">
        <v>243</v>
      </c>
      <c r="E140" s="233" t="s">
        <v>277</v>
      </c>
      <c r="F140" s="234" t="s">
        <v>278</v>
      </c>
      <c r="G140" s="235" t="s">
        <v>195</v>
      </c>
      <c r="H140" s="236">
        <v>211.99700000000001</v>
      </c>
      <c r="I140" s="237"/>
      <c r="J140" s="238">
        <f>ROUND(I140*H140,2)</f>
        <v>0</v>
      </c>
      <c r="K140" s="234" t="s">
        <v>139</v>
      </c>
      <c r="L140" s="239"/>
      <c r="M140" s="240" t="s">
        <v>32</v>
      </c>
      <c r="N140" s="241" t="s">
        <v>51</v>
      </c>
      <c r="O140" s="66"/>
      <c r="P140" s="200">
        <f>O140*H140</f>
        <v>0</v>
      </c>
      <c r="Q140" s="200">
        <v>2.3999999999999998E-3</v>
      </c>
      <c r="R140" s="200">
        <f>Q140*H140</f>
        <v>0.50879279999999993</v>
      </c>
      <c r="S140" s="200">
        <v>0</v>
      </c>
      <c r="T140" s="201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2" t="s">
        <v>221</v>
      </c>
      <c r="AT140" s="202" t="s">
        <v>243</v>
      </c>
      <c r="AU140" s="202" t="s">
        <v>141</v>
      </c>
      <c r="AY140" s="18" t="s">
        <v>132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8" t="s">
        <v>141</v>
      </c>
      <c r="BK140" s="203">
        <f>ROUND(I140*H140,2)</f>
        <v>0</v>
      </c>
      <c r="BL140" s="18" t="s">
        <v>150</v>
      </c>
      <c r="BM140" s="202" t="s">
        <v>279</v>
      </c>
    </row>
    <row r="141" spans="1:65" s="13" customFormat="1" ht="11.25">
      <c r="B141" s="209"/>
      <c r="C141" s="210"/>
      <c r="D141" s="211" t="s">
        <v>197</v>
      </c>
      <c r="E141" s="210"/>
      <c r="F141" s="213" t="s">
        <v>280</v>
      </c>
      <c r="G141" s="210"/>
      <c r="H141" s="214">
        <v>211.99700000000001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</v>
      </c>
      <c r="AX141" s="13" t="s">
        <v>21</v>
      </c>
      <c r="AY141" s="220" t="s">
        <v>132</v>
      </c>
    </row>
    <row r="142" spans="1:65" s="2" customFormat="1" ht="21.75" customHeight="1">
      <c r="A142" s="36"/>
      <c r="B142" s="37"/>
      <c r="C142" s="191" t="s">
        <v>281</v>
      </c>
      <c r="D142" s="191" t="s">
        <v>135</v>
      </c>
      <c r="E142" s="192" t="s">
        <v>282</v>
      </c>
      <c r="F142" s="193" t="s">
        <v>283</v>
      </c>
      <c r="G142" s="194" t="s">
        <v>224</v>
      </c>
      <c r="H142" s="195">
        <v>85.6</v>
      </c>
      <c r="I142" s="196"/>
      <c r="J142" s="197">
        <f>ROUND(I142*H142,2)</f>
        <v>0</v>
      </c>
      <c r="K142" s="193" t="s">
        <v>139</v>
      </c>
      <c r="L142" s="41"/>
      <c r="M142" s="198" t="s">
        <v>32</v>
      </c>
      <c r="N142" s="199" t="s">
        <v>51</v>
      </c>
      <c r="O142" s="66"/>
      <c r="P142" s="200">
        <f>O142*H142</f>
        <v>0</v>
      </c>
      <c r="Q142" s="200">
        <v>3.3899999999999998E-3</v>
      </c>
      <c r="R142" s="200">
        <f>Q142*H142</f>
        <v>0.29018399999999994</v>
      </c>
      <c r="S142" s="200">
        <v>0</v>
      </c>
      <c r="T142" s="201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2" t="s">
        <v>150</v>
      </c>
      <c r="AT142" s="202" t="s">
        <v>135</v>
      </c>
      <c r="AU142" s="202" t="s">
        <v>141</v>
      </c>
      <c r="AY142" s="18" t="s">
        <v>132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8" t="s">
        <v>141</v>
      </c>
      <c r="BK142" s="203">
        <f>ROUND(I142*H142,2)</f>
        <v>0</v>
      </c>
      <c r="BL142" s="18" t="s">
        <v>150</v>
      </c>
      <c r="BM142" s="202" t="s">
        <v>284</v>
      </c>
    </row>
    <row r="143" spans="1:65" s="13" customFormat="1" ht="11.25">
      <c r="B143" s="209"/>
      <c r="C143" s="210"/>
      <c r="D143" s="211" t="s">
        <v>197</v>
      </c>
      <c r="E143" s="212" t="s">
        <v>32</v>
      </c>
      <c r="F143" s="213" t="s">
        <v>285</v>
      </c>
      <c r="G143" s="210"/>
      <c r="H143" s="214">
        <v>85.6</v>
      </c>
      <c r="I143" s="215"/>
      <c r="J143" s="210"/>
      <c r="K143" s="210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197</v>
      </c>
      <c r="AU143" s="220" t="s">
        <v>141</v>
      </c>
      <c r="AV143" s="13" t="s">
        <v>141</v>
      </c>
      <c r="AW143" s="13" t="s">
        <v>41</v>
      </c>
      <c r="AX143" s="13" t="s">
        <v>79</v>
      </c>
      <c r="AY143" s="220" t="s">
        <v>132</v>
      </c>
    </row>
    <row r="144" spans="1:65" s="14" customFormat="1" ht="11.25">
      <c r="B144" s="221"/>
      <c r="C144" s="222"/>
      <c r="D144" s="211" t="s">
        <v>197</v>
      </c>
      <c r="E144" s="223" t="s">
        <v>32</v>
      </c>
      <c r="F144" s="224" t="s">
        <v>199</v>
      </c>
      <c r="G144" s="222"/>
      <c r="H144" s="225">
        <v>85.6</v>
      </c>
      <c r="I144" s="226"/>
      <c r="J144" s="222"/>
      <c r="K144" s="222"/>
      <c r="L144" s="227"/>
      <c r="M144" s="228"/>
      <c r="N144" s="229"/>
      <c r="O144" s="229"/>
      <c r="P144" s="229"/>
      <c r="Q144" s="229"/>
      <c r="R144" s="229"/>
      <c r="S144" s="229"/>
      <c r="T144" s="230"/>
      <c r="AT144" s="231" t="s">
        <v>197</v>
      </c>
      <c r="AU144" s="231" t="s">
        <v>141</v>
      </c>
      <c r="AV144" s="14" t="s">
        <v>150</v>
      </c>
      <c r="AW144" s="14" t="s">
        <v>41</v>
      </c>
      <c r="AX144" s="14" t="s">
        <v>21</v>
      </c>
      <c r="AY144" s="231" t="s">
        <v>132</v>
      </c>
    </row>
    <row r="145" spans="1:65" s="2" customFormat="1" ht="16.5" customHeight="1">
      <c r="A145" s="36"/>
      <c r="B145" s="37"/>
      <c r="C145" s="232" t="s">
        <v>7</v>
      </c>
      <c r="D145" s="232" t="s">
        <v>243</v>
      </c>
      <c r="E145" s="233" t="s">
        <v>286</v>
      </c>
      <c r="F145" s="234" t="s">
        <v>287</v>
      </c>
      <c r="G145" s="235" t="s">
        <v>195</v>
      </c>
      <c r="H145" s="236">
        <v>94.16</v>
      </c>
      <c r="I145" s="237"/>
      <c r="J145" s="238">
        <f>ROUND(I145*H145,2)</f>
        <v>0</v>
      </c>
      <c r="K145" s="234" t="s">
        <v>139</v>
      </c>
      <c r="L145" s="239"/>
      <c r="M145" s="240" t="s">
        <v>32</v>
      </c>
      <c r="N145" s="241" t="s">
        <v>51</v>
      </c>
      <c r="O145" s="66"/>
      <c r="P145" s="200">
        <f>O145*H145</f>
        <v>0</v>
      </c>
      <c r="Q145" s="200">
        <v>5.1000000000000004E-4</v>
      </c>
      <c r="R145" s="200">
        <f>Q145*H145</f>
        <v>4.8021600000000005E-2</v>
      </c>
      <c r="S145" s="200">
        <v>0</v>
      </c>
      <c r="T145" s="201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2" t="s">
        <v>221</v>
      </c>
      <c r="AT145" s="202" t="s">
        <v>243</v>
      </c>
      <c r="AU145" s="202" t="s">
        <v>141</v>
      </c>
      <c r="AY145" s="18" t="s">
        <v>132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8" t="s">
        <v>141</v>
      </c>
      <c r="BK145" s="203">
        <f>ROUND(I145*H145,2)</f>
        <v>0</v>
      </c>
      <c r="BL145" s="18" t="s">
        <v>150</v>
      </c>
      <c r="BM145" s="202" t="s">
        <v>288</v>
      </c>
    </row>
    <row r="146" spans="1:65" s="13" customFormat="1" ht="11.25">
      <c r="B146" s="209"/>
      <c r="C146" s="210"/>
      <c r="D146" s="211" t="s">
        <v>197</v>
      </c>
      <c r="E146" s="210"/>
      <c r="F146" s="213" t="s">
        <v>289</v>
      </c>
      <c r="G146" s="210"/>
      <c r="H146" s="214">
        <v>94.16</v>
      </c>
      <c r="I146" s="215"/>
      <c r="J146" s="210"/>
      <c r="K146" s="210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197</v>
      </c>
      <c r="AU146" s="220" t="s">
        <v>141</v>
      </c>
      <c r="AV146" s="13" t="s">
        <v>141</v>
      </c>
      <c r="AW146" s="13" t="s">
        <v>4</v>
      </c>
      <c r="AX146" s="13" t="s">
        <v>21</v>
      </c>
      <c r="AY146" s="220" t="s">
        <v>132</v>
      </c>
    </row>
    <row r="147" spans="1:65" s="2" customFormat="1" ht="16.5" customHeight="1">
      <c r="A147" s="36"/>
      <c r="B147" s="37"/>
      <c r="C147" s="191" t="s">
        <v>290</v>
      </c>
      <c r="D147" s="191" t="s">
        <v>135</v>
      </c>
      <c r="E147" s="192" t="s">
        <v>291</v>
      </c>
      <c r="F147" s="193" t="s">
        <v>292</v>
      </c>
      <c r="G147" s="194" t="s">
        <v>224</v>
      </c>
      <c r="H147" s="195">
        <v>36</v>
      </c>
      <c r="I147" s="196"/>
      <c r="J147" s="197">
        <f>ROUND(I147*H147,2)</f>
        <v>0</v>
      </c>
      <c r="K147" s="193" t="s">
        <v>139</v>
      </c>
      <c r="L147" s="41"/>
      <c r="M147" s="198" t="s">
        <v>32</v>
      </c>
      <c r="N147" s="199" t="s">
        <v>51</v>
      </c>
      <c r="O147" s="66"/>
      <c r="P147" s="200">
        <f>O147*H147</f>
        <v>0</v>
      </c>
      <c r="Q147" s="200">
        <v>6.0000000000000002E-5</v>
      </c>
      <c r="R147" s="200">
        <f>Q147*H147</f>
        <v>2.16E-3</v>
      </c>
      <c r="S147" s="200">
        <v>0</v>
      </c>
      <c r="T147" s="201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2" t="s">
        <v>150</v>
      </c>
      <c r="AT147" s="202" t="s">
        <v>135</v>
      </c>
      <c r="AU147" s="202" t="s">
        <v>141</v>
      </c>
      <c r="AY147" s="18" t="s">
        <v>132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8" t="s">
        <v>141</v>
      </c>
      <c r="BK147" s="203">
        <f>ROUND(I147*H147,2)</f>
        <v>0</v>
      </c>
      <c r="BL147" s="18" t="s">
        <v>150</v>
      </c>
      <c r="BM147" s="202" t="s">
        <v>293</v>
      </c>
    </row>
    <row r="148" spans="1:65" s="2" customFormat="1" ht="16.5" customHeight="1">
      <c r="A148" s="36"/>
      <c r="B148" s="37"/>
      <c r="C148" s="232" t="s">
        <v>294</v>
      </c>
      <c r="D148" s="232" t="s">
        <v>243</v>
      </c>
      <c r="E148" s="233" t="s">
        <v>295</v>
      </c>
      <c r="F148" s="234" t="s">
        <v>296</v>
      </c>
      <c r="G148" s="235" t="s">
        <v>224</v>
      </c>
      <c r="H148" s="236">
        <v>37.026000000000003</v>
      </c>
      <c r="I148" s="237"/>
      <c r="J148" s="238">
        <f>ROUND(I148*H148,2)</f>
        <v>0</v>
      </c>
      <c r="K148" s="234" t="s">
        <v>139</v>
      </c>
      <c r="L148" s="239"/>
      <c r="M148" s="240" t="s">
        <v>32</v>
      </c>
      <c r="N148" s="241" t="s">
        <v>51</v>
      </c>
      <c r="O148" s="66"/>
      <c r="P148" s="200">
        <f>O148*H148</f>
        <v>0</v>
      </c>
      <c r="Q148" s="200">
        <v>5.9999999999999995E-4</v>
      </c>
      <c r="R148" s="200">
        <f>Q148*H148</f>
        <v>2.2215599999999999E-2</v>
      </c>
      <c r="S148" s="200">
        <v>0</v>
      </c>
      <c r="T148" s="20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2" t="s">
        <v>221</v>
      </c>
      <c r="AT148" s="202" t="s">
        <v>243</v>
      </c>
      <c r="AU148" s="202" t="s">
        <v>141</v>
      </c>
      <c r="AY148" s="18" t="s">
        <v>132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8" t="s">
        <v>141</v>
      </c>
      <c r="BK148" s="203">
        <f>ROUND(I148*H148,2)</f>
        <v>0</v>
      </c>
      <c r="BL148" s="18" t="s">
        <v>150</v>
      </c>
      <c r="BM148" s="202" t="s">
        <v>1056</v>
      </c>
    </row>
    <row r="149" spans="1:65" s="13" customFormat="1" ht="11.25">
      <c r="B149" s="209"/>
      <c r="C149" s="210"/>
      <c r="D149" s="211" t="s">
        <v>197</v>
      </c>
      <c r="E149" s="212" t="s">
        <v>32</v>
      </c>
      <c r="F149" s="213" t="s">
        <v>298</v>
      </c>
      <c r="G149" s="210"/>
      <c r="H149" s="214">
        <v>36.299999999999997</v>
      </c>
      <c r="I149" s="215"/>
      <c r="J149" s="210"/>
      <c r="K149" s="210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197</v>
      </c>
      <c r="AU149" s="220" t="s">
        <v>141</v>
      </c>
      <c r="AV149" s="13" t="s">
        <v>141</v>
      </c>
      <c r="AW149" s="13" t="s">
        <v>41</v>
      </c>
      <c r="AX149" s="13" t="s">
        <v>79</v>
      </c>
      <c r="AY149" s="220" t="s">
        <v>132</v>
      </c>
    </row>
    <row r="150" spans="1:65" s="14" customFormat="1" ht="11.25">
      <c r="B150" s="221"/>
      <c r="C150" s="222"/>
      <c r="D150" s="211" t="s">
        <v>197</v>
      </c>
      <c r="E150" s="223" t="s">
        <v>32</v>
      </c>
      <c r="F150" s="224" t="s">
        <v>199</v>
      </c>
      <c r="G150" s="222"/>
      <c r="H150" s="225">
        <v>36.299999999999997</v>
      </c>
      <c r="I150" s="226"/>
      <c r="J150" s="222"/>
      <c r="K150" s="222"/>
      <c r="L150" s="227"/>
      <c r="M150" s="228"/>
      <c r="N150" s="229"/>
      <c r="O150" s="229"/>
      <c r="P150" s="229"/>
      <c r="Q150" s="229"/>
      <c r="R150" s="229"/>
      <c r="S150" s="229"/>
      <c r="T150" s="230"/>
      <c r="AT150" s="231" t="s">
        <v>197</v>
      </c>
      <c r="AU150" s="231" t="s">
        <v>141</v>
      </c>
      <c r="AV150" s="14" t="s">
        <v>150</v>
      </c>
      <c r="AW150" s="14" t="s">
        <v>41</v>
      </c>
      <c r="AX150" s="14" t="s">
        <v>21</v>
      </c>
      <c r="AY150" s="231" t="s">
        <v>132</v>
      </c>
    </row>
    <row r="151" spans="1:65" s="13" customFormat="1" ht="11.25">
      <c r="B151" s="209"/>
      <c r="C151" s="210"/>
      <c r="D151" s="211" t="s">
        <v>197</v>
      </c>
      <c r="E151" s="210"/>
      <c r="F151" s="213" t="s">
        <v>299</v>
      </c>
      <c r="G151" s="210"/>
      <c r="H151" s="214">
        <v>37.026000000000003</v>
      </c>
      <c r="I151" s="215"/>
      <c r="J151" s="210"/>
      <c r="K151" s="210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197</v>
      </c>
      <c r="AU151" s="220" t="s">
        <v>141</v>
      </c>
      <c r="AV151" s="13" t="s">
        <v>141</v>
      </c>
      <c r="AW151" s="13" t="s">
        <v>4</v>
      </c>
      <c r="AX151" s="13" t="s">
        <v>21</v>
      </c>
      <c r="AY151" s="220" t="s">
        <v>132</v>
      </c>
    </row>
    <row r="152" spans="1:65" s="2" customFormat="1" ht="16.5" customHeight="1">
      <c r="A152" s="36"/>
      <c r="B152" s="37"/>
      <c r="C152" s="191" t="s">
        <v>300</v>
      </c>
      <c r="D152" s="191" t="s">
        <v>135</v>
      </c>
      <c r="E152" s="192" t="s">
        <v>301</v>
      </c>
      <c r="F152" s="193" t="s">
        <v>302</v>
      </c>
      <c r="G152" s="194" t="s">
        <v>224</v>
      </c>
      <c r="H152" s="195">
        <v>28</v>
      </c>
      <c r="I152" s="196"/>
      <c r="J152" s="197">
        <f>ROUND(I152*H152,2)</f>
        <v>0</v>
      </c>
      <c r="K152" s="193" t="s">
        <v>139</v>
      </c>
      <c r="L152" s="41"/>
      <c r="M152" s="198" t="s">
        <v>32</v>
      </c>
      <c r="N152" s="199" t="s">
        <v>51</v>
      </c>
      <c r="O152" s="66"/>
      <c r="P152" s="200">
        <f>O152*H152</f>
        <v>0</v>
      </c>
      <c r="Q152" s="200">
        <v>2.5000000000000001E-4</v>
      </c>
      <c r="R152" s="200">
        <f>Q152*H152</f>
        <v>7.0000000000000001E-3</v>
      </c>
      <c r="S152" s="200">
        <v>0</v>
      </c>
      <c r="T152" s="201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2" t="s">
        <v>150</v>
      </c>
      <c r="AT152" s="202" t="s">
        <v>135</v>
      </c>
      <c r="AU152" s="202" t="s">
        <v>141</v>
      </c>
      <c r="AY152" s="18" t="s">
        <v>132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8" t="s">
        <v>141</v>
      </c>
      <c r="BK152" s="203">
        <f>ROUND(I152*H152,2)</f>
        <v>0</v>
      </c>
      <c r="BL152" s="18" t="s">
        <v>150</v>
      </c>
      <c r="BM152" s="202" t="s">
        <v>303</v>
      </c>
    </row>
    <row r="153" spans="1:65" s="2" customFormat="1" ht="16.5" customHeight="1">
      <c r="A153" s="36"/>
      <c r="B153" s="37"/>
      <c r="C153" s="232" t="s">
        <v>304</v>
      </c>
      <c r="D153" s="232" t="s">
        <v>243</v>
      </c>
      <c r="E153" s="233" t="s">
        <v>305</v>
      </c>
      <c r="F153" s="234" t="s">
        <v>306</v>
      </c>
      <c r="G153" s="235" t="s">
        <v>224</v>
      </c>
      <c r="H153" s="236">
        <v>29.4</v>
      </c>
      <c r="I153" s="237"/>
      <c r="J153" s="238">
        <f>ROUND(I153*H153,2)</f>
        <v>0</v>
      </c>
      <c r="K153" s="234" t="s">
        <v>139</v>
      </c>
      <c r="L153" s="239"/>
      <c r="M153" s="240" t="s">
        <v>32</v>
      </c>
      <c r="N153" s="241" t="s">
        <v>51</v>
      </c>
      <c r="O153" s="66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221</v>
      </c>
      <c r="AT153" s="202" t="s">
        <v>243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307</v>
      </c>
    </row>
    <row r="154" spans="1:65" s="13" customFormat="1" ht="11.25">
      <c r="B154" s="209"/>
      <c r="C154" s="210"/>
      <c r="D154" s="211" t="s">
        <v>197</v>
      </c>
      <c r="E154" s="212" t="s">
        <v>32</v>
      </c>
      <c r="F154" s="213" t="s">
        <v>308</v>
      </c>
      <c r="G154" s="210"/>
      <c r="H154" s="214">
        <v>29.4</v>
      </c>
      <c r="I154" s="215"/>
      <c r="J154" s="210"/>
      <c r="K154" s="210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197</v>
      </c>
      <c r="AU154" s="220" t="s">
        <v>141</v>
      </c>
      <c r="AV154" s="13" t="s">
        <v>141</v>
      </c>
      <c r="AW154" s="13" t="s">
        <v>41</v>
      </c>
      <c r="AX154" s="13" t="s">
        <v>79</v>
      </c>
      <c r="AY154" s="220" t="s">
        <v>132</v>
      </c>
    </row>
    <row r="155" spans="1:65" s="14" customFormat="1" ht="11.25">
      <c r="B155" s="221"/>
      <c r="C155" s="222"/>
      <c r="D155" s="211" t="s">
        <v>197</v>
      </c>
      <c r="E155" s="223" t="s">
        <v>32</v>
      </c>
      <c r="F155" s="224" t="s">
        <v>199</v>
      </c>
      <c r="G155" s="222"/>
      <c r="H155" s="225">
        <v>29.4</v>
      </c>
      <c r="I155" s="226"/>
      <c r="J155" s="222"/>
      <c r="K155" s="222"/>
      <c r="L155" s="227"/>
      <c r="M155" s="228"/>
      <c r="N155" s="229"/>
      <c r="O155" s="229"/>
      <c r="P155" s="229"/>
      <c r="Q155" s="229"/>
      <c r="R155" s="229"/>
      <c r="S155" s="229"/>
      <c r="T155" s="230"/>
      <c r="AT155" s="231" t="s">
        <v>197</v>
      </c>
      <c r="AU155" s="231" t="s">
        <v>141</v>
      </c>
      <c r="AV155" s="14" t="s">
        <v>150</v>
      </c>
      <c r="AW155" s="14" t="s">
        <v>41</v>
      </c>
      <c r="AX155" s="14" t="s">
        <v>21</v>
      </c>
      <c r="AY155" s="231" t="s">
        <v>132</v>
      </c>
    </row>
    <row r="156" spans="1:65" s="2" customFormat="1" ht="21.75" customHeight="1">
      <c r="A156" s="36"/>
      <c r="B156" s="37"/>
      <c r="C156" s="191" t="s">
        <v>309</v>
      </c>
      <c r="D156" s="191" t="s">
        <v>135</v>
      </c>
      <c r="E156" s="192" t="s">
        <v>310</v>
      </c>
      <c r="F156" s="193" t="s">
        <v>311</v>
      </c>
      <c r="G156" s="194" t="s">
        <v>195</v>
      </c>
      <c r="H156" s="195">
        <v>42</v>
      </c>
      <c r="I156" s="196"/>
      <c r="J156" s="197">
        <f>ROUND(I156*H156,2)</f>
        <v>0</v>
      </c>
      <c r="K156" s="193" t="s">
        <v>139</v>
      </c>
      <c r="L156" s="41"/>
      <c r="M156" s="198" t="s">
        <v>32</v>
      </c>
      <c r="N156" s="199" t="s">
        <v>51</v>
      </c>
      <c r="O156" s="66"/>
      <c r="P156" s="200">
        <f>O156*H156</f>
        <v>0</v>
      </c>
      <c r="Q156" s="200">
        <v>1.188E-2</v>
      </c>
      <c r="R156" s="200">
        <f>Q156*H156</f>
        <v>0.49896000000000001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150</v>
      </c>
      <c r="AT156" s="202" t="s">
        <v>135</v>
      </c>
      <c r="AU156" s="202" t="s">
        <v>141</v>
      </c>
      <c r="AY156" s="18" t="s">
        <v>132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8" t="s">
        <v>141</v>
      </c>
      <c r="BK156" s="203">
        <f>ROUND(I156*H156,2)</f>
        <v>0</v>
      </c>
      <c r="BL156" s="18" t="s">
        <v>150</v>
      </c>
      <c r="BM156" s="202" t="s">
        <v>312</v>
      </c>
    </row>
    <row r="157" spans="1:65" s="2" customFormat="1" ht="21.75" customHeight="1">
      <c r="A157" s="36"/>
      <c r="B157" s="37"/>
      <c r="C157" s="191" t="s">
        <v>313</v>
      </c>
      <c r="D157" s="191" t="s">
        <v>135</v>
      </c>
      <c r="E157" s="192" t="s">
        <v>314</v>
      </c>
      <c r="F157" s="193" t="s">
        <v>315</v>
      </c>
      <c r="G157" s="194" t="s">
        <v>195</v>
      </c>
      <c r="H157" s="195">
        <v>207.84</v>
      </c>
      <c r="I157" s="196"/>
      <c r="J157" s="197">
        <f>ROUND(I157*H157,2)</f>
        <v>0</v>
      </c>
      <c r="K157" s="193" t="s">
        <v>139</v>
      </c>
      <c r="L157" s="41"/>
      <c r="M157" s="198" t="s">
        <v>32</v>
      </c>
      <c r="N157" s="199" t="s">
        <v>51</v>
      </c>
      <c r="O157" s="66"/>
      <c r="P157" s="200">
        <f>O157*H157</f>
        <v>0</v>
      </c>
      <c r="Q157" s="200">
        <v>3.48E-3</v>
      </c>
      <c r="R157" s="200">
        <f>Q157*H157</f>
        <v>0.72328320000000001</v>
      </c>
      <c r="S157" s="200">
        <v>0</v>
      </c>
      <c r="T157" s="201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2" t="s">
        <v>150</v>
      </c>
      <c r="AT157" s="202" t="s">
        <v>135</v>
      </c>
      <c r="AU157" s="202" t="s">
        <v>141</v>
      </c>
      <c r="AY157" s="18" t="s">
        <v>132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8" t="s">
        <v>141</v>
      </c>
      <c r="BK157" s="203">
        <f>ROUND(I157*H157,2)</f>
        <v>0</v>
      </c>
      <c r="BL157" s="18" t="s">
        <v>150</v>
      </c>
      <c r="BM157" s="202" t="s">
        <v>1057</v>
      </c>
    </row>
    <row r="158" spans="1:65" s="2" customFormat="1" ht="16.5" customHeight="1">
      <c r="A158" s="36"/>
      <c r="B158" s="37"/>
      <c r="C158" s="191" t="s">
        <v>317</v>
      </c>
      <c r="D158" s="191" t="s">
        <v>135</v>
      </c>
      <c r="E158" s="192" t="s">
        <v>318</v>
      </c>
      <c r="F158" s="193" t="s">
        <v>319</v>
      </c>
      <c r="G158" s="194" t="s">
        <v>195</v>
      </c>
      <c r="H158" s="195">
        <v>207.84</v>
      </c>
      <c r="I158" s="196"/>
      <c r="J158" s="197">
        <f>ROUND(I158*H158,2)</f>
        <v>0</v>
      </c>
      <c r="K158" s="193" t="s">
        <v>139</v>
      </c>
      <c r="L158" s="41"/>
      <c r="M158" s="198" t="s">
        <v>32</v>
      </c>
      <c r="N158" s="199" t="s">
        <v>51</v>
      </c>
      <c r="O158" s="66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2" t="s">
        <v>150</v>
      </c>
      <c r="AT158" s="202" t="s">
        <v>135</v>
      </c>
      <c r="AU158" s="202" t="s">
        <v>141</v>
      </c>
      <c r="AY158" s="18" t="s">
        <v>132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8" t="s">
        <v>141</v>
      </c>
      <c r="BK158" s="203">
        <f>ROUND(I158*H158,2)</f>
        <v>0</v>
      </c>
      <c r="BL158" s="18" t="s">
        <v>150</v>
      </c>
      <c r="BM158" s="202" t="s">
        <v>320</v>
      </c>
    </row>
    <row r="159" spans="1:65" s="2" customFormat="1" ht="21.75" customHeight="1">
      <c r="A159" s="36"/>
      <c r="B159" s="37"/>
      <c r="C159" s="191" t="s">
        <v>321</v>
      </c>
      <c r="D159" s="191" t="s">
        <v>135</v>
      </c>
      <c r="E159" s="192" t="s">
        <v>322</v>
      </c>
      <c r="F159" s="193" t="s">
        <v>323</v>
      </c>
      <c r="G159" s="194" t="s">
        <v>195</v>
      </c>
      <c r="H159" s="195">
        <v>40.700000000000003</v>
      </c>
      <c r="I159" s="196"/>
      <c r="J159" s="197">
        <f>ROUND(I159*H159,2)</f>
        <v>0</v>
      </c>
      <c r="K159" s="193" t="s">
        <v>139</v>
      </c>
      <c r="L159" s="41"/>
      <c r="M159" s="198" t="s">
        <v>32</v>
      </c>
      <c r="N159" s="199" t="s">
        <v>51</v>
      </c>
      <c r="O159" s="66"/>
      <c r="P159" s="200">
        <f>O159*H159</f>
        <v>0</v>
      </c>
      <c r="Q159" s="200">
        <v>3.7999999999999999E-2</v>
      </c>
      <c r="R159" s="200">
        <f>Q159*H159</f>
        <v>1.5466</v>
      </c>
      <c r="S159" s="200">
        <v>0</v>
      </c>
      <c r="T159" s="201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2" t="s">
        <v>150</v>
      </c>
      <c r="AT159" s="202" t="s">
        <v>135</v>
      </c>
      <c r="AU159" s="202" t="s">
        <v>141</v>
      </c>
      <c r="AY159" s="18" t="s">
        <v>132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8" t="s">
        <v>141</v>
      </c>
      <c r="BK159" s="203">
        <f>ROUND(I159*H159,2)</f>
        <v>0</v>
      </c>
      <c r="BL159" s="18" t="s">
        <v>150</v>
      </c>
      <c r="BM159" s="202" t="s">
        <v>1058</v>
      </c>
    </row>
    <row r="160" spans="1:65" s="13" customFormat="1" ht="11.25">
      <c r="B160" s="209"/>
      <c r="C160" s="210"/>
      <c r="D160" s="211" t="s">
        <v>197</v>
      </c>
      <c r="E160" s="212" t="s">
        <v>32</v>
      </c>
      <c r="F160" s="213" t="s">
        <v>325</v>
      </c>
      <c r="G160" s="210"/>
      <c r="H160" s="214">
        <v>40.700000000000003</v>
      </c>
      <c r="I160" s="215"/>
      <c r="J160" s="210"/>
      <c r="K160" s="210"/>
      <c r="L160" s="216"/>
      <c r="M160" s="217"/>
      <c r="N160" s="218"/>
      <c r="O160" s="218"/>
      <c r="P160" s="218"/>
      <c r="Q160" s="218"/>
      <c r="R160" s="218"/>
      <c r="S160" s="218"/>
      <c r="T160" s="219"/>
      <c r="AT160" s="220" t="s">
        <v>197</v>
      </c>
      <c r="AU160" s="220" t="s">
        <v>141</v>
      </c>
      <c r="AV160" s="13" t="s">
        <v>141</v>
      </c>
      <c r="AW160" s="13" t="s">
        <v>41</v>
      </c>
      <c r="AX160" s="13" t="s">
        <v>79</v>
      </c>
      <c r="AY160" s="220" t="s">
        <v>132</v>
      </c>
    </row>
    <row r="161" spans="1:65" s="14" customFormat="1" ht="11.25">
      <c r="B161" s="221"/>
      <c r="C161" s="222"/>
      <c r="D161" s="211" t="s">
        <v>197</v>
      </c>
      <c r="E161" s="223" t="s">
        <v>32</v>
      </c>
      <c r="F161" s="224" t="s">
        <v>199</v>
      </c>
      <c r="G161" s="222"/>
      <c r="H161" s="225">
        <v>40.700000000000003</v>
      </c>
      <c r="I161" s="226"/>
      <c r="J161" s="222"/>
      <c r="K161" s="222"/>
      <c r="L161" s="227"/>
      <c r="M161" s="228"/>
      <c r="N161" s="229"/>
      <c r="O161" s="229"/>
      <c r="P161" s="229"/>
      <c r="Q161" s="229"/>
      <c r="R161" s="229"/>
      <c r="S161" s="229"/>
      <c r="T161" s="230"/>
      <c r="AT161" s="231" t="s">
        <v>197</v>
      </c>
      <c r="AU161" s="231" t="s">
        <v>141</v>
      </c>
      <c r="AV161" s="14" t="s">
        <v>150</v>
      </c>
      <c r="AW161" s="14" t="s">
        <v>41</v>
      </c>
      <c r="AX161" s="14" t="s">
        <v>21</v>
      </c>
      <c r="AY161" s="231" t="s">
        <v>132</v>
      </c>
    </row>
    <row r="162" spans="1:65" s="2" customFormat="1" ht="21.75" customHeight="1">
      <c r="A162" s="36"/>
      <c r="B162" s="37"/>
      <c r="C162" s="191" t="s">
        <v>326</v>
      </c>
      <c r="D162" s="191" t="s">
        <v>135</v>
      </c>
      <c r="E162" s="192" t="s">
        <v>327</v>
      </c>
      <c r="F162" s="193" t="s">
        <v>328</v>
      </c>
      <c r="G162" s="194" t="s">
        <v>195</v>
      </c>
      <c r="H162" s="195">
        <v>40.56</v>
      </c>
      <c r="I162" s="196"/>
      <c r="J162" s="197">
        <f>ROUND(I162*H162,2)</f>
        <v>0</v>
      </c>
      <c r="K162" s="193" t="s">
        <v>139</v>
      </c>
      <c r="L162" s="41"/>
      <c r="M162" s="198" t="s">
        <v>32</v>
      </c>
      <c r="N162" s="199" t="s">
        <v>51</v>
      </c>
      <c r="O162" s="66"/>
      <c r="P162" s="200">
        <f>O162*H162</f>
        <v>0</v>
      </c>
      <c r="Q162" s="200">
        <v>1.2E-4</v>
      </c>
      <c r="R162" s="200">
        <f>Q162*H162</f>
        <v>4.8672000000000003E-3</v>
      </c>
      <c r="S162" s="200">
        <v>0</v>
      </c>
      <c r="T162" s="201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2" t="s">
        <v>150</v>
      </c>
      <c r="AT162" s="202" t="s">
        <v>135</v>
      </c>
      <c r="AU162" s="202" t="s">
        <v>141</v>
      </c>
      <c r="AY162" s="18" t="s">
        <v>132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8" t="s">
        <v>141</v>
      </c>
      <c r="BK162" s="203">
        <f>ROUND(I162*H162,2)</f>
        <v>0</v>
      </c>
      <c r="BL162" s="18" t="s">
        <v>150</v>
      </c>
      <c r="BM162" s="202" t="s">
        <v>329</v>
      </c>
    </row>
    <row r="163" spans="1:65" s="13" customFormat="1" ht="11.25">
      <c r="B163" s="209"/>
      <c r="C163" s="210"/>
      <c r="D163" s="211" t="s">
        <v>197</v>
      </c>
      <c r="E163" s="212" t="s">
        <v>32</v>
      </c>
      <c r="F163" s="213" t="s">
        <v>330</v>
      </c>
      <c r="G163" s="210"/>
      <c r="H163" s="214">
        <v>40.56</v>
      </c>
      <c r="I163" s="215"/>
      <c r="J163" s="210"/>
      <c r="K163" s="210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197</v>
      </c>
      <c r="AU163" s="220" t="s">
        <v>141</v>
      </c>
      <c r="AV163" s="13" t="s">
        <v>141</v>
      </c>
      <c r="AW163" s="13" t="s">
        <v>41</v>
      </c>
      <c r="AX163" s="13" t="s">
        <v>79</v>
      </c>
      <c r="AY163" s="220" t="s">
        <v>132</v>
      </c>
    </row>
    <row r="164" spans="1:65" s="14" customFormat="1" ht="11.25">
      <c r="B164" s="221"/>
      <c r="C164" s="222"/>
      <c r="D164" s="211" t="s">
        <v>197</v>
      </c>
      <c r="E164" s="223" t="s">
        <v>32</v>
      </c>
      <c r="F164" s="224" t="s">
        <v>199</v>
      </c>
      <c r="G164" s="222"/>
      <c r="H164" s="225">
        <v>40.56</v>
      </c>
      <c r="I164" s="226"/>
      <c r="J164" s="222"/>
      <c r="K164" s="222"/>
      <c r="L164" s="227"/>
      <c r="M164" s="228"/>
      <c r="N164" s="229"/>
      <c r="O164" s="229"/>
      <c r="P164" s="229"/>
      <c r="Q164" s="229"/>
      <c r="R164" s="229"/>
      <c r="S164" s="229"/>
      <c r="T164" s="230"/>
      <c r="AT164" s="231" t="s">
        <v>197</v>
      </c>
      <c r="AU164" s="231" t="s">
        <v>141</v>
      </c>
      <c r="AV164" s="14" t="s">
        <v>150</v>
      </c>
      <c r="AW164" s="14" t="s">
        <v>41</v>
      </c>
      <c r="AX164" s="14" t="s">
        <v>21</v>
      </c>
      <c r="AY164" s="231" t="s">
        <v>132</v>
      </c>
    </row>
    <row r="165" spans="1:65" s="2" customFormat="1" ht="16.5" customHeight="1">
      <c r="A165" s="36"/>
      <c r="B165" s="37"/>
      <c r="C165" s="191" t="s">
        <v>331</v>
      </c>
      <c r="D165" s="191" t="s">
        <v>135</v>
      </c>
      <c r="E165" s="192" t="s">
        <v>332</v>
      </c>
      <c r="F165" s="193" t="s">
        <v>333</v>
      </c>
      <c r="G165" s="194" t="s">
        <v>195</v>
      </c>
      <c r="H165" s="195">
        <v>207.84</v>
      </c>
      <c r="I165" s="196"/>
      <c r="J165" s="197">
        <f>ROUND(I165*H165,2)</f>
        <v>0</v>
      </c>
      <c r="K165" s="193" t="s">
        <v>139</v>
      </c>
      <c r="L165" s="41"/>
      <c r="M165" s="198" t="s">
        <v>32</v>
      </c>
      <c r="N165" s="199" t="s">
        <v>51</v>
      </c>
      <c r="O165" s="66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150</v>
      </c>
      <c r="AT165" s="202" t="s">
        <v>135</v>
      </c>
      <c r="AU165" s="202" t="s">
        <v>141</v>
      </c>
      <c r="AY165" s="18" t="s">
        <v>132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8" t="s">
        <v>141</v>
      </c>
      <c r="BK165" s="203">
        <f>ROUND(I165*H165,2)</f>
        <v>0</v>
      </c>
      <c r="BL165" s="18" t="s">
        <v>150</v>
      </c>
      <c r="BM165" s="202" t="s">
        <v>334</v>
      </c>
    </row>
    <row r="166" spans="1:65" s="2" customFormat="1" ht="21.75" customHeight="1">
      <c r="A166" s="36"/>
      <c r="B166" s="37"/>
      <c r="C166" s="191" t="s">
        <v>335</v>
      </c>
      <c r="D166" s="191" t="s">
        <v>135</v>
      </c>
      <c r="E166" s="192" t="s">
        <v>336</v>
      </c>
      <c r="F166" s="193" t="s">
        <v>337</v>
      </c>
      <c r="G166" s="194" t="s">
        <v>338</v>
      </c>
      <c r="H166" s="195">
        <v>1</v>
      </c>
      <c r="I166" s="196"/>
      <c r="J166" s="197">
        <f>ROUND(I166*H166,2)</f>
        <v>0</v>
      </c>
      <c r="K166" s="193" t="s">
        <v>139</v>
      </c>
      <c r="L166" s="41"/>
      <c r="M166" s="198" t="s">
        <v>32</v>
      </c>
      <c r="N166" s="199" t="s">
        <v>51</v>
      </c>
      <c r="O166" s="66"/>
      <c r="P166" s="200">
        <f>O166*H166</f>
        <v>0</v>
      </c>
      <c r="Q166" s="200">
        <v>1.7770000000000001E-2</v>
      </c>
      <c r="R166" s="200">
        <f>Q166*H166</f>
        <v>1.7770000000000001E-2</v>
      </c>
      <c r="S166" s="200">
        <v>0</v>
      </c>
      <c r="T166" s="20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2" t="s">
        <v>150</v>
      </c>
      <c r="AT166" s="202" t="s">
        <v>135</v>
      </c>
      <c r="AU166" s="202" t="s">
        <v>141</v>
      </c>
      <c r="AY166" s="18" t="s">
        <v>132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8" t="s">
        <v>141</v>
      </c>
      <c r="BK166" s="203">
        <f>ROUND(I166*H166,2)</f>
        <v>0</v>
      </c>
      <c r="BL166" s="18" t="s">
        <v>150</v>
      </c>
      <c r="BM166" s="202" t="s">
        <v>1059</v>
      </c>
    </row>
    <row r="167" spans="1:65" s="2" customFormat="1" ht="16.5" customHeight="1">
      <c r="A167" s="36"/>
      <c r="B167" s="37"/>
      <c r="C167" s="232" t="s">
        <v>340</v>
      </c>
      <c r="D167" s="232" t="s">
        <v>243</v>
      </c>
      <c r="E167" s="233" t="s">
        <v>341</v>
      </c>
      <c r="F167" s="234" t="s">
        <v>342</v>
      </c>
      <c r="G167" s="235" t="s">
        <v>338</v>
      </c>
      <c r="H167" s="236">
        <v>1</v>
      </c>
      <c r="I167" s="237"/>
      <c r="J167" s="238">
        <f>ROUND(I167*H167,2)</f>
        <v>0</v>
      </c>
      <c r="K167" s="234" t="s">
        <v>139</v>
      </c>
      <c r="L167" s="239"/>
      <c r="M167" s="240" t="s">
        <v>32</v>
      </c>
      <c r="N167" s="241" t="s">
        <v>51</v>
      </c>
      <c r="O167" s="66"/>
      <c r="P167" s="200">
        <f>O167*H167</f>
        <v>0</v>
      </c>
      <c r="Q167" s="200">
        <v>1.992E-2</v>
      </c>
      <c r="R167" s="200">
        <f>Q167*H167</f>
        <v>1.992E-2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221</v>
      </c>
      <c r="AT167" s="202" t="s">
        <v>243</v>
      </c>
      <c r="AU167" s="202" t="s">
        <v>141</v>
      </c>
      <c r="AY167" s="18" t="s">
        <v>132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8" t="s">
        <v>141</v>
      </c>
      <c r="BK167" s="203">
        <f>ROUND(I167*H167,2)</f>
        <v>0</v>
      </c>
      <c r="BL167" s="18" t="s">
        <v>150</v>
      </c>
      <c r="BM167" s="202" t="s">
        <v>1060</v>
      </c>
    </row>
    <row r="168" spans="1:65" s="12" customFormat="1" ht="22.9" customHeight="1">
      <c r="B168" s="175"/>
      <c r="C168" s="176"/>
      <c r="D168" s="177" t="s">
        <v>78</v>
      </c>
      <c r="E168" s="189" t="s">
        <v>221</v>
      </c>
      <c r="F168" s="189" t="s">
        <v>344</v>
      </c>
      <c r="G168" s="176"/>
      <c r="H168" s="176"/>
      <c r="I168" s="179"/>
      <c r="J168" s="190">
        <f>BK168</f>
        <v>0</v>
      </c>
      <c r="K168" s="176"/>
      <c r="L168" s="181"/>
      <c r="M168" s="182"/>
      <c r="N168" s="183"/>
      <c r="O168" s="183"/>
      <c r="P168" s="184">
        <f>SUM(P169:P172)</f>
        <v>0</v>
      </c>
      <c r="Q168" s="183"/>
      <c r="R168" s="184">
        <f>SUM(R169:R172)</f>
        <v>0.10314999999999999</v>
      </c>
      <c r="S168" s="183"/>
      <c r="T168" s="185">
        <f>SUM(T169:T172)</f>
        <v>0</v>
      </c>
      <c r="AR168" s="186" t="s">
        <v>21</v>
      </c>
      <c r="AT168" s="187" t="s">
        <v>78</v>
      </c>
      <c r="AU168" s="187" t="s">
        <v>21</v>
      </c>
      <c r="AY168" s="186" t="s">
        <v>132</v>
      </c>
      <c r="BK168" s="188">
        <f>SUM(BK169:BK172)</f>
        <v>0</v>
      </c>
    </row>
    <row r="169" spans="1:65" s="2" customFormat="1" ht="21.75" customHeight="1">
      <c r="A169" s="36"/>
      <c r="B169" s="37"/>
      <c r="C169" s="191" t="s">
        <v>345</v>
      </c>
      <c r="D169" s="191" t="s">
        <v>135</v>
      </c>
      <c r="E169" s="192" t="s">
        <v>346</v>
      </c>
      <c r="F169" s="193" t="s">
        <v>347</v>
      </c>
      <c r="G169" s="194" t="s">
        <v>338</v>
      </c>
      <c r="H169" s="195">
        <v>1</v>
      </c>
      <c r="I169" s="196"/>
      <c r="J169" s="197">
        <f>ROUND(I169*H169,2)</f>
        <v>0</v>
      </c>
      <c r="K169" s="193" t="s">
        <v>139</v>
      </c>
      <c r="L169" s="41"/>
      <c r="M169" s="198" t="s">
        <v>32</v>
      </c>
      <c r="N169" s="199" t="s">
        <v>51</v>
      </c>
      <c r="O169" s="66"/>
      <c r="P169" s="200">
        <f>O169*H169</f>
        <v>0</v>
      </c>
      <c r="Q169" s="200">
        <v>6.4049999999999996E-2</v>
      </c>
      <c r="R169" s="200">
        <f>Q169*H169</f>
        <v>6.4049999999999996E-2</v>
      </c>
      <c r="S169" s="200">
        <v>0</v>
      </c>
      <c r="T169" s="201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2" t="s">
        <v>150</v>
      </c>
      <c r="AT169" s="202" t="s">
        <v>135</v>
      </c>
      <c r="AU169" s="202" t="s">
        <v>141</v>
      </c>
      <c r="AY169" s="18" t="s">
        <v>132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8" t="s">
        <v>141</v>
      </c>
      <c r="BK169" s="203">
        <f>ROUND(I169*H169,2)</f>
        <v>0</v>
      </c>
      <c r="BL169" s="18" t="s">
        <v>150</v>
      </c>
      <c r="BM169" s="202" t="s">
        <v>348</v>
      </c>
    </row>
    <row r="170" spans="1:65" s="2" customFormat="1" ht="21.75" customHeight="1">
      <c r="A170" s="36"/>
      <c r="B170" s="37"/>
      <c r="C170" s="191" t="s">
        <v>349</v>
      </c>
      <c r="D170" s="191" t="s">
        <v>135</v>
      </c>
      <c r="E170" s="192" t="s">
        <v>350</v>
      </c>
      <c r="F170" s="193" t="s">
        <v>351</v>
      </c>
      <c r="G170" s="194" t="s">
        <v>338</v>
      </c>
      <c r="H170" s="195">
        <v>1</v>
      </c>
      <c r="I170" s="196"/>
      <c r="J170" s="197">
        <f>ROUND(I170*H170,2)</f>
        <v>0</v>
      </c>
      <c r="K170" s="193" t="s">
        <v>139</v>
      </c>
      <c r="L170" s="41"/>
      <c r="M170" s="198" t="s">
        <v>32</v>
      </c>
      <c r="N170" s="199" t="s">
        <v>51</v>
      </c>
      <c r="O170" s="66"/>
      <c r="P170" s="200">
        <f>O170*H170</f>
        <v>0</v>
      </c>
      <c r="Q170" s="200">
        <v>1.1950000000000001E-2</v>
      </c>
      <c r="R170" s="200">
        <f>Q170*H170</f>
        <v>1.1950000000000001E-2</v>
      </c>
      <c r="S170" s="200">
        <v>0</v>
      </c>
      <c r="T170" s="201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2" t="s">
        <v>150</v>
      </c>
      <c r="AT170" s="202" t="s">
        <v>135</v>
      </c>
      <c r="AU170" s="202" t="s">
        <v>141</v>
      </c>
      <c r="AY170" s="18" t="s">
        <v>132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8" t="s">
        <v>141</v>
      </c>
      <c r="BK170" s="203">
        <f>ROUND(I170*H170,2)</f>
        <v>0</v>
      </c>
      <c r="BL170" s="18" t="s">
        <v>150</v>
      </c>
      <c r="BM170" s="202" t="s">
        <v>352</v>
      </c>
    </row>
    <row r="171" spans="1:65" s="2" customFormat="1" ht="21.75" customHeight="1">
      <c r="A171" s="36"/>
      <c r="B171" s="37"/>
      <c r="C171" s="191" t="s">
        <v>353</v>
      </c>
      <c r="D171" s="191" t="s">
        <v>135</v>
      </c>
      <c r="E171" s="192" t="s">
        <v>354</v>
      </c>
      <c r="F171" s="193" t="s">
        <v>355</v>
      </c>
      <c r="G171" s="194" t="s">
        <v>338</v>
      </c>
      <c r="H171" s="195">
        <v>1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356</v>
      </c>
    </row>
    <row r="172" spans="1:65" s="2" customFormat="1" ht="21.75" customHeight="1">
      <c r="A172" s="36"/>
      <c r="B172" s="37"/>
      <c r="C172" s="191" t="s">
        <v>357</v>
      </c>
      <c r="D172" s="191" t="s">
        <v>135</v>
      </c>
      <c r="E172" s="192" t="s">
        <v>358</v>
      </c>
      <c r="F172" s="193" t="s">
        <v>359</v>
      </c>
      <c r="G172" s="194" t="s">
        <v>338</v>
      </c>
      <c r="H172" s="195">
        <v>1</v>
      </c>
      <c r="I172" s="196"/>
      <c r="J172" s="197">
        <f>ROUND(I172*H172,2)</f>
        <v>0</v>
      </c>
      <c r="K172" s="193" t="s">
        <v>139</v>
      </c>
      <c r="L172" s="41"/>
      <c r="M172" s="198" t="s">
        <v>32</v>
      </c>
      <c r="N172" s="199" t="s">
        <v>51</v>
      </c>
      <c r="O172" s="66"/>
      <c r="P172" s="200">
        <f>O172*H172</f>
        <v>0</v>
      </c>
      <c r="Q172" s="200">
        <v>2.7150000000000001E-2</v>
      </c>
      <c r="R172" s="200">
        <f>Q172*H172</f>
        <v>2.7150000000000001E-2</v>
      </c>
      <c r="S172" s="200">
        <v>0</v>
      </c>
      <c r="T172" s="201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2" t="s">
        <v>150</v>
      </c>
      <c r="AT172" s="202" t="s">
        <v>135</v>
      </c>
      <c r="AU172" s="202" t="s">
        <v>141</v>
      </c>
      <c r="AY172" s="18" t="s">
        <v>132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8" t="s">
        <v>141</v>
      </c>
      <c r="BK172" s="203">
        <f>ROUND(I172*H172,2)</f>
        <v>0</v>
      </c>
      <c r="BL172" s="18" t="s">
        <v>150</v>
      </c>
      <c r="BM172" s="202" t="s">
        <v>360</v>
      </c>
    </row>
    <row r="173" spans="1:65" s="12" customFormat="1" ht="22.9" customHeight="1">
      <c r="B173" s="175"/>
      <c r="C173" s="176"/>
      <c r="D173" s="177" t="s">
        <v>78</v>
      </c>
      <c r="E173" s="189" t="s">
        <v>228</v>
      </c>
      <c r="F173" s="189" t="s">
        <v>361</v>
      </c>
      <c r="G173" s="176"/>
      <c r="H173" s="176"/>
      <c r="I173" s="179"/>
      <c r="J173" s="190">
        <f>BK173</f>
        <v>0</v>
      </c>
      <c r="K173" s="176"/>
      <c r="L173" s="181"/>
      <c r="M173" s="182"/>
      <c r="N173" s="183"/>
      <c r="O173" s="183"/>
      <c r="P173" s="184">
        <f>SUM(P174:P187)</f>
        <v>0</v>
      </c>
      <c r="Q173" s="183"/>
      <c r="R173" s="184">
        <f>SUM(R174:R187)</f>
        <v>1.12686E-2</v>
      </c>
      <c r="S173" s="183"/>
      <c r="T173" s="185">
        <f>SUM(T174:T187)</f>
        <v>7.4494000000000007</v>
      </c>
      <c r="AR173" s="186" t="s">
        <v>21</v>
      </c>
      <c r="AT173" s="187" t="s">
        <v>78</v>
      </c>
      <c r="AU173" s="187" t="s">
        <v>21</v>
      </c>
      <c r="AY173" s="186" t="s">
        <v>132</v>
      </c>
      <c r="BK173" s="188">
        <f>SUM(BK174:BK187)</f>
        <v>0</v>
      </c>
    </row>
    <row r="174" spans="1:65" s="2" customFormat="1" ht="21.75" customHeight="1">
      <c r="A174" s="36"/>
      <c r="B174" s="37"/>
      <c r="C174" s="191" t="s">
        <v>362</v>
      </c>
      <c r="D174" s="191" t="s">
        <v>135</v>
      </c>
      <c r="E174" s="192" t="s">
        <v>363</v>
      </c>
      <c r="F174" s="193" t="s">
        <v>364</v>
      </c>
      <c r="G174" s="194" t="s">
        <v>195</v>
      </c>
      <c r="H174" s="195">
        <v>108</v>
      </c>
      <c r="I174" s="196"/>
      <c r="J174" s="197">
        <f>ROUND(I174*H174,2)</f>
        <v>0</v>
      </c>
      <c r="K174" s="193" t="s">
        <v>139</v>
      </c>
      <c r="L174" s="41"/>
      <c r="M174" s="198" t="s">
        <v>32</v>
      </c>
      <c r="N174" s="199" t="s">
        <v>51</v>
      </c>
      <c r="O174" s="66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150</v>
      </c>
      <c r="AT174" s="202" t="s">
        <v>135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1061</v>
      </c>
    </row>
    <row r="175" spans="1:65" s="13" customFormat="1" ht="11.25">
      <c r="B175" s="209"/>
      <c r="C175" s="210"/>
      <c r="D175" s="211" t="s">
        <v>197</v>
      </c>
      <c r="E175" s="212" t="s">
        <v>32</v>
      </c>
      <c r="F175" s="213" t="s">
        <v>366</v>
      </c>
      <c r="G175" s="210"/>
      <c r="H175" s="214">
        <v>108</v>
      </c>
      <c r="I175" s="215"/>
      <c r="J175" s="210"/>
      <c r="K175" s="210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197</v>
      </c>
      <c r="AU175" s="220" t="s">
        <v>141</v>
      </c>
      <c r="AV175" s="13" t="s">
        <v>141</v>
      </c>
      <c r="AW175" s="13" t="s">
        <v>41</v>
      </c>
      <c r="AX175" s="13" t="s">
        <v>79</v>
      </c>
      <c r="AY175" s="220" t="s">
        <v>132</v>
      </c>
    </row>
    <row r="176" spans="1:65" s="14" customFormat="1" ht="11.25">
      <c r="B176" s="221"/>
      <c r="C176" s="222"/>
      <c r="D176" s="211" t="s">
        <v>197</v>
      </c>
      <c r="E176" s="223" t="s">
        <v>32</v>
      </c>
      <c r="F176" s="224" t="s">
        <v>199</v>
      </c>
      <c r="G176" s="222"/>
      <c r="H176" s="225">
        <v>108</v>
      </c>
      <c r="I176" s="226"/>
      <c r="J176" s="222"/>
      <c r="K176" s="222"/>
      <c r="L176" s="227"/>
      <c r="M176" s="228"/>
      <c r="N176" s="229"/>
      <c r="O176" s="229"/>
      <c r="P176" s="229"/>
      <c r="Q176" s="229"/>
      <c r="R176" s="229"/>
      <c r="S176" s="229"/>
      <c r="T176" s="230"/>
      <c r="AT176" s="231" t="s">
        <v>197</v>
      </c>
      <c r="AU176" s="231" t="s">
        <v>141</v>
      </c>
      <c r="AV176" s="14" t="s">
        <v>150</v>
      </c>
      <c r="AW176" s="14" t="s">
        <v>41</v>
      </c>
      <c r="AX176" s="14" t="s">
        <v>21</v>
      </c>
      <c r="AY176" s="231" t="s">
        <v>132</v>
      </c>
    </row>
    <row r="177" spans="1:65" s="2" customFormat="1" ht="21.75" customHeight="1">
      <c r="A177" s="36"/>
      <c r="B177" s="37"/>
      <c r="C177" s="191" t="s">
        <v>367</v>
      </c>
      <c r="D177" s="191" t="s">
        <v>135</v>
      </c>
      <c r="E177" s="192" t="s">
        <v>368</v>
      </c>
      <c r="F177" s="193" t="s">
        <v>369</v>
      </c>
      <c r="G177" s="194" t="s">
        <v>195</v>
      </c>
      <c r="H177" s="195">
        <v>3240</v>
      </c>
      <c r="I177" s="196"/>
      <c r="J177" s="197">
        <f>ROUND(I177*H177,2)</f>
        <v>0</v>
      </c>
      <c r="K177" s="193" t="s">
        <v>139</v>
      </c>
      <c r="L177" s="41"/>
      <c r="M177" s="198" t="s">
        <v>32</v>
      </c>
      <c r="N177" s="199" t="s">
        <v>51</v>
      </c>
      <c r="O177" s="66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2" t="s">
        <v>150</v>
      </c>
      <c r="AT177" s="202" t="s">
        <v>135</v>
      </c>
      <c r="AU177" s="202" t="s">
        <v>141</v>
      </c>
      <c r="AY177" s="18" t="s">
        <v>132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8" t="s">
        <v>141</v>
      </c>
      <c r="BK177" s="203">
        <f>ROUND(I177*H177,2)</f>
        <v>0</v>
      </c>
      <c r="BL177" s="18" t="s">
        <v>150</v>
      </c>
      <c r="BM177" s="202" t="s">
        <v>370</v>
      </c>
    </row>
    <row r="178" spans="1:65" s="13" customFormat="1" ht="11.25">
      <c r="B178" s="209"/>
      <c r="C178" s="210"/>
      <c r="D178" s="211" t="s">
        <v>197</v>
      </c>
      <c r="E178" s="212" t="s">
        <v>32</v>
      </c>
      <c r="F178" s="213" t="s">
        <v>371</v>
      </c>
      <c r="G178" s="210"/>
      <c r="H178" s="214">
        <v>3240</v>
      </c>
      <c r="I178" s="215"/>
      <c r="J178" s="210"/>
      <c r="K178" s="210"/>
      <c r="L178" s="216"/>
      <c r="M178" s="217"/>
      <c r="N178" s="218"/>
      <c r="O178" s="218"/>
      <c r="P178" s="218"/>
      <c r="Q178" s="218"/>
      <c r="R178" s="218"/>
      <c r="S178" s="218"/>
      <c r="T178" s="219"/>
      <c r="AT178" s="220" t="s">
        <v>197</v>
      </c>
      <c r="AU178" s="220" t="s">
        <v>141</v>
      </c>
      <c r="AV178" s="13" t="s">
        <v>141</v>
      </c>
      <c r="AW178" s="13" t="s">
        <v>41</v>
      </c>
      <c r="AX178" s="13" t="s">
        <v>21</v>
      </c>
      <c r="AY178" s="220" t="s">
        <v>132</v>
      </c>
    </row>
    <row r="179" spans="1:65" s="2" customFormat="1" ht="21.75" customHeight="1">
      <c r="A179" s="36"/>
      <c r="B179" s="37"/>
      <c r="C179" s="191" t="s">
        <v>372</v>
      </c>
      <c r="D179" s="191" t="s">
        <v>135</v>
      </c>
      <c r="E179" s="192" t="s">
        <v>373</v>
      </c>
      <c r="F179" s="193" t="s">
        <v>374</v>
      </c>
      <c r="G179" s="194" t="s">
        <v>195</v>
      </c>
      <c r="H179" s="195">
        <v>108</v>
      </c>
      <c r="I179" s="196"/>
      <c r="J179" s="197">
        <f>ROUND(I179*H179,2)</f>
        <v>0</v>
      </c>
      <c r="K179" s="193" t="s">
        <v>139</v>
      </c>
      <c r="L179" s="41"/>
      <c r="M179" s="198" t="s">
        <v>32</v>
      </c>
      <c r="N179" s="199" t="s">
        <v>51</v>
      </c>
      <c r="O179" s="66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2" t="s">
        <v>150</v>
      </c>
      <c r="AT179" s="202" t="s">
        <v>135</v>
      </c>
      <c r="AU179" s="202" t="s">
        <v>141</v>
      </c>
      <c r="AY179" s="18" t="s">
        <v>132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8" t="s">
        <v>141</v>
      </c>
      <c r="BK179" s="203">
        <f>ROUND(I179*H179,2)</f>
        <v>0</v>
      </c>
      <c r="BL179" s="18" t="s">
        <v>150</v>
      </c>
      <c r="BM179" s="202" t="s">
        <v>375</v>
      </c>
    </row>
    <row r="180" spans="1:65" s="2" customFormat="1" ht="21.75" customHeight="1">
      <c r="A180" s="36"/>
      <c r="B180" s="37"/>
      <c r="C180" s="191" t="s">
        <v>29</v>
      </c>
      <c r="D180" s="191" t="s">
        <v>135</v>
      </c>
      <c r="E180" s="192" t="s">
        <v>376</v>
      </c>
      <c r="F180" s="193" t="s">
        <v>377</v>
      </c>
      <c r="G180" s="194" t="s">
        <v>195</v>
      </c>
      <c r="H180" s="195">
        <v>53.66</v>
      </c>
      <c r="I180" s="196"/>
      <c r="J180" s="197">
        <f>ROUND(I180*H180,2)</f>
        <v>0</v>
      </c>
      <c r="K180" s="193" t="s">
        <v>139</v>
      </c>
      <c r="L180" s="41"/>
      <c r="M180" s="198" t="s">
        <v>32</v>
      </c>
      <c r="N180" s="199" t="s">
        <v>51</v>
      </c>
      <c r="O180" s="66"/>
      <c r="P180" s="200">
        <f>O180*H180</f>
        <v>0</v>
      </c>
      <c r="Q180" s="200">
        <v>2.1000000000000001E-4</v>
      </c>
      <c r="R180" s="200">
        <f>Q180*H180</f>
        <v>1.12686E-2</v>
      </c>
      <c r="S180" s="200">
        <v>0</v>
      </c>
      <c r="T180" s="201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2" t="s">
        <v>150</v>
      </c>
      <c r="AT180" s="202" t="s">
        <v>135</v>
      </c>
      <c r="AU180" s="202" t="s">
        <v>141</v>
      </c>
      <c r="AY180" s="18" t="s">
        <v>132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8" t="s">
        <v>141</v>
      </c>
      <c r="BK180" s="203">
        <f>ROUND(I180*H180,2)</f>
        <v>0</v>
      </c>
      <c r="BL180" s="18" t="s">
        <v>150</v>
      </c>
      <c r="BM180" s="202" t="s">
        <v>378</v>
      </c>
    </row>
    <row r="181" spans="1:65" s="15" customFormat="1" ht="11.25">
      <c r="B181" s="242"/>
      <c r="C181" s="243"/>
      <c r="D181" s="211" t="s">
        <v>197</v>
      </c>
      <c r="E181" s="244" t="s">
        <v>32</v>
      </c>
      <c r="F181" s="245" t="s">
        <v>379</v>
      </c>
      <c r="G181" s="243"/>
      <c r="H181" s="244" t="s">
        <v>32</v>
      </c>
      <c r="I181" s="246"/>
      <c r="J181" s="243"/>
      <c r="K181" s="243"/>
      <c r="L181" s="247"/>
      <c r="M181" s="248"/>
      <c r="N181" s="249"/>
      <c r="O181" s="249"/>
      <c r="P181" s="249"/>
      <c r="Q181" s="249"/>
      <c r="R181" s="249"/>
      <c r="S181" s="249"/>
      <c r="T181" s="250"/>
      <c r="AT181" s="251" t="s">
        <v>197</v>
      </c>
      <c r="AU181" s="251" t="s">
        <v>141</v>
      </c>
      <c r="AV181" s="15" t="s">
        <v>21</v>
      </c>
      <c r="AW181" s="15" t="s">
        <v>41</v>
      </c>
      <c r="AX181" s="15" t="s">
        <v>79</v>
      </c>
      <c r="AY181" s="251" t="s">
        <v>132</v>
      </c>
    </row>
    <row r="182" spans="1:65" s="13" customFormat="1" ht="11.25">
      <c r="B182" s="209"/>
      <c r="C182" s="210"/>
      <c r="D182" s="211" t="s">
        <v>197</v>
      </c>
      <c r="E182" s="212" t="s">
        <v>32</v>
      </c>
      <c r="F182" s="213" t="s">
        <v>380</v>
      </c>
      <c r="G182" s="210"/>
      <c r="H182" s="214">
        <v>32.86</v>
      </c>
      <c r="I182" s="215"/>
      <c r="J182" s="210"/>
      <c r="K182" s="210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197</v>
      </c>
      <c r="AU182" s="220" t="s">
        <v>141</v>
      </c>
      <c r="AV182" s="13" t="s">
        <v>141</v>
      </c>
      <c r="AW182" s="13" t="s">
        <v>41</v>
      </c>
      <c r="AX182" s="13" t="s">
        <v>79</v>
      </c>
      <c r="AY182" s="220" t="s">
        <v>132</v>
      </c>
    </row>
    <row r="183" spans="1:65" s="15" customFormat="1" ht="11.25">
      <c r="B183" s="242"/>
      <c r="C183" s="243"/>
      <c r="D183" s="211" t="s">
        <v>197</v>
      </c>
      <c r="E183" s="244" t="s">
        <v>32</v>
      </c>
      <c r="F183" s="245" t="s">
        <v>381</v>
      </c>
      <c r="G183" s="243"/>
      <c r="H183" s="244" t="s">
        <v>32</v>
      </c>
      <c r="I183" s="246"/>
      <c r="J183" s="243"/>
      <c r="K183" s="243"/>
      <c r="L183" s="247"/>
      <c r="M183" s="248"/>
      <c r="N183" s="249"/>
      <c r="O183" s="249"/>
      <c r="P183" s="249"/>
      <c r="Q183" s="249"/>
      <c r="R183" s="249"/>
      <c r="S183" s="249"/>
      <c r="T183" s="250"/>
      <c r="AT183" s="251" t="s">
        <v>197</v>
      </c>
      <c r="AU183" s="251" t="s">
        <v>141</v>
      </c>
      <c r="AV183" s="15" t="s">
        <v>21</v>
      </c>
      <c r="AW183" s="15" t="s">
        <v>41</v>
      </c>
      <c r="AX183" s="15" t="s">
        <v>79</v>
      </c>
      <c r="AY183" s="251" t="s">
        <v>132</v>
      </c>
    </row>
    <row r="184" spans="1:65" s="13" customFormat="1" ht="11.25">
      <c r="B184" s="209"/>
      <c r="C184" s="210"/>
      <c r="D184" s="211" t="s">
        <v>197</v>
      </c>
      <c r="E184" s="212" t="s">
        <v>32</v>
      </c>
      <c r="F184" s="213" t="s">
        <v>382</v>
      </c>
      <c r="G184" s="210"/>
      <c r="H184" s="214">
        <v>20.8</v>
      </c>
      <c r="I184" s="215"/>
      <c r="J184" s="210"/>
      <c r="K184" s="210"/>
      <c r="L184" s="216"/>
      <c r="M184" s="217"/>
      <c r="N184" s="218"/>
      <c r="O184" s="218"/>
      <c r="P184" s="218"/>
      <c r="Q184" s="218"/>
      <c r="R184" s="218"/>
      <c r="S184" s="218"/>
      <c r="T184" s="219"/>
      <c r="AT184" s="220" t="s">
        <v>197</v>
      </c>
      <c r="AU184" s="220" t="s">
        <v>141</v>
      </c>
      <c r="AV184" s="13" t="s">
        <v>141</v>
      </c>
      <c r="AW184" s="13" t="s">
        <v>41</v>
      </c>
      <c r="AX184" s="13" t="s">
        <v>79</v>
      </c>
      <c r="AY184" s="220" t="s">
        <v>132</v>
      </c>
    </row>
    <row r="185" spans="1:65" s="14" customFormat="1" ht="11.25">
      <c r="B185" s="221"/>
      <c r="C185" s="222"/>
      <c r="D185" s="211" t="s">
        <v>197</v>
      </c>
      <c r="E185" s="223" t="s">
        <v>32</v>
      </c>
      <c r="F185" s="224" t="s">
        <v>199</v>
      </c>
      <c r="G185" s="222"/>
      <c r="H185" s="225">
        <v>53.66</v>
      </c>
      <c r="I185" s="226"/>
      <c r="J185" s="222"/>
      <c r="K185" s="222"/>
      <c r="L185" s="227"/>
      <c r="M185" s="228"/>
      <c r="N185" s="229"/>
      <c r="O185" s="229"/>
      <c r="P185" s="229"/>
      <c r="Q185" s="229"/>
      <c r="R185" s="229"/>
      <c r="S185" s="229"/>
      <c r="T185" s="230"/>
      <c r="AT185" s="231" t="s">
        <v>197</v>
      </c>
      <c r="AU185" s="231" t="s">
        <v>141</v>
      </c>
      <c r="AV185" s="14" t="s">
        <v>150</v>
      </c>
      <c r="AW185" s="14" t="s">
        <v>41</v>
      </c>
      <c r="AX185" s="14" t="s">
        <v>21</v>
      </c>
      <c r="AY185" s="231" t="s">
        <v>132</v>
      </c>
    </row>
    <row r="186" spans="1:65" s="2" customFormat="1" ht="21.75" customHeight="1">
      <c r="A186" s="36"/>
      <c r="B186" s="37"/>
      <c r="C186" s="191" t="s">
        <v>383</v>
      </c>
      <c r="D186" s="191" t="s">
        <v>135</v>
      </c>
      <c r="E186" s="192" t="s">
        <v>384</v>
      </c>
      <c r="F186" s="193" t="s">
        <v>385</v>
      </c>
      <c r="G186" s="194" t="s">
        <v>195</v>
      </c>
      <c r="H186" s="195">
        <v>41</v>
      </c>
      <c r="I186" s="196"/>
      <c r="J186" s="197">
        <f>ROUND(I186*H186,2)</f>
        <v>0</v>
      </c>
      <c r="K186" s="193" t="s">
        <v>139</v>
      </c>
      <c r="L186" s="41"/>
      <c r="M186" s="198" t="s">
        <v>32</v>
      </c>
      <c r="N186" s="199" t="s">
        <v>51</v>
      </c>
      <c r="O186" s="66"/>
      <c r="P186" s="200">
        <f>O186*H186</f>
        <v>0</v>
      </c>
      <c r="Q186" s="200">
        <v>0</v>
      </c>
      <c r="R186" s="200">
        <f>Q186*H186</f>
        <v>0</v>
      </c>
      <c r="S186" s="200">
        <v>0.13100000000000001</v>
      </c>
      <c r="T186" s="201">
        <f>S186*H186</f>
        <v>5.3710000000000004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2" t="s">
        <v>150</v>
      </c>
      <c r="AT186" s="202" t="s">
        <v>135</v>
      </c>
      <c r="AU186" s="202" t="s">
        <v>141</v>
      </c>
      <c r="AY186" s="18" t="s">
        <v>132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8" t="s">
        <v>141</v>
      </c>
      <c r="BK186" s="203">
        <f>ROUND(I186*H186,2)</f>
        <v>0</v>
      </c>
      <c r="BL186" s="18" t="s">
        <v>150</v>
      </c>
      <c r="BM186" s="202" t="s">
        <v>386</v>
      </c>
    </row>
    <row r="187" spans="1:65" s="2" customFormat="1" ht="21.75" customHeight="1">
      <c r="A187" s="36"/>
      <c r="B187" s="37"/>
      <c r="C187" s="191" t="s">
        <v>387</v>
      </c>
      <c r="D187" s="191" t="s">
        <v>135</v>
      </c>
      <c r="E187" s="192" t="s">
        <v>388</v>
      </c>
      <c r="F187" s="193" t="s">
        <v>389</v>
      </c>
      <c r="G187" s="194" t="s">
        <v>195</v>
      </c>
      <c r="H187" s="195">
        <v>207.84</v>
      </c>
      <c r="I187" s="196"/>
      <c r="J187" s="197">
        <f>ROUND(I187*H187,2)</f>
        <v>0</v>
      </c>
      <c r="K187" s="193" t="s">
        <v>139</v>
      </c>
      <c r="L187" s="41"/>
      <c r="M187" s="198" t="s">
        <v>32</v>
      </c>
      <c r="N187" s="199" t="s">
        <v>51</v>
      </c>
      <c r="O187" s="66"/>
      <c r="P187" s="200">
        <f>O187*H187</f>
        <v>0</v>
      </c>
      <c r="Q187" s="200">
        <v>0</v>
      </c>
      <c r="R187" s="200">
        <f>Q187*H187</f>
        <v>0</v>
      </c>
      <c r="S187" s="200">
        <v>0.01</v>
      </c>
      <c r="T187" s="201">
        <f>S187*H187</f>
        <v>2.0784000000000002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2" t="s">
        <v>150</v>
      </c>
      <c r="AT187" s="202" t="s">
        <v>135</v>
      </c>
      <c r="AU187" s="202" t="s">
        <v>141</v>
      </c>
      <c r="AY187" s="18" t="s">
        <v>132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8" t="s">
        <v>141</v>
      </c>
      <c r="BK187" s="203">
        <f>ROUND(I187*H187,2)</f>
        <v>0</v>
      </c>
      <c r="BL187" s="18" t="s">
        <v>150</v>
      </c>
      <c r="BM187" s="202" t="s">
        <v>390</v>
      </c>
    </row>
    <row r="188" spans="1:65" s="12" customFormat="1" ht="22.9" customHeight="1">
      <c r="B188" s="175"/>
      <c r="C188" s="176"/>
      <c r="D188" s="177" t="s">
        <v>78</v>
      </c>
      <c r="E188" s="189" t="s">
        <v>391</v>
      </c>
      <c r="F188" s="189" t="s">
        <v>392</v>
      </c>
      <c r="G188" s="176"/>
      <c r="H188" s="176"/>
      <c r="I188" s="179"/>
      <c r="J188" s="190">
        <f>BK188</f>
        <v>0</v>
      </c>
      <c r="K188" s="176"/>
      <c r="L188" s="181"/>
      <c r="M188" s="182"/>
      <c r="N188" s="183"/>
      <c r="O188" s="183"/>
      <c r="P188" s="184">
        <f>SUM(P189:P194)</f>
        <v>0</v>
      </c>
      <c r="Q188" s="183"/>
      <c r="R188" s="184">
        <f>SUM(R189:R194)</f>
        <v>0</v>
      </c>
      <c r="S188" s="183"/>
      <c r="T188" s="185">
        <f>SUM(T189:T194)</f>
        <v>0</v>
      </c>
      <c r="AR188" s="186" t="s">
        <v>21</v>
      </c>
      <c r="AT188" s="187" t="s">
        <v>78</v>
      </c>
      <c r="AU188" s="187" t="s">
        <v>21</v>
      </c>
      <c r="AY188" s="186" t="s">
        <v>132</v>
      </c>
      <c r="BK188" s="188">
        <f>SUM(BK189:BK194)</f>
        <v>0</v>
      </c>
    </row>
    <row r="189" spans="1:65" s="2" customFormat="1" ht="21.75" customHeight="1">
      <c r="A189" s="36"/>
      <c r="B189" s="37"/>
      <c r="C189" s="191" t="s">
        <v>393</v>
      </c>
      <c r="D189" s="191" t="s">
        <v>135</v>
      </c>
      <c r="E189" s="192" t="s">
        <v>394</v>
      </c>
      <c r="F189" s="193" t="s">
        <v>395</v>
      </c>
      <c r="G189" s="194" t="s">
        <v>251</v>
      </c>
      <c r="H189" s="195">
        <v>29.603999999999999</v>
      </c>
      <c r="I189" s="196"/>
      <c r="J189" s="197">
        <f>ROUND(I189*H189,2)</f>
        <v>0</v>
      </c>
      <c r="K189" s="193" t="s">
        <v>139</v>
      </c>
      <c r="L189" s="41"/>
      <c r="M189" s="198" t="s">
        <v>32</v>
      </c>
      <c r="N189" s="199" t="s">
        <v>51</v>
      </c>
      <c r="O189" s="66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2" t="s">
        <v>150</v>
      </c>
      <c r="AT189" s="202" t="s">
        <v>135</v>
      </c>
      <c r="AU189" s="202" t="s">
        <v>141</v>
      </c>
      <c r="AY189" s="18" t="s">
        <v>132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8" t="s">
        <v>141</v>
      </c>
      <c r="BK189" s="203">
        <f>ROUND(I189*H189,2)</f>
        <v>0</v>
      </c>
      <c r="BL189" s="18" t="s">
        <v>150</v>
      </c>
      <c r="BM189" s="202" t="s">
        <v>396</v>
      </c>
    </row>
    <row r="190" spans="1:65" s="2" customFormat="1" ht="21.75" customHeight="1">
      <c r="A190" s="36"/>
      <c r="B190" s="37"/>
      <c r="C190" s="191" t="s">
        <v>397</v>
      </c>
      <c r="D190" s="191" t="s">
        <v>135</v>
      </c>
      <c r="E190" s="192" t="s">
        <v>398</v>
      </c>
      <c r="F190" s="193" t="s">
        <v>399</v>
      </c>
      <c r="G190" s="194" t="s">
        <v>251</v>
      </c>
      <c r="H190" s="195">
        <v>414.45600000000002</v>
      </c>
      <c r="I190" s="196"/>
      <c r="J190" s="197">
        <f>ROUND(I190*H190,2)</f>
        <v>0</v>
      </c>
      <c r="K190" s="193" t="s">
        <v>139</v>
      </c>
      <c r="L190" s="41"/>
      <c r="M190" s="198" t="s">
        <v>32</v>
      </c>
      <c r="N190" s="199" t="s">
        <v>51</v>
      </c>
      <c r="O190" s="66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2" t="s">
        <v>150</v>
      </c>
      <c r="AT190" s="202" t="s">
        <v>135</v>
      </c>
      <c r="AU190" s="202" t="s">
        <v>141</v>
      </c>
      <c r="AY190" s="18" t="s">
        <v>132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8" t="s">
        <v>141</v>
      </c>
      <c r="BK190" s="203">
        <f>ROUND(I190*H190,2)</f>
        <v>0</v>
      </c>
      <c r="BL190" s="18" t="s">
        <v>150</v>
      </c>
      <c r="BM190" s="202" t="s">
        <v>400</v>
      </c>
    </row>
    <row r="191" spans="1:65" s="13" customFormat="1" ht="11.25">
      <c r="B191" s="209"/>
      <c r="C191" s="210"/>
      <c r="D191" s="211" t="s">
        <v>197</v>
      </c>
      <c r="E191" s="212" t="s">
        <v>32</v>
      </c>
      <c r="F191" s="213" t="s">
        <v>401</v>
      </c>
      <c r="G191" s="210"/>
      <c r="H191" s="214">
        <v>414.45600000000002</v>
      </c>
      <c r="I191" s="215"/>
      <c r="J191" s="210"/>
      <c r="K191" s="210"/>
      <c r="L191" s="216"/>
      <c r="M191" s="217"/>
      <c r="N191" s="218"/>
      <c r="O191" s="218"/>
      <c r="P191" s="218"/>
      <c r="Q191" s="218"/>
      <c r="R191" s="218"/>
      <c r="S191" s="218"/>
      <c r="T191" s="219"/>
      <c r="AT191" s="220" t="s">
        <v>197</v>
      </c>
      <c r="AU191" s="220" t="s">
        <v>141</v>
      </c>
      <c r="AV191" s="13" t="s">
        <v>141</v>
      </c>
      <c r="AW191" s="13" t="s">
        <v>41</v>
      </c>
      <c r="AX191" s="13" t="s">
        <v>79</v>
      </c>
      <c r="AY191" s="220" t="s">
        <v>132</v>
      </c>
    </row>
    <row r="192" spans="1:65" s="14" customFormat="1" ht="11.25">
      <c r="B192" s="221"/>
      <c r="C192" s="222"/>
      <c r="D192" s="211" t="s">
        <v>197</v>
      </c>
      <c r="E192" s="223" t="s">
        <v>32</v>
      </c>
      <c r="F192" s="224" t="s">
        <v>199</v>
      </c>
      <c r="G192" s="222"/>
      <c r="H192" s="225">
        <v>414.45600000000002</v>
      </c>
      <c r="I192" s="226"/>
      <c r="J192" s="222"/>
      <c r="K192" s="222"/>
      <c r="L192" s="227"/>
      <c r="M192" s="228"/>
      <c r="N192" s="229"/>
      <c r="O192" s="229"/>
      <c r="P192" s="229"/>
      <c r="Q192" s="229"/>
      <c r="R192" s="229"/>
      <c r="S192" s="229"/>
      <c r="T192" s="230"/>
      <c r="AT192" s="231" t="s">
        <v>197</v>
      </c>
      <c r="AU192" s="231" t="s">
        <v>141</v>
      </c>
      <c r="AV192" s="14" t="s">
        <v>150</v>
      </c>
      <c r="AW192" s="14" t="s">
        <v>41</v>
      </c>
      <c r="AX192" s="14" t="s">
        <v>21</v>
      </c>
      <c r="AY192" s="231" t="s">
        <v>132</v>
      </c>
    </row>
    <row r="193" spans="1:65" s="2" customFormat="1" ht="16.5" customHeight="1">
      <c r="A193" s="36"/>
      <c r="B193" s="37"/>
      <c r="C193" s="191" t="s">
        <v>402</v>
      </c>
      <c r="D193" s="191" t="s">
        <v>135</v>
      </c>
      <c r="E193" s="192" t="s">
        <v>403</v>
      </c>
      <c r="F193" s="193" t="s">
        <v>404</v>
      </c>
      <c r="G193" s="194" t="s">
        <v>251</v>
      </c>
      <c r="H193" s="195">
        <v>29.603999999999999</v>
      </c>
      <c r="I193" s="196"/>
      <c r="J193" s="197">
        <f>ROUND(I193*H193,2)</f>
        <v>0</v>
      </c>
      <c r="K193" s="193" t="s">
        <v>139</v>
      </c>
      <c r="L193" s="41"/>
      <c r="M193" s="198" t="s">
        <v>32</v>
      </c>
      <c r="N193" s="199" t="s">
        <v>51</v>
      </c>
      <c r="O193" s="66"/>
      <c r="P193" s="200">
        <f>O193*H193</f>
        <v>0</v>
      </c>
      <c r="Q193" s="200">
        <v>0</v>
      </c>
      <c r="R193" s="200">
        <f>Q193*H193</f>
        <v>0</v>
      </c>
      <c r="S193" s="200">
        <v>0</v>
      </c>
      <c r="T193" s="201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2" t="s">
        <v>150</v>
      </c>
      <c r="AT193" s="202" t="s">
        <v>135</v>
      </c>
      <c r="AU193" s="202" t="s">
        <v>141</v>
      </c>
      <c r="AY193" s="18" t="s">
        <v>132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8" t="s">
        <v>141</v>
      </c>
      <c r="BK193" s="203">
        <f>ROUND(I193*H193,2)</f>
        <v>0</v>
      </c>
      <c r="BL193" s="18" t="s">
        <v>150</v>
      </c>
      <c r="BM193" s="202" t="s">
        <v>405</v>
      </c>
    </row>
    <row r="194" spans="1:65" s="2" customFormat="1" ht="21.75" customHeight="1">
      <c r="A194" s="36"/>
      <c r="B194" s="37"/>
      <c r="C194" s="191" t="s">
        <v>406</v>
      </c>
      <c r="D194" s="191" t="s">
        <v>135</v>
      </c>
      <c r="E194" s="192" t="s">
        <v>407</v>
      </c>
      <c r="F194" s="193" t="s">
        <v>408</v>
      </c>
      <c r="G194" s="194" t="s">
        <v>251</v>
      </c>
      <c r="H194" s="195">
        <v>29.603999999999999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409</v>
      </c>
    </row>
    <row r="195" spans="1:65" s="12" customFormat="1" ht="22.9" customHeight="1">
      <c r="B195" s="175"/>
      <c r="C195" s="176"/>
      <c r="D195" s="177" t="s">
        <v>78</v>
      </c>
      <c r="E195" s="189" t="s">
        <v>410</v>
      </c>
      <c r="F195" s="189" t="s">
        <v>411</v>
      </c>
      <c r="G195" s="176"/>
      <c r="H195" s="176"/>
      <c r="I195" s="179"/>
      <c r="J195" s="190">
        <f>BK195</f>
        <v>0</v>
      </c>
      <c r="K195" s="176"/>
      <c r="L195" s="181"/>
      <c r="M195" s="182"/>
      <c r="N195" s="183"/>
      <c r="O195" s="183"/>
      <c r="P195" s="184">
        <f>P196</f>
        <v>0</v>
      </c>
      <c r="Q195" s="183"/>
      <c r="R195" s="184">
        <f>R196</f>
        <v>0</v>
      </c>
      <c r="S195" s="183"/>
      <c r="T195" s="185">
        <f>T196</f>
        <v>0</v>
      </c>
      <c r="AR195" s="186" t="s">
        <v>21</v>
      </c>
      <c r="AT195" s="187" t="s">
        <v>78</v>
      </c>
      <c r="AU195" s="187" t="s">
        <v>21</v>
      </c>
      <c r="AY195" s="186" t="s">
        <v>132</v>
      </c>
      <c r="BK195" s="188">
        <f>BK196</f>
        <v>0</v>
      </c>
    </row>
    <row r="196" spans="1:65" s="2" customFormat="1" ht="21.75" customHeight="1">
      <c r="A196" s="36"/>
      <c r="B196" s="37"/>
      <c r="C196" s="191" t="s">
        <v>412</v>
      </c>
      <c r="D196" s="191" t="s">
        <v>135</v>
      </c>
      <c r="E196" s="192" t="s">
        <v>413</v>
      </c>
      <c r="F196" s="193" t="s">
        <v>414</v>
      </c>
      <c r="G196" s="194" t="s">
        <v>251</v>
      </c>
      <c r="H196" s="195">
        <v>32.479999999999997</v>
      </c>
      <c r="I196" s="196"/>
      <c r="J196" s="197">
        <f>ROUND(I196*H196,2)</f>
        <v>0</v>
      </c>
      <c r="K196" s="193" t="s">
        <v>139</v>
      </c>
      <c r="L196" s="41"/>
      <c r="M196" s="198" t="s">
        <v>32</v>
      </c>
      <c r="N196" s="199" t="s">
        <v>51</v>
      </c>
      <c r="O196" s="66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2" t="s">
        <v>150</v>
      </c>
      <c r="AT196" s="202" t="s">
        <v>135</v>
      </c>
      <c r="AU196" s="202" t="s">
        <v>141</v>
      </c>
      <c r="AY196" s="18" t="s">
        <v>132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8" t="s">
        <v>141</v>
      </c>
      <c r="BK196" s="203">
        <f>ROUND(I196*H196,2)</f>
        <v>0</v>
      </c>
      <c r="BL196" s="18" t="s">
        <v>150</v>
      </c>
      <c r="BM196" s="202" t="s">
        <v>415</v>
      </c>
    </row>
    <row r="197" spans="1:65" s="12" customFormat="1" ht="25.9" customHeight="1">
      <c r="B197" s="175"/>
      <c r="C197" s="176"/>
      <c r="D197" s="177" t="s">
        <v>78</v>
      </c>
      <c r="E197" s="178" t="s">
        <v>416</v>
      </c>
      <c r="F197" s="178" t="s">
        <v>417</v>
      </c>
      <c r="G197" s="176"/>
      <c r="H197" s="176"/>
      <c r="I197" s="179"/>
      <c r="J197" s="180">
        <f>BK197</f>
        <v>0</v>
      </c>
      <c r="K197" s="176"/>
      <c r="L197" s="181"/>
      <c r="M197" s="182"/>
      <c r="N197" s="183"/>
      <c r="O197" s="183"/>
      <c r="P197" s="184">
        <f>SUM(P198:P218)</f>
        <v>0</v>
      </c>
      <c r="Q197" s="183"/>
      <c r="R197" s="184">
        <f>SUM(R198:R218)</f>
        <v>2.6177739999999994</v>
      </c>
      <c r="S197" s="183"/>
      <c r="T197" s="185">
        <f>SUM(T198:T218)</f>
        <v>6.8760000000000002E-2</v>
      </c>
      <c r="AR197" s="186" t="s">
        <v>141</v>
      </c>
      <c r="AT197" s="187" t="s">
        <v>78</v>
      </c>
      <c r="AU197" s="187" t="s">
        <v>79</v>
      </c>
      <c r="AY197" s="186" t="s">
        <v>132</v>
      </c>
      <c r="BK197" s="188">
        <f>SUM(BK198:BK218)</f>
        <v>0</v>
      </c>
    </row>
    <row r="198" spans="1:65" s="2" customFormat="1" ht="16.5" customHeight="1">
      <c r="A198" s="36"/>
      <c r="B198" s="37"/>
      <c r="C198" s="191" t="s">
        <v>794</v>
      </c>
      <c r="D198" s="191" t="s">
        <v>135</v>
      </c>
      <c r="E198" s="192" t="s">
        <v>790</v>
      </c>
      <c r="F198" s="193" t="s">
        <v>791</v>
      </c>
      <c r="G198" s="194" t="s">
        <v>195</v>
      </c>
      <c r="H198" s="195">
        <v>277.2</v>
      </c>
      <c r="I198" s="196"/>
      <c r="J198" s="197">
        <f>ROUND(I198*H198,2)</f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261</v>
      </c>
      <c r="AT198" s="202" t="s">
        <v>135</v>
      </c>
      <c r="AU198" s="202" t="s">
        <v>21</v>
      </c>
      <c r="AY198" s="18" t="s">
        <v>132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8" t="s">
        <v>141</v>
      </c>
      <c r="BK198" s="203">
        <f>ROUND(I198*H198,2)</f>
        <v>0</v>
      </c>
      <c r="BL198" s="18" t="s">
        <v>261</v>
      </c>
      <c r="BM198" s="202" t="s">
        <v>1062</v>
      </c>
    </row>
    <row r="199" spans="1:65" s="13" customFormat="1" ht="11.25">
      <c r="B199" s="209"/>
      <c r="C199" s="210"/>
      <c r="D199" s="211" t="s">
        <v>197</v>
      </c>
      <c r="E199" s="212" t="s">
        <v>32</v>
      </c>
      <c r="F199" s="213" t="s">
        <v>1063</v>
      </c>
      <c r="G199" s="210"/>
      <c r="H199" s="214">
        <v>277.2</v>
      </c>
      <c r="I199" s="215"/>
      <c r="J199" s="210"/>
      <c r="K199" s="210"/>
      <c r="L199" s="216"/>
      <c r="M199" s="217"/>
      <c r="N199" s="218"/>
      <c r="O199" s="218"/>
      <c r="P199" s="218"/>
      <c r="Q199" s="218"/>
      <c r="R199" s="218"/>
      <c r="S199" s="218"/>
      <c r="T199" s="219"/>
      <c r="AT199" s="220" t="s">
        <v>197</v>
      </c>
      <c r="AU199" s="220" t="s">
        <v>21</v>
      </c>
      <c r="AV199" s="13" t="s">
        <v>141</v>
      </c>
      <c r="AW199" s="13" t="s">
        <v>41</v>
      </c>
      <c r="AX199" s="13" t="s">
        <v>79</v>
      </c>
      <c r="AY199" s="220" t="s">
        <v>132</v>
      </c>
    </row>
    <row r="200" spans="1:65" s="14" customFormat="1" ht="11.25">
      <c r="B200" s="221"/>
      <c r="C200" s="222"/>
      <c r="D200" s="211" t="s">
        <v>197</v>
      </c>
      <c r="E200" s="223" t="s">
        <v>32</v>
      </c>
      <c r="F200" s="224" t="s">
        <v>199</v>
      </c>
      <c r="G200" s="222"/>
      <c r="H200" s="225">
        <v>277.2</v>
      </c>
      <c r="I200" s="226"/>
      <c r="J200" s="222"/>
      <c r="K200" s="222"/>
      <c r="L200" s="227"/>
      <c r="M200" s="228"/>
      <c r="N200" s="229"/>
      <c r="O200" s="229"/>
      <c r="P200" s="229"/>
      <c r="Q200" s="229"/>
      <c r="R200" s="229"/>
      <c r="S200" s="229"/>
      <c r="T200" s="230"/>
      <c r="AT200" s="231" t="s">
        <v>197</v>
      </c>
      <c r="AU200" s="231" t="s">
        <v>21</v>
      </c>
      <c r="AV200" s="14" t="s">
        <v>150</v>
      </c>
      <c r="AW200" s="14" t="s">
        <v>41</v>
      </c>
      <c r="AX200" s="14" t="s">
        <v>21</v>
      </c>
      <c r="AY200" s="231" t="s">
        <v>132</v>
      </c>
    </row>
    <row r="201" spans="1:65" s="2" customFormat="1" ht="16.5" customHeight="1">
      <c r="A201" s="36"/>
      <c r="B201" s="37"/>
      <c r="C201" s="191" t="s">
        <v>796</v>
      </c>
      <c r="D201" s="191" t="s">
        <v>135</v>
      </c>
      <c r="E201" s="192" t="s">
        <v>1064</v>
      </c>
      <c r="F201" s="193" t="s">
        <v>1065</v>
      </c>
      <c r="G201" s="194" t="s">
        <v>224</v>
      </c>
      <c r="H201" s="195">
        <v>18</v>
      </c>
      <c r="I201" s="196"/>
      <c r="J201" s="197">
        <f>ROUND(I201*H201,2)</f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261</v>
      </c>
      <c r="AT201" s="202" t="s">
        <v>135</v>
      </c>
      <c r="AU201" s="202" t="s">
        <v>21</v>
      </c>
      <c r="AY201" s="18" t="s">
        <v>132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8" t="s">
        <v>141</v>
      </c>
      <c r="BK201" s="203">
        <f>ROUND(I201*H201,2)</f>
        <v>0</v>
      </c>
      <c r="BL201" s="18" t="s">
        <v>261</v>
      </c>
      <c r="BM201" s="202" t="s">
        <v>1066</v>
      </c>
    </row>
    <row r="202" spans="1:65" s="2" customFormat="1" ht="16.5" customHeight="1">
      <c r="A202" s="36"/>
      <c r="B202" s="37"/>
      <c r="C202" s="191" t="s">
        <v>426</v>
      </c>
      <c r="D202" s="191" t="s">
        <v>135</v>
      </c>
      <c r="E202" s="192" t="s">
        <v>427</v>
      </c>
      <c r="F202" s="193" t="s">
        <v>428</v>
      </c>
      <c r="G202" s="194" t="s">
        <v>224</v>
      </c>
      <c r="H202" s="195">
        <v>36</v>
      </c>
      <c r="I202" s="196"/>
      <c r="J202" s="197">
        <f>ROUND(I202*H202,2)</f>
        <v>0</v>
      </c>
      <c r="K202" s="193" t="s">
        <v>139</v>
      </c>
      <c r="L202" s="41"/>
      <c r="M202" s="198" t="s">
        <v>32</v>
      </c>
      <c r="N202" s="199" t="s">
        <v>51</v>
      </c>
      <c r="O202" s="66"/>
      <c r="P202" s="200">
        <f>O202*H202</f>
        <v>0</v>
      </c>
      <c r="Q202" s="200">
        <v>0</v>
      </c>
      <c r="R202" s="200">
        <f>Q202*H202</f>
        <v>0</v>
      </c>
      <c r="S202" s="200">
        <v>1.91E-3</v>
      </c>
      <c r="T202" s="201">
        <f>S202*H202</f>
        <v>6.8760000000000002E-2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2" t="s">
        <v>261</v>
      </c>
      <c r="AT202" s="202" t="s">
        <v>135</v>
      </c>
      <c r="AU202" s="202" t="s">
        <v>21</v>
      </c>
      <c r="AY202" s="18" t="s">
        <v>132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8" t="s">
        <v>141</v>
      </c>
      <c r="BK202" s="203">
        <f>ROUND(I202*H202,2)</f>
        <v>0</v>
      </c>
      <c r="BL202" s="18" t="s">
        <v>261</v>
      </c>
      <c r="BM202" s="202" t="s">
        <v>429</v>
      </c>
    </row>
    <row r="203" spans="1:65" s="2" customFormat="1" ht="16.5" customHeight="1">
      <c r="A203" s="36"/>
      <c r="B203" s="37"/>
      <c r="C203" s="191" t="s">
        <v>430</v>
      </c>
      <c r="D203" s="191" t="s">
        <v>135</v>
      </c>
      <c r="E203" s="192" t="s">
        <v>431</v>
      </c>
      <c r="F203" s="193" t="s">
        <v>432</v>
      </c>
      <c r="G203" s="194" t="s">
        <v>224</v>
      </c>
      <c r="H203" s="195">
        <v>36</v>
      </c>
      <c r="I203" s="196"/>
      <c r="J203" s="197">
        <f>ROUND(I203*H203,2)</f>
        <v>0</v>
      </c>
      <c r="K203" s="193" t="s">
        <v>139</v>
      </c>
      <c r="L203" s="41"/>
      <c r="M203" s="198" t="s">
        <v>32</v>
      </c>
      <c r="N203" s="199" t="s">
        <v>51</v>
      </c>
      <c r="O203" s="66"/>
      <c r="P203" s="200">
        <f>O203*H203</f>
        <v>0</v>
      </c>
      <c r="Q203" s="200">
        <v>0</v>
      </c>
      <c r="R203" s="200">
        <f>Q203*H203</f>
        <v>0</v>
      </c>
      <c r="S203" s="200">
        <v>0</v>
      </c>
      <c r="T203" s="201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261</v>
      </c>
      <c r="AT203" s="202" t="s">
        <v>135</v>
      </c>
      <c r="AU203" s="202" t="s">
        <v>21</v>
      </c>
      <c r="AY203" s="18" t="s">
        <v>132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8" t="s">
        <v>141</v>
      </c>
      <c r="BK203" s="203">
        <f>ROUND(I203*H203,2)</f>
        <v>0</v>
      </c>
      <c r="BL203" s="18" t="s">
        <v>261</v>
      </c>
      <c r="BM203" s="202" t="s">
        <v>433</v>
      </c>
    </row>
    <row r="204" spans="1:65" s="2" customFormat="1" ht="16.5" customHeight="1">
      <c r="A204" s="36"/>
      <c r="B204" s="37"/>
      <c r="C204" s="191" t="s">
        <v>434</v>
      </c>
      <c r="D204" s="191" t="s">
        <v>135</v>
      </c>
      <c r="E204" s="192" t="s">
        <v>435</v>
      </c>
      <c r="F204" s="193" t="s">
        <v>436</v>
      </c>
      <c r="G204" s="194" t="s">
        <v>224</v>
      </c>
      <c r="H204" s="195">
        <v>30.4</v>
      </c>
      <c r="I204" s="196"/>
      <c r="J204" s="197">
        <f>ROUND(I204*H204,2)</f>
        <v>0</v>
      </c>
      <c r="K204" s="193" t="s">
        <v>139</v>
      </c>
      <c r="L204" s="41"/>
      <c r="M204" s="198" t="s">
        <v>32</v>
      </c>
      <c r="N204" s="199" t="s">
        <v>51</v>
      </c>
      <c r="O204" s="66"/>
      <c r="P204" s="200">
        <f>O204*H204</f>
        <v>0</v>
      </c>
      <c r="Q204" s="200">
        <v>0</v>
      </c>
      <c r="R204" s="200">
        <f>Q204*H204</f>
        <v>0</v>
      </c>
      <c r="S204" s="200">
        <v>0</v>
      </c>
      <c r="T204" s="201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2" t="s">
        <v>261</v>
      </c>
      <c r="AT204" s="202" t="s">
        <v>135</v>
      </c>
      <c r="AU204" s="202" t="s">
        <v>21</v>
      </c>
      <c r="AY204" s="18" t="s">
        <v>132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8" t="s">
        <v>141</v>
      </c>
      <c r="BK204" s="203">
        <f>ROUND(I204*H204,2)</f>
        <v>0</v>
      </c>
      <c r="BL204" s="18" t="s">
        <v>261</v>
      </c>
      <c r="BM204" s="202" t="s">
        <v>437</v>
      </c>
    </row>
    <row r="205" spans="1:65" s="13" customFormat="1" ht="11.25">
      <c r="B205" s="209"/>
      <c r="C205" s="210"/>
      <c r="D205" s="211" t="s">
        <v>197</v>
      </c>
      <c r="E205" s="212" t="s">
        <v>32</v>
      </c>
      <c r="F205" s="213" t="s">
        <v>438</v>
      </c>
      <c r="G205" s="210"/>
      <c r="H205" s="214">
        <v>30.4</v>
      </c>
      <c r="I205" s="215"/>
      <c r="J205" s="210"/>
      <c r="K205" s="210"/>
      <c r="L205" s="216"/>
      <c r="M205" s="217"/>
      <c r="N205" s="218"/>
      <c r="O205" s="218"/>
      <c r="P205" s="218"/>
      <c r="Q205" s="218"/>
      <c r="R205" s="218"/>
      <c r="S205" s="218"/>
      <c r="T205" s="219"/>
      <c r="AT205" s="220" t="s">
        <v>197</v>
      </c>
      <c r="AU205" s="220" t="s">
        <v>21</v>
      </c>
      <c r="AV205" s="13" t="s">
        <v>141</v>
      </c>
      <c r="AW205" s="13" t="s">
        <v>41</v>
      </c>
      <c r="AX205" s="13" t="s">
        <v>79</v>
      </c>
      <c r="AY205" s="220" t="s">
        <v>132</v>
      </c>
    </row>
    <row r="206" spans="1:65" s="14" customFormat="1" ht="11.25">
      <c r="B206" s="221"/>
      <c r="C206" s="222"/>
      <c r="D206" s="211" t="s">
        <v>197</v>
      </c>
      <c r="E206" s="223" t="s">
        <v>32</v>
      </c>
      <c r="F206" s="224" t="s">
        <v>199</v>
      </c>
      <c r="G206" s="222"/>
      <c r="H206" s="225">
        <v>30.4</v>
      </c>
      <c r="I206" s="226"/>
      <c r="J206" s="222"/>
      <c r="K206" s="222"/>
      <c r="L206" s="227"/>
      <c r="M206" s="228"/>
      <c r="N206" s="229"/>
      <c r="O206" s="229"/>
      <c r="P206" s="229"/>
      <c r="Q206" s="229"/>
      <c r="R206" s="229"/>
      <c r="S206" s="229"/>
      <c r="T206" s="230"/>
      <c r="AT206" s="231" t="s">
        <v>197</v>
      </c>
      <c r="AU206" s="231" t="s">
        <v>21</v>
      </c>
      <c r="AV206" s="14" t="s">
        <v>150</v>
      </c>
      <c r="AW206" s="14" t="s">
        <v>41</v>
      </c>
      <c r="AX206" s="14" t="s">
        <v>21</v>
      </c>
      <c r="AY206" s="231" t="s">
        <v>132</v>
      </c>
    </row>
    <row r="207" spans="1:65" s="2" customFormat="1" ht="16.5" customHeight="1">
      <c r="A207" s="36"/>
      <c r="B207" s="37"/>
      <c r="C207" s="191" t="s">
        <v>439</v>
      </c>
      <c r="D207" s="191" t="s">
        <v>135</v>
      </c>
      <c r="E207" s="192" t="s">
        <v>440</v>
      </c>
      <c r="F207" s="193" t="s">
        <v>441</v>
      </c>
      <c r="G207" s="194" t="s">
        <v>224</v>
      </c>
      <c r="H207" s="195">
        <v>18</v>
      </c>
      <c r="I207" s="196"/>
      <c r="J207" s="197">
        <f t="shared" ref="J207:J218" si="0">ROUND(I207*H207,2)</f>
        <v>0</v>
      </c>
      <c r="K207" s="193" t="s">
        <v>139</v>
      </c>
      <c r="L207" s="41"/>
      <c r="M207" s="198" t="s">
        <v>32</v>
      </c>
      <c r="N207" s="199" t="s">
        <v>51</v>
      </c>
      <c r="O207" s="66"/>
      <c r="P207" s="200">
        <f t="shared" ref="P207:P218" si="1">O207*H207</f>
        <v>0</v>
      </c>
      <c r="Q207" s="200">
        <v>0</v>
      </c>
      <c r="R207" s="200">
        <f t="shared" ref="R207:R218" si="2">Q207*H207</f>
        <v>0</v>
      </c>
      <c r="S207" s="200">
        <v>0</v>
      </c>
      <c r="T207" s="201">
        <f t="shared" ref="T207:T218" si="3"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2" t="s">
        <v>261</v>
      </c>
      <c r="AT207" s="202" t="s">
        <v>135</v>
      </c>
      <c r="AU207" s="202" t="s">
        <v>21</v>
      </c>
      <c r="AY207" s="18" t="s">
        <v>132</v>
      </c>
      <c r="BE207" s="203">
        <f t="shared" ref="BE207:BE218" si="4">IF(N207="základní",J207,0)</f>
        <v>0</v>
      </c>
      <c r="BF207" s="203">
        <f t="shared" ref="BF207:BF218" si="5">IF(N207="snížená",J207,0)</f>
        <v>0</v>
      </c>
      <c r="BG207" s="203">
        <f t="shared" ref="BG207:BG218" si="6">IF(N207="zákl. přenesená",J207,0)</f>
        <v>0</v>
      </c>
      <c r="BH207" s="203">
        <f t="shared" ref="BH207:BH218" si="7">IF(N207="sníž. přenesená",J207,0)</f>
        <v>0</v>
      </c>
      <c r="BI207" s="203">
        <f t="shared" ref="BI207:BI218" si="8">IF(N207="nulová",J207,0)</f>
        <v>0</v>
      </c>
      <c r="BJ207" s="18" t="s">
        <v>141</v>
      </c>
      <c r="BK207" s="203">
        <f t="shared" ref="BK207:BK218" si="9">ROUND(I207*H207,2)</f>
        <v>0</v>
      </c>
      <c r="BL207" s="18" t="s">
        <v>261</v>
      </c>
      <c r="BM207" s="202" t="s">
        <v>442</v>
      </c>
    </row>
    <row r="208" spans="1:65" s="2" customFormat="1" ht="21.75" customHeight="1">
      <c r="A208" s="36"/>
      <c r="B208" s="37"/>
      <c r="C208" s="191" t="s">
        <v>443</v>
      </c>
      <c r="D208" s="191" t="s">
        <v>135</v>
      </c>
      <c r="E208" s="192" t="s">
        <v>444</v>
      </c>
      <c r="F208" s="193" t="s">
        <v>445</v>
      </c>
      <c r="G208" s="194" t="s">
        <v>195</v>
      </c>
      <c r="H208" s="195">
        <v>277.2</v>
      </c>
      <c r="I208" s="196"/>
      <c r="J208" s="197">
        <f t="shared" si="0"/>
        <v>0</v>
      </c>
      <c r="K208" s="193" t="s">
        <v>139</v>
      </c>
      <c r="L208" s="41"/>
      <c r="M208" s="198" t="s">
        <v>32</v>
      </c>
      <c r="N208" s="199" t="s">
        <v>51</v>
      </c>
      <c r="O208" s="66"/>
      <c r="P208" s="200">
        <f t="shared" si="1"/>
        <v>0</v>
      </c>
      <c r="Q208" s="200">
        <v>7.5599999999999999E-3</v>
      </c>
      <c r="R208" s="200">
        <f t="shared" si="2"/>
        <v>2.0956319999999997</v>
      </c>
      <c r="S208" s="200">
        <v>0</v>
      </c>
      <c r="T208" s="201">
        <f t="shared" si="3"/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2" t="s">
        <v>261</v>
      </c>
      <c r="AT208" s="202" t="s">
        <v>135</v>
      </c>
      <c r="AU208" s="202" t="s">
        <v>21</v>
      </c>
      <c r="AY208" s="18" t="s">
        <v>132</v>
      </c>
      <c r="BE208" s="203">
        <f t="shared" si="4"/>
        <v>0</v>
      </c>
      <c r="BF208" s="203">
        <f t="shared" si="5"/>
        <v>0</v>
      </c>
      <c r="BG208" s="203">
        <f t="shared" si="6"/>
        <v>0</v>
      </c>
      <c r="BH208" s="203">
        <f t="shared" si="7"/>
        <v>0</v>
      </c>
      <c r="BI208" s="203">
        <f t="shared" si="8"/>
        <v>0</v>
      </c>
      <c r="BJ208" s="18" t="s">
        <v>141</v>
      </c>
      <c r="BK208" s="203">
        <f t="shared" si="9"/>
        <v>0</v>
      </c>
      <c r="BL208" s="18" t="s">
        <v>261</v>
      </c>
      <c r="BM208" s="202" t="s">
        <v>446</v>
      </c>
    </row>
    <row r="209" spans="1:65" s="2" customFormat="1" ht="16.5" customHeight="1">
      <c r="A209" s="36"/>
      <c r="B209" s="37"/>
      <c r="C209" s="191" t="s">
        <v>447</v>
      </c>
      <c r="D209" s="191" t="s">
        <v>135</v>
      </c>
      <c r="E209" s="192" t="s">
        <v>448</v>
      </c>
      <c r="F209" s="193" t="s">
        <v>449</v>
      </c>
      <c r="G209" s="194" t="s">
        <v>224</v>
      </c>
      <c r="H209" s="195">
        <v>18</v>
      </c>
      <c r="I209" s="196"/>
      <c r="J209" s="197">
        <f t="shared" si="0"/>
        <v>0</v>
      </c>
      <c r="K209" s="193" t="s">
        <v>139</v>
      </c>
      <c r="L209" s="41"/>
      <c r="M209" s="198" t="s">
        <v>32</v>
      </c>
      <c r="N209" s="199" t="s">
        <v>51</v>
      </c>
      <c r="O209" s="66"/>
      <c r="P209" s="200">
        <f t="shared" si="1"/>
        <v>0</v>
      </c>
      <c r="Q209" s="200">
        <v>0</v>
      </c>
      <c r="R209" s="200">
        <f t="shared" si="2"/>
        <v>0</v>
      </c>
      <c r="S209" s="200">
        <v>0</v>
      </c>
      <c r="T209" s="201">
        <f t="shared" si="3"/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2" t="s">
        <v>261</v>
      </c>
      <c r="AT209" s="202" t="s">
        <v>135</v>
      </c>
      <c r="AU209" s="202" t="s">
        <v>21</v>
      </c>
      <c r="AY209" s="18" t="s">
        <v>132</v>
      </c>
      <c r="BE209" s="203">
        <f t="shared" si="4"/>
        <v>0</v>
      </c>
      <c r="BF209" s="203">
        <f t="shared" si="5"/>
        <v>0</v>
      </c>
      <c r="BG209" s="203">
        <f t="shared" si="6"/>
        <v>0</v>
      </c>
      <c r="BH209" s="203">
        <f t="shared" si="7"/>
        <v>0</v>
      </c>
      <c r="BI209" s="203">
        <f t="shared" si="8"/>
        <v>0</v>
      </c>
      <c r="BJ209" s="18" t="s">
        <v>141</v>
      </c>
      <c r="BK209" s="203">
        <f t="shared" si="9"/>
        <v>0</v>
      </c>
      <c r="BL209" s="18" t="s">
        <v>261</v>
      </c>
      <c r="BM209" s="202" t="s">
        <v>450</v>
      </c>
    </row>
    <row r="210" spans="1:65" s="2" customFormat="1" ht="21.75" customHeight="1">
      <c r="A210" s="36"/>
      <c r="B210" s="37"/>
      <c r="C210" s="191" t="s">
        <v>451</v>
      </c>
      <c r="D210" s="191" t="s">
        <v>135</v>
      </c>
      <c r="E210" s="192" t="s">
        <v>452</v>
      </c>
      <c r="F210" s="193" t="s">
        <v>453</v>
      </c>
      <c r="G210" s="194" t="s">
        <v>224</v>
      </c>
      <c r="H210" s="195">
        <v>18</v>
      </c>
      <c r="I210" s="196"/>
      <c r="J210" s="197">
        <f t="shared" si="0"/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 t="shared" si="1"/>
        <v>0</v>
      </c>
      <c r="Q210" s="200">
        <v>3.62E-3</v>
      </c>
      <c r="R210" s="200">
        <f t="shared" si="2"/>
        <v>6.5159999999999996E-2</v>
      </c>
      <c r="S210" s="200">
        <v>0</v>
      </c>
      <c r="T210" s="201">
        <f t="shared" si="3"/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261</v>
      </c>
      <c r="AT210" s="202" t="s">
        <v>135</v>
      </c>
      <c r="AU210" s="202" t="s">
        <v>21</v>
      </c>
      <c r="AY210" s="18" t="s">
        <v>132</v>
      </c>
      <c r="BE210" s="203">
        <f t="shared" si="4"/>
        <v>0</v>
      </c>
      <c r="BF210" s="203">
        <f t="shared" si="5"/>
        <v>0</v>
      </c>
      <c r="BG210" s="203">
        <f t="shared" si="6"/>
        <v>0</v>
      </c>
      <c r="BH210" s="203">
        <f t="shared" si="7"/>
        <v>0</v>
      </c>
      <c r="BI210" s="203">
        <f t="shared" si="8"/>
        <v>0</v>
      </c>
      <c r="BJ210" s="18" t="s">
        <v>141</v>
      </c>
      <c r="BK210" s="203">
        <f t="shared" si="9"/>
        <v>0</v>
      </c>
      <c r="BL210" s="18" t="s">
        <v>261</v>
      </c>
      <c r="BM210" s="202" t="s">
        <v>454</v>
      </c>
    </row>
    <row r="211" spans="1:65" s="2" customFormat="1" ht="21.75" customHeight="1">
      <c r="A211" s="36"/>
      <c r="B211" s="37"/>
      <c r="C211" s="191" t="s">
        <v>455</v>
      </c>
      <c r="D211" s="191" t="s">
        <v>135</v>
      </c>
      <c r="E211" s="192" t="s">
        <v>456</v>
      </c>
      <c r="F211" s="193" t="s">
        <v>457</v>
      </c>
      <c r="G211" s="194" t="s">
        <v>224</v>
      </c>
      <c r="H211" s="195">
        <v>36</v>
      </c>
      <c r="I211" s="196"/>
      <c r="J211" s="197">
        <f t="shared" si="0"/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 t="shared" si="1"/>
        <v>0</v>
      </c>
      <c r="Q211" s="200">
        <v>5.6499999999999996E-3</v>
      </c>
      <c r="R211" s="200">
        <f t="shared" si="2"/>
        <v>0.2034</v>
      </c>
      <c r="S211" s="200">
        <v>0</v>
      </c>
      <c r="T211" s="201">
        <f t="shared" si="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261</v>
      </c>
      <c r="AT211" s="202" t="s">
        <v>135</v>
      </c>
      <c r="AU211" s="202" t="s">
        <v>21</v>
      </c>
      <c r="AY211" s="18" t="s">
        <v>132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8" t="s">
        <v>141</v>
      </c>
      <c r="BK211" s="203">
        <f t="shared" si="9"/>
        <v>0</v>
      </c>
      <c r="BL211" s="18" t="s">
        <v>261</v>
      </c>
      <c r="BM211" s="202" t="s">
        <v>458</v>
      </c>
    </row>
    <row r="212" spans="1:65" s="2" customFormat="1" ht="21.75" customHeight="1">
      <c r="A212" s="36"/>
      <c r="B212" s="37"/>
      <c r="C212" s="191" t="s">
        <v>459</v>
      </c>
      <c r="D212" s="191" t="s">
        <v>135</v>
      </c>
      <c r="E212" s="192" t="s">
        <v>460</v>
      </c>
      <c r="F212" s="193" t="s">
        <v>461</v>
      </c>
      <c r="G212" s="194" t="s">
        <v>224</v>
      </c>
      <c r="H212" s="195">
        <v>28.6</v>
      </c>
      <c r="I212" s="196"/>
      <c r="J212" s="197">
        <f t="shared" si="0"/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si="1"/>
        <v>0</v>
      </c>
      <c r="Q212" s="200">
        <v>4.2900000000000004E-3</v>
      </c>
      <c r="R212" s="200">
        <f t="shared" si="2"/>
        <v>0.12269400000000001</v>
      </c>
      <c r="S212" s="200">
        <v>0</v>
      </c>
      <c r="T212" s="201">
        <f t="shared" si="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8" t="s">
        <v>141</v>
      </c>
      <c r="BK212" s="203">
        <f t="shared" si="9"/>
        <v>0</v>
      </c>
      <c r="BL212" s="18" t="s">
        <v>261</v>
      </c>
      <c r="BM212" s="202" t="s">
        <v>1067</v>
      </c>
    </row>
    <row r="213" spans="1:65" s="2" customFormat="1" ht="21.75" customHeight="1">
      <c r="A213" s="36"/>
      <c r="B213" s="37"/>
      <c r="C213" s="191" t="s">
        <v>463</v>
      </c>
      <c r="D213" s="191" t="s">
        <v>135</v>
      </c>
      <c r="E213" s="192" t="s">
        <v>464</v>
      </c>
      <c r="F213" s="193" t="s">
        <v>465</v>
      </c>
      <c r="G213" s="194" t="s">
        <v>195</v>
      </c>
      <c r="H213" s="195">
        <v>6</v>
      </c>
      <c r="I213" s="196"/>
      <c r="J213" s="197">
        <f t="shared" si="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1"/>
        <v>0</v>
      </c>
      <c r="Q213" s="200">
        <v>1.082E-2</v>
      </c>
      <c r="R213" s="200">
        <f t="shared" si="2"/>
        <v>6.4920000000000005E-2</v>
      </c>
      <c r="S213" s="200">
        <v>0</v>
      </c>
      <c r="T213" s="201">
        <f t="shared" si="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8" t="s">
        <v>141</v>
      </c>
      <c r="BK213" s="203">
        <f t="shared" si="9"/>
        <v>0</v>
      </c>
      <c r="BL213" s="18" t="s">
        <v>261</v>
      </c>
      <c r="BM213" s="202" t="s">
        <v>466</v>
      </c>
    </row>
    <row r="214" spans="1:65" s="2" customFormat="1" ht="16.5" customHeight="1">
      <c r="A214" s="36"/>
      <c r="B214" s="37"/>
      <c r="C214" s="191" t="s">
        <v>467</v>
      </c>
      <c r="D214" s="191" t="s">
        <v>135</v>
      </c>
      <c r="E214" s="192" t="s">
        <v>468</v>
      </c>
      <c r="F214" s="193" t="s">
        <v>469</v>
      </c>
      <c r="G214" s="194" t="s">
        <v>224</v>
      </c>
      <c r="H214" s="195">
        <v>39.200000000000003</v>
      </c>
      <c r="I214" s="196"/>
      <c r="J214" s="197">
        <f t="shared" si="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1"/>
        <v>0</v>
      </c>
      <c r="Q214" s="200">
        <v>0</v>
      </c>
      <c r="R214" s="200">
        <f t="shared" si="2"/>
        <v>0</v>
      </c>
      <c r="S214" s="200">
        <v>0</v>
      </c>
      <c r="T214" s="201">
        <f t="shared" si="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8" t="s">
        <v>141</v>
      </c>
      <c r="BK214" s="203">
        <f t="shared" si="9"/>
        <v>0</v>
      </c>
      <c r="BL214" s="18" t="s">
        <v>261</v>
      </c>
      <c r="BM214" s="202" t="s">
        <v>470</v>
      </c>
    </row>
    <row r="215" spans="1:65" s="2" customFormat="1" ht="16.5" customHeight="1">
      <c r="A215" s="36"/>
      <c r="B215" s="37"/>
      <c r="C215" s="191" t="s">
        <v>471</v>
      </c>
      <c r="D215" s="191" t="s">
        <v>135</v>
      </c>
      <c r="E215" s="192" t="s">
        <v>472</v>
      </c>
      <c r="F215" s="193" t="s">
        <v>473</v>
      </c>
      <c r="G215" s="194" t="s">
        <v>338</v>
      </c>
      <c r="H215" s="195">
        <v>4</v>
      </c>
      <c r="I215" s="196"/>
      <c r="J215" s="197">
        <f t="shared" si="0"/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 t="shared" si="1"/>
        <v>0</v>
      </c>
      <c r="Q215" s="200">
        <v>0</v>
      </c>
      <c r="R215" s="200">
        <f t="shared" si="2"/>
        <v>0</v>
      </c>
      <c r="S215" s="200">
        <v>0</v>
      </c>
      <c r="T215" s="201">
        <f t="shared" si="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261</v>
      </c>
      <c r="AT215" s="202" t="s">
        <v>135</v>
      </c>
      <c r="AU215" s="202" t="s">
        <v>21</v>
      </c>
      <c r="AY215" s="18" t="s">
        <v>132</v>
      </c>
      <c r="BE215" s="203">
        <f t="shared" si="4"/>
        <v>0</v>
      </c>
      <c r="BF215" s="203">
        <f t="shared" si="5"/>
        <v>0</v>
      </c>
      <c r="BG215" s="203">
        <f t="shared" si="6"/>
        <v>0</v>
      </c>
      <c r="BH215" s="203">
        <f t="shared" si="7"/>
        <v>0</v>
      </c>
      <c r="BI215" s="203">
        <f t="shared" si="8"/>
        <v>0</v>
      </c>
      <c r="BJ215" s="18" t="s">
        <v>141</v>
      </c>
      <c r="BK215" s="203">
        <f t="shared" si="9"/>
        <v>0</v>
      </c>
      <c r="BL215" s="18" t="s">
        <v>261</v>
      </c>
      <c r="BM215" s="202" t="s">
        <v>474</v>
      </c>
    </row>
    <row r="216" spans="1:65" s="2" customFormat="1" ht="21.75" customHeight="1">
      <c r="A216" s="36"/>
      <c r="B216" s="37"/>
      <c r="C216" s="191" t="s">
        <v>475</v>
      </c>
      <c r="D216" s="191" t="s">
        <v>135</v>
      </c>
      <c r="E216" s="192" t="s">
        <v>476</v>
      </c>
      <c r="F216" s="193" t="s">
        <v>477</v>
      </c>
      <c r="G216" s="194" t="s">
        <v>224</v>
      </c>
      <c r="H216" s="195">
        <v>30.4</v>
      </c>
      <c r="I216" s="196"/>
      <c r="J216" s="197">
        <f t="shared" si="0"/>
        <v>0</v>
      </c>
      <c r="K216" s="193" t="s">
        <v>139</v>
      </c>
      <c r="L216" s="41"/>
      <c r="M216" s="198" t="s">
        <v>32</v>
      </c>
      <c r="N216" s="199" t="s">
        <v>51</v>
      </c>
      <c r="O216" s="66"/>
      <c r="P216" s="200">
        <f t="shared" si="1"/>
        <v>0</v>
      </c>
      <c r="Q216" s="200">
        <v>2.1700000000000001E-3</v>
      </c>
      <c r="R216" s="200">
        <f t="shared" si="2"/>
        <v>6.5967999999999999E-2</v>
      </c>
      <c r="S216" s="200">
        <v>0</v>
      </c>
      <c r="T216" s="201">
        <f t="shared" si="3"/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2" t="s">
        <v>261</v>
      </c>
      <c r="AT216" s="202" t="s">
        <v>135</v>
      </c>
      <c r="AU216" s="202" t="s">
        <v>21</v>
      </c>
      <c r="AY216" s="18" t="s">
        <v>132</v>
      </c>
      <c r="BE216" s="203">
        <f t="shared" si="4"/>
        <v>0</v>
      </c>
      <c r="BF216" s="203">
        <f t="shared" si="5"/>
        <v>0</v>
      </c>
      <c r="BG216" s="203">
        <f t="shared" si="6"/>
        <v>0</v>
      </c>
      <c r="BH216" s="203">
        <f t="shared" si="7"/>
        <v>0</v>
      </c>
      <c r="BI216" s="203">
        <f t="shared" si="8"/>
        <v>0</v>
      </c>
      <c r="BJ216" s="18" t="s">
        <v>141</v>
      </c>
      <c r="BK216" s="203">
        <f t="shared" si="9"/>
        <v>0</v>
      </c>
      <c r="BL216" s="18" t="s">
        <v>261</v>
      </c>
      <c r="BM216" s="202" t="s">
        <v>1068</v>
      </c>
    </row>
    <row r="217" spans="1:65" s="2" customFormat="1" ht="16.5" customHeight="1">
      <c r="A217" s="36"/>
      <c r="B217" s="37"/>
      <c r="C217" s="191" t="s">
        <v>479</v>
      </c>
      <c r="D217" s="191" t="s">
        <v>135</v>
      </c>
      <c r="E217" s="192" t="s">
        <v>480</v>
      </c>
      <c r="F217" s="193" t="s">
        <v>481</v>
      </c>
      <c r="G217" s="194" t="s">
        <v>251</v>
      </c>
      <c r="H217" s="195">
        <v>2.29</v>
      </c>
      <c r="I217" s="196"/>
      <c r="J217" s="197">
        <f t="shared" si="0"/>
        <v>0</v>
      </c>
      <c r="K217" s="193" t="s">
        <v>139</v>
      </c>
      <c r="L217" s="41"/>
      <c r="M217" s="198" t="s">
        <v>32</v>
      </c>
      <c r="N217" s="199" t="s">
        <v>51</v>
      </c>
      <c r="O217" s="66"/>
      <c r="P217" s="200">
        <f t="shared" si="1"/>
        <v>0</v>
      </c>
      <c r="Q217" s="200">
        <v>0</v>
      </c>
      <c r="R217" s="200">
        <f t="shared" si="2"/>
        <v>0</v>
      </c>
      <c r="S217" s="200">
        <v>0</v>
      </c>
      <c r="T217" s="201">
        <f t="shared" si="3"/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2" t="s">
        <v>261</v>
      </c>
      <c r="AT217" s="202" t="s">
        <v>135</v>
      </c>
      <c r="AU217" s="202" t="s">
        <v>21</v>
      </c>
      <c r="AY217" s="18" t="s">
        <v>132</v>
      </c>
      <c r="BE217" s="203">
        <f t="shared" si="4"/>
        <v>0</v>
      </c>
      <c r="BF217" s="203">
        <f t="shared" si="5"/>
        <v>0</v>
      </c>
      <c r="BG217" s="203">
        <f t="shared" si="6"/>
        <v>0</v>
      </c>
      <c r="BH217" s="203">
        <f t="shared" si="7"/>
        <v>0</v>
      </c>
      <c r="BI217" s="203">
        <f t="shared" si="8"/>
        <v>0</v>
      </c>
      <c r="BJ217" s="18" t="s">
        <v>141</v>
      </c>
      <c r="BK217" s="203">
        <f t="shared" si="9"/>
        <v>0</v>
      </c>
      <c r="BL217" s="18" t="s">
        <v>261</v>
      </c>
      <c r="BM217" s="202" t="s">
        <v>482</v>
      </c>
    </row>
    <row r="218" spans="1:65" s="2" customFormat="1" ht="21.75" customHeight="1">
      <c r="A218" s="36"/>
      <c r="B218" s="37"/>
      <c r="C218" s="191" t="s">
        <v>483</v>
      </c>
      <c r="D218" s="191" t="s">
        <v>135</v>
      </c>
      <c r="E218" s="192" t="s">
        <v>484</v>
      </c>
      <c r="F218" s="193" t="s">
        <v>485</v>
      </c>
      <c r="G218" s="194" t="s">
        <v>251</v>
      </c>
      <c r="H218" s="195">
        <v>0.16600000000000001</v>
      </c>
      <c r="I218" s="196"/>
      <c r="J218" s="197">
        <f t="shared" si="0"/>
        <v>0</v>
      </c>
      <c r="K218" s="193" t="s">
        <v>139</v>
      </c>
      <c r="L218" s="41"/>
      <c r="M218" s="198" t="s">
        <v>32</v>
      </c>
      <c r="N218" s="199" t="s">
        <v>51</v>
      </c>
      <c r="O218" s="66"/>
      <c r="P218" s="200">
        <f t="shared" si="1"/>
        <v>0</v>
      </c>
      <c r="Q218" s="200">
        <v>0</v>
      </c>
      <c r="R218" s="200">
        <f t="shared" si="2"/>
        <v>0</v>
      </c>
      <c r="S218" s="200">
        <v>0</v>
      </c>
      <c r="T218" s="201">
        <f t="shared" si="3"/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2" t="s">
        <v>261</v>
      </c>
      <c r="AT218" s="202" t="s">
        <v>135</v>
      </c>
      <c r="AU218" s="202" t="s">
        <v>21</v>
      </c>
      <c r="AY218" s="18" t="s">
        <v>132</v>
      </c>
      <c r="BE218" s="203">
        <f t="shared" si="4"/>
        <v>0</v>
      </c>
      <c r="BF218" s="203">
        <f t="shared" si="5"/>
        <v>0</v>
      </c>
      <c r="BG218" s="203">
        <f t="shared" si="6"/>
        <v>0</v>
      </c>
      <c r="BH218" s="203">
        <f t="shared" si="7"/>
        <v>0</v>
      </c>
      <c r="BI218" s="203">
        <f t="shared" si="8"/>
        <v>0</v>
      </c>
      <c r="BJ218" s="18" t="s">
        <v>141</v>
      </c>
      <c r="BK218" s="203">
        <f t="shared" si="9"/>
        <v>0</v>
      </c>
      <c r="BL218" s="18" t="s">
        <v>261</v>
      </c>
      <c r="BM218" s="202" t="s">
        <v>486</v>
      </c>
    </row>
    <row r="219" spans="1:65" s="12" customFormat="1" ht="25.9" customHeight="1">
      <c r="B219" s="175"/>
      <c r="C219" s="176"/>
      <c r="D219" s="177" t="s">
        <v>78</v>
      </c>
      <c r="E219" s="178" t="s">
        <v>487</v>
      </c>
      <c r="F219" s="178" t="s">
        <v>488</v>
      </c>
      <c r="G219" s="176"/>
      <c r="H219" s="176"/>
      <c r="I219" s="179"/>
      <c r="J219" s="180">
        <f>BK219</f>
        <v>0</v>
      </c>
      <c r="K219" s="176"/>
      <c r="L219" s="181"/>
      <c r="M219" s="182"/>
      <c r="N219" s="183"/>
      <c r="O219" s="183"/>
      <c r="P219" s="184">
        <f>P220+P233+P259+P263+P265+P267+P278+P280+P287+P291+P296</f>
        <v>0</v>
      </c>
      <c r="Q219" s="183"/>
      <c r="R219" s="184">
        <f>R220+R233+R259+R263+R265+R267+R278+R280+R287+R291+R296</f>
        <v>8.3447941200000013</v>
      </c>
      <c r="S219" s="183"/>
      <c r="T219" s="185">
        <f>T220+T233+T259+T263+T265+T267+T278+T280+T287+T291+T296</f>
        <v>0.57159000000000004</v>
      </c>
      <c r="AR219" s="186" t="s">
        <v>141</v>
      </c>
      <c r="AT219" s="187" t="s">
        <v>78</v>
      </c>
      <c r="AU219" s="187" t="s">
        <v>79</v>
      </c>
      <c r="AY219" s="186" t="s">
        <v>132</v>
      </c>
      <c r="BK219" s="188">
        <f>BK220+BK233+BK259+BK263+BK265+BK267+BK278+BK280+BK287+BK291+BK296</f>
        <v>0</v>
      </c>
    </row>
    <row r="220" spans="1:65" s="12" customFormat="1" ht="22.9" customHeight="1">
      <c r="B220" s="175"/>
      <c r="C220" s="176"/>
      <c r="D220" s="177" t="s">
        <v>78</v>
      </c>
      <c r="E220" s="189" t="s">
        <v>489</v>
      </c>
      <c r="F220" s="189" t="s">
        <v>490</v>
      </c>
      <c r="G220" s="176"/>
      <c r="H220" s="176"/>
      <c r="I220" s="179"/>
      <c r="J220" s="190">
        <f>BK220</f>
        <v>0</v>
      </c>
      <c r="K220" s="176"/>
      <c r="L220" s="181"/>
      <c r="M220" s="182"/>
      <c r="N220" s="183"/>
      <c r="O220" s="183"/>
      <c r="P220" s="184">
        <f>SUM(P221:P232)</f>
        <v>0</v>
      </c>
      <c r="Q220" s="183"/>
      <c r="R220" s="184">
        <f>SUM(R221:R232)</f>
        <v>0.42784800000000001</v>
      </c>
      <c r="S220" s="183"/>
      <c r="T220" s="185">
        <f>SUM(T221:T232)</f>
        <v>0</v>
      </c>
      <c r="AR220" s="186" t="s">
        <v>141</v>
      </c>
      <c r="AT220" s="187" t="s">
        <v>78</v>
      </c>
      <c r="AU220" s="187" t="s">
        <v>21</v>
      </c>
      <c r="AY220" s="186" t="s">
        <v>132</v>
      </c>
      <c r="BK220" s="188">
        <f>SUM(BK221:BK232)</f>
        <v>0</v>
      </c>
    </row>
    <row r="221" spans="1:65" s="2" customFormat="1" ht="21.75" customHeight="1">
      <c r="A221" s="36"/>
      <c r="B221" s="37"/>
      <c r="C221" s="191" t="s">
        <v>491</v>
      </c>
      <c r="D221" s="191" t="s">
        <v>135</v>
      </c>
      <c r="E221" s="192" t="s">
        <v>492</v>
      </c>
      <c r="F221" s="193" t="s">
        <v>493</v>
      </c>
      <c r="G221" s="194" t="s">
        <v>195</v>
      </c>
      <c r="H221" s="195">
        <v>63</v>
      </c>
      <c r="I221" s="196"/>
      <c r="J221" s="197">
        <f>ROUND(I221*H221,2)</f>
        <v>0</v>
      </c>
      <c r="K221" s="193" t="s">
        <v>139</v>
      </c>
      <c r="L221" s="41"/>
      <c r="M221" s="198" t="s">
        <v>32</v>
      </c>
      <c r="N221" s="199" t="s">
        <v>51</v>
      </c>
      <c r="O221" s="66"/>
      <c r="P221" s="200">
        <f>O221*H221</f>
        <v>0</v>
      </c>
      <c r="Q221" s="200">
        <v>0</v>
      </c>
      <c r="R221" s="200">
        <f>Q221*H221</f>
        <v>0</v>
      </c>
      <c r="S221" s="200">
        <v>0</v>
      </c>
      <c r="T221" s="201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2" t="s">
        <v>261</v>
      </c>
      <c r="AT221" s="202" t="s">
        <v>135</v>
      </c>
      <c r="AU221" s="202" t="s">
        <v>141</v>
      </c>
      <c r="AY221" s="18" t="s">
        <v>132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8" t="s">
        <v>141</v>
      </c>
      <c r="BK221" s="203">
        <f>ROUND(I221*H221,2)</f>
        <v>0</v>
      </c>
      <c r="BL221" s="18" t="s">
        <v>261</v>
      </c>
      <c r="BM221" s="202" t="s">
        <v>494</v>
      </c>
    </row>
    <row r="222" spans="1:65" s="13" customFormat="1" ht="11.25">
      <c r="B222" s="209"/>
      <c r="C222" s="210"/>
      <c r="D222" s="211" t="s">
        <v>197</v>
      </c>
      <c r="E222" s="212" t="s">
        <v>32</v>
      </c>
      <c r="F222" s="213" t="s">
        <v>495</v>
      </c>
      <c r="G222" s="210"/>
      <c r="H222" s="214">
        <v>63</v>
      </c>
      <c r="I222" s="215"/>
      <c r="J222" s="210"/>
      <c r="K222" s="210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197</v>
      </c>
      <c r="AU222" s="220" t="s">
        <v>141</v>
      </c>
      <c r="AV222" s="13" t="s">
        <v>141</v>
      </c>
      <c r="AW222" s="13" t="s">
        <v>41</v>
      </c>
      <c r="AX222" s="13" t="s">
        <v>79</v>
      </c>
      <c r="AY222" s="220" t="s">
        <v>132</v>
      </c>
    </row>
    <row r="223" spans="1:65" s="14" customFormat="1" ht="11.25">
      <c r="B223" s="221"/>
      <c r="C223" s="222"/>
      <c r="D223" s="211" t="s">
        <v>197</v>
      </c>
      <c r="E223" s="223" t="s">
        <v>32</v>
      </c>
      <c r="F223" s="224" t="s">
        <v>199</v>
      </c>
      <c r="G223" s="222"/>
      <c r="H223" s="225">
        <v>63</v>
      </c>
      <c r="I223" s="226"/>
      <c r="J223" s="222"/>
      <c r="K223" s="222"/>
      <c r="L223" s="227"/>
      <c r="M223" s="228"/>
      <c r="N223" s="229"/>
      <c r="O223" s="229"/>
      <c r="P223" s="229"/>
      <c r="Q223" s="229"/>
      <c r="R223" s="229"/>
      <c r="S223" s="229"/>
      <c r="T223" s="230"/>
      <c r="AT223" s="231" t="s">
        <v>197</v>
      </c>
      <c r="AU223" s="231" t="s">
        <v>141</v>
      </c>
      <c r="AV223" s="14" t="s">
        <v>150</v>
      </c>
      <c r="AW223" s="14" t="s">
        <v>41</v>
      </c>
      <c r="AX223" s="14" t="s">
        <v>21</v>
      </c>
      <c r="AY223" s="231" t="s">
        <v>132</v>
      </c>
    </row>
    <row r="224" spans="1:65" s="2" customFormat="1" ht="16.5" customHeight="1">
      <c r="A224" s="36"/>
      <c r="B224" s="37"/>
      <c r="C224" s="232" t="s">
        <v>496</v>
      </c>
      <c r="D224" s="232" t="s">
        <v>243</v>
      </c>
      <c r="E224" s="233" t="s">
        <v>497</v>
      </c>
      <c r="F224" s="234" t="s">
        <v>498</v>
      </c>
      <c r="G224" s="235" t="s">
        <v>251</v>
      </c>
      <c r="H224" s="236">
        <v>6.9000000000000006E-2</v>
      </c>
      <c r="I224" s="237"/>
      <c r="J224" s="238">
        <f>ROUND(I224*H224,2)</f>
        <v>0</v>
      </c>
      <c r="K224" s="234" t="s">
        <v>139</v>
      </c>
      <c r="L224" s="239"/>
      <c r="M224" s="240" t="s">
        <v>32</v>
      </c>
      <c r="N224" s="241" t="s">
        <v>51</v>
      </c>
      <c r="O224" s="66"/>
      <c r="P224" s="200">
        <f>O224*H224</f>
        <v>0</v>
      </c>
      <c r="Q224" s="200">
        <v>1</v>
      </c>
      <c r="R224" s="200">
        <f>Q224*H224</f>
        <v>6.9000000000000006E-2</v>
      </c>
      <c r="S224" s="200">
        <v>0</v>
      </c>
      <c r="T224" s="201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2" t="s">
        <v>335</v>
      </c>
      <c r="AT224" s="202" t="s">
        <v>243</v>
      </c>
      <c r="AU224" s="202" t="s">
        <v>141</v>
      </c>
      <c r="AY224" s="18" t="s">
        <v>132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8" t="s">
        <v>141</v>
      </c>
      <c r="BK224" s="203">
        <f>ROUND(I224*H224,2)</f>
        <v>0</v>
      </c>
      <c r="BL224" s="18" t="s">
        <v>261</v>
      </c>
      <c r="BM224" s="202" t="s">
        <v>499</v>
      </c>
    </row>
    <row r="225" spans="1:65" s="13" customFormat="1" ht="11.25">
      <c r="B225" s="209"/>
      <c r="C225" s="210"/>
      <c r="D225" s="211" t="s">
        <v>197</v>
      </c>
      <c r="E225" s="210"/>
      <c r="F225" s="213" t="s">
        <v>500</v>
      </c>
      <c r="G225" s="210"/>
      <c r="H225" s="214">
        <v>6.9000000000000006E-2</v>
      </c>
      <c r="I225" s="215"/>
      <c r="J225" s="210"/>
      <c r="K225" s="210"/>
      <c r="L225" s="216"/>
      <c r="M225" s="217"/>
      <c r="N225" s="218"/>
      <c r="O225" s="218"/>
      <c r="P225" s="218"/>
      <c r="Q225" s="218"/>
      <c r="R225" s="218"/>
      <c r="S225" s="218"/>
      <c r="T225" s="219"/>
      <c r="AT225" s="220" t="s">
        <v>197</v>
      </c>
      <c r="AU225" s="220" t="s">
        <v>141</v>
      </c>
      <c r="AV225" s="13" t="s">
        <v>141</v>
      </c>
      <c r="AW225" s="13" t="s">
        <v>4</v>
      </c>
      <c r="AX225" s="13" t="s">
        <v>21</v>
      </c>
      <c r="AY225" s="220" t="s">
        <v>132</v>
      </c>
    </row>
    <row r="226" spans="1:65" s="2" customFormat="1" ht="16.5" customHeight="1">
      <c r="A226" s="36"/>
      <c r="B226" s="37"/>
      <c r="C226" s="191" t="s">
        <v>501</v>
      </c>
      <c r="D226" s="191" t="s">
        <v>135</v>
      </c>
      <c r="E226" s="192" t="s">
        <v>502</v>
      </c>
      <c r="F226" s="193" t="s">
        <v>503</v>
      </c>
      <c r="G226" s="194" t="s">
        <v>195</v>
      </c>
      <c r="H226" s="195">
        <v>63</v>
      </c>
      <c r="I226" s="196"/>
      <c r="J226" s="197">
        <f>ROUND(I226*H226,2)</f>
        <v>0</v>
      </c>
      <c r="K226" s="193" t="s">
        <v>139</v>
      </c>
      <c r="L226" s="41"/>
      <c r="M226" s="198" t="s">
        <v>32</v>
      </c>
      <c r="N226" s="199" t="s">
        <v>51</v>
      </c>
      <c r="O226" s="66"/>
      <c r="P226" s="200">
        <f>O226*H226</f>
        <v>0</v>
      </c>
      <c r="Q226" s="200">
        <v>4.0000000000000002E-4</v>
      </c>
      <c r="R226" s="200">
        <f>Q226*H226</f>
        <v>2.52E-2</v>
      </c>
      <c r="S226" s="200">
        <v>0</v>
      </c>
      <c r="T226" s="20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2" t="s">
        <v>261</v>
      </c>
      <c r="AT226" s="202" t="s">
        <v>135</v>
      </c>
      <c r="AU226" s="202" t="s">
        <v>141</v>
      </c>
      <c r="AY226" s="18" t="s">
        <v>132</v>
      </c>
      <c r="BE226" s="203">
        <f>IF(N226="základní",J226,0)</f>
        <v>0</v>
      </c>
      <c r="BF226" s="203">
        <f>IF(N226="snížená",J226,0)</f>
        <v>0</v>
      </c>
      <c r="BG226" s="203">
        <f>IF(N226="zákl. přenesená",J226,0)</f>
        <v>0</v>
      </c>
      <c r="BH226" s="203">
        <f>IF(N226="sníž. přenesená",J226,0)</f>
        <v>0</v>
      </c>
      <c r="BI226" s="203">
        <f>IF(N226="nulová",J226,0)</f>
        <v>0</v>
      </c>
      <c r="BJ226" s="18" t="s">
        <v>141</v>
      </c>
      <c r="BK226" s="203">
        <f>ROUND(I226*H226,2)</f>
        <v>0</v>
      </c>
      <c r="BL226" s="18" t="s">
        <v>261</v>
      </c>
      <c r="BM226" s="202" t="s">
        <v>504</v>
      </c>
    </row>
    <row r="227" spans="1:65" s="2" customFormat="1" ht="16.5" customHeight="1">
      <c r="A227" s="36"/>
      <c r="B227" s="37"/>
      <c r="C227" s="232" t="s">
        <v>505</v>
      </c>
      <c r="D227" s="232" t="s">
        <v>243</v>
      </c>
      <c r="E227" s="233" t="s">
        <v>506</v>
      </c>
      <c r="F227" s="234" t="s">
        <v>507</v>
      </c>
      <c r="G227" s="235" t="s">
        <v>195</v>
      </c>
      <c r="H227" s="236">
        <v>75.599999999999994</v>
      </c>
      <c r="I227" s="237"/>
      <c r="J227" s="238">
        <f>ROUND(I227*H227,2)</f>
        <v>0</v>
      </c>
      <c r="K227" s="234" t="s">
        <v>139</v>
      </c>
      <c r="L227" s="239"/>
      <c r="M227" s="240" t="s">
        <v>32</v>
      </c>
      <c r="N227" s="241" t="s">
        <v>51</v>
      </c>
      <c r="O227" s="66"/>
      <c r="P227" s="200">
        <f>O227*H227</f>
        <v>0</v>
      </c>
      <c r="Q227" s="200">
        <v>3.8800000000000002E-3</v>
      </c>
      <c r="R227" s="200">
        <f>Q227*H227</f>
        <v>0.29332799999999998</v>
      </c>
      <c r="S227" s="200">
        <v>0</v>
      </c>
      <c r="T227" s="201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2" t="s">
        <v>335</v>
      </c>
      <c r="AT227" s="202" t="s">
        <v>243</v>
      </c>
      <c r="AU227" s="202" t="s">
        <v>141</v>
      </c>
      <c r="AY227" s="18" t="s">
        <v>132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8" t="s">
        <v>141</v>
      </c>
      <c r="BK227" s="203">
        <f>ROUND(I227*H227,2)</f>
        <v>0</v>
      </c>
      <c r="BL227" s="18" t="s">
        <v>261</v>
      </c>
      <c r="BM227" s="202" t="s">
        <v>508</v>
      </c>
    </row>
    <row r="228" spans="1:65" s="13" customFormat="1" ht="11.25">
      <c r="B228" s="209"/>
      <c r="C228" s="210"/>
      <c r="D228" s="211" t="s">
        <v>197</v>
      </c>
      <c r="E228" s="210"/>
      <c r="F228" s="213" t="s">
        <v>509</v>
      </c>
      <c r="G228" s="210"/>
      <c r="H228" s="214">
        <v>75.599999999999994</v>
      </c>
      <c r="I228" s="215"/>
      <c r="J228" s="210"/>
      <c r="K228" s="210"/>
      <c r="L228" s="216"/>
      <c r="M228" s="217"/>
      <c r="N228" s="218"/>
      <c r="O228" s="218"/>
      <c r="P228" s="218"/>
      <c r="Q228" s="218"/>
      <c r="R228" s="218"/>
      <c r="S228" s="218"/>
      <c r="T228" s="219"/>
      <c r="AT228" s="220" t="s">
        <v>197</v>
      </c>
      <c r="AU228" s="220" t="s">
        <v>141</v>
      </c>
      <c r="AV228" s="13" t="s">
        <v>141</v>
      </c>
      <c r="AW228" s="13" t="s">
        <v>4</v>
      </c>
      <c r="AX228" s="13" t="s">
        <v>21</v>
      </c>
      <c r="AY228" s="220" t="s">
        <v>132</v>
      </c>
    </row>
    <row r="229" spans="1:65" s="2" customFormat="1" ht="21.75" customHeight="1">
      <c r="A229" s="36"/>
      <c r="B229" s="37"/>
      <c r="C229" s="191" t="s">
        <v>510</v>
      </c>
      <c r="D229" s="191" t="s">
        <v>135</v>
      </c>
      <c r="E229" s="192" t="s">
        <v>511</v>
      </c>
      <c r="F229" s="193" t="s">
        <v>512</v>
      </c>
      <c r="G229" s="194" t="s">
        <v>195</v>
      </c>
      <c r="H229" s="195">
        <v>63</v>
      </c>
      <c r="I229" s="196"/>
      <c r="J229" s="197">
        <f>ROUND(I229*H229,2)</f>
        <v>0</v>
      </c>
      <c r="K229" s="193" t="s">
        <v>139</v>
      </c>
      <c r="L229" s="41"/>
      <c r="M229" s="198" t="s">
        <v>32</v>
      </c>
      <c r="N229" s="199" t="s">
        <v>51</v>
      </c>
      <c r="O229" s="66"/>
      <c r="P229" s="200">
        <f>O229*H229</f>
        <v>0</v>
      </c>
      <c r="Q229" s="200">
        <v>4.0000000000000003E-5</v>
      </c>
      <c r="R229" s="200">
        <f>Q229*H229</f>
        <v>2.5200000000000001E-3</v>
      </c>
      <c r="S229" s="200">
        <v>0</v>
      </c>
      <c r="T229" s="20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2" t="s">
        <v>261</v>
      </c>
      <c r="AT229" s="202" t="s">
        <v>135</v>
      </c>
      <c r="AU229" s="202" t="s">
        <v>141</v>
      </c>
      <c r="AY229" s="18" t="s">
        <v>132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8" t="s">
        <v>141</v>
      </c>
      <c r="BK229" s="203">
        <f>ROUND(I229*H229,2)</f>
        <v>0</v>
      </c>
      <c r="BL229" s="18" t="s">
        <v>261</v>
      </c>
      <c r="BM229" s="202" t="s">
        <v>513</v>
      </c>
    </row>
    <row r="230" spans="1:65" s="2" customFormat="1" ht="16.5" customHeight="1">
      <c r="A230" s="36"/>
      <c r="B230" s="37"/>
      <c r="C230" s="232" t="s">
        <v>514</v>
      </c>
      <c r="D230" s="232" t="s">
        <v>243</v>
      </c>
      <c r="E230" s="233" t="s">
        <v>515</v>
      </c>
      <c r="F230" s="234" t="s">
        <v>516</v>
      </c>
      <c r="G230" s="235" t="s">
        <v>195</v>
      </c>
      <c r="H230" s="236">
        <v>75.599999999999994</v>
      </c>
      <c r="I230" s="237"/>
      <c r="J230" s="238">
        <f>ROUND(I230*H230,2)</f>
        <v>0</v>
      </c>
      <c r="K230" s="234" t="s">
        <v>139</v>
      </c>
      <c r="L230" s="239"/>
      <c r="M230" s="240" t="s">
        <v>32</v>
      </c>
      <c r="N230" s="241" t="s">
        <v>51</v>
      </c>
      <c r="O230" s="66"/>
      <c r="P230" s="200">
        <f>O230*H230</f>
        <v>0</v>
      </c>
      <c r="Q230" s="200">
        <v>5.0000000000000001E-4</v>
      </c>
      <c r="R230" s="200">
        <f>Q230*H230</f>
        <v>3.78E-2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335</v>
      </c>
      <c r="AT230" s="202" t="s">
        <v>243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517</v>
      </c>
    </row>
    <row r="231" spans="1:65" s="13" customFormat="1" ht="11.25">
      <c r="B231" s="209"/>
      <c r="C231" s="210"/>
      <c r="D231" s="211" t="s">
        <v>197</v>
      </c>
      <c r="E231" s="210"/>
      <c r="F231" s="213" t="s">
        <v>509</v>
      </c>
      <c r="G231" s="210"/>
      <c r="H231" s="214">
        <v>75.599999999999994</v>
      </c>
      <c r="I231" s="215"/>
      <c r="J231" s="210"/>
      <c r="K231" s="210"/>
      <c r="L231" s="216"/>
      <c r="M231" s="217"/>
      <c r="N231" s="218"/>
      <c r="O231" s="218"/>
      <c r="P231" s="218"/>
      <c r="Q231" s="218"/>
      <c r="R231" s="218"/>
      <c r="S231" s="218"/>
      <c r="T231" s="219"/>
      <c r="AT231" s="220" t="s">
        <v>197</v>
      </c>
      <c r="AU231" s="220" t="s">
        <v>141</v>
      </c>
      <c r="AV231" s="13" t="s">
        <v>141</v>
      </c>
      <c r="AW231" s="13" t="s">
        <v>4</v>
      </c>
      <c r="AX231" s="13" t="s">
        <v>21</v>
      </c>
      <c r="AY231" s="220" t="s">
        <v>132</v>
      </c>
    </row>
    <row r="232" spans="1:65" s="2" customFormat="1" ht="21.75" customHeight="1">
      <c r="A232" s="36"/>
      <c r="B232" s="37"/>
      <c r="C232" s="191" t="s">
        <v>518</v>
      </c>
      <c r="D232" s="191" t="s">
        <v>135</v>
      </c>
      <c r="E232" s="192" t="s">
        <v>519</v>
      </c>
      <c r="F232" s="193" t="s">
        <v>520</v>
      </c>
      <c r="G232" s="194" t="s">
        <v>251</v>
      </c>
      <c r="H232" s="195">
        <v>0.42799999999999999</v>
      </c>
      <c r="I232" s="196"/>
      <c r="J232" s="197">
        <f>ROUND(I232*H232,2)</f>
        <v>0</v>
      </c>
      <c r="K232" s="193" t="s">
        <v>139</v>
      </c>
      <c r="L232" s="41"/>
      <c r="M232" s="198" t="s">
        <v>32</v>
      </c>
      <c r="N232" s="199" t="s">
        <v>51</v>
      </c>
      <c r="O232" s="66"/>
      <c r="P232" s="200">
        <f>O232*H232</f>
        <v>0</v>
      </c>
      <c r="Q232" s="200">
        <v>0</v>
      </c>
      <c r="R232" s="200">
        <f>Q232*H232</f>
        <v>0</v>
      </c>
      <c r="S232" s="200">
        <v>0</v>
      </c>
      <c r="T232" s="201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2" t="s">
        <v>261</v>
      </c>
      <c r="AT232" s="202" t="s">
        <v>135</v>
      </c>
      <c r="AU232" s="202" t="s">
        <v>141</v>
      </c>
      <c r="AY232" s="18" t="s">
        <v>132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18" t="s">
        <v>141</v>
      </c>
      <c r="BK232" s="203">
        <f>ROUND(I232*H232,2)</f>
        <v>0</v>
      </c>
      <c r="BL232" s="18" t="s">
        <v>261</v>
      </c>
      <c r="BM232" s="202" t="s">
        <v>521</v>
      </c>
    </row>
    <row r="233" spans="1:65" s="12" customFormat="1" ht="22.9" customHeight="1">
      <c r="B233" s="175"/>
      <c r="C233" s="176"/>
      <c r="D233" s="177" t="s">
        <v>78</v>
      </c>
      <c r="E233" s="189" t="s">
        <v>522</v>
      </c>
      <c r="F233" s="189" t="s">
        <v>523</v>
      </c>
      <c r="G233" s="176"/>
      <c r="H233" s="176"/>
      <c r="I233" s="179"/>
      <c r="J233" s="190">
        <f>BK233</f>
        <v>0</v>
      </c>
      <c r="K233" s="176"/>
      <c r="L233" s="181"/>
      <c r="M233" s="182"/>
      <c r="N233" s="183"/>
      <c r="O233" s="183"/>
      <c r="P233" s="184">
        <f>SUM(P234:P258)</f>
        <v>0</v>
      </c>
      <c r="Q233" s="183"/>
      <c r="R233" s="184">
        <f>SUM(R234:R258)</f>
        <v>3.1119497200000006</v>
      </c>
      <c r="S233" s="183"/>
      <c r="T233" s="185">
        <f>SUM(T234:T258)</f>
        <v>0</v>
      </c>
      <c r="AR233" s="186" t="s">
        <v>141</v>
      </c>
      <c r="AT233" s="187" t="s">
        <v>78</v>
      </c>
      <c r="AU233" s="187" t="s">
        <v>21</v>
      </c>
      <c r="AY233" s="186" t="s">
        <v>132</v>
      </c>
      <c r="BK233" s="188">
        <f>SUM(BK234:BK258)</f>
        <v>0</v>
      </c>
    </row>
    <row r="234" spans="1:65" s="2" customFormat="1" ht="16.5" customHeight="1">
      <c r="A234" s="36"/>
      <c r="B234" s="37"/>
      <c r="C234" s="191" t="s">
        <v>524</v>
      </c>
      <c r="D234" s="191" t="s">
        <v>135</v>
      </c>
      <c r="E234" s="192" t="s">
        <v>525</v>
      </c>
      <c r="F234" s="193" t="s">
        <v>526</v>
      </c>
      <c r="G234" s="194" t="s">
        <v>195</v>
      </c>
      <c r="H234" s="195">
        <v>122.72</v>
      </c>
      <c r="I234" s="196"/>
      <c r="J234" s="197">
        <f>ROUND(I234*H234,2)</f>
        <v>0</v>
      </c>
      <c r="K234" s="193" t="s">
        <v>139</v>
      </c>
      <c r="L234" s="41"/>
      <c r="M234" s="198" t="s">
        <v>32</v>
      </c>
      <c r="N234" s="199" t="s">
        <v>51</v>
      </c>
      <c r="O234" s="66"/>
      <c r="P234" s="200">
        <f>O234*H234</f>
        <v>0</v>
      </c>
      <c r="Q234" s="200">
        <v>6.0299999999999998E-3</v>
      </c>
      <c r="R234" s="200">
        <f>Q234*H234</f>
        <v>0.74000159999999993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261</v>
      </c>
      <c r="AT234" s="202" t="s">
        <v>135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527</v>
      </c>
    </row>
    <row r="235" spans="1:65" s="2" customFormat="1" ht="16.5" customHeight="1">
      <c r="A235" s="36"/>
      <c r="B235" s="37"/>
      <c r="C235" s="232" t="s">
        <v>528</v>
      </c>
      <c r="D235" s="232" t="s">
        <v>243</v>
      </c>
      <c r="E235" s="233" t="s">
        <v>529</v>
      </c>
      <c r="F235" s="234" t="s">
        <v>530</v>
      </c>
      <c r="G235" s="235" t="s">
        <v>202</v>
      </c>
      <c r="H235" s="236">
        <v>15.462</v>
      </c>
      <c r="I235" s="237"/>
      <c r="J235" s="238">
        <f>ROUND(I235*H235,2)</f>
        <v>0</v>
      </c>
      <c r="K235" s="234" t="s">
        <v>139</v>
      </c>
      <c r="L235" s="239"/>
      <c r="M235" s="240" t="s">
        <v>32</v>
      </c>
      <c r="N235" s="241" t="s">
        <v>51</v>
      </c>
      <c r="O235" s="66"/>
      <c r="P235" s="200">
        <f>O235*H235</f>
        <v>0</v>
      </c>
      <c r="Q235" s="200">
        <v>0.04</v>
      </c>
      <c r="R235" s="200">
        <f>Q235*H235</f>
        <v>0.61848000000000003</v>
      </c>
      <c r="S235" s="200">
        <v>0</v>
      </c>
      <c r="T235" s="201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2" t="s">
        <v>335</v>
      </c>
      <c r="AT235" s="202" t="s">
        <v>243</v>
      </c>
      <c r="AU235" s="202" t="s">
        <v>141</v>
      </c>
      <c r="AY235" s="18" t="s">
        <v>132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8" t="s">
        <v>141</v>
      </c>
      <c r="BK235" s="203">
        <f>ROUND(I235*H235,2)</f>
        <v>0</v>
      </c>
      <c r="BL235" s="18" t="s">
        <v>261</v>
      </c>
      <c r="BM235" s="202" t="s">
        <v>531</v>
      </c>
    </row>
    <row r="236" spans="1:65" s="13" customFormat="1" ht="11.25">
      <c r="B236" s="209"/>
      <c r="C236" s="210"/>
      <c r="D236" s="211" t="s">
        <v>197</v>
      </c>
      <c r="E236" s="212" t="s">
        <v>32</v>
      </c>
      <c r="F236" s="213" t="s">
        <v>532</v>
      </c>
      <c r="G236" s="210"/>
      <c r="H236" s="214">
        <v>14.726000000000001</v>
      </c>
      <c r="I236" s="215"/>
      <c r="J236" s="210"/>
      <c r="K236" s="210"/>
      <c r="L236" s="216"/>
      <c r="M236" s="217"/>
      <c r="N236" s="218"/>
      <c r="O236" s="218"/>
      <c r="P236" s="218"/>
      <c r="Q236" s="218"/>
      <c r="R236" s="218"/>
      <c r="S236" s="218"/>
      <c r="T236" s="219"/>
      <c r="AT236" s="220" t="s">
        <v>197</v>
      </c>
      <c r="AU236" s="220" t="s">
        <v>141</v>
      </c>
      <c r="AV236" s="13" t="s">
        <v>141</v>
      </c>
      <c r="AW236" s="13" t="s">
        <v>41</v>
      </c>
      <c r="AX236" s="13" t="s">
        <v>21</v>
      </c>
      <c r="AY236" s="220" t="s">
        <v>132</v>
      </c>
    </row>
    <row r="237" spans="1:65" s="13" customFormat="1" ht="11.25">
      <c r="B237" s="209"/>
      <c r="C237" s="210"/>
      <c r="D237" s="211" t="s">
        <v>197</v>
      </c>
      <c r="E237" s="210"/>
      <c r="F237" s="213" t="s">
        <v>533</v>
      </c>
      <c r="G237" s="210"/>
      <c r="H237" s="214">
        <v>15.462</v>
      </c>
      <c r="I237" s="215"/>
      <c r="J237" s="210"/>
      <c r="K237" s="210"/>
      <c r="L237" s="216"/>
      <c r="M237" s="217"/>
      <c r="N237" s="218"/>
      <c r="O237" s="218"/>
      <c r="P237" s="218"/>
      <c r="Q237" s="218"/>
      <c r="R237" s="218"/>
      <c r="S237" s="218"/>
      <c r="T237" s="219"/>
      <c r="AT237" s="220" t="s">
        <v>197</v>
      </c>
      <c r="AU237" s="220" t="s">
        <v>141</v>
      </c>
      <c r="AV237" s="13" t="s">
        <v>141</v>
      </c>
      <c r="AW237" s="13" t="s">
        <v>4</v>
      </c>
      <c r="AX237" s="13" t="s">
        <v>21</v>
      </c>
      <c r="AY237" s="220" t="s">
        <v>132</v>
      </c>
    </row>
    <row r="238" spans="1:65" s="2" customFormat="1" ht="21.75" customHeight="1">
      <c r="A238" s="36"/>
      <c r="B238" s="37"/>
      <c r="C238" s="191" t="s">
        <v>534</v>
      </c>
      <c r="D238" s="191" t="s">
        <v>135</v>
      </c>
      <c r="E238" s="192" t="s">
        <v>535</v>
      </c>
      <c r="F238" s="193" t="s">
        <v>536</v>
      </c>
      <c r="G238" s="194" t="s">
        <v>195</v>
      </c>
      <c r="H238" s="195">
        <v>160.32</v>
      </c>
      <c r="I238" s="196"/>
      <c r="J238" s="197">
        <f>ROUND(I238*H238,2)</f>
        <v>0</v>
      </c>
      <c r="K238" s="193" t="s">
        <v>225</v>
      </c>
      <c r="L238" s="41"/>
      <c r="M238" s="198" t="s">
        <v>32</v>
      </c>
      <c r="N238" s="199" t="s">
        <v>51</v>
      </c>
      <c r="O238" s="66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2" t="s">
        <v>261</v>
      </c>
      <c r="AT238" s="202" t="s">
        <v>135</v>
      </c>
      <c r="AU238" s="202" t="s">
        <v>141</v>
      </c>
      <c r="AY238" s="18" t="s">
        <v>132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8" t="s">
        <v>141</v>
      </c>
      <c r="BK238" s="203">
        <f>ROUND(I238*H238,2)</f>
        <v>0</v>
      </c>
      <c r="BL238" s="18" t="s">
        <v>261</v>
      </c>
      <c r="BM238" s="202" t="s">
        <v>537</v>
      </c>
    </row>
    <row r="239" spans="1:65" s="2" customFormat="1" ht="16.5" customHeight="1">
      <c r="A239" s="36"/>
      <c r="B239" s="37"/>
      <c r="C239" s="232" t="s">
        <v>538</v>
      </c>
      <c r="D239" s="232" t="s">
        <v>243</v>
      </c>
      <c r="E239" s="233" t="s">
        <v>539</v>
      </c>
      <c r="F239" s="234" t="s">
        <v>540</v>
      </c>
      <c r="G239" s="235" t="s">
        <v>195</v>
      </c>
      <c r="H239" s="236">
        <v>323.846</v>
      </c>
      <c r="I239" s="237"/>
      <c r="J239" s="238">
        <f>ROUND(I239*H239,2)</f>
        <v>0</v>
      </c>
      <c r="K239" s="234" t="s">
        <v>225</v>
      </c>
      <c r="L239" s="239"/>
      <c r="M239" s="240" t="s">
        <v>32</v>
      </c>
      <c r="N239" s="241" t="s">
        <v>51</v>
      </c>
      <c r="O239" s="66"/>
      <c r="P239" s="200">
        <f>O239*H239</f>
        <v>0</v>
      </c>
      <c r="Q239" s="200">
        <v>3.9199999999999999E-3</v>
      </c>
      <c r="R239" s="200">
        <f>Q239*H239</f>
        <v>1.2694763199999999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335</v>
      </c>
      <c r="AT239" s="202" t="s">
        <v>243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541</v>
      </c>
    </row>
    <row r="240" spans="1:65" s="13" customFormat="1" ht="11.25">
      <c r="B240" s="209"/>
      <c r="C240" s="210"/>
      <c r="D240" s="211" t="s">
        <v>197</v>
      </c>
      <c r="E240" s="210"/>
      <c r="F240" s="213" t="s">
        <v>542</v>
      </c>
      <c r="G240" s="210"/>
      <c r="H240" s="214">
        <v>323.846</v>
      </c>
      <c r="I240" s="215"/>
      <c r="J240" s="210"/>
      <c r="K240" s="210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197</v>
      </c>
      <c r="AU240" s="220" t="s">
        <v>141</v>
      </c>
      <c r="AV240" s="13" t="s">
        <v>141</v>
      </c>
      <c r="AW240" s="13" t="s">
        <v>4</v>
      </c>
      <c r="AX240" s="13" t="s">
        <v>21</v>
      </c>
      <c r="AY240" s="220" t="s">
        <v>132</v>
      </c>
    </row>
    <row r="241" spans="1:65" s="2" customFormat="1" ht="16.5" customHeight="1">
      <c r="A241" s="36"/>
      <c r="B241" s="37"/>
      <c r="C241" s="191" t="s">
        <v>543</v>
      </c>
      <c r="D241" s="191" t="s">
        <v>135</v>
      </c>
      <c r="E241" s="192" t="s">
        <v>544</v>
      </c>
      <c r="F241" s="193" t="s">
        <v>545</v>
      </c>
      <c r="G241" s="194" t="s">
        <v>195</v>
      </c>
      <c r="H241" s="195">
        <v>160.32</v>
      </c>
      <c r="I241" s="196"/>
      <c r="J241" s="197">
        <f>ROUND(I241*H241,2)</f>
        <v>0</v>
      </c>
      <c r="K241" s="193" t="s">
        <v>139</v>
      </c>
      <c r="L241" s="41"/>
      <c r="M241" s="198" t="s">
        <v>32</v>
      </c>
      <c r="N241" s="199" t="s">
        <v>51</v>
      </c>
      <c r="O241" s="66"/>
      <c r="P241" s="200">
        <f>O241*H241</f>
        <v>0</v>
      </c>
      <c r="Q241" s="200">
        <v>3.0000000000000001E-5</v>
      </c>
      <c r="R241" s="200">
        <f>Q241*H241</f>
        <v>4.8095999999999998E-3</v>
      </c>
      <c r="S241" s="200">
        <v>0</v>
      </c>
      <c r="T241" s="201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2" t="s">
        <v>261</v>
      </c>
      <c r="AT241" s="202" t="s">
        <v>135</v>
      </c>
      <c r="AU241" s="202" t="s">
        <v>141</v>
      </c>
      <c r="AY241" s="18" t="s">
        <v>132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18" t="s">
        <v>141</v>
      </c>
      <c r="BK241" s="203">
        <f>ROUND(I241*H241,2)</f>
        <v>0</v>
      </c>
      <c r="BL241" s="18" t="s">
        <v>261</v>
      </c>
      <c r="BM241" s="202" t="s">
        <v>546</v>
      </c>
    </row>
    <row r="242" spans="1:65" s="2" customFormat="1" ht="16.5" customHeight="1">
      <c r="A242" s="36"/>
      <c r="B242" s="37"/>
      <c r="C242" s="232" t="s">
        <v>547</v>
      </c>
      <c r="D242" s="232" t="s">
        <v>243</v>
      </c>
      <c r="E242" s="233" t="s">
        <v>548</v>
      </c>
      <c r="F242" s="234" t="s">
        <v>549</v>
      </c>
      <c r="G242" s="235" t="s">
        <v>195</v>
      </c>
      <c r="H242" s="236">
        <v>168.33600000000001</v>
      </c>
      <c r="I242" s="237"/>
      <c r="J242" s="238">
        <f>ROUND(I242*H242,2)</f>
        <v>0</v>
      </c>
      <c r="K242" s="234" t="s">
        <v>139</v>
      </c>
      <c r="L242" s="239"/>
      <c r="M242" s="240" t="s">
        <v>32</v>
      </c>
      <c r="N242" s="241" t="s">
        <v>51</v>
      </c>
      <c r="O242" s="66"/>
      <c r="P242" s="200">
        <f>O242*H242</f>
        <v>0</v>
      </c>
      <c r="Q242" s="200">
        <v>1.8000000000000001E-4</v>
      </c>
      <c r="R242" s="200">
        <f>Q242*H242</f>
        <v>3.0300480000000005E-2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335</v>
      </c>
      <c r="AT242" s="202" t="s">
        <v>243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550</v>
      </c>
    </row>
    <row r="243" spans="1:65" s="13" customFormat="1" ht="11.25">
      <c r="B243" s="209"/>
      <c r="C243" s="210"/>
      <c r="D243" s="211" t="s">
        <v>197</v>
      </c>
      <c r="E243" s="210"/>
      <c r="F243" s="213" t="s">
        <v>551</v>
      </c>
      <c r="G243" s="210"/>
      <c r="H243" s="214">
        <v>168.33600000000001</v>
      </c>
      <c r="I243" s="215"/>
      <c r="J243" s="210"/>
      <c r="K243" s="210"/>
      <c r="L243" s="216"/>
      <c r="M243" s="217"/>
      <c r="N243" s="218"/>
      <c r="O243" s="218"/>
      <c r="P243" s="218"/>
      <c r="Q243" s="218"/>
      <c r="R243" s="218"/>
      <c r="S243" s="218"/>
      <c r="T243" s="219"/>
      <c r="AT243" s="220" t="s">
        <v>197</v>
      </c>
      <c r="AU243" s="220" t="s">
        <v>141</v>
      </c>
      <c r="AV243" s="13" t="s">
        <v>141</v>
      </c>
      <c r="AW243" s="13" t="s">
        <v>4</v>
      </c>
      <c r="AX243" s="13" t="s">
        <v>21</v>
      </c>
      <c r="AY243" s="220" t="s">
        <v>132</v>
      </c>
    </row>
    <row r="244" spans="1:65" s="2" customFormat="1" ht="21.75" customHeight="1">
      <c r="A244" s="36"/>
      <c r="B244" s="37"/>
      <c r="C244" s="191" t="s">
        <v>552</v>
      </c>
      <c r="D244" s="191" t="s">
        <v>135</v>
      </c>
      <c r="E244" s="192" t="s">
        <v>553</v>
      </c>
      <c r="F244" s="193" t="s">
        <v>554</v>
      </c>
      <c r="G244" s="194" t="s">
        <v>195</v>
      </c>
      <c r="H244" s="195">
        <v>28.161999999999999</v>
      </c>
      <c r="I244" s="196"/>
      <c r="J244" s="197">
        <f>ROUND(I244*H244,2)</f>
        <v>0</v>
      </c>
      <c r="K244" s="193" t="s">
        <v>139</v>
      </c>
      <c r="L244" s="41"/>
      <c r="M244" s="198" t="s">
        <v>32</v>
      </c>
      <c r="N244" s="199" t="s">
        <v>51</v>
      </c>
      <c r="O244" s="66"/>
      <c r="P244" s="200">
        <f>O244*H244</f>
        <v>0</v>
      </c>
      <c r="Q244" s="200">
        <v>6.0600000000000003E-3</v>
      </c>
      <c r="R244" s="200">
        <f>Q244*H244</f>
        <v>0.17066171999999999</v>
      </c>
      <c r="S244" s="200">
        <v>0</v>
      </c>
      <c r="T244" s="201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2" t="s">
        <v>261</v>
      </c>
      <c r="AT244" s="202" t="s">
        <v>135</v>
      </c>
      <c r="AU244" s="202" t="s">
        <v>141</v>
      </c>
      <c r="AY244" s="18" t="s">
        <v>132</v>
      </c>
      <c r="BE244" s="203">
        <f>IF(N244="základní",J244,0)</f>
        <v>0</v>
      </c>
      <c r="BF244" s="203">
        <f>IF(N244="snížená",J244,0)</f>
        <v>0</v>
      </c>
      <c r="BG244" s="203">
        <f>IF(N244="zákl. přenesená",J244,0)</f>
        <v>0</v>
      </c>
      <c r="BH244" s="203">
        <f>IF(N244="sníž. přenesená",J244,0)</f>
        <v>0</v>
      </c>
      <c r="BI244" s="203">
        <f>IF(N244="nulová",J244,0)</f>
        <v>0</v>
      </c>
      <c r="BJ244" s="18" t="s">
        <v>141</v>
      </c>
      <c r="BK244" s="203">
        <f>ROUND(I244*H244,2)</f>
        <v>0</v>
      </c>
      <c r="BL244" s="18" t="s">
        <v>261</v>
      </c>
      <c r="BM244" s="202" t="s">
        <v>1069</v>
      </c>
    </row>
    <row r="245" spans="1:65" s="13" customFormat="1" ht="11.25">
      <c r="B245" s="209"/>
      <c r="C245" s="210"/>
      <c r="D245" s="211" t="s">
        <v>197</v>
      </c>
      <c r="E245" s="212" t="s">
        <v>32</v>
      </c>
      <c r="F245" s="213" t="s">
        <v>556</v>
      </c>
      <c r="G245" s="210"/>
      <c r="H245" s="214">
        <v>29.762</v>
      </c>
      <c r="I245" s="215"/>
      <c r="J245" s="210"/>
      <c r="K245" s="210"/>
      <c r="L245" s="216"/>
      <c r="M245" s="217"/>
      <c r="N245" s="218"/>
      <c r="O245" s="218"/>
      <c r="P245" s="218"/>
      <c r="Q245" s="218"/>
      <c r="R245" s="218"/>
      <c r="S245" s="218"/>
      <c r="T245" s="219"/>
      <c r="AT245" s="220" t="s">
        <v>197</v>
      </c>
      <c r="AU245" s="220" t="s">
        <v>141</v>
      </c>
      <c r="AV245" s="13" t="s">
        <v>141</v>
      </c>
      <c r="AW245" s="13" t="s">
        <v>41</v>
      </c>
      <c r="AX245" s="13" t="s">
        <v>79</v>
      </c>
      <c r="AY245" s="220" t="s">
        <v>132</v>
      </c>
    </row>
    <row r="246" spans="1:65" s="13" customFormat="1" ht="11.25">
      <c r="B246" s="209"/>
      <c r="C246" s="210"/>
      <c r="D246" s="211" t="s">
        <v>197</v>
      </c>
      <c r="E246" s="212" t="s">
        <v>32</v>
      </c>
      <c r="F246" s="213" t="s">
        <v>557</v>
      </c>
      <c r="G246" s="210"/>
      <c r="H246" s="214">
        <v>-1.6</v>
      </c>
      <c r="I246" s="215"/>
      <c r="J246" s="210"/>
      <c r="K246" s="210"/>
      <c r="L246" s="216"/>
      <c r="M246" s="217"/>
      <c r="N246" s="218"/>
      <c r="O246" s="218"/>
      <c r="P246" s="218"/>
      <c r="Q246" s="218"/>
      <c r="R246" s="218"/>
      <c r="S246" s="218"/>
      <c r="T246" s="219"/>
      <c r="AT246" s="220" t="s">
        <v>197</v>
      </c>
      <c r="AU246" s="220" t="s">
        <v>141</v>
      </c>
      <c r="AV246" s="13" t="s">
        <v>141</v>
      </c>
      <c r="AW246" s="13" t="s">
        <v>41</v>
      </c>
      <c r="AX246" s="13" t="s">
        <v>79</v>
      </c>
      <c r="AY246" s="220" t="s">
        <v>132</v>
      </c>
    </row>
    <row r="247" spans="1:65" s="14" customFormat="1" ht="11.25">
      <c r="B247" s="221"/>
      <c r="C247" s="222"/>
      <c r="D247" s="211" t="s">
        <v>197</v>
      </c>
      <c r="E247" s="223" t="s">
        <v>32</v>
      </c>
      <c r="F247" s="224" t="s">
        <v>199</v>
      </c>
      <c r="G247" s="222"/>
      <c r="H247" s="225">
        <v>28.161999999999999</v>
      </c>
      <c r="I247" s="226"/>
      <c r="J247" s="222"/>
      <c r="K247" s="222"/>
      <c r="L247" s="227"/>
      <c r="M247" s="228"/>
      <c r="N247" s="229"/>
      <c r="O247" s="229"/>
      <c r="P247" s="229"/>
      <c r="Q247" s="229"/>
      <c r="R247" s="229"/>
      <c r="S247" s="229"/>
      <c r="T247" s="230"/>
      <c r="AT247" s="231" t="s">
        <v>197</v>
      </c>
      <c r="AU247" s="231" t="s">
        <v>141</v>
      </c>
      <c r="AV247" s="14" t="s">
        <v>150</v>
      </c>
      <c r="AW247" s="14" t="s">
        <v>41</v>
      </c>
      <c r="AX247" s="14" t="s">
        <v>21</v>
      </c>
      <c r="AY247" s="231" t="s">
        <v>132</v>
      </c>
    </row>
    <row r="248" spans="1:65" s="2" customFormat="1" ht="16.5" customHeight="1">
      <c r="A248" s="36"/>
      <c r="B248" s="37"/>
      <c r="C248" s="232" t="s">
        <v>558</v>
      </c>
      <c r="D248" s="232" t="s">
        <v>243</v>
      </c>
      <c r="E248" s="233" t="s">
        <v>559</v>
      </c>
      <c r="F248" s="234" t="s">
        <v>560</v>
      </c>
      <c r="G248" s="235" t="s">
        <v>195</v>
      </c>
      <c r="H248" s="236">
        <v>28.178999999999998</v>
      </c>
      <c r="I248" s="237"/>
      <c r="J248" s="238">
        <f>ROUND(I248*H248,2)</f>
        <v>0</v>
      </c>
      <c r="K248" s="234" t="s">
        <v>139</v>
      </c>
      <c r="L248" s="239"/>
      <c r="M248" s="240" t="s">
        <v>32</v>
      </c>
      <c r="N248" s="241" t="s">
        <v>51</v>
      </c>
      <c r="O248" s="66"/>
      <c r="P248" s="200">
        <f>O248*H248</f>
        <v>0</v>
      </c>
      <c r="Q248" s="200">
        <v>8.0000000000000002E-3</v>
      </c>
      <c r="R248" s="200">
        <f>Q248*H248</f>
        <v>0.22543199999999999</v>
      </c>
      <c r="S248" s="200">
        <v>0</v>
      </c>
      <c r="T248" s="20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2" t="s">
        <v>335</v>
      </c>
      <c r="AT248" s="202" t="s">
        <v>243</v>
      </c>
      <c r="AU248" s="202" t="s">
        <v>141</v>
      </c>
      <c r="AY248" s="18" t="s">
        <v>132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8" t="s">
        <v>141</v>
      </c>
      <c r="BK248" s="203">
        <f>ROUND(I248*H248,2)</f>
        <v>0</v>
      </c>
      <c r="BL248" s="18" t="s">
        <v>261</v>
      </c>
      <c r="BM248" s="202" t="s">
        <v>1070</v>
      </c>
    </row>
    <row r="249" spans="1:65" s="13" customFormat="1" ht="11.25">
      <c r="B249" s="209"/>
      <c r="C249" s="210"/>
      <c r="D249" s="211" t="s">
        <v>197</v>
      </c>
      <c r="E249" s="210"/>
      <c r="F249" s="213" t="s">
        <v>562</v>
      </c>
      <c r="G249" s="210"/>
      <c r="H249" s="214">
        <v>28.178999999999998</v>
      </c>
      <c r="I249" s="215"/>
      <c r="J249" s="210"/>
      <c r="K249" s="210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197</v>
      </c>
      <c r="AU249" s="220" t="s">
        <v>141</v>
      </c>
      <c r="AV249" s="13" t="s">
        <v>141</v>
      </c>
      <c r="AW249" s="13" t="s">
        <v>4</v>
      </c>
      <c r="AX249" s="13" t="s">
        <v>21</v>
      </c>
      <c r="AY249" s="220" t="s">
        <v>132</v>
      </c>
    </row>
    <row r="250" spans="1:65" s="2" customFormat="1" ht="21.75" customHeight="1">
      <c r="A250" s="36"/>
      <c r="B250" s="37"/>
      <c r="C250" s="191" t="s">
        <v>563</v>
      </c>
      <c r="D250" s="191" t="s">
        <v>135</v>
      </c>
      <c r="E250" s="192" t="s">
        <v>564</v>
      </c>
      <c r="F250" s="193" t="s">
        <v>565</v>
      </c>
      <c r="G250" s="194" t="s">
        <v>195</v>
      </c>
      <c r="H250" s="195">
        <v>8.625</v>
      </c>
      <c r="I250" s="196"/>
      <c r="J250" s="197">
        <f>ROUND(I250*H250,2)</f>
        <v>0</v>
      </c>
      <c r="K250" s="193" t="s">
        <v>139</v>
      </c>
      <c r="L250" s="41"/>
      <c r="M250" s="198" t="s">
        <v>32</v>
      </c>
      <c r="N250" s="199" t="s">
        <v>51</v>
      </c>
      <c r="O250" s="66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2" t="s">
        <v>261</v>
      </c>
      <c r="AT250" s="202" t="s">
        <v>135</v>
      </c>
      <c r="AU250" s="202" t="s">
        <v>141</v>
      </c>
      <c r="AY250" s="18" t="s">
        <v>132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8" t="s">
        <v>141</v>
      </c>
      <c r="BK250" s="203">
        <f>ROUND(I250*H250,2)</f>
        <v>0</v>
      </c>
      <c r="BL250" s="18" t="s">
        <v>261</v>
      </c>
      <c r="BM250" s="202" t="s">
        <v>1071</v>
      </c>
    </row>
    <row r="251" spans="1:65" s="13" customFormat="1" ht="11.25">
      <c r="B251" s="209"/>
      <c r="C251" s="210"/>
      <c r="D251" s="211" t="s">
        <v>197</v>
      </c>
      <c r="E251" s="212" t="s">
        <v>32</v>
      </c>
      <c r="F251" s="213" t="s">
        <v>567</v>
      </c>
      <c r="G251" s="210"/>
      <c r="H251" s="214">
        <v>8.625</v>
      </c>
      <c r="I251" s="215"/>
      <c r="J251" s="210"/>
      <c r="K251" s="210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197</v>
      </c>
      <c r="AU251" s="220" t="s">
        <v>141</v>
      </c>
      <c r="AV251" s="13" t="s">
        <v>141</v>
      </c>
      <c r="AW251" s="13" t="s">
        <v>41</v>
      </c>
      <c r="AX251" s="13" t="s">
        <v>79</v>
      </c>
      <c r="AY251" s="220" t="s">
        <v>132</v>
      </c>
    </row>
    <row r="252" spans="1:65" s="14" customFormat="1" ht="11.25">
      <c r="B252" s="221"/>
      <c r="C252" s="222"/>
      <c r="D252" s="211" t="s">
        <v>197</v>
      </c>
      <c r="E252" s="223" t="s">
        <v>32</v>
      </c>
      <c r="F252" s="224" t="s">
        <v>199</v>
      </c>
      <c r="G252" s="222"/>
      <c r="H252" s="225">
        <v>8.625</v>
      </c>
      <c r="I252" s="226"/>
      <c r="J252" s="222"/>
      <c r="K252" s="222"/>
      <c r="L252" s="227"/>
      <c r="M252" s="228"/>
      <c r="N252" s="229"/>
      <c r="O252" s="229"/>
      <c r="P252" s="229"/>
      <c r="Q252" s="229"/>
      <c r="R252" s="229"/>
      <c r="S252" s="229"/>
      <c r="T252" s="230"/>
      <c r="AT252" s="231" t="s">
        <v>197</v>
      </c>
      <c r="AU252" s="231" t="s">
        <v>141</v>
      </c>
      <c r="AV252" s="14" t="s">
        <v>150</v>
      </c>
      <c r="AW252" s="14" t="s">
        <v>41</v>
      </c>
      <c r="AX252" s="14" t="s">
        <v>21</v>
      </c>
      <c r="AY252" s="231" t="s">
        <v>132</v>
      </c>
    </row>
    <row r="253" spans="1:65" s="2" customFormat="1" ht="16.5" customHeight="1">
      <c r="A253" s="36"/>
      <c r="B253" s="37"/>
      <c r="C253" s="232" t="s">
        <v>568</v>
      </c>
      <c r="D253" s="232" t="s">
        <v>243</v>
      </c>
      <c r="E253" s="233" t="s">
        <v>569</v>
      </c>
      <c r="F253" s="234" t="s">
        <v>570</v>
      </c>
      <c r="G253" s="235" t="s">
        <v>195</v>
      </c>
      <c r="H253" s="236">
        <v>8.798</v>
      </c>
      <c r="I253" s="237"/>
      <c r="J253" s="238">
        <f>ROUND(I253*H253,2)</f>
        <v>0</v>
      </c>
      <c r="K253" s="234" t="s">
        <v>139</v>
      </c>
      <c r="L253" s="239"/>
      <c r="M253" s="240" t="s">
        <v>32</v>
      </c>
      <c r="N253" s="241" t="s">
        <v>51</v>
      </c>
      <c r="O253" s="66"/>
      <c r="P253" s="200">
        <f>O253*H253</f>
        <v>0</v>
      </c>
      <c r="Q253" s="200">
        <v>2.3999999999999998E-3</v>
      </c>
      <c r="R253" s="200">
        <f>Q253*H253</f>
        <v>2.1115199999999997E-2</v>
      </c>
      <c r="S253" s="200">
        <v>0</v>
      </c>
      <c r="T253" s="201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2" t="s">
        <v>335</v>
      </c>
      <c r="AT253" s="202" t="s">
        <v>243</v>
      </c>
      <c r="AU253" s="202" t="s">
        <v>141</v>
      </c>
      <c r="AY253" s="18" t="s">
        <v>132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18" t="s">
        <v>141</v>
      </c>
      <c r="BK253" s="203">
        <f>ROUND(I253*H253,2)</f>
        <v>0</v>
      </c>
      <c r="BL253" s="18" t="s">
        <v>261</v>
      </c>
      <c r="BM253" s="202" t="s">
        <v>1072</v>
      </c>
    </row>
    <row r="254" spans="1:65" s="13" customFormat="1" ht="11.25">
      <c r="B254" s="209"/>
      <c r="C254" s="210"/>
      <c r="D254" s="211" t="s">
        <v>197</v>
      </c>
      <c r="E254" s="210"/>
      <c r="F254" s="213" t="s">
        <v>572</v>
      </c>
      <c r="G254" s="210"/>
      <c r="H254" s="214">
        <v>8.798</v>
      </c>
      <c r="I254" s="215"/>
      <c r="J254" s="210"/>
      <c r="K254" s="210"/>
      <c r="L254" s="216"/>
      <c r="M254" s="217"/>
      <c r="N254" s="218"/>
      <c r="O254" s="218"/>
      <c r="P254" s="218"/>
      <c r="Q254" s="218"/>
      <c r="R254" s="218"/>
      <c r="S254" s="218"/>
      <c r="T254" s="219"/>
      <c r="AT254" s="220" t="s">
        <v>197</v>
      </c>
      <c r="AU254" s="220" t="s">
        <v>141</v>
      </c>
      <c r="AV254" s="13" t="s">
        <v>141</v>
      </c>
      <c r="AW254" s="13" t="s">
        <v>4</v>
      </c>
      <c r="AX254" s="13" t="s">
        <v>21</v>
      </c>
      <c r="AY254" s="220" t="s">
        <v>132</v>
      </c>
    </row>
    <row r="255" spans="1:65" s="2" customFormat="1" ht="21.75" customHeight="1">
      <c r="A255" s="36"/>
      <c r="B255" s="37"/>
      <c r="C255" s="191" t="s">
        <v>573</v>
      </c>
      <c r="D255" s="191" t="s">
        <v>135</v>
      </c>
      <c r="E255" s="192" t="s">
        <v>574</v>
      </c>
      <c r="F255" s="193" t="s">
        <v>575</v>
      </c>
      <c r="G255" s="194" t="s">
        <v>195</v>
      </c>
      <c r="H255" s="195">
        <v>8.625</v>
      </c>
      <c r="I255" s="196"/>
      <c r="J255" s="197">
        <f>ROUND(I255*H255,2)</f>
        <v>0</v>
      </c>
      <c r="K255" s="193" t="s">
        <v>139</v>
      </c>
      <c r="L255" s="41"/>
      <c r="M255" s="198" t="s">
        <v>32</v>
      </c>
      <c r="N255" s="199" t="s">
        <v>51</v>
      </c>
      <c r="O255" s="66"/>
      <c r="P255" s="200">
        <f>O255*H255</f>
        <v>0</v>
      </c>
      <c r="Q255" s="200">
        <v>0</v>
      </c>
      <c r="R255" s="200">
        <f>Q255*H255</f>
        <v>0</v>
      </c>
      <c r="S255" s="200">
        <v>0</v>
      </c>
      <c r="T255" s="201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2" t="s">
        <v>261</v>
      </c>
      <c r="AT255" s="202" t="s">
        <v>135</v>
      </c>
      <c r="AU255" s="202" t="s">
        <v>141</v>
      </c>
      <c r="AY255" s="18" t="s">
        <v>132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8" t="s">
        <v>141</v>
      </c>
      <c r="BK255" s="203">
        <f>ROUND(I255*H255,2)</f>
        <v>0</v>
      </c>
      <c r="BL255" s="18" t="s">
        <v>261</v>
      </c>
      <c r="BM255" s="202" t="s">
        <v>1073</v>
      </c>
    </row>
    <row r="256" spans="1:65" s="2" customFormat="1" ht="16.5" customHeight="1">
      <c r="A256" s="36"/>
      <c r="B256" s="37"/>
      <c r="C256" s="232" t="s">
        <v>577</v>
      </c>
      <c r="D256" s="232" t="s">
        <v>243</v>
      </c>
      <c r="E256" s="233" t="s">
        <v>578</v>
      </c>
      <c r="F256" s="234" t="s">
        <v>579</v>
      </c>
      <c r="G256" s="235" t="s">
        <v>195</v>
      </c>
      <c r="H256" s="236">
        <v>8.798</v>
      </c>
      <c r="I256" s="237"/>
      <c r="J256" s="238">
        <f>ROUND(I256*H256,2)</f>
        <v>0</v>
      </c>
      <c r="K256" s="234" t="s">
        <v>139</v>
      </c>
      <c r="L256" s="239"/>
      <c r="M256" s="240" t="s">
        <v>32</v>
      </c>
      <c r="N256" s="241" t="s">
        <v>51</v>
      </c>
      <c r="O256" s="66"/>
      <c r="P256" s="200">
        <f>O256*H256</f>
        <v>0</v>
      </c>
      <c r="Q256" s="200">
        <v>3.5999999999999999E-3</v>
      </c>
      <c r="R256" s="200">
        <f>Q256*H256</f>
        <v>3.1672800000000001E-2</v>
      </c>
      <c r="S256" s="200">
        <v>0</v>
      </c>
      <c r="T256" s="201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2" t="s">
        <v>335</v>
      </c>
      <c r="AT256" s="202" t="s">
        <v>243</v>
      </c>
      <c r="AU256" s="202" t="s">
        <v>141</v>
      </c>
      <c r="AY256" s="18" t="s">
        <v>132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8" t="s">
        <v>141</v>
      </c>
      <c r="BK256" s="203">
        <f>ROUND(I256*H256,2)</f>
        <v>0</v>
      </c>
      <c r="BL256" s="18" t="s">
        <v>261</v>
      </c>
      <c r="BM256" s="202" t="s">
        <v>1074</v>
      </c>
    </row>
    <row r="257" spans="1:65" s="13" customFormat="1" ht="11.25">
      <c r="B257" s="209"/>
      <c r="C257" s="210"/>
      <c r="D257" s="211" t="s">
        <v>197</v>
      </c>
      <c r="E257" s="210"/>
      <c r="F257" s="213" t="s">
        <v>572</v>
      </c>
      <c r="G257" s="210"/>
      <c r="H257" s="214">
        <v>8.798</v>
      </c>
      <c r="I257" s="215"/>
      <c r="J257" s="210"/>
      <c r="K257" s="210"/>
      <c r="L257" s="216"/>
      <c r="M257" s="217"/>
      <c r="N257" s="218"/>
      <c r="O257" s="218"/>
      <c r="P257" s="218"/>
      <c r="Q257" s="218"/>
      <c r="R257" s="218"/>
      <c r="S257" s="218"/>
      <c r="T257" s="219"/>
      <c r="AT257" s="220" t="s">
        <v>197</v>
      </c>
      <c r="AU257" s="220" t="s">
        <v>141</v>
      </c>
      <c r="AV257" s="13" t="s">
        <v>141</v>
      </c>
      <c r="AW257" s="13" t="s">
        <v>4</v>
      </c>
      <c r="AX257" s="13" t="s">
        <v>21</v>
      </c>
      <c r="AY257" s="220" t="s">
        <v>132</v>
      </c>
    </row>
    <row r="258" spans="1:65" s="2" customFormat="1" ht="21.75" customHeight="1">
      <c r="A258" s="36"/>
      <c r="B258" s="37"/>
      <c r="C258" s="191" t="s">
        <v>581</v>
      </c>
      <c r="D258" s="191" t="s">
        <v>135</v>
      </c>
      <c r="E258" s="192" t="s">
        <v>582</v>
      </c>
      <c r="F258" s="193" t="s">
        <v>583</v>
      </c>
      <c r="G258" s="194" t="s">
        <v>251</v>
      </c>
      <c r="H258" s="195">
        <v>3.1120000000000001</v>
      </c>
      <c r="I258" s="196"/>
      <c r="J258" s="197">
        <f>ROUND(I258*H258,2)</f>
        <v>0</v>
      </c>
      <c r="K258" s="193" t="s">
        <v>139</v>
      </c>
      <c r="L258" s="41"/>
      <c r="M258" s="198" t="s">
        <v>32</v>
      </c>
      <c r="N258" s="199" t="s">
        <v>51</v>
      </c>
      <c r="O258" s="66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2" t="s">
        <v>261</v>
      </c>
      <c r="AT258" s="202" t="s">
        <v>135</v>
      </c>
      <c r="AU258" s="202" t="s">
        <v>141</v>
      </c>
      <c r="AY258" s="18" t="s">
        <v>132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8" t="s">
        <v>141</v>
      </c>
      <c r="BK258" s="203">
        <f>ROUND(I258*H258,2)</f>
        <v>0</v>
      </c>
      <c r="BL258" s="18" t="s">
        <v>261</v>
      </c>
      <c r="BM258" s="202" t="s">
        <v>1075</v>
      </c>
    </row>
    <row r="259" spans="1:65" s="12" customFormat="1" ht="22.9" customHeight="1">
      <c r="B259" s="175"/>
      <c r="C259" s="176"/>
      <c r="D259" s="177" t="s">
        <v>78</v>
      </c>
      <c r="E259" s="189" t="s">
        <v>585</v>
      </c>
      <c r="F259" s="189" t="s">
        <v>586</v>
      </c>
      <c r="G259" s="176"/>
      <c r="H259" s="176"/>
      <c r="I259" s="179"/>
      <c r="J259" s="190">
        <f>BK259</f>
        <v>0</v>
      </c>
      <c r="K259" s="176"/>
      <c r="L259" s="181"/>
      <c r="M259" s="182"/>
      <c r="N259" s="183"/>
      <c r="O259" s="183"/>
      <c r="P259" s="184">
        <f>SUM(P260:P262)</f>
        <v>0</v>
      </c>
      <c r="Q259" s="183"/>
      <c r="R259" s="184">
        <f>SUM(R260:R262)</f>
        <v>4.5000000000000005E-3</v>
      </c>
      <c r="S259" s="183"/>
      <c r="T259" s="185">
        <f>SUM(T260:T262)</f>
        <v>6.3390000000000002E-2</v>
      </c>
      <c r="AR259" s="186" t="s">
        <v>141</v>
      </c>
      <c r="AT259" s="187" t="s">
        <v>78</v>
      </c>
      <c r="AU259" s="187" t="s">
        <v>21</v>
      </c>
      <c r="AY259" s="186" t="s">
        <v>132</v>
      </c>
      <c r="BK259" s="188">
        <f>SUM(BK260:BK262)</f>
        <v>0</v>
      </c>
    </row>
    <row r="260" spans="1:65" s="2" customFormat="1" ht="21.75" customHeight="1">
      <c r="A260" s="36"/>
      <c r="B260" s="37"/>
      <c r="C260" s="191" t="s">
        <v>587</v>
      </c>
      <c r="D260" s="191" t="s">
        <v>135</v>
      </c>
      <c r="E260" s="192" t="s">
        <v>588</v>
      </c>
      <c r="F260" s="193" t="s">
        <v>589</v>
      </c>
      <c r="G260" s="194" t="s">
        <v>338</v>
      </c>
      <c r="H260" s="195">
        <v>1</v>
      </c>
      <c r="I260" s="196"/>
      <c r="J260" s="197">
        <f>ROUND(I260*H260,2)</f>
        <v>0</v>
      </c>
      <c r="K260" s="193" t="s">
        <v>139</v>
      </c>
      <c r="L260" s="41"/>
      <c r="M260" s="198" t="s">
        <v>32</v>
      </c>
      <c r="N260" s="199" t="s">
        <v>51</v>
      </c>
      <c r="O260" s="66"/>
      <c r="P260" s="200">
        <f>O260*H260</f>
        <v>0</v>
      </c>
      <c r="Q260" s="200">
        <v>1.5E-3</v>
      </c>
      <c r="R260" s="200">
        <f>Q260*H260</f>
        <v>1.5E-3</v>
      </c>
      <c r="S260" s="200">
        <v>0</v>
      </c>
      <c r="T260" s="20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2" t="s">
        <v>261</v>
      </c>
      <c r="AT260" s="202" t="s">
        <v>135</v>
      </c>
      <c r="AU260" s="202" t="s">
        <v>141</v>
      </c>
      <c r="AY260" s="18" t="s">
        <v>132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8" t="s">
        <v>141</v>
      </c>
      <c r="BK260" s="203">
        <f>ROUND(I260*H260,2)</f>
        <v>0</v>
      </c>
      <c r="BL260" s="18" t="s">
        <v>261</v>
      </c>
      <c r="BM260" s="202" t="s">
        <v>1076</v>
      </c>
    </row>
    <row r="261" spans="1:65" s="2" customFormat="1" ht="16.5" customHeight="1">
      <c r="A261" s="36"/>
      <c r="B261" s="37"/>
      <c r="C261" s="191" t="s">
        <v>591</v>
      </c>
      <c r="D261" s="191" t="s">
        <v>135</v>
      </c>
      <c r="E261" s="192" t="s">
        <v>592</v>
      </c>
      <c r="F261" s="193" t="s">
        <v>593</v>
      </c>
      <c r="G261" s="194" t="s">
        <v>338</v>
      </c>
      <c r="H261" s="195">
        <v>2</v>
      </c>
      <c r="I261" s="196"/>
      <c r="J261" s="197">
        <f>ROUND(I261*H261,2)</f>
        <v>0</v>
      </c>
      <c r="K261" s="193" t="s">
        <v>139</v>
      </c>
      <c r="L261" s="41"/>
      <c r="M261" s="198" t="s">
        <v>32</v>
      </c>
      <c r="N261" s="199" t="s">
        <v>51</v>
      </c>
      <c r="O261" s="66"/>
      <c r="P261" s="200">
        <f>O261*H261</f>
        <v>0</v>
      </c>
      <c r="Q261" s="200">
        <v>1.5E-3</v>
      </c>
      <c r="R261" s="200">
        <f>Q261*H261</f>
        <v>3.0000000000000001E-3</v>
      </c>
      <c r="S261" s="200">
        <v>0</v>
      </c>
      <c r="T261" s="201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2" t="s">
        <v>261</v>
      </c>
      <c r="AT261" s="202" t="s">
        <v>135</v>
      </c>
      <c r="AU261" s="202" t="s">
        <v>141</v>
      </c>
      <c r="AY261" s="18" t="s">
        <v>132</v>
      </c>
      <c r="BE261" s="203">
        <f>IF(N261="základní",J261,0)</f>
        <v>0</v>
      </c>
      <c r="BF261" s="203">
        <f>IF(N261="snížená",J261,0)</f>
        <v>0</v>
      </c>
      <c r="BG261" s="203">
        <f>IF(N261="zákl. přenesená",J261,0)</f>
        <v>0</v>
      </c>
      <c r="BH261" s="203">
        <f>IF(N261="sníž. přenesená",J261,0)</f>
        <v>0</v>
      </c>
      <c r="BI261" s="203">
        <f>IF(N261="nulová",J261,0)</f>
        <v>0</v>
      </c>
      <c r="BJ261" s="18" t="s">
        <v>141</v>
      </c>
      <c r="BK261" s="203">
        <f>ROUND(I261*H261,2)</f>
        <v>0</v>
      </c>
      <c r="BL261" s="18" t="s">
        <v>261</v>
      </c>
      <c r="BM261" s="202" t="s">
        <v>1077</v>
      </c>
    </row>
    <row r="262" spans="1:65" s="2" customFormat="1" ht="16.5" customHeight="1">
      <c r="A262" s="36"/>
      <c r="B262" s="37"/>
      <c r="C262" s="191" t="s">
        <v>595</v>
      </c>
      <c r="D262" s="191" t="s">
        <v>135</v>
      </c>
      <c r="E262" s="192" t="s">
        <v>596</v>
      </c>
      <c r="F262" s="193" t="s">
        <v>597</v>
      </c>
      <c r="G262" s="194" t="s">
        <v>338</v>
      </c>
      <c r="H262" s="195">
        <v>3</v>
      </c>
      <c r="I262" s="196"/>
      <c r="J262" s="197">
        <f>ROUND(I262*H262,2)</f>
        <v>0</v>
      </c>
      <c r="K262" s="193" t="s">
        <v>139</v>
      </c>
      <c r="L262" s="41"/>
      <c r="M262" s="198" t="s">
        <v>32</v>
      </c>
      <c r="N262" s="199" t="s">
        <v>51</v>
      </c>
      <c r="O262" s="66"/>
      <c r="P262" s="200">
        <f>O262*H262</f>
        <v>0</v>
      </c>
      <c r="Q262" s="200">
        <v>0</v>
      </c>
      <c r="R262" s="200">
        <f>Q262*H262</f>
        <v>0</v>
      </c>
      <c r="S262" s="200">
        <v>2.1129999999999999E-2</v>
      </c>
      <c r="T262" s="201">
        <f>S262*H262</f>
        <v>6.3390000000000002E-2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2" t="s">
        <v>261</v>
      </c>
      <c r="AT262" s="202" t="s">
        <v>135</v>
      </c>
      <c r="AU262" s="202" t="s">
        <v>141</v>
      </c>
      <c r="AY262" s="18" t="s">
        <v>132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8" t="s">
        <v>141</v>
      </c>
      <c r="BK262" s="203">
        <f>ROUND(I262*H262,2)</f>
        <v>0</v>
      </c>
      <c r="BL262" s="18" t="s">
        <v>261</v>
      </c>
      <c r="BM262" s="202" t="s">
        <v>1078</v>
      </c>
    </row>
    <row r="263" spans="1:65" s="12" customFormat="1" ht="22.9" customHeight="1">
      <c r="B263" s="175"/>
      <c r="C263" s="176"/>
      <c r="D263" s="177" t="s">
        <v>78</v>
      </c>
      <c r="E263" s="189" t="s">
        <v>599</v>
      </c>
      <c r="F263" s="189" t="s">
        <v>600</v>
      </c>
      <c r="G263" s="176"/>
      <c r="H263" s="176"/>
      <c r="I263" s="179"/>
      <c r="J263" s="190">
        <f>BK263</f>
        <v>0</v>
      </c>
      <c r="K263" s="176"/>
      <c r="L263" s="181"/>
      <c r="M263" s="182"/>
      <c r="N263" s="183"/>
      <c r="O263" s="183"/>
      <c r="P263" s="184">
        <f>P264</f>
        <v>0</v>
      </c>
      <c r="Q263" s="183"/>
      <c r="R263" s="184">
        <f>R264</f>
        <v>2.3400000000000001E-3</v>
      </c>
      <c r="S263" s="183"/>
      <c r="T263" s="185">
        <f>T264</f>
        <v>0</v>
      </c>
      <c r="AR263" s="186" t="s">
        <v>141</v>
      </c>
      <c r="AT263" s="187" t="s">
        <v>78</v>
      </c>
      <c r="AU263" s="187" t="s">
        <v>21</v>
      </c>
      <c r="AY263" s="186" t="s">
        <v>132</v>
      </c>
      <c r="BK263" s="188">
        <f>BK264</f>
        <v>0</v>
      </c>
    </row>
    <row r="264" spans="1:65" s="2" customFormat="1" ht="16.5" customHeight="1">
      <c r="A264" s="36"/>
      <c r="B264" s="37"/>
      <c r="C264" s="191" t="s">
        <v>418</v>
      </c>
      <c r="D264" s="191" t="s">
        <v>135</v>
      </c>
      <c r="E264" s="192" t="s">
        <v>602</v>
      </c>
      <c r="F264" s="193" t="s">
        <v>603</v>
      </c>
      <c r="G264" s="194" t="s">
        <v>604</v>
      </c>
      <c r="H264" s="195">
        <v>3</v>
      </c>
      <c r="I264" s="196"/>
      <c r="J264" s="197">
        <f>ROUND(I264*H264,2)</f>
        <v>0</v>
      </c>
      <c r="K264" s="193" t="s">
        <v>32</v>
      </c>
      <c r="L264" s="41"/>
      <c r="M264" s="198" t="s">
        <v>32</v>
      </c>
      <c r="N264" s="199" t="s">
        <v>51</v>
      </c>
      <c r="O264" s="66"/>
      <c r="P264" s="200">
        <f>O264*H264</f>
        <v>0</v>
      </c>
      <c r="Q264" s="200">
        <v>7.7999999999999999E-4</v>
      </c>
      <c r="R264" s="200">
        <f>Q264*H264</f>
        <v>2.3400000000000001E-3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261</v>
      </c>
      <c r="AT264" s="202" t="s">
        <v>135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1079</v>
      </c>
    </row>
    <row r="265" spans="1:65" s="12" customFormat="1" ht="22.9" customHeight="1">
      <c r="B265" s="175"/>
      <c r="C265" s="176"/>
      <c r="D265" s="177" t="s">
        <v>78</v>
      </c>
      <c r="E265" s="189" t="s">
        <v>606</v>
      </c>
      <c r="F265" s="189" t="s">
        <v>607</v>
      </c>
      <c r="G265" s="176"/>
      <c r="H265" s="176"/>
      <c r="I265" s="179"/>
      <c r="J265" s="190">
        <f>BK265</f>
        <v>0</v>
      </c>
      <c r="K265" s="176"/>
      <c r="L265" s="181"/>
      <c r="M265" s="182"/>
      <c r="N265" s="183"/>
      <c r="O265" s="183"/>
      <c r="P265" s="184">
        <f>P266</f>
        <v>0</v>
      </c>
      <c r="Q265" s="183"/>
      <c r="R265" s="184">
        <f>R266</f>
        <v>0</v>
      </c>
      <c r="S265" s="183"/>
      <c r="T265" s="185">
        <f>T266</f>
        <v>0</v>
      </c>
      <c r="AR265" s="186" t="s">
        <v>141</v>
      </c>
      <c r="AT265" s="187" t="s">
        <v>78</v>
      </c>
      <c r="AU265" s="187" t="s">
        <v>21</v>
      </c>
      <c r="AY265" s="186" t="s">
        <v>132</v>
      </c>
      <c r="BK265" s="188">
        <f>BK266</f>
        <v>0</v>
      </c>
    </row>
    <row r="266" spans="1:65" s="2" customFormat="1" ht="16.5" customHeight="1">
      <c r="A266" s="36"/>
      <c r="B266" s="37"/>
      <c r="C266" s="191" t="s">
        <v>608</v>
      </c>
      <c r="D266" s="191" t="s">
        <v>135</v>
      </c>
      <c r="E266" s="192" t="s">
        <v>609</v>
      </c>
      <c r="F266" s="193" t="s">
        <v>610</v>
      </c>
      <c r="G266" s="194" t="s">
        <v>138</v>
      </c>
      <c r="H266" s="195">
        <v>1</v>
      </c>
      <c r="I266" s="196"/>
      <c r="J266" s="197">
        <f>ROUND(I266*H266,2)</f>
        <v>0</v>
      </c>
      <c r="K266" s="193" t="s">
        <v>139</v>
      </c>
      <c r="L266" s="41"/>
      <c r="M266" s="198" t="s">
        <v>32</v>
      </c>
      <c r="N266" s="199" t="s">
        <v>51</v>
      </c>
      <c r="O266" s="66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2" t="s">
        <v>261</v>
      </c>
      <c r="AT266" s="202" t="s">
        <v>135</v>
      </c>
      <c r="AU266" s="202" t="s">
        <v>141</v>
      </c>
      <c r="AY266" s="18" t="s">
        <v>132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8" t="s">
        <v>141</v>
      </c>
      <c r="BK266" s="203">
        <f>ROUND(I266*H266,2)</f>
        <v>0</v>
      </c>
      <c r="BL266" s="18" t="s">
        <v>261</v>
      </c>
      <c r="BM266" s="202" t="s">
        <v>1080</v>
      </c>
    </row>
    <row r="267" spans="1:65" s="12" customFormat="1" ht="22.9" customHeight="1">
      <c r="B267" s="175"/>
      <c r="C267" s="176"/>
      <c r="D267" s="177" t="s">
        <v>78</v>
      </c>
      <c r="E267" s="189" t="s">
        <v>612</v>
      </c>
      <c r="F267" s="189" t="s">
        <v>613</v>
      </c>
      <c r="G267" s="176"/>
      <c r="H267" s="176"/>
      <c r="I267" s="179"/>
      <c r="J267" s="190">
        <f>BK267</f>
        <v>0</v>
      </c>
      <c r="K267" s="176"/>
      <c r="L267" s="181"/>
      <c r="M267" s="182"/>
      <c r="N267" s="183"/>
      <c r="O267" s="183"/>
      <c r="P267" s="184">
        <f>SUM(P268:P277)</f>
        <v>0</v>
      </c>
      <c r="Q267" s="183"/>
      <c r="R267" s="184">
        <f>SUM(R268:R277)</f>
        <v>4.4002370000000006</v>
      </c>
      <c r="S267" s="183"/>
      <c r="T267" s="185">
        <f>SUM(T268:T277)</f>
        <v>0</v>
      </c>
      <c r="AR267" s="186" t="s">
        <v>141</v>
      </c>
      <c r="AT267" s="187" t="s">
        <v>78</v>
      </c>
      <c r="AU267" s="187" t="s">
        <v>21</v>
      </c>
      <c r="AY267" s="186" t="s">
        <v>132</v>
      </c>
      <c r="BK267" s="188">
        <f>SUM(BK268:BK277)</f>
        <v>0</v>
      </c>
    </row>
    <row r="268" spans="1:65" s="2" customFormat="1" ht="21.75" customHeight="1">
      <c r="A268" s="36"/>
      <c r="B268" s="37"/>
      <c r="C268" s="191" t="s">
        <v>614</v>
      </c>
      <c r="D268" s="191" t="s">
        <v>135</v>
      </c>
      <c r="E268" s="192" t="s">
        <v>615</v>
      </c>
      <c r="F268" s="193" t="s">
        <v>616</v>
      </c>
      <c r="G268" s="194" t="s">
        <v>195</v>
      </c>
      <c r="H268" s="195">
        <v>56</v>
      </c>
      <c r="I268" s="196"/>
      <c r="J268" s="197">
        <f>ROUND(I268*H268,2)</f>
        <v>0</v>
      </c>
      <c r="K268" s="193" t="s">
        <v>139</v>
      </c>
      <c r="L268" s="41"/>
      <c r="M268" s="198" t="s">
        <v>32</v>
      </c>
      <c r="N268" s="199" t="s">
        <v>51</v>
      </c>
      <c r="O268" s="66"/>
      <c r="P268" s="200">
        <f>O268*H268</f>
        <v>0</v>
      </c>
      <c r="Q268" s="200">
        <v>0</v>
      </c>
      <c r="R268" s="200">
        <f>Q268*H268</f>
        <v>0</v>
      </c>
      <c r="S268" s="200">
        <v>0</v>
      </c>
      <c r="T268" s="201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02" t="s">
        <v>150</v>
      </c>
      <c r="AT268" s="202" t="s">
        <v>135</v>
      </c>
      <c r="AU268" s="202" t="s">
        <v>141</v>
      </c>
      <c r="AY268" s="18" t="s">
        <v>132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8" t="s">
        <v>141</v>
      </c>
      <c r="BK268" s="203">
        <f>ROUND(I268*H268,2)</f>
        <v>0</v>
      </c>
      <c r="BL268" s="18" t="s">
        <v>150</v>
      </c>
      <c r="BM268" s="202" t="s">
        <v>617</v>
      </c>
    </row>
    <row r="269" spans="1:65" s="2" customFormat="1" ht="16.5" customHeight="1">
      <c r="A269" s="36"/>
      <c r="B269" s="37"/>
      <c r="C269" s="232" t="s">
        <v>618</v>
      </c>
      <c r="D269" s="232" t="s">
        <v>243</v>
      </c>
      <c r="E269" s="233" t="s">
        <v>619</v>
      </c>
      <c r="F269" s="234" t="s">
        <v>620</v>
      </c>
      <c r="G269" s="235" t="s">
        <v>202</v>
      </c>
      <c r="H269" s="236">
        <v>1.371</v>
      </c>
      <c r="I269" s="237"/>
      <c r="J269" s="238">
        <f>ROUND(I269*H269,2)</f>
        <v>0</v>
      </c>
      <c r="K269" s="234" t="s">
        <v>139</v>
      </c>
      <c r="L269" s="239"/>
      <c r="M269" s="240" t="s">
        <v>32</v>
      </c>
      <c r="N269" s="241" t="s">
        <v>51</v>
      </c>
      <c r="O269" s="66"/>
      <c r="P269" s="200">
        <f>O269*H269</f>
        <v>0</v>
      </c>
      <c r="Q269" s="200">
        <v>0.55000000000000004</v>
      </c>
      <c r="R269" s="200">
        <f>Q269*H269</f>
        <v>0.75405000000000011</v>
      </c>
      <c r="S269" s="200">
        <v>0</v>
      </c>
      <c r="T269" s="20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2" t="s">
        <v>221</v>
      </c>
      <c r="AT269" s="202" t="s">
        <v>243</v>
      </c>
      <c r="AU269" s="202" t="s">
        <v>141</v>
      </c>
      <c r="AY269" s="18" t="s">
        <v>132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8" t="s">
        <v>141</v>
      </c>
      <c r="BK269" s="203">
        <f>ROUND(I269*H269,2)</f>
        <v>0</v>
      </c>
      <c r="BL269" s="18" t="s">
        <v>150</v>
      </c>
      <c r="BM269" s="202" t="s">
        <v>621</v>
      </c>
    </row>
    <row r="270" spans="1:65" s="13" customFormat="1" ht="11.25">
      <c r="B270" s="209"/>
      <c r="C270" s="210"/>
      <c r="D270" s="211" t="s">
        <v>197</v>
      </c>
      <c r="E270" s="212" t="s">
        <v>32</v>
      </c>
      <c r="F270" s="213" t="s">
        <v>622</v>
      </c>
      <c r="G270" s="210"/>
      <c r="H270" s="214">
        <v>1.3440000000000001</v>
      </c>
      <c r="I270" s="215"/>
      <c r="J270" s="210"/>
      <c r="K270" s="210"/>
      <c r="L270" s="216"/>
      <c r="M270" s="217"/>
      <c r="N270" s="218"/>
      <c r="O270" s="218"/>
      <c r="P270" s="218"/>
      <c r="Q270" s="218"/>
      <c r="R270" s="218"/>
      <c r="S270" s="218"/>
      <c r="T270" s="219"/>
      <c r="AT270" s="220" t="s">
        <v>197</v>
      </c>
      <c r="AU270" s="220" t="s">
        <v>141</v>
      </c>
      <c r="AV270" s="13" t="s">
        <v>141</v>
      </c>
      <c r="AW270" s="13" t="s">
        <v>41</v>
      </c>
      <c r="AX270" s="13" t="s">
        <v>21</v>
      </c>
      <c r="AY270" s="220" t="s">
        <v>132</v>
      </c>
    </row>
    <row r="271" spans="1:65" s="13" customFormat="1" ht="11.25">
      <c r="B271" s="209"/>
      <c r="C271" s="210"/>
      <c r="D271" s="211" t="s">
        <v>197</v>
      </c>
      <c r="E271" s="210"/>
      <c r="F271" s="213" t="s">
        <v>623</v>
      </c>
      <c r="G271" s="210"/>
      <c r="H271" s="214">
        <v>1.371</v>
      </c>
      <c r="I271" s="215"/>
      <c r="J271" s="210"/>
      <c r="K271" s="210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197</v>
      </c>
      <c r="AU271" s="220" t="s">
        <v>141</v>
      </c>
      <c r="AV271" s="13" t="s">
        <v>141</v>
      </c>
      <c r="AW271" s="13" t="s">
        <v>4</v>
      </c>
      <c r="AX271" s="13" t="s">
        <v>21</v>
      </c>
      <c r="AY271" s="220" t="s">
        <v>132</v>
      </c>
    </row>
    <row r="272" spans="1:65" s="2" customFormat="1" ht="21.75" customHeight="1">
      <c r="A272" s="36"/>
      <c r="B272" s="37"/>
      <c r="C272" s="191" t="s">
        <v>624</v>
      </c>
      <c r="D272" s="191" t="s">
        <v>135</v>
      </c>
      <c r="E272" s="192" t="s">
        <v>625</v>
      </c>
      <c r="F272" s="193" t="s">
        <v>626</v>
      </c>
      <c r="G272" s="194" t="s">
        <v>195</v>
      </c>
      <c r="H272" s="195">
        <v>160.32</v>
      </c>
      <c r="I272" s="196"/>
      <c r="J272" s="197">
        <f>ROUND(I272*H272,2)</f>
        <v>0</v>
      </c>
      <c r="K272" s="193" t="s">
        <v>139</v>
      </c>
      <c r="L272" s="41"/>
      <c r="M272" s="198" t="s">
        <v>32</v>
      </c>
      <c r="N272" s="199" t="s">
        <v>51</v>
      </c>
      <c r="O272" s="66"/>
      <c r="P272" s="200">
        <f>O272*H272</f>
        <v>0</v>
      </c>
      <c r="Q272" s="200">
        <v>0</v>
      </c>
      <c r="R272" s="200">
        <f>Q272*H272</f>
        <v>0</v>
      </c>
      <c r="S272" s="200">
        <v>0</v>
      </c>
      <c r="T272" s="201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2" t="s">
        <v>261</v>
      </c>
      <c r="AT272" s="202" t="s">
        <v>135</v>
      </c>
      <c r="AU272" s="202" t="s">
        <v>141</v>
      </c>
      <c r="AY272" s="18" t="s">
        <v>132</v>
      </c>
      <c r="BE272" s="203">
        <f>IF(N272="základní",J272,0)</f>
        <v>0</v>
      </c>
      <c r="BF272" s="203">
        <f>IF(N272="snížená",J272,0)</f>
        <v>0</v>
      </c>
      <c r="BG272" s="203">
        <f>IF(N272="zákl. přenesená",J272,0)</f>
        <v>0</v>
      </c>
      <c r="BH272" s="203">
        <f>IF(N272="sníž. přenesená",J272,0)</f>
        <v>0</v>
      </c>
      <c r="BI272" s="203">
        <f>IF(N272="nulová",J272,0)</f>
        <v>0</v>
      </c>
      <c r="BJ272" s="18" t="s">
        <v>141</v>
      </c>
      <c r="BK272" s="203">
        <f>ROUND(I272*H272,2)</f>
        <v>0</v>
      </c>
      <c r="BL272" s="18" t="s">
        <v>261</v>
      </c>
      <c r="BM272" s="202" t="s">
        <v>627</v>
      </c>
    </row>
    <row r="273" spans="1:65" s="2" customFormat="1" ht="16.5" customHeight="1">
      <c r="A273" s="36"/>
      <c r="B273" s="37"/>
      <c r="C273" s="232" t="s">
        <v>628</v>
      </c>
      <c r="D273" s="232" t="s">
        <v>243</v>
      </c>
      <c r="E273" s="233" t="s">
        <v>629</v>
      </c>
      <c r="F273" s="234" t="s">
        <v>630</v>
      </c>
      <c r="G273" s="235" t="s">
        <v>195</v>
      </c>
      <c r="H273" s="236">
        <v>173.14599999999999</v>
      </c>
      <c r="I273" s="237"/>
      <c r="J273" s="238">
        <f>ROUND(I273*H273,2)</f>
        <v>0</v>
      </c>
      <c r="K273" s="234" t="s">
        <v>139</v>
      </c>
      <c r="L273" s="239"/>
      <c r="M273" s="240" t="s">
        <v>32</v>
      </c>
      <c r="N273" s="241" t="s">
        <v>51</v>
      </c>
      <c r="O273" s="66"/>
      <c r="P273" s="200">
        <f>O273*H273</f>
        <v>0</v>
      </c>
      <c r="Q273" s="200">
        <v>1.4500000000000001E-2</v>
      </c>
      <c r="R273" s="200">
        <f>Q273*H273</f>
        <v>2.5106169999999999</v>
      </c>
      <c r="S273" s="200">
        <v>0</v>
      </c>
      <c r="T273" s="201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2" t="s">
        <v>335</v>
      </c>
      <c r="AT273" s="202" t="s">
        <v>243</v>
      </c>
      <c r="AU273" s="202" t="s">
        <v>141</v>
      </c>
      <c r="AY273" s="18" t="s">
        <v>132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8" t="s">
        <v>141</v>
      </c>
      <c r="BK273" s="203">
        <f>ROUND(I273*H273,2)</f>
        <v>0</v>
      </c>
      <c r="BL273" s="18" t="s">
        <v>261</v>
      </c>
      <c r="BM273" s="202" t="s">
        <v>631</v>
      </c>
    </row>
    <row r="274" spans="1:65" s="13" customFormat="1" ht="11.25">
      <c r="B274" s="209"/>
      <c r="C274" s="210"/>
      <c r="D274" s="211" t="s">
        <v>197</v>
      </c>
      <c r="E274" s="210"/>
      <c r="F274" s="213" t="s">
        <v>632</v>
      </c>
      <c r="G274" s="210"/>
      <c r="H274" s="214">
        <v>173.14599999999999</v>
      </c>
      <c r="I274" s="215"/>
      <c r="J274" s="210"/>
      <c r="K274" s="210"/>
      <c r="L274" s="216"/>
      <c r="M274" s="217"/>
      <c r="N274" s="218"/>
      <c r="O274" s="218"/>
      <c r="P274" s="218"/>
      <c r="Q274" s="218"/>
      <c r="R274" s="218"/>
      <c r="S274" s="218"/>
      <c r="T274" s="219"/>
      <c r="AT274" s="220" t="s">
        <v>197</v>
      </c>
      <c r="AU274" s="220" t="s">
        <v>141</v>
      </c>
      <c r="AV274" s="13" t="s">
        <v>141</v>
      </c>
      <c r="AW274" s="13" t="s">
        <v>4</v>
      </c>
      <c r="AX274" s="13" t="s">
        <v>21</v>
      </c>
      <c r="AY274" s="220" t="s">
        <v>132</v>
      </c>
    </row>
    <row r="275" spans="1:65" s="2" customFormat="1" ht="16.5" customHeight="1">
      <c r="A275" s="36"/>
      <c r="B275" s="37"/>
      <c r="C275" s="191" t="s">
        <v>633</v>
      </c>
      <c r="D275" s="191" t="s">
        <v>135</v>
      </c>
      <c r="E275" s="192" t="s">
        <v>634</v>
      </c>
      <c r="F275" s="193" t="s">
        <v>635</v>
      </c>
      <c r="G275" s="194" t="s">
        <v>224</v>
      </c>
      <c r="H275" s="195">
        <v>257</v>
      </c>
      <c r="I275" s="196"/>
      <c r="J275" s="197">
        <f>ROUND(I275*H275,2)</f>
        <v>0</v>
      </c>
      <c r="K275" s="193" t="s">
        <v>139</v>
      </c>
      <c r="L275" s="41"/>
      <c r="M275" s="198" t="s">
        <v>32</v>
      </c>
      <c r="N275" s="199" t="s">
        <v>51</v>
      </c>
      <c r="O275" s="66"/>
      <c r="P275" s="200">
        <f>O275*H275</f>
        <v>0</v>
      </c>
      <c r="Q275" s="200">
        <v>1.0000000000000001E-5</v>
      </c>
      <c r="R275" s="200">
        <f>Q275*H275</f>
        <v>2.5700000000000002E-3</v>
      </c>
      <c r="S275" s="200">
        <v>0</v>
      </c>
      <c r="T275" s="201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2" t="s">
        <v>261</v>
      </c>
      <c r="AT275" s="202" t="s">
        <v>135</v>
      </c>
      <c r="AU275" s="202" t="s">
        <v>141</v>
      </c>
      <c r="AY275" s="18" t="s">
        <v>132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8" t="s">
        <v>141</v>
      </c>
      <c r="BK275" s="203">
        <f>ROUND(I275*H275,2)</f>
        <v>0</v>
      </c>
      <c r="BL275" s="18" t="s">
        <v>261</v>
      </c>
      <c r="BM275" s="202" t="s">
        <v>636</v>
      </c>
    </row>
    <row r="276" spans="1:65" s="2" customFormat="1" ht="16.5" customHeight="1">
      <c r="A276" s="36"/>
      <c r="B276" s="37"/>
      <c r="C276" s="232" t="s">
        <v>637</v>
      </c>
      <c r="D276" s="232" t="s">
        <v>243</v>
      </c>
      <c r="E276" s="233" t="s">
        <v>638</v>
      </c>
      <c r="F276" s="234" t="s">
        <v>639</v>
      </c>
      <c r="G276" s="235" t="s">
        <v>202</v>
      </c>
      <c r="H276" s="236">
        <v>2.06</v>
      </c>
      <c r="I276" s="237"/>
      <c r="J276" s="238">
        <f>ROUND(I276*H276,2)</f>
        <v>0</v>
      </c>
      <c r="K276" s="234" t="s">
        <v>139</v>
      </c>
      <c r="L276" s="239"/>
      <c r="M276" s="240" t="s">
        <v>32</v>
      </c>
      <c r="N276" s="241" t="s">
        <v>51</v>
      </c>
      <c r="O276" s="66"/>
      <c r="P276" s="200">
        <f>O276*H276</f>
        <v>0</v>
      </c>
      <c r="Q276" s="200">
        <v>0.55000000000000004</v>
      </c>
      <c r="R276" s="200">
        <f>Q276*H276</f>
        <v>1.1330000000000002</v>
      </c>
      <c r="S276" s="200">
        <v>0</v>
      </c>
      <c r="T276" s="201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2" t="s">
        <v>335</v>
      </c>
      <c r="AT276" s="202" t="s">
        <v>243</v>
      </c>
      <c r="AU276" s="202" t="s">
        <v>141</v>
      </c>
      <c r="AY276" s="18" t="s">
        <v>132</v>
      </c>
      <c r="BE276" s="203">
        <f>IF(N276="základní",J276,0)</f>
        <v>0</v>
      </c>
      <c r="BF276" s="203">
        <f>IF(N276="snížená",J276,0)</f>
        <v>0</v>
      </c>
      <c r="BG276" s="203">
        <f>IF(N276="zákl. přenesená",J276,0)</f>
        <v>0</v>
      </c>
      <c r="BH276" s="203">
        <f>IF(N276="sníž. přenesená",J276,0)</f>
        <v>0</v>
      </c>
      <c r="BI276" s="203">
        <f>IF(N276="nulová",J276,0)</f>
        <v>0</v>
      </c>
      <c r="BJ276" s="18" t="s">
        <v>141</v>
      </c>
      <c r="BK276" s="203">
        <f>ROUND(I276*H276,2)</f>
        <v>0</v>
      </c>
      <c r="BL276" s="18" t="s">
        <v>261</v>
      </c>
      <c r="BM276" s="202" t="s">
        <v>640</v>
      </c>
    </row>
    <row r="277" spans="1:65" s="2" customFormat="1" ht="21.75" customHeight="1">
      <c r="A277" s="36"/>
      <c r="B277" s="37"/>
      <c r="C277" s="191" t="s">
        <v>641</v>
      </c>
      <c r="D277" s="191" t="s">
        <v>135</v>
      </c>
      <c r="E277" s="192" t="s">
        <v>642</v>
      </c>
      <c r="F277" s="193" t="s">
        <v>643</v>
      </c>
      <c r="G277" s="194" t="s">
        <v>251</v>
      </c>
      <c r="H277" s="195">
        <v>3.6459999999999999</v>
      </c>
      <c r="I277" s="196"/>
      <c r="J277" s="197">
        <f>ROUND(I277*H277,2)</f>
        <v>0</v>
      </c>
      <c r="K277" s="193" t="s">
        <v>225</v>
      </c>
      <c r="L277" s="41"/>
      <c r="M277" s="198" t="s">
        <v>32</v>
      </c>
      <c r="N277" s="199" t="s">
        <v>51</v>
      </c>
      <c r="O277" s="66"/>
      <c r="P277" s="200">
        <f>O277*H277</f>
        <v>0</v>
      </c>
      <c r="Q277" s="200">
        <v>0</v>
      </c>
      <c r="R277" s="200">
        <f>Q277*H277</f>
        <v>0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261</v>
      </c>
      <c r="AT277" s="202" t="s">
        <v>135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261</v>
      </c>
      <c r="BM277" s="202" t="s">
        <v>644</v>
      </c>
    </row>
    <row r="278" spans="1:65" s="12" customFormat="1" ht="22.9" customHeight="1">
      <c r="B278" s="175"/>
      <c r="C278" s="176"/>
      <c r="D278" s="177" t="s">
        <v>78</v>
      </c>
      <c r="E278" s="189" t="s">
        <v>868</v>
      </c>
      <c r="F278" s="189" t="s">
        <v>869</v>
      </c>
      <c r="G278" s="176"/>
      <c r="H278" s="176"/>
      <c r="I278" s="179"/>
      <c r="J278" s="190">
        <f>BK278</f>
        <v>0</v>
      </c>
      <c r="K278" s="176"/>
      <c r="L278" s="181"/>
      <c r="M278" s="182"/>
      <c r="N278" s="183"/>
      <c r="O278" s="183"/>
      <c r="P278" s="184">
        <f>P279</f>
        <v>0</v>
      </c>
      <c r="Q278" s="183"/>
      <c r="R278" s="184">
        <f>R279</f>
        <v>0.10522500000000001</v>
      </c>
      <c r="S278" s="183"/>
      <c r="T278" s="185">
        <f>T279</f>
        <v>0</v>
      </c>
      <c r="AR278" s="186" t="s">
        <v>141</v>
      </c>
      <c r="AT278" s="187" t="s">
        <v>78</v>
      </c>
      <c r="AU278" s="187" t="s">
        <v>21</v>
      </c>
      <c r="AY278" s="186" t="s">
        <v>132</v>
      </c>
      <c r="BK278" s="188">
        <f>BK279</f>
        <v>0</v>
      </c>
    </row>
    <row r="279" spans="1:65" s="2" customFormat="1" ht="21.75" customHeight="1">
      <c r="A279" s="36"/>
      <c r="B279" s="37"/>
      <c r="C279" s="191" t="s">
        <v>647</v>
      </c>
      <c r="D279" s="191" t="s">
        <v>135</v>
      </c>
      <c r="E279" s="192" t="s">
        <v>870</v>
      </c>
      <c r="F279" s="193" t="s">
        <v>871</v>
      </c>
      <c r="G279" s="194" t="s">
        <v>195</v>
      </c>
      <c r="H279" s="195">
        <v>8.625</v>
      </c>
      <c r="I279" s="196"/>
      <c r="J279" s="197">
        <f>ROUND(I279*H279,2)</f>
        <v>0</v>
      </c>
      <c r="K279" s="193" t="s">
        <v>139</v>
      </c>
      <c r="L279" s="41"/>
      <c r="M279" s="198" t="s">
        <v>32</v>
      </c>
      <c r="N279" s="199" t="s">
        <v>51</v>
      </c>
      <c r="O279" s="66"/>
      <c r="P279" s="200">
        <f>O279*H279</f>
        <v>0</v>
      </c>
      <c r="Q279" s="200">
        <v>1.2200000000000001E-2</v>
      </c>
      <c r="R279" s="200">
        <f>Q279*H279</f>
        <v>0.10522500000000001</v>
      </c>
      <c r="S279" s="200">
        <v>0</v>
      </c>
      <c r="T279" s="201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2" t="s">
        <v>261</v>
      </c>
      <c r="AT279" s="202" t="s">
        <v>135</v>
      </c>
      <c r="AU279" s="202" t="s">
        <v>141</v>
      </c>
      <c r="AY279" s="18" t="s">
        <v>132</v>
      </c>
      <c r="BE279" s="203">
        <f>IF(N279="základní",J279,0)</f>
        <v>0</v>
      </c>
      <c r="BF279" s="203">
        <f>IF(N279="snížená",J279,0)</f>
        <v>0</v>
      </c>
      <c r="BG279" s="203">
        <f>IF(N279="zákl. přenesená",J279,0)</f>
        <v>0</v>
      </c>
      <c r="BH279" s="203">
        <f>IF(N279="sníž. přenesená",J279,0)</f>
        <v>0</v>
      </c>
      <c r="BI279" s="203">
        <f>IF(N279="nulová",J279,0)</f>
        <v>0</v>
      </c>
      <c r="BJ279" s="18" t="s">
        <v>141</v>
      </c>
      <c r="BK279" s="203">
        <f>ROUND(I279*H279,2)</f>
        <v>0</v>
      </c>
      <c r="BL279" s="18" t="s">
        <v>261</v>
      </c>
      <c r="BM279" s="202" t="s">
        <v>1081</v>
      </c>
    </row>
    <row r="280" spans="1:65" s="12" customFormat="1" ht="22.9" customHeight="1">
      <c r="B280" s="175"/>
      <c r="C280" s="176"/>
      <c r="D280" s="177" t="s">
        <v>78</v>
      </c>
      <c r="E280" s="189" t="s">
        <v>645</v>
      </c>
      <c r="F280" s="189" t="s">
        <v>646</v>
      </c>
      <c r="G280" s="176"/>
      <c r="H280" s="176"/>
      <c r="I280" s="179"/>
      <c r="J280" s="190">
        <f>BK280</f>
        <v>0</v>
      </c>
      <c r="K280" s="176"/>
      <c r="L280" s="181"/>
      <c r="M280" s="182"/>
      <c r="N280" s="183"/>
      <c r="O280" s="183"/>
      <c r="P280" s="184">
        <f>SUM(P281:P286)</f>
        <v>0</v>
      </c>
      <c r="Q280" s="183"/>
      <c r="R280" s="184">
        <f>SUM(R281:R286)</f>
        <v>0.12911999999999998</v>
      </c>
      <c r="S280" s="183"/>
      <c r="T280" s="185">
        <f>SUM(T281:T286)</f>
        <v>0.25019999999999998</v>
      </c>
      <c r="AR280" s="186" t="s">
        <v>141</v>
      </c>
      <c r="AT280" s="187" t="s">
        <v>78</v>
      </c>
      <c r="AU280" s="187" t="s">
        <v>21</v>
      </c>
      <c r="AY280" s="186" t="s">
        <v>132</v>
      </c>
      <c r="BK280" s="188">
        <f>SUM(BK281:BK286)</f>
        <v>0</v>
      </c>
    </row>
    <row r="281" spans="1:65" s="2" customFormat="1" ht="21.75" customHeight="1">
      <c r="A281" s="36"/>
      <c r="B281" s="37"/>
      <c r="C281" s="191" t="s">
        <v>651</v>
      </c>
      <c r="D281" s="191" t="s">
        <v>135</v>
      </c>
      <c r="E281" s="192" t="s">
        <v>648</v>
      </c>
      <c r="F281" s="193" t="s">
        <v>649</v>
      </c>
      <c r="G281" s="194" t="s">
        <v>338</v>
      </c>
      <c r="H281" s="195">
        <v>1</v>
      </c>
      <c r="I281" s="196"/>
      <c r="J281" s="197">
        <f t="shared" ref="J281:J286" si="10">ROUND(I281*H281,2)</f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 t="shared" ref="P281:P286" si="11">O281*H281</f>
        <v>0</v>
      </c>
      <c r="Q281" s="200">
        <v>0</v>
      </c>
      <c r="R281" s="200">
        <f t="shared" ref="R281:R286" si="12">Q281*H281</f>
        <v>0</v>
      </c>
      <c r="S281" s="200">
        <v>0</v>
      </c>
      <c r="T281" s="201">
        <f t="shared" ref="T281:T286" si="13"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150</v>
      </c>
      <c r="AT281" s="202" t="s">
        <v>135</v>
      </c>
      <c r="AU281" s="202" t="s">
        <v>141</v>
      </c>
      <c r="AY281" s="18" t="s">
        <v>132</v>
      </c>
      <c r="BE281" s="203">
        <f t="shared" ref="BE281:BE286" si="14">IF(N281="základní",J281,0)</f>
        <v>0</v>
      </c>
      <c r="BF281" s="203">
        <f t="shared" ref="BF281:BF286" si="15">IF(N281="snížená",J281,0)</f>
        <v>0</v>
      </c>
      <c r="BG281" s="203">
        <f t="shared" ref="BG281:BG286" si="16">IF(N281="zákl. přenesená",J281,0)</f>
        <v>0</v>
      </c>
      <c r="BH281" s="203">
        <f t="shared" ref="BH281:BH286" si="17">IF(N281="sníž. přenesená",J281,0)</f>
        <v>0</v>
      </c>
      <c r="BI281" s="203">
        <f t="shared" ref="BI281:BI286" si="18">IF(N281="nulová",J281,0)</f>
        <v>0</v>
      </c>
      <c r="BJ281" s="18" t="s">
        <v>141</v>
      </c>
      <c r="BK281" s="203">
        <f t="shared" ref="BK281:BK286" si="19">ROUND(I281*H281,2)</f>
        <v>0</v>
      </c>
      <c r="BL281" s="18" t="s">
        <v>150</v>
      </c>
      <c r="BM281" s="202" t="s">
        <v>1082</v>
      </c>
    </row>
    <row r="282" spans="1:65" s="2" customFormat="1" ht="21.75" customHeight="1">
      <c r="A282" s="36"/>
      <c r="B282" s="37"/>
      <c r="C282" s="232" t="s">
        <v>655</v>
      </c>
      <c r="D282" s="232" t="s">
        <v>243</v>
      </c>
      <c r="E282" s="233" t="s">
        <v>652</v>
      </c>
      <c r="F282" s="234" t="s">
        <v>653</v>
      </c>
      <c r="G282" s="235" t="s">
        <v>338</v>
      </c>
      <c r="H282" s="236">
        <v>1</v>
      </c>
      <c r="I282" s="237"/>
      <c r="J282" s="238">
        <f t="shared" si="10"/>
        <v>0</v>
      </c>
      <c r="K282" s="234" t="s">
        <v>139</v>
      </c>
      <c r="L282" s="239"/>
      <c r="M282" s="240" t="s">
        <v>32</v>
      </c>
      <c r="N282" s="241" t="s">
        <v>51</v>
      </c>
      <c r="O282" s="66"/>
      <c r="P282" s="200">
        <f t="shared" si="11"/>
        <v>0</v>
      </c>
      <c r="Q282" s="200">
        <v>1.95E-2</v>
      </c>
      <c r="R282" s="200">
        <f t="shared" si="12"/>
        <v>1.95E-2</v>
      </c>
      <c r="S282" s="200">
        <v>0</v>
      </c>
      <c r="T282" s="201">
        <f t="shared" si="13"/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221</v>
      </c>
      <c r="AT282" s="202" t="s">
        <v>243</v>
      </c>
      <c r="AU282" s="202" t="s">
        <v>141</v>
      </c>
      <c r="AY282" s="18" t="s">
        <v>132</v>
      </c>
      <c r="BE282" s="203">
        <f t="shared" si="14"/>
        <v>0</v>
      </c>
      <c r="BF282" s="203">
        <f t="shared" si="15"/>
        <v>0</v>
      </c>
      <c r="BG282" s="203">
        <f t="shared" si="16"/>
        <v>0</v>
      </c>
      <c r="BH282" s="203">
        <f t="shared" si="17"/>
        <v>0</v>
      </c>
      <c r="BI282" s="203">
        <f t="shared" si="18"/>
        <v>0</v>
      </c>
      <c r="BJ282" s="18" t="s">
        <v>141</v>
      </c>
      <c r="BK282" s="203">
        <f t="shared" si="19"/>
        <v>0</v>
      </c>
      <c r="BL282" s="18" t="s">
        <v>150</v>
      </c>
      <c r="BM282" s="202" t="s">
        <v>1083</v>
      </c>
    </row>
    <row r="283" spans="1:65" s="2" customFormat="1" ht="33" customHeight="1">
      <c r="A283" s="36"/>
      <c r="B283" s="37"/>
      <c r="C283" s="191" t="s">
        <v>659</v>
      </c>
      <c r="D283" s="191" t="s">
        <v>135</v>
      </c>
      <c r="E283" s="192" t="s">
        <v>656</v>
      </c>
      <c r="F283" s="193" t="s">
        <v>657</v>
      </c>
      <c r="G283" s="194" t="s">
        <v>338</v>
      </c>
      <c r="H283" s="195">
        <v>6</v>
      </c>
      <c r="I283" s="196"/>
      <c r="J283" s="197">
        <f t="shared" si="10"/>
        <v>0</v>
      </c>
      <c r="K283" s="193" t="s">
        <v>139</v>
      </c>
      <c r="L283" s="41"/>
      <c r="M283" s="198" t="s">
        <v>32</v>
      </c>
      <c r="N283" s="199" t="s">
        <v>51</v>
      </c>
      <c r="O283" s="66"/>
      <c r="P283" s="200">
        <f t="shared" si="11"/>
        <v>0</v>
      </c>
      <c r="Q283" s="200">
        <v>2.7E-4</v>
      </c>
      <c r="R283" s="200">
        <f t="shared" si="12"/>
        <v>1.6199999999999999E-3</v>
      </c>
      <c r="S283" s="200">
        <v>0</v>
      </c>
      <c r="T283" s="201">
        <f t="shared" si="13"/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2" t="s">
        <v>261</v>
      </c>
      <c r="AT283" s="202" t="s">
        <v>135</v>
      </c>
      <c r="AU283" s="202" t="s">
        <v>141</v>
      </c>
      <c r="AY283" s="18" t="s">
        <v>132</v>
      </c>
      <c r="BE283" s="203">
        <f t="shared" si="14"/>
        <v>0</v>
      </c>
      <c r="BF283" s="203">
        <f t="shared" si="15"/>
        <v>0</v>
      </c>
      <c r="BG283" s="203">
        <f t="shared" si="16"/>
        <v>0</v>
      </c>
      <c r="BH283" s="203">
        <f t="shared" si="17"/>
        <v>0</v>
      </c>
      <c r="BI283" s="203">
        <f t="shared" si="18"/>
        <v>0</v>
      </c>
      <c r="BJ283" s="18" t="s">
        <v>141</v>
      </c>
      <c r="BK283" s="203">
        <f t="shared" si="19"/>
        <v>0</v>
      </c>
      <c r="BL283" s="18" t="s">
        <v>261</v>
      </c>
      <c r="BM283" s="202" t="s">
        <v>1084</v>
      </c>
    </row>
    <row r="284" spans="1:65" s="2" customFormat="1" ht="16.5" customHeight="1">
      <c r="A284" s="36"/>
      <c r="B284" s="37"/>
      <c r="C284" s="232" t="s">
        <v>663</v>
      </c>
      <c r="D284" s="232" t="s">
        <v>243</v>
      </c>
      <c r="E284" s="233" t="s">
        <v>660</v>
      </c>
      <c r="F284" s="234" t="s">
        <v>661</v>
      </c>
      <c r="G284" s="235" t="s">
        <v>338</v>
      </c>
      <c r="H284" s="236">
        <v>6</v>
      </c>
      <c r="I284" s="237"/>
      <c r="J284" s="238">
        <f t="shared" si="10"/>
        <v>0</v>
      </c>
      <c r="K284" s="234" t="s">
        <v>139</v>
      </c>
      <c r="L284" s="239"/>
      <c r="M284" s="240" t="s">
        <v>32</v>
      </c>
      <c r="N284" s="241" t="s">
        <v>51</v>
      </c>
      <c r="O284" s="66"/>
      <c r="P284" s="200">
        <f t="shared" si="11"/>
        <v>0</v>
      </c>
      <c r="Q284" s="200">
        <v>1.7999999999999999E-2</v>
      </c>
      <c r="R284" s="200">
        <f t="shared" si="12"/>
        <v>0.10799999999999998</v>
      </c>
      <c r="S284" s="200">
        <v>0</v>
      </c>
      <c r="T284" s="201">
        <f t="shared" si="13"/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335</v>
      </c>
      <c r="AT284" s="202" t="s">
        <v>243</v>
      </c>
      <c r="AU284" s="202" t="s">
        <v>141</v>
      </c>
      <c r="AY284" s="18" t="s">
        <v>132</v>
      </c>
      <c r="BE284" s="203">
        <f t="shared" si="14"/>
        <v>0</v>
      </c>
      <c r="BF284" s="203">
        <f t="shared" si="15"/>
        <v>0</v>
      </c>
      <c r="BG284" s="203">
        <f t="shared" si="16"/>
        <v>0</v>
      </c>
      <c r="BH284" s="203">
        <f t="shared" si="17"/>
        <v>0</v>
      </c>
      <c r="BI284" s="203">
        <f t="shared" si="18"/>
        <v>0</v>
      </c>
      <c r="BJ284" s="18" t="s">
        <v>141</v>
      </c>
      <c r="BK284" s="203">
        <f t="shared" si="19"/>
        <v>0</v>
      </c>
      <c r="BL284" s="18" t="s">
        <v>261</v>
      </c>
      <c r="BM284" s="202" t="s">
        <v>1085</v>
      </c>
    </row>
    <row r="285" spans="1:65" s="2" customFormat="1" ht="16.5" customHeight="1">
      <c r="A285" s="36"/>
      <c r="B285" s="37"/>
      <c r="C285" s="191" t="s">
        <v>667</v>
      </c>
      <c r="D285" s="191" t="s">
        <v>135</v>
      </c>
      <c r="E285" s="192" t="s">
        <v>664</v>
      </c>
      <c r="F285" s="193" t="s">
        <v>665</v>
      </c>
      <c r="G285" s="194" t="s">
        <v>338</v>
      </c>
      <c r="H285" s="195">
        <v>6</v>
      </c>
      <c r="I285" s="196"/>
      <c r="J285" s="197">
        <f t="shared" si="10"/>
        <v>0</v>
      </c>
      <c r="K285" s="193" t="s">
        <v>139</v>
      </c>
      <c r="L285" s="41"/>
      <c r="M285" s="198" t="s">
        <v>32</v>
      </c>
      <c r="N285" s="199" t="s">
        <v>51</v>
      </c>
      <c r="O285" s="66"/>
      <c r="P285" s="200">
        <f t="shared" si="11"/>
        <v>0</v>
      </c>
      <c r="Q285" s="200">
        <v>0</v>
      </c>
      <c r="R285" s="200">
        <f t="shared" si="12"/>
        <v>0</v>
      </c>
      <c r="S285" s="200">
        <v>4.1700000000000001E-2</v>
      </c>
      <c r="T285" s="201">
        <f t="shared" si="13"/>
        <v>0.25019999999999998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261</v>
      </c>
      <c r="AT285" s="202" t="s">
        <v>135</v>
      </c>
      <c r="AU285" s="202" t="s">
        <v>141</v>
      </c>
      <c r="AY285" s="18" t="s">
        <v>132</v>
      </c>
      <c r="BE285" s="203">
        <f t="shared" si="14"/>
        <v>0</v>
      </c>
      <c r="BF285" s="203">
        <f t="shared" si="15"/>
        <v>0</v>
      </c>
      <c r="BG285" s="203">
        <f t="shared" si="16"/>
        <v>0</v>
      </c>
      <c r="BH285" s="203">
        <f t="shared" si="17"/>
        <v>0</v>
      </c>
      <c r="BI285" s="203">
        <f t="shared" si="18"/>
        <v>0</v>
      </c>
      <c r="BJ285" s="18" t="s">
        <v>141</v>
      </c>
      <c r="BK285" s="203">
        <f t="shared" si="19"/>
        <v>0</v>
      </c>
      <c r="BL285" s="18" t="s">
        <v>261</v>
      </c>
      <c r="BM285" s="202" t="s">
        <v>1086</v>
      </c>
    </row>
    <row r="286" spans="1:65" s="2" customFormat="1" ht="21.75" customHeight="1">
      <c r="A286" s="36"/>
      <c r="B286" s="37"/>
      <c r="C286" s="191" t="s">
        <v>673</v>
      </c>
      <c r="D286" s="191" t="s">
        <v>135</v>
      </c>
      <c r="E286" s="192" t="s">
        <v>668</v>
      </c>
      <c r="F286" s="193" t="s">
        <v>669</v>
      </c>
      <c r="G286" s="194" t="s">
        <v>251</v>
      </c>
      <c r="H286" s="195">
        <v>0.11</v>
      </c>
      <c r="I286" s="196"/>
      <c r="J286" s="197">
        <f t="shared" si="10"/>
        <v>0</v>
      </c>
      <c r="K286" s="193" t="s">
        <v>139</v>
      </c>
      <c r="L286" s="41"/>
      <c r="M286" s="198" t="s">
        <v>32</v>
      </c>
      <c r="N286" s="199" t="s">
        <v>51</v>
      </c>
      <c r="O286" s="66"/>
      <c r="P286" s="200">
        <f t="shared" si="11"/>
        <v>0</v>
      </c>
      <c r="Q286" s="200">
        <v>0</v>
      </c>
      <c r="R286" s="200">
        <f t="shared" si="12"/>
        <v>0</v>
      </c>
      <c r="S286" s="200">
        <v>0</v>
      </c>
      <c r="T286" s="201">
        <f t="shared" si="13"/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2" t="s">
        <v>261</v>
      </c>
      <c r="AT286" s="202" t="s">
        <v>135</v>
      </c>
      <c r="AU286" s="202" t="s">
        <v>141</v>
      </c>
      <c r="AY286" s="18" t="s">
        <v>132</v>
      </c>
      <c r="BE286" s="203">
        <f t="shared" si="14"/>
        <v>0</v>
      </c>
      <c r="BF286" s="203">
        <f t="shared" si="15"/>
        <v>0</v>
      </c>
      <c r="BG286" s="203">
        <f t="shared" si="16"/>
        <v>0</v>
      </c>
      <c r="BH286" s="203">
        <f t="shared" si="17"/>
        <v>0</v>
      </c>
      <c r="BI286" s="203">
        <f t="shared" si="18"/>
        <v>0</v>
      </c>
      <c r="BJ286" s="18" t="s">
        <v>141</v>
      </c>
      <c r="BK286" s="203">
        <f t="shared" si="19"/>
        <v>0</v>
      </c>
      <c r="BL286" s="18" t="s">
        <v>261</v>
      </c>
      <c r="BM286" s="202" t="s">
        <v>1087</v>
      </c>
    </row>
    <row r="287" spans="1:65" s="12" customFormat="1" ht="22.9" customHeight="1">
      <c r="B287" s="175"/>
      <c r="C287" s="176"/>
      <c r="D287" s="177" t="s">
        <v>78</v>
      </c>
      <c r="E287" s="189" t="s">
        <v>671</v>
      </c>
      <c r="F287" s="189" t="s">
        <v>672</v>
      </c>
      <c r="G287" s="176"/>
      <c r="H287" s="176"/>
      <c r="I287" s="179"/>
      <c r="J287" s="190">
        <f>BK287</f>
        <v>0</v>
      </c>
      <c r="K287" s="176"/>
      <c r="L287" s="181"/>
      <c r="M287" s="182"/>
      <c r="N287" s="183"/>
      <c r="O287" s="183"/>
      <c r="P287" s="184">
        <f>SUM(P288:P290)</f>
        <v>0</v>
      </c>
      <c r="Q287" s="183"/>
      <c r="R287" s="184">
        <f>SUM(R288:R290)</f>
        <v>0</v>
      </c>
      <c r="S287" s="183"/>
      <c r="T287" s="185">
        <f>SUM(T288:T290)</f>
        <v>0.25800000000000001</v>
      </c>
      <c r="AR287" s="186" t="s">
        <v>141</v>
      </c>
      <c r="AT287" s="187" t="s">
        <v>78</v>
      </c>
      <c r="AU287" s="187" t="s">
        <v>21</v>
      </c>
      <c r="AY287" s="186" t="s">
        <v>132</v>
      </c>
      <c r="BK287" s="188">
        <f>SUM(BK288:BK290)</f>
        <v>0</v>
      </c>
    </row>
    <row r="288" spans="1:65" s="2" customFormat="1" ht="16.5" customHeight="1">
      <c r="A288" s="36"/>
      <c r="B288" s="37"/>
      <c r="C288" s="191" t="s">
        <v>677</v>
      </c>
      <c r="D288" s="191" t="s">
        <v>135</v>
      </c>
      <c r="E288" s="192" t="s">
        <v>674</v>
      </c>
      <c r="F288" s="193" t="s">
        <v>675</v>
      </c>
      <c r="G288" s="194" t="s">
        <v>338</v>
      </c>
      <c r="H288" s="195">
        <v>1</v>
      </c>
      <c r="I288" s="196"/>
      <c r="J288" s="197">
        <f>ROUND(I288*H288,2)</f>
        <v>0</v>
      </c>
      <c r="K288" s="193" t="s">
        <v>139</v>
      </c>
      <c r="L288" s="41"/>
      <c r="M288" s="198" t="s">
        <v>32</v>
      </c>
      <c r="N288" s="199" t="s">
        <v>51</v>
      </c>
      <c r="O288" s="66"/>
      <c r="P288" s="200">
        <f>O288*H288</f>
        <v>0</v>
      </c>
      <c r="Q288" s="200">
        <v>0</v>
      </c>
      <c r="R288" s="200">
        <f>Q288*H288</f>
        <v>0</v>
      </c>
      <c r="S288" s="200">
        <v>1.2999999999999999E-2</v>
      </c>
      <c r="T288" s="201">
        <f>S288*H288</f>
        <v>1.2999999999999999E-2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150</v>
      </c>
      <c r="AT288" s="202" t="s">
        <v>135</v>
      </c>
      <c r="AU288" s="202" t="s">
        <v>141</v>
      </c>
      <c r="AY288" s="18" t="s">
        <v>132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8" t="s">
        <v>141</v>
      </c>
      <c r="BK288" s="203">
        <f>ROUND(I288*H288,2)</f>
        <v>0</v>
      </c>
      <c r="BL288" s="18" t="s">
        <v>150</v>
      </c>
      <c r="BM288" s="202" t="s">
        <v>1088</v>
      </c>
    </row>
    <row r="289" spans="1:65" s="2" customFormat="1" ht="16.5" customHeight="1">
      <c r="A289" s="36"/>
      <c r="B289" s="37"/>
      <c r="C289" s="191" t="s">
        <v>681</v>
      </c>
      <c r="D289" s="191" t="s">
        <v>135</v>
      </c>
      <c r="E289" s="192" t="s">
        <v>895</v>
      </c>
      <c r="F289" s="193" t="s">
        <v>679</v>
      </c>
      <c r="G289" s="194" t="s">
        <v>224</v>
      </c>
      <c r="H289" s="195">
        <v>7</v>
      </c>
      <c r="I289" s="196"/>
      <c r="J289" s="197">
        <f>ROUND(I289*H289,2)</f>
        <v>0</v>
      </c>
      <c r="K289" s="193" t="s">
        <v>139</v>
      </c>
      <c r="L289" s="41"/>
      <c r="M289" s="198" t="s">
        <v>32</v>
      </c>
      <c r="N289" s="199" t="s">
        <v>51</v>
      </c>
      <c r="O289" s="66"/>
      <c r="P289" s="200">
        <f>O289*H289</f>
        <v>0</v>
      </c>
      <c r="Q289" s="200">
        <v>0</v>
      </c>
      <c r="R289" s="200">
        <f>Q289*H289</f>
        <v>0</v>
      </c>
      <c r="S289" s="200">
        <v>0</v>
      </c>
      <c r="T289" s="201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2" t="s">
        <v>261</v>
      </c>
      <c r="AT289" s="202" t="s">
        <v>135</v>
      </c>
      <c r="AU289" s="202" t="s">
        <v>141</v>
      </c>
      <c r="AY289" s="18" t="s">
        <v>132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8" t="s">
        <v>141</v>
      </c>
      <c r="BK289" s="203">
        <f>ROUND(I289*H289,2)</f>
        <v>0</v>
      </c>
      <c r="BL289" s="18" t="s">
        <v>261</v>
      </c>
      <c r="BM289" s="202" t="s">
        <v>1089</v>
      </c>
    </row>
    <row r="290" spans="1:65" s="2" customFormat="1" ht="16.5" customHeight="1">
      <c r="A290" s="36"/>
      <c r="B290" s="37"/>
      <c r="C290" s="191" t="s">
        <v>687</v>
      </c>
      <c r="D290" s="191" t="s">
        <v>135</v>
      </c>
      <c r="E290" s="192" t="s">
        <v>682</v>
      </c>
      <c r="F290" s="193" t="s">
        <v>683</v>
      </c>
      <c r="G290" s="194" t="s">
        <v>224</v>
      </c>
      <c r="H290" s="195">
        <v>7</v>
      </c>
      <c r="I290" s="196"/>
      <c r="J290" s="197">
        <f>ROUND(I290*H290,2)</f>
        <v>0</v>
      </c>
      <c r="K290" s="193" t="s">
        <v>139</v>
      </c>
      <c r="L290" s="41"/>
      <c r="M290" s="198" t="s">
        <v>32</v>
      </c>
      <c r="N290" s="199" t="s">
        <v>51</v>
      </c>
      <c r="O290" s="66"/>
      <c r="P290" s="200">
        <f>O290*H290</f>
        <v>0</v>
      </c>
      <c r="Q290" s="200">
        <v>0</v>
      </c>
      <c r="R290" s="200">
        <f>Q290*H290</f>
        <v>0</v>
      </c>
      <c r="S290" s="200">
        <v>3.5000000000000003E-2</v>
      </c>
      <c r="T290" s="201">
        <f>S290*H290</f>
        <v>0.24500000000000002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261</v>
      </c>
      <c r="AT290" s="202" t="s">
        <v>135</v>
      </c>
      <c r="AU290" s="202" t="s">
        <v>141</v>
      </c>
      <c r="AY290" s="18" t="s">
        <v>132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8" t="s">
        <v>141</v>
      </c>
      <c r="BK290" s="203">
        <f>ROUND(I290*H290,2)</f>
        <v>0</v>
      </c>
      <c r="BL290" s="18" t="s">
        <v>261</v>
      </c>
      <c r="BM290" s="202" t="s">
        <v>684</v>
      </c>
    </row>
    <row r="291" spans="1:65" s="12" customFormat="1" ht="22.9" customHeight="1">
      <c r="B291" s="175"/>
      <c r="C291" s="176"/>
      <c r="D291" s="177" t="s">
        <v>78</v>
      </c>
      <c r="E291" s="189" t="s">
        <v>685</v>
      </c>
      <c r="F291" s="189" t="s">
        <v>686</v>
      </c>
      <c r="G291" s="176"/>
      <c r="H291" s="176"/>
      <c r="I291" s="179"/>
      <c r="J291" s="190">
        <f>BK291</f>
        <v>0</v>
      </c>
      <c r="K291" s="176"/>
      <c r="L291" s="181"/>
      <c r="M291" s="182"/>
      <c r="N291" s="183"/>
      <c r="O291" s="183"/>
      <c r="P291" s="184">
        <f>SUM(P292:P295)</f>
        <v>0</v>
      </c>
      <c r="Q291" s="183"/>
      <c r="R291" s="184">
        <f>SUM(R292:R295)</f>
        <v>6.7334400000000003E-2</v>
      </c>
      <c r="S291" s="183"/>
      <c r="T291" s="185">
        <f>SUM(T292:T295)</f>
        <v>0</v>
      </c>
      <c r="AR291" s="186" t="s">
        <v>141</v>
      </c>
      <c r="AT291" s="187" t="s">
        <v>78</v>
      </c>
      <c r="AU291" s="187" t="s">
        <v>21</v>
      </c>
      <c r="AY291" s="186" t="s">
        <v>132</v>
      </c>
      <c r="BK291" s="188">
        <f>SUM(BK292:BK295)</f>
        <v>0</v>
      </c>
    </row>
    <row r="292" spans="1:65" s="2" customFormat="1" ht="16.5" customHeight="1">
      <c r="A292" s="36"/>
      <c r="B292" s="37"/>
      <c r="C292" s="191" t="s">
        <v>691</v>
      </c>
      <c r="D292" s="191" t="s">
        <v>135</v>
      </c>
      <c r="E292" s="192" t="s">
        <v>688</v>
      </c>
      <c r="F292" s="193" t="s">
        <v>689</v>
      </c>
      <c r="G292" s="194" t="s">
        <v>195</v>
      </c>
      <c r="H292" s="195">
        <v>160.32</v>
      </c>
      <c r="I292" s="196"/>
      <c r="J292" s="197">
        <f>ROUND(I292*H292,2)</f>
        <v>0</v>
      </c>
      <c r="K292" s="193" t="s">
        <v>139</v>
      </c>
      <c r="L292" s="41"/>
      <c r="M292" s="198" t="s">
        <v>32</v>
      </c>
      <c r="N292" s="199" t="s">
        <v>51</v>
      </c>
      <c r="O292" s="66"/>
      <c r="P292" s="200">
        <f>O292*H292</f>
        <v>0</v>
      </c>
      <c r="Q292" s="200">
        <v>0</v>
      </c>
      <c r="R292" s="200">
        <f>Q292*H292</f>
        <v>0</v>
      </c>
      <c r="S292" s="200">
        <v>0</v>
      </c>
      <c r="T292" s="201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261</v>
      </c>
      <c r="AT292" s="202" t="s">
        <v>135</v>
      </c>
      <c r="AU292" s="202" t="s">
        <v>141</v>
      </c>
      <c r="AY292" s="18" t="s">
        <v>132</v>
      </c>
      <c r="BE292" s="203">
        <f>IF(N292="základní",J292,0)</f>
        <v>0</v>
      </c>
      <c r="BF292" s="203">
        <f>IF(N292="snížená",J292,0)</f>
        <v>0</v>
      </c>
      <c r="BG292" s="203">
        <f>IF(N292="zákl. přenesená",J292,0)</f>
        <v>0</v>
      </c>
      <c r="BH292" s="203">
        <f>IF(N292="sníž. přenesená",J292,0)</f>
        <v>0</v>
      </c>
      <c r="BI292" s="203">
        <f>IF(N292="nulová",J292,0)</f>
        <v>0</v>
      </c>
      <c r="BJ292" s="18" t="s">
        <v>141</v>
      </c>
      <c r="BK292" s="203">
        <f>ROUND(I292*H292,2)</f>
        <v>0</v>
      </c>
      <c r="BL292" s="18" t="s">
        <v>261</v>
      </c>
      <c r="BM292" s="202" t="s">
        <v>690</v>
      </c>
    </row>
    <row r="293" spans="1:65" s="2" customFormat="1" ht="21.75" customHeight="1">
      <c r="A293" s="36"/>
      <c r="B293" s="37"/>
      <c r="C293" s="232" t="s">
        <v>695</v>
      </c>
      <c r="D293" s="232" t="s">
        <v>243</v>
      </c>
      <c r="E293" s="233" t="s">
        <v>692</v>
      </c>
      <c r="F293" s="234" t="s">
        <v>693</v>
      </c>
      <c r="G293" s="235" t="s">
        <v>224</v>
      </c>
      <c r="H293" s="236">
        <v>168.33600000000001</v>
      </c>
      <c r="I293" s="237"/>
      <c r="J293" s="238">
        <f>ROUND(I293*H293,2)</f>
        <v>0</v>
      </c>
      <c r="K293" s="234" t="s">
        <v>139</v>
      </c>
      <c r="L293" s="239"/>
      <c r="M293" s="240" t="s">
        <v>32</v>
      </c>
      <c r="N293" s="241" t="s">
        <v>51</v>
      </c>
      <c r="O293" s="66"/>
      <c r="P293" s="200">
        <f>O293*H293</f>
        <v>0</v>
      </c>
      <c r="Q293" s="200">
        <v>4.0000000000000002E-4</v>
      </c>
      <c r="R293" s="200">
        <f>Q293*H293</f>
        <v>6.7334400000000003E-2</v>
      </c>
      <c r="S293" s="200">
        <v>0</v>
      </c>
      <c r="T293" s="201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335</v>
      </c>
      <c r="AT293" s="202" t="s">
        <v>243</v>
      </c>
      <c r="AU293" s="202" t="s">
        <v>141</v>
      </c>
      <c r="AY293" s="18" t="s">
        <v>132</v>
      </c>
      <c r="BE293" s="203">
        <f>IF(N293="základní",J293,0)</f>
        <v>0</v>
      </c>
      <c r="BF293" s="203">
        <f>IF(N293="snížená",J293,0)</f>
        <v>0</v>
      </c>
      <c r="BG293" s="203">
        <f>IF(N293="zákl. přenesená",J293,0)</f>
        <v>0</v>
      </c>
      <c r="BH293" s="203">
        <f>IF(N293="sníž. přenesená",J293,0)</f>
        <v>0</v>
      </c>
      <c r="BI293" s="203">
        <f>IF(N293="nulová",J293,0)</f>
        <v>0</v>
      </c>
      <c r="BJ293" s="18" t="s">
        <v>141</v>
      </c>
      <c r="BK293" s="203">
        <f>ROUND(I293*H293,2)</f>
        <v>0</v>
      </c>
      <c r="BL293" s="18" t="s">
        <v>261</v>
      </c>
      <c r="BM293" s="202" t="s">
        <v>694</v>
      </c>
    </row>
    <row r="294" spans="1:65" s="13" customFormat="1" ht="11.25">
      <c r="B294" s="209"/>
      <c r="C294" s="210"/>
      <c r="D294" s="211" t="s">
        <v>197</v>
      </c>
      <c r="E294" s="210"/>
      <c r="F294" s="213" t="s">
        <v>551</v>
      </c>
      <c r="G294" s="210"/>
      <c r="H294" s="214">
        <v>168.33600000000001</v>
      </c>
      <c r="I294" s="215"/>
      <c r="J294" s="210"/>
      <c r="K294" s="210"/>
      <c r="L294" s="216"/>
      <c r="M294" s="217"/>
      <c r="N294" s="218"/>
      <c r="O294" s="218"/>
      <c r="P294" s="218"/>
      <c r="Q294" s="218"/>
      <c r="R294" s="218"/>
      <c r="S294" s="218"/>
      <c r="T294" s="219"/>
      <c r="AT294" s="220" t="s">
        <v>197</v>
      </c>
      <c r="AU294" s="220" t="s">
        <v>141</v>
      </c>
      <c r="AV294" s="13" t="s">
        <v>141</v>
      </c>
      <c r="AW294" s="13" t="s">
        <v>4</v>
      </c>
      <c r="AX294" s="13" t="s">
        <v>21</v>
      </c>
      <c r="AY294" s="220" t="s">
        <v>132</v>
      </c>
    </row>
    <row r="295" spans="1:65" s="2" customFormat="1" ht="21.75" customHeight="1">
      <c r="A295" s="36"/>
      <c r="B295" s="37"/>
      <c r="C295" s="191" t="s">
        <v>701</v>
      </c>
      <c r="D295" s="191" t="s">
        <v>135</v>
      </c>
      <c r="E295" s="192" t="s">
        <v>696</v>
      </c>
      <c r="F295" s="193" t="s">
        <v>697</v>
      </c>
      <c r="G295" s="194" t="s">
        <v>251</v>
      </c>
      <c r="H295" s="195">
        <v>6.7000000000000004E-2</v>
      </c>
      <c r="I295" s="196"/>
      <c r="J295" s="197">
        <f>ROUND(I295*H295,2)</f>
        <v>0</v>
      </c>
      <c r="K295" s="193" t="s">
        <v>139</v>
      </c>
      <c r="L295" s="41"/>
      <c r="M295" s="198" t="s">
        <v>32</v>
      </c>
      <c r="N295" s="199" t="s">
        <v>51</v>
      </c>
      <c r="O295" s="66"/>
      <c r="P295" s="200">
        <f>O295*H295</f>
        <v>0</v>
      </c>
      <c r="Q295" s="200">
        <v>0</v>
      </c>
      <c r="R295" s="200">
        <f>Q295*H295</f>
        <v>0</v>
      </c>
      <c r="S295" s="200">
        <v>0</v>
      </c>
      <c r="T295" s="201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261</v>
      </c>
      <c r="AT295" s="202" t="s">
        <v>135</v>
      </c>
      <c r="AU295" s="202" t="s">
        <v>141</v>
      </c>
      <c r="AY295" s="18" t="s">
        <v>132</v>
      </c>
      <c r="BE295" s="203">
        <f>IF(N295="základní",J295,0)</f>
        <v>0</v>
      </c>
      <c r="BF295" s="203">
        <f>IF(N295="snížená",J295,0)</f>
        <v>0</v>
      </c>
      <c r="BG295" s="203">
        <f>IF(N295="zákl. přenesená",J295,0)</f>
        <v>0</v>
      </c>
      <c r="BH295" s="203">
        <f>IF(N295="sníž. přenesená",J295,0)</f>
        <v>0</v>
      </c>
      <c r="BI295" s="203">
        <f>IF(N295="nulová",J295,0)</f>
        <v>0</v>
      </c>
      <c r="BJ295" s="18" t="s">
        <v>141</v>
      </c>
      <c r="BK295" s="203">
        <f>ROUND(I295*H295,2)</f>
        <v>0</v>
      </c>
      <c r="BL295" s="18" t="s">
        <v>261</v>
      </c>
      <c r="BM295" s="202" t="s">
        <v>698</v>
      </c>
    </row>
    <row r="296" spans="1:65" s="12" customFormat="1" ht="22.9" customHeight="1">
      <c r="B296" s="175"/>
      <c r="C296" s="176"/>
      <c r="D296" s="177" t="s">
        <v>78</v>
      </c>
      <c r="E296" s="189" t="s">
        <v>699</v>
      </c>
      <c r="F296" s="189" t="s">
        <v>700</v>
      </c>
      <c r="G296" s="176"/>
      <c r="H296" s="176"/>
      <c r="I296" s="179"/>
      <c r="J296" s="190">
        <f>BK296</f>
        <v>0</v>
      </c>
      <c r="K296" s="176"/>
      <c r="L296" s="181"/>
      <c r="M296" s="182"/>
      <c r="N296" s="183"/>
      <c r="O296" s="183"/>
      <c r="P296" s="184">
        <f>SUM(P297:P300)</f>
        <v>0</v>
      </c>
      <c r="Q296" s="183"/>
      <c r="R296" s="184">
        <f>SUM(R297:R300)</f>
        <v>9.6239999999999992E-2</v>
      </c>
      <c r="S296" s="183"/>
      <c r="T296" s="185">
        <f>SUM(T297:T300)</f>
        <v>0</v>
      </c>
      <c r="AR296" s="186" t="s">
        <v>141</v>
      </c>
      <c r="AT296" s="187" t="s">
        <v>78</v>
      </c>
      <c r="AU296" s="187" t="s">
        <v>21</v>
      </c>
      <c r="AY296" s="186" t="s">
        <v>132</v>
      </c>
      <c r="BK296" s="188">
        <f>SUM(BK297:BK300)</f>
        <v>0</v>
      </c>
    </row>
    <row r="297" spans="1:65" s="2" customFormat="1" ht="16.5" customHeight="1">
      <c r="A297" s="36"/>
      <c r="B297" s="37"/>
      <c r="C297" s="191" t="s">
        <v>705</v>
      </c>
      <c r="D297" s="191" t="s">
        <v>135</v>
      </c>
      <c r="E297" s="192" t="s">
        <v>702</v>
      </c>
      <c r="F297" s="193" t="s">
        <v>703</v>
      </c>
      <c r="G297" s="194" t="s">
        <v>195</v>
      </c>
      <c r="H297" s="195">
        <v>371</v>
      </c>
      <c r="I297" s="196"/>
      <c r="J297" s="197">
        <f>ROUND(I297*H297,2)</f>
        <v>0</v>
      </c>
      <c r="K297" s="193" t="s">
        <v>139</v>
      </c>
      <c r="L297" s="41"/>
      <c r="M297" s="198" t="s">
        <v>32</v>
      </c>
      <c r="N297" s="199" t="s">
        <v>51</v>
      </c>
      <c r="O297" s="66"/>
      <c r="P297" s="200">
        <f>O297*H297</f>
        <v>0</v>
      </c>
      <c r="Q297" s="200">
        <v>2.0000000000000002E-5</v>
      </c>
      <c r="R297" s="200">
        <f>Q297*H297</f>
        <v>7.4200000000000004E-3</v>
      </c>
      <c r="S297" s="200">
        <v>0</v>
      </c>
      <c r="T297" s="201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2" t="s">
        <v>261</v>
      </c>
      <c r="AT297" s="202" t="s">
        <v>135</v>
      </c>
      <c r="AU297" s="202" t="s">
        <v>141</v>
      </c>
      <c r="AY297" s="18" t="s">
        <v>132</v>
      </c>
      <c r="BE297" s="203">
        <f>IF(N297="základní",J297,0)</f>
        <v>0</v>
      </c>
      <c r="BF297" s="203">
        <f>IF(N297="snížená",J297,0)</f>
        <v>0</v>
      </c>
      <c r="BG297" s="203">
        <f>IF(N297="zákl. přenesená",J297,0)</f>
        <v>0</v>
      </c>
      <c r="BH297" s="203">
        <f>IF(N297="sníž. přenesená",J297,0)</f>
        <v>0</v>
      </c>
      <c r="BI297" s="203">
        <f>IF(N297="nulová",J297,0)</f>
        <v>0</v>
      </c>
      <c r="BJ297" s="18" t="s">
        <v>141</v>
      </c>
      <c r="BK297" s="203">
        <f>ROUND(I297*H297,2)</f>
        <v>0</v>
      </c>
      <c r="BL297" s="18" t="s">
        <v>261</v>
      </c>
      <c r="BM297" s="202" t="s">
        <v>704</v>
      </c>
    </row>
    <row r="298" spans="1:65" s="2" customFormat="1" ht="16.5" customHeight="1">
      <c r="A298" s="36"/>
      <c r="B298" s="37"/>
      <c r="C298" s="191" t="s">
        <v>709</v>
      </c>
      <c r="D298" s="191" t="s">
        <v>135</v>
      </c>
      <c r="E298" s="192" t="s">
        <v>706</v>
      </c>
      <c r="F298" s="193" t="s">
        <v>707</v>
      </c>
      <c r="G298" s="194" t="s">
        <v>195</v>
      </c>
      <c r="H298" s="195">
        <v>371</v>
      </c>
      <c r="I298" s="196"/>
      <c r="J298" s="197">
        <f>ROUND(I298*H298,2)</f>
        <v>0</v>
      </c>
      <c r="K298" s="193" t="s">
        <v>139</v>
      </c>
      <c r="L298" s="41"/>
      <c r="M298" s="198" t="s">
        <v>32</v>
      </c>
      <c r="N298" s="199" t="s">
        <v>51</v>
      </c>
      <c r="O298" s="66"/>
      <c r="P298" s="200">
        <f>O298*H298</f>
        <v>0</v>
      </c>
      <c r="Q298" s="200">
        <v>0</v>
      </c>
      <c r="R298" s="200">
        <f>Q298*H298</f>
        <v>0</v>
      </c>
      <c r="S298" s="200">
        <v>0</v>
      </c>
      <c r="T298" s="201">
        <f>S298*H298</f>
        <v>0</v>
      </c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R298" s="202" t="s">
        <v>261</v>
      </c>
      <c r="AT298" s="202" t="s">
        <v>135</v>
      </c>
      <c r="AU298" s="202" t="s">
        <v>141</v>
      </c>
      <c r="AY298" s="18" t="s">
        <v>132</v>
      </c>
      <c r="BE298" s="203">
        <f>IF(N298="základní",J298,0)</f>
        <v>0</v>
      </c>
      <c r="BF298" s="203">
        <f>IF(N298="snížená",J298,0)</f>
        <v>0</v>
      </c>
      <c r="BG298" s="203">
        <f>IF(N298="zákl. přenesená",J298,0)</f>
        <v>0</v>
      </c>
      <c r="BH298" s="203">
        <f>IF(N298="sníž. přenesená",J298,0)</f>
        <v>0</v>
      </c>
      <c r="BI298" s="203">
        <f>IF(N298="nulová",J298,0)</f>
        <v>0</v>
      </c>
      <c r="BJ298" s="18" t="s">
        <v>141</v>
      </c>
      <c r="BK298" s="203">
        <f>ROUND(I298*H298,2)</f>
        <v>0</v>
      </c>
      <c r="BL298" s="18" t="s">
        <v>261</v>
      </c>
      <c r="BM298" s="202" t="s">
        <v>708</v>
      </c>
    </row>
    <row r="299" spans="1:65" s="2" customFormat="1" ht="21.75" customHeight="1">
      <c r="A299" s="36"/>
      <c r="B299" s="37"/>
      <c r="C299" s="191" t="s">
        <v>713</v>
      </c>
      <c r="D299" s="191" t="s">
        <v>135</v>
      </c>
      <c r="E299" s="192" t="s">
        <v>710</v>
      </c>
      <c r="F299" s="193" t="s">
        <v>711</v>
      </c>
      <c r="G299" s="194" t="s">
        <v>195</v>
      </c>
      <c r="H299" s="195">
        <v>371</v>
      </c>
      <c r="I299" s="196"/>
      <c r="J299" s="197">
        <f>ROUND(I299*H299,2)</f>
        <v>0</v>
      </c>
      <c r="K299" s="193" t="s">
        <v>139</v>
      </c>
      <c r="L299" s="41"/>
      <c r="M299" s="198" t="s">
        <v>32</v>
      </c>
      <c r="N299" s="199" t="s">
        <v>51</v>
      </c>
      <c r="O299" s="66"/>
      <c r="P299" s="200">
        <f>O299*H299</f>
        <v>0</v>
      </c>
      <c r="Q299" s="200">
        <v>2.2000000000000001E-4</v>
      </c>
      <c r="R299" s="200">
        <f>Q299*H299</f>
        <v>8.1619999999999998E-2</v>
      </c>
      <c r="S299" s="200">
        <v>0</v>
      </c>
      <c r="T299" s="20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2" t="s">
        <v>261</v>
      </c>
      <c r="AT299" s="202" t="s">
        <v>135</v>
      </c>
      <c r="AU299" s="202" t="s">
        <v>141</v>
      </c>
      <c r="AY299" s="18" t="s">
        <v>132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18" t="s">
        <v>141</v>
      </c>
      <c r="BK299" s="203">
        <f>ROUND(I299*H299,2)</f>
        <v>0</v>
      </c>
      <c r="BL299" s="18" t="s">
        <v>261</v>
      </c>
      <c r="BM299" s="202" t="s">
        <v>712</v>
      </c>
    </row>
    <row r="300" spans="1:65" s="2" customFormat="1" ht="21.75" customHeight="1">
      <c r="A300" s="36"/>
      <c r="B300" s="37"/>
      <c r="C300" s="191" t="s">
        <v>601</v>
      </c>
      <c r="D300" s="191" t="s">
        <v>135</v>
      </c>
      <c r="E300" s="192" t="s">
        <v>714</v>
      </c>
      <c r="F300" s="193" t="s">
        <v>715</v>
      </c>
      <c r="G300" s="194" t="s">
        <v>195</v>
      </c>
      <c r="H300" s="195">
        <v>48</v>
      </c>
      <c r="I300" s="196"/>
      <c r="J300" s="197">
        <f>ROUND(I300*H300,2)</f>
        <v>0</v>
      </c>
      <c r="K300" s="193" t="s">
        <v>139</v>
      </c>
      <c r="L300" s="41"/>
      <c r="M300" s="204" t="s">
        <v>32</v>
      </c>
      <c r="N300" s="205" t="s">
        <v>51</v>
      </c>
      <c r="O300" s="206"/>
      <c r="P300" s="207">
        <f>O300*H300</f>
        <v>0</v>
      </c>
      <c r="Q300" s="207">
        <v>1.4999999999999999E-4</v>
      </c>
      <c r="R300" s="207">
        <f>Q300*H300</f>
        <v>7.1999999999999998E-3</v>
      </c>
      <c r="S300" s="207">
        <v>0</v>
      </c>
      <c r="T300" s="208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261</v>
      </c>
      <c r="AT300" s="202" t="s">
        <v>135</v>
      </c>
      <c r="AU300" s="202" t="s">
        <v>141</v>
      </c>
      <c r="AY300" s="18" t="s">
        <v>132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8" t="s">
        <v>141</v>
      </c>
      <c r="BK300" s="203">
        <f>ROUND(I300*H300,2)</f>
        <v>0</v>
      </c>
      <c r="BL300" s="18" t="s">
        <v>261</v>
      </c>
      <c r="BM300" s="202" t="s">
        <v>716</v>
      </c>
    </row>
    <row r="301" spans="1:65" s="2" customFormat="1" ht="6.95" customHeight="1">
      <c r="A301" s="36"/>
      <c r="B301" s="49"/>
      <c r="C301" s="50"/>
      <c r="D301" s="50"/>
      <c r="E301" s="50"/>
      <c r="F301" s="50"/>
      <c r="G301" s="50"/>
      <c r="H301" s="50"/>
      <c r="I301" s="140"/>
      <c r="J301" s="50"/>
      <c r="K301" s="50"/>
      <c r="L301" s="41"/>
      <c r="M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</row>
  </sheetData>
  <sheetProtection algorithmName="SHA-512" hashValue="fjzLW+x+wNdE6JxCAR5co+DZBlVjC2Sa72LS0HjI1HdzMAtQDI8Qoiw0G6rrhP+qv1Wc9xjIdJZ1U7PGY/GCZQ==" saltValue="uBpHuAwRTr9gIFQk5j1QeuK+xzEyTLtXH9zJ5xt7RhgDs5557n3DOFhAmlJHnQT44pVWCkItgtCFuvxlyYeeWA==" spinCount="100000" sheet="1" objects="1" scenarios="1" formatColumns="0" formatRows="0" autoFilter="0"/>
  <autoFilter ref="C102:K300" xr:uid="{00000000-0009-0000-0000-000005000000}"/>
  <mergeCells count="9">
    <mergeCell ref="E50:H50"/>
    <mergeCell ref="E93:H93"/>
    <mergeCell ref="E95:H9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314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AT2" s="18" t="s">
        <v>99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21"/>
      <c r="AT3" s="18" t="s">
        <v>21</v>
      </c>
    </row>
    <row r="4" spans="1:46" s="1" customFormat="1" ht="24.95" customHeight="1">
      <c r="B4" s="21"/>
      <c r="D4" s="106" t="s">
        <v>109</v>
      </c>
      <c r="I4" s="102"/>
      <c r="L4" s="21"/>
      <c r="M4" s="107" t="s">
        <v>10</v>
      </c>
      <c r="AT4" s="18" t="s">
        <v>4</v>
      </c>
    </row>
    <row r="5" spans="1:46" s="1" customFormat="1" ht="6.95" customHeight="1">
      <c r="B5" s="21"/>
      <c r="I5" s="102"/>
      <c r="L5" s="21"/>
    </row>
    <row r="6" spans="1:46" s="1" customFormat="1" ht="12" customHeight="1">
      <c r="B6" s="21"/>
      <c r="D6" s="108" t="s">
        <v>16</v>
      </c>
      <c r="I6" s="102"/>
      <c r="L6" s="21"/>
    </row>
    <row r="7" spans="1:46" s="1" customFormat="1" ht="16.5" customHeight="1">
      <c r="B7" s="21"/>
      <c r="E7" s="376" t="str">
        <f>'Rekapitulace stavby'!K6</f>
        <v>Regenerace bytového fondu Mírová osada I.etapa -ul.Chrustova - VZ ZATEPLENÍ ,IZOLACE</v>
      </c>
      <c r="F7" s="377"/>
      <c r="G7" s="377"/>
      <c r="H7" s="377"/>
      <c r="I7" s="102"/>
      <c r="L7" s="21"/>
    </row>
    <row r="8" spans="1:46" s="2" customFormat="1" ht="12" customHeight="1">
      <c r="A8" s="36"/>
      <c r="B8" s="41"/>
      <c r="C8" s="36"/>
      <c r="D8" s="108" t="s">
        <v>165</v>
      </c>
      <c r="E8" s="36"/>
      <c r="F8" s="36"/>
      <c r="G8" s="36"/>
      <c r="H8" s="36"/>
      <c r="I8" s="109"/>
      <c r="J8" s="36"/>
      <c r="K8" s="36"/>
      <c r="L8" s="110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24.75" customHeight="1">
      <c r="A9" s="36"/>
      <c r="B9" s="41"/>
      <c r="C9" s="36"/>
      <c r="D9" s="36"/>
      <c r="E9" s="370" t="s">
        <v>1090</v>
      </c>
      <c r="F9" s="371"/>
      <c r="G9" s="371"/>
      <c r="H9" s="371"/>
      <c r="I9" s="109"/>
      <c r="J9" s="36"/>
      <c r="K9" s="36"/>
      <c r="L9" s="110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109"/>
      <c r="J10" s="36"/>
      <c r="K10" s="36"/>
      <c r="L10" s="11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1" t="s">
        <v>19</v>
      </c>
      <c r="G11" s="36"/>
      <c r="H11" s="36"/>
      <c r="I11" s="112" t="s">
        <v>20</v>
      </c>
      <c r="J11" s="111" t="s">
        <v>21</v>
      </c>
      <c r="K11" s="36"/>
      <c r="L11" s="110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1" t="s">
        <v>23</v>
      </c>
      <c r="G12" s="36"/>
      <c r="H12" s="36"/>
      <c r="I12" s="112" t="s">
        <v>24</v>
      </c>
      <c r="J12" s="113" t="str">
        <f>'Rekapitulace stavby'!AN8</f>
        <v>22. 3. 2020</v>
      </c>
      <c r="K12" s="36"/>
      <c r="L12" s="11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21.75" customHeight="1">
      <c r="A13" s="36"/>
      <c r="B13" s="41"/>
      <c r="C13" s="36"/>
      <c r="D13" s="114" t="s">
        <v>26</v>
      </c>
      <c r="E13" s="36"/>
      <c r="F13" s="115" t="s">
        <v>27</v>
      </c>
      <c r="G13" s="36"/>
      <c r="H13" s="36"/>
      <c r="I13" s="116" t="s">
        <v>28</v>
      </c>
      <c r="J13" s="115" t="s">
        <v>29</v>
      </c>
      <c r="K13" s="36"/>
      <c r="L13" s="110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30</v>
      </c>
      <c r="E14" s="36"/>
      <c r="F14" s="36"/>
      <c r="G14" s="36"/>
      <c r="H14" s="36"/>
      <c r="I14" s="112" t="s">
        <v>31</v>
      </c>
      <c r="J14" s="111" t="str">
        <f>IF('Rekapitulace stavby'!AN10="","",'Rekapitulace stavby'!AN10)</f>
        <v/>
      </c>
      <c r="K14" s="36"/>
      <c r="L14" s="110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1" t="str">
        <f>IF('Rekapitulace stavby'!E11="","",'Rekapitulace stavby'!E11)</f>
        <v xml:space="preserve"> </v>
      </c>
      <c r="F15" s="36"/>
      <c r="G15" s="36"/>
      <c r="H15" s="36"/>
      <c r="I15" s="112" t="s">
        <v>34</v>
      </c>
      <c r="J15" s="111" t="str">
        <f>IF('Rekapitulace stavby'!AN11="","",'Rekapitulace stavby'!AN11)</f>
        <v/>
      </c>
      <c r="K15" s="36"/>
      <c r="L15" s="110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109"/>
      <c r="J16" s="36"/>
      <c r="K16" s="36"/>
      <c r="L16" s="110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35</v>
      </c>
      <c r="E17" s="36"/>
      <c r="F17" s="36"/>
      <c r="G17" s="36"/>
      <c r="H17" s="36"/>
      <c r="I17" s="112" t="s">
        <v>31</v>
      </c>
      <c r="J17" s="31" t="str">
        <f>'Rekapitulace stavby'!AN13</f>
        <v>Vyplň údaj</v>
      </c>
      <c r="K17" s="36"/>
      <c r="L17" s="110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2" t="str">
        <f>'Rekapitulace stavby'!E14</f>
        <v>Vyplň údaj</v>
      </c>
      <c r="F18" s="373"/>
      <c r="G18" s="373"/>
      <c r="H18" s="373"/>
      <c r="I18" s="112" t="s">
        <v>34</v>
      </c>
      <c r="J18" s="31" t="str">
        <f>'Rekapitulace stavby'!AN14</f>
        <v>Vyplň údaj</v>
      </c>
      <c r="K18" s="36"/>
      <c r="L18" s="11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109"/>
      <c r="J19" s="36"/>
      <c r="K19" s="36"/>
      <c r="L19" s="110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37</v>
      </c>
      <c r="E20" s="36"/>
      <c r="F20" s="36"/>
      <c r="G20" s="36"/>
      <c r="H20" s="36"/>
      <c r="I20" s="112" t="s">
        <v>31</v>
      </c>
      <c r="J20" s="111" t="s">
        <v>38</v>
      </c>
      <c r="K20" s="36"/>
      <c r="L20" s="11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1" t="s">
        <v>39</v>
      </c>
      <c r="F21" s="36"/>
      <c r="G21" s="36"/>
      <c r="H21" s="36"/>
      <c r="I21" s="112" t="s">
        <v>34</v>
      </c>
      <c r="J21" s="111" t="s">
        <v>40</v>
      </c>
      <c r="K21" s="36"/>
      <c r="L21" s="110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109"/>
      <c r="J22" s="36"/>
      <c r="K22" s="36"/>
      <c r="L22" s="110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42</v>
      </c>
      <c r="E23" s="36"/>
      <c r="F23" s="36"/>
      <c r="G23" s="36"/>
      <c r="H23" s="36"/>
      <c r="I23" s="112" t="s">
        <v>31</v>
      </c>
      <c r="J23" s="111" t="s">
        <v>38</v>
      </c>
      <c r="K23" s="36"/>
      <c r="L23" s="110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1" t="s">
        <v>39</v>
      </c>
      <c r="F24" s="36"/>
      <c r="G24" s="36"/>
      <c r="H24" s="36"/>
      <c r="I24" s="112" t="s">
        <v>34</v>
      </c>
      <c r="J24" s="111" t="s">
        <v>32</v>
      </c>
      <c r="K24" s="36"/>
      <c r="L24" s="110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109"/>
      <c r="J25" s="36"/>
      <c r="K25" s="36"/>
      <c r="L25" s="110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109"/>
      <c r="J26" s="36"/>
      <c r="K26" s="36"/>
      <c r="L26" s="110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7"/>
      <c r="B27" s="118"/>
      <c r="C27" s="117"/>
      <c r="D27" s="117"/>
      <c r="E27" s="374" t="s">
        <v>32</v>
      </c>
      <c r="F27" s="374"/>
      <c r="G27" s="374"/>
      <c r="H27" s="374"/>
      <c r="I27" s="119"/>
      <c r="J27" s="117"/>
      <c r="K27" s="117"/>
      <c r="L27" s="120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109"/>
      <c r="J28" s="36"/>
      <c r="K28" s="36"/>
      <c r="L28" s="110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1"/>
      <c r="E29" s="121"/>
      <c r="F29" s="121"/>
      <c r="G29" s="121"/>
      <c r="H29" s="121"/>
      <c r="I29" s="122"/>
      <c r="J29" s="121"/>
      <c r="K29" s="121"/>
      <c r="L29" s="110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3" t="s">
        <v>45</v>
      </c>
      <c r="E30" s="36"/>
      <c r="F30" s="36"/>
      <c r="G30" s="36"/>
      <c r="H30" s="36"/>
      <c r="I30" s="109"/>
      <c r="J30" s="124">
        <f>ROUND(J102, 2)</f>
        <v>0</v>
      </c>
      <c r="K30" s="36"/>
      <c r="L30" s="110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1"/>
      <c r="E31" s="121"/>
      <c r="F31" s="121"/>
      <c r="G31" s="121"/>
      <c r="H31" s="121"/>
      <c r="I31" s="122"/>
      <c r="J31" s="121"/>
      <c r="K31" s="121"/>
      <c r="L31" s="110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5" t="s">
        <v>47</v>
      </c>
      <c r="G32" s="36"/>
      <c r="H32" s="36"/>
      <c r="I32" s="126" t="s">
        <v>46</v>
      </c>
      <c r="J32" s="125" t="s">
        <v>48</v>
      </c>
      <c r="K32" s="36"/>
      <c r="L32" s="110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7" t="s">
        <v>49</v>
      </c>
      <c r="E33" s="108" t="s">
        <v>50</v>
      </c>
      <c r="F33" s="128">
        <f>ROUND((SUM(BE102:BE313)),  2)</f>
        <v>0</v>
      </c>
      <c r="G33" s="36"/>
      <c r="H33" s="36"/>
      <c r="I33" s="129">
        <v>0.21</v>
      </c>
      <c r="J33" s="128">
        <f>ROUND(((SUM(BE102:BE313))*I33),  2)</f>
        <v>0</v>
      </c>
      <c r="K33" s="36"/>
      <c r="L33" s="110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8">
        <f>ROUND((SUM(BF102:BF313)),  2)</f>
        <v>0</v>
      </c>
      <c r="G34" s="36"/>
      <c r="H34" s="36"/>
      <c r="I34" s="129">
        <v>0.15</v>
      </c>
      <c r="J34" s="128">
        <f>ROUND(((SUM(BF102:BF313))*I34),  2)</f>
        <v>0</v>
      </c>
      <c r="K34" s="36"/>
      <c r="L34" s="110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8">
        <f>ROUND((SUM(BG102:BG313)),  2)</f>
        <v>0</v>
      </c>
      <c r="G35" s="36"/>
      <c r="H35" s="36"/>
      <c r="I35" s="129">
        <v>0.21</v>
      </c>
      <c r="J35" s="128">
        <f>0</f>
        <v>0</v>
      </c>
      <c r="K35" s="36"/>
      <c r="L35" s="110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8">
        <f>ROUND((SUM(BH102:BH313)),  2)</f>
        <v>0</v>
      </c>
      <c r="G36" s="36"/>
      <c r="H36" s="36"/>
      <c r="I36" s="129">
        <v>0.15</v>
      </c>
      <c r="J36" s="128">
        <f>0</f>
        <v>0</v>
      </c>
      <c r="K36" s="36"/>
      <c r="L36" s="110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8">
        <f>ROUND((SUM(BI102:BI313)),  2)</f>
        <v>0</v>
      </c>
      <c r="G37" s="36"/>
      <c r="H37" s="36"/>
      <c r="I37" s="129">
        <v>0</v>
      </c>
      <c r="J37" s="128">
        <f>0</f>
        <v>0</v>
      </c>
      <c r="K37" s="36"/>
      <c r="L37" s="110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109"/>
      <c r="J38" s="36"/>
      <c r="K38" s="36"/>
      <c r="L38" s="110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30"/>
      <c r="D39" s="131" t="s">
        <v>55</v>
      </c>
      <c r="E39" s="132"/>
      <c r="F39" s="132"/>
      <c r="G39" s="133" t="s">
        <v>56</v>
      </c>
      <c r="H39" s="134" t="s">
        <v>57</v>
      </c>
      <c r="I39" s="135"/>
      <c r="J39" s="136">
        <f>SUM(J30:J37)</f>
        <v>0</v>
      </c>
      <c r="K39" s="137"/>
      <c r="L39" s="110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8"/>
      <c r="C40" s="139"/>
      <c r="D40" s="139"/>
      <c r="E40" s="139"/>
      <c r="F40" s="139"/>
      <c r="G40" s="139"/>
      <c r="H40" s="139"/>
      <c r="I40" s="140"/>
      <c r="J40" s="139"/>
      <c r="K40" s="139"/>
      <c r="L40" s="110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41"/>
      <c r="C44" s="142"/>
      <c r="D44" s="142"/>
      <c r="E44" s="142"/>
      <c r="F44" s="142"/>
      <c r="G44" s="142"/>
      <c r="H44" s="142"/>
      <c r="I44" s="143"/>
      <c r="J44" s="142"/>
      <c r="K44" s="142"/>
      <c r="L44" s="110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4" t="s">
        <v>110</v>
      </c>
      <c r="D45" s="38"/>
      <c r="E45" s="38"/>
      <c r="F45" s="38"/>
      <c r="G45" s="38"/>
      <c r="H45" s="38"/>
      <c r="I45" s="109"/>
      <c r="J45" s="38"/>
      <c r="K45" s="38"/>
      <c r="L45" s="110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109"/>
      <c r="J46" s="38"/>
      <c r="K46" s="38"/>
      <c r="L46" s="110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0" t="s">
        <v>16</v>
      </c>
      <c r="D47" s="38"/>
      <c r="E47" s="38"/>
      <c r="F47" s="38"/>
      <c r="G47" s="38"/>
      <c r="H47" s="38"/>
      <c r="I47" s="109"/>
      <c r="J47" s="38"/>
      <c r="K47" s="38"/>
      <c r="L47" s="110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8" t="str">
        <f>E7</f>
        <v>Regenerace bytového fondu Mírová osada I.etapa -ul.Chrustova - VZ ZATEPLENÍ ,IZOLACE</v>
      </c>
      <c r="F48" s="379"/>
      <c r="G48" s="379"/>
      <c r="H48" s="379"/>
      <c r="I48" s="109"/>
      <c r="J48" s="38"/>
      <c r="K48" s="38"/>
      <c r="L48" s="110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0" t="s">
        <v>165</v>
      </c>
      <c r="D49" s="38"/>
      <c r="E49" s="38"/>
      <c r="F49" s="38"/>
      <c r="G49" s="38"/>
      <c r="H49" s="38"/>
      <c r="I49" s="109"/>
      <c r="J49" s="38"/>
      <c r="K49" s="38"/>
      <c r="L49" s="110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4.75" customHeight="1">
      <c r="A50" s="36"/>
      <c r="B50" s="37"/>
      <c r="C50" s="38"/>
      <c r="D50" s="38"/>
      <c r="E50" s="330" t="str">
        <f>E9</f>
        <v xml:space="preserve">D.1.1/1-14 - Chrustova 14 - Stavební práce vnější - zateplení objektu ,zateplení půdy, izolace suterénu, střecha </v>
      </c>
      <c r="F50" s="375"/>
      <c r="G50" s="375"/>
      <c r="H50" s="375"/>
      <c r="I50" s="109"/>
      <c r="J50" s="38"/>
      <c r="K50" s="38"/>
      <c r="L50" s="110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109"/>
      <c r="J51" s="38"/>
      <c r="K51" s="38"/>
      <c r="L51" s="110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0" t="s">
        <v>22</v>
      </c>
      <c r="D52" s="38"/>
      <c r="E52" s="38"/>
      <c r="F52" s="28" t="str">
        <f>F12</f>
        <v xml:space="preserve">Slezská Ostrava </v>
      </c>
      <c r="G52" s="38"/>
      <c r="H52" s="38"/>
      <c r="I52" s="112" t="s">
        <v>24</v>
      </c>
      <c r="J52" s="61" t="str">
        <f>IF(J12="","",J12)</f>
        <v>22. 3. 2020</v>
      </c>
      <c r="K52" s="38"/>
      <c r="L52" s="110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109"/>
      <c r="J53" s="38"/>
      <c r="K53" s="38"/>
      <c r="L53" s="110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0" t="s">
        <v>30</v>
      </c>
      <c r="D54" s="38"/>
      <c r="E54" s="38"/>
      <c r="F54" s="28" t="str">
        <f>E15</f>
        <v xml:space="preserve"> </v>
      </c>
      <c r="G54" s="38"/>
      <c r="H54" s="38"/>
      <c r="I54" s="112" t="s">
        <v>37</v>
      </c>
      <c r="J54" s="34" t="str">
        <f>E21</f>
        <v xml:space="preserve">Lenka Jerakasová </v>
      </c>
      <c r="K54" s="38"/>
      <c r="L54" s="110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0" t="s">
        <v>35</v>
      </c>
      <c r="D55" s="38"/>
      <c r="E55" s="38"/>
      <c r="F55" s="28" t="str">
        <f>IF(E18="","",E18)</f>
        <v>Vyplň údaj</v>
      </c>
      <c r="G55" s="38"/>
      <c r="H55" s="38"/>
      <c r="I55" s="112" t="s">
        <v>42</v>
      </c>
      <c r="J55" s="34" t="str">
        <f>E24</f>
        <v xml:space="preserve">Lenka Jerakasová </v>
      </c>
      <c r="K55" s="38"/>
      <c r="L55" s="110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109"/>
      <c r="J56" s="38"/>
      <c r="K56" s="38"/>
      <c r="L56" s="110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44" t="s">
        <v>111</v>
      </c>
      <c r="D57" s="145"/>
      <c r="E57" s="145"/>
      <c r="F57" s="145"/>
      <c r="G57" s="145"/>
      <c r="H57" s="145"/>
      <c r="I57" s="146"/>
      <c r="J57" s="147" t="s">
        <v>112</v>
      </c>
      <c r="K57" s="145"/>
      <c r="L57" s="110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109"/>
      <c r="J58" s="38"/>
      <c r="K58" s="38"/>
      <c r="L58" s="110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8" t="s">
        <v>77</v>
      </c>
      <c r="D59" s="38"/>
      <c r="E59" s="38"/>
      <c r="F59" s="38"/>
      <c r="G59" s="38"/>
      <c r="H59" s="38"/>
      <c r="I59" s="109"/>
      <c r="J59" s="79">
        <f>J102</f>
        <v>0</v>
      </c>
      <c r="K59" s="38"/>
      <c r="L59" s="110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8" t="s">
        <v>113</v>
      </c>
    </row>
    <row r="60" spans="1:47" s="9" customFormat="1" ht="24.95" customHeight="1">
      <c r="B60" s="149"/>
      <c r="C60" s="150"/>
      <c r="D60" s="151" t="s">
        <v>167</v>
      </c>
      <c r="E60" s="152"/>
      <c r="F60" s="152"/>
      <c r="G60" s="152"/>
      <c r="H60" s="152"/>
      <c r="I60" s="153"/>
      <c r="J60" s="154">
        <f>J103</f>
        <v>0</v>
      </c>
      <c r="K60" s="150"/>
      <c r="L60" s="155"/>
    </row>
    <row r="61" spans="1:47" s="10" customFormat="1" ht="19.899999999999999" customHeight="1">
      <c r="B61" s="156"/>
      <c r="C61" s="157"/>
      <c r="D61" s="158" t="s">
        <v>168</v>
      </c>
      <c r="E61" s="159"/>
      <c r="F61" s="159"/>
      <c r="G61" s="159"/>
      <c r="H61" s="159"/>
      <c r="I61" s="160"/>
      <c r="J61" s="161">
        <f>J104</f>
        <v>0</v>
      </c>
      <c r="K61" s="157"/>
      <c r="L61" s="162"/>
    </row>
    <row r="62" spans="1:47" s="10" customFormat="1" ht="19.899999999999999" customHeight="1">
      <c r="B62" s="156"/>
      <c r="C62" s="157"/>
      <c r="D62" s="158" t="s">
        <v>169</v>
      </c>
      <c r="E62" s="159"/>
      <c r="F62" s="159"/>
      <c r="G62" s="159"/>
      <c r="H62" s="159"/>
      <c r="I62" s="160"/>
      <c r="J62" s="161">
        <f>J116</f>
        <v>0</v>
      </c>
      <c r="K62" s="157"/>
      <c r="L62" s="162"/>
    </row>
    <row r="63" spans="1:47" s="10" customFormat="1" ht="19.899999999999999" customHeight="1">
      <c r="B63" s="156"/>
      <c r="C63" s="157"/>
      <c r="D63" s="158" t="s">
        <v>170</v>
      </c>
      <c r="E63" s="159"/>
      <c r="F63" s="159"/>
      <c r="G63" s="159"/>
      <c r="H63" s="159"/>
      <c r="I63" s="160"/>
      <c r="J63" s="161">
        <f>J118</f>
        <v>0</v>
      </c>
      <c r="K63" s="157"/>
      <c r="L63" s="162"/>
    </row>
    <row r="64" spans="1:47" s="10" customFormat="1" ht="19.899999999999999" customHeight="1">
      <c r="B64" s="156"/>
      <c r="C64" s="157"/>
      <c r="D64" s="158" t="s">
        <v>171</v>
      </c>
      <c r="E64" s="159"/>
      <c r="F64" s="159"/>
      <c r="G64" s="159"/>
      <c r="H64" s="159"/>
      <c r="I64" s="160"/>
      <c r="J64" s="161">
        <f>J120</f>
        <v>0</v>
      </c>
      <c r="K64" s="157"/>
      <c r="L64" s="162"/>
    </row>
    <row r="65" spans="2:12" s="10" customFormat="1" ht="19.899999999999999" customHeight="1">
      <c r="B65" s="156"/>
      <c r="C65" s="157"/>
      <c r="D65" s="158" t="s">
        <v>172</v>
      </c>
      <c r="E65" s="159"/>
      <c r="F65" s="159"/>
      <c r="G65" s="159"/>
      <c r="H65" s="159"/>
      <c r="I65" s="160"/>
      <c r="J65" s="161">
        <f>J122</f>
        <v>0</v>
      </c>
      <c r="K65" s="157"/>
      <c r="L65" s="162"/>
    </row>
    <row r="66" spans="2:12" s="10" customFormat="1" ht="19.899999999999999" customHeight="1">
      <c r="B66" s="156"/>
      <c r="C66" s="157"/>
      <c r="D66" s="158" t="s">
        <v>173</v>
      </c>
      <c r="E66" s="159"/>
      <c r="F66" s="159"/>
      <c r="G66" s="159"/>
      <c r="H66" s="159"/>
      <c r="I66" s="160"/>
      <c r="J66" s="161">
        <f>J129</f>
        <v>0</v>
      </c>
      <c r="K66" s="157"/>
      <c r="L66" s="162"/>
    </row>
    <row r="67" spans="2:12" s="10" customFormat="1" ht="19.899999999999999" customHeight="1">
      <c r="B67" s="156"/>
      <c r="C67" s="157"/>
      <c r="D67" s="158" t="s">
        <v>175</v>
      </c>
      <c r="E67" s="159"/>
      <c r="F67" s="159"/>
      <c r="G67" s="159"/>
      <c r="H67" s="159"/>
      <c r="I67" s="160"/>
      <c r="J67" s="161">
        <f>J177</f>
        <v>0</v>
      </c>
      <c r="K67" s="157"/>
      <c r="L67" s="162"/>
    </row>
    <row r="68" spans="2:12" s="10" customFormat="1" ht="19.899999999999999" customHeight="1">
      <c r="B68" s="156"/>
      <c r="C68" s="157"/>
      <c r="D68" s="158" t="s">
        <v>176</v>
      </c>
      <c r="E68" s="159"/>
      <c r="F68" s="159"/>
      <c r="G68" s="159"/>
      <c r="H68" s="159"/>
      <c r="I68" s="160"/>
      <c r="J68" s="161">
        <f>J193</f>
        <v>0</v>
      </c>
      <c r="K68" s="157"/>
      <c r="L68" s="162"/>
    </row>
    <row r="69" spans="2:12" s="10" customFormat="1" ht="19.899999999999999" customHeight="1">
      <c r="B69" s="156"/>
      <c r="C69" s="157"/>
      <c r="D69" s="158" t="s">
        <v>177</v>
      </c>
      <c r="E69" s="159"/>
      <c r="F69" s="159"/>
      <c r="G69" s="159"/>
      <c r="H69" s="159"/>
      <c r="I69" s="160"/>
      <c r="J69" s="161">
        <f>J200</f>
        <v>0</v>
      </c>
      <c r="K69" s="157"/>
      <c r="L69" s="162"/>
    </row>
    <row r="70" spans="2:12" s="9" customFormat="1" ht="24.95" customHeight="1">
      <c r="B70" s="149"/>
      <c r="C70" s="150"/>
      <c r="D70" s="151" t="s">
        <v>178</v>
      </c>
      <c r="E70" s="152"/>
      <c r="F70" s="152"/>
      <c r="G70" s="152"/>
      <c r="H70" s="152"/>
      <c r="I70" s="153"/>
      <c r="J70" s="154">
        <f>J202</f>
        <v>0</v>
      </c>
      <c r="K70" s="150"/>
      <c r="L70" s="155"/>
    </row>
    <row r="71" spans="2:12" s="9" customFormat="1" ht="24.95" customHeight="1">
      <c r="B71" s="149"/>
      <c r="C71" s="150"/>
      <c r="D71" s="151" t="s">
        <v>179</v>
      </c>
      <c r="E71" s="152"/>
      <c r="F71" s="152"/>
      <c r="G71" s="152"/>
      <c r="H71" s="152"/>
      <c r="I71" s="153"/>
      <c r="J71" s="154">
        <f>J224</f>
        <v>0</v>
      </c>
      <c r="K71" s="150"/>
      <c r="L71" s="155"/>
    </row>
    <row r="72" spans="2:12" s="10" customFormat="1" ht="19.899999999999999" customHeight="1">
      <c r="B72" s="156"/>
      <c r="C72" s="157"/>
      <c r="D72" s="158" t="s">
        <v>180</v>
      </c>
      <c r="E72" s="159"/>
      <c r="F72" s="159"/>
      <c r="G72" s="159"/>
      <c r="H72" s="159"/>
      <c r="I72" s="160"/>
      <c r="J72" s="161">
        <f>J225</f>
        <v>0</v>
      </c>
      <c r="K72" s="157"/>
      <c r="L72" s="162"/>
    </row>
    <row r="73" spans="2:12" s="10" customFormat="1" ht="19.899999999999999" customHeight="1">
      <c r="B73" s="156"/>
      <c r="C73" s="157"/>
      <c r="D73" s="158" t="s">
        <v>181</v>
      </c>
      <c r="E73" s="159"/>
      <c r="F73" s="159"/>
      <c r="G73" s="159"/>
      <c r="H73" s="159"/>
      <c r="I73" s="160"/>
      <c r="J73" s="161">
        <f>J237</f>
        <v>0</v>
      </c>
      <c r="K73" s="157"/>
      <c r="L73" s="162"/>
    </row>
    <row r="74" spans="2:12" s="10" customFormat="1" ht="19.899999999999999" customHeight="1">
      <c r="B74" s="156"/>
      <c r="C74" s="157"/>
      <c r="D74" s="158" t="s">
        <v>182</v>
      </c>
      <c r="E74" s="159"/>
      <c r="F74" s="159"/>
      <c r="G74" s="159"/>
      <c r="H74" s="159"/>
      <c r="I74" s="160"/>
      <c r="J74" s="161">
        <f>J263</f>
        <v>0</v>
      </c>
      <c r="K74" s="157"/>
      <c r="L74" s="162"/>
    </row>
    <row r="75" spans="2:12" s="10" customFormat="1" ht="19.899999999999999" customHeight="1">
      <c r="B75" s="156"/>
      <c r="C75" s="157"/>
      <c r="D75" s="158" t="s">
        <v>183</v>
      </c>
      <c r="E75" s="159"/>
      <c r="F75" s="159"/>
      <c r="G75" s="159"/>
      <c r="H75" s="159"/>
      <c r="I75" s="160"/>
      <c r="J75" s="161">
        <f>J266</f>
        <v>0</v>
      </c>
      <c r="K75" s="157"/>
      <c r="L75" s="162"/>
    </row>
    <row r="76" spans="2:12" s="10" customFormat="1" ht="19.899999999999999" customHeight="1">
      <c r="B76" s="156"/>
      <c r="C76" s="157"/>
      <c r="D76" s="158" t="s">
        <v>184</v>
      </c>
      <c r="E76" s="159"/>
      <c r="F76" s="159"/>
      <c r="G76" s="159"/>
      <c r="H76" s="159"/>
      <c r="I76" s="160"/>
      <c r="J76" s="161">
        <f>J268</f>
        <v>0</v>
      </c>
      <c r="K76" s="157"/>
      <c r="L76" s="162"/>
    </row>
    <row r="77" spans="2:12" s="10" customFormat="1" ht="19.899999999999999" customHeight="1">
      <c r="B77" s="156"/>
      <c r="C77" s="157"/>
      <c r="D77" s="158" t="s">
        <v>185</v>
      </c>
      <c r="E77" s="159"/>
      <c r="F77" s="159"/>
      <c r="G77" s="159"/>
      <c r="H77" s="159"/>
      <c r="I77" s="160"/>
      <c r="J77" s="161">
        <f>J270</f>
        <v>0</v>
      </c>
      <c r="K77" s="157"/>
      <c r="L77" s="162"/>
    </row>
    <row r="78" spans="2:12" s="10" customFormat="1" ht="19.899999999999999" customHeight="1">
      <c r="B78" s="156"/>
      <c r="C78" s="157"/>
      <c r="D78" s="158" t="s">
        <v>718</v>
      </c>
      <c r="E78" s="159"/>
      <c r="F78" s="159"/>
      <c r="G78" s="159"/>
      <c r="H78" s="159"/>
      <c r="I78" s="160"/>
      <c r="J78" s="161">
        <f>J287</f>
        <v>0</v>
      </c>
      <c r="K78" s="157"/>
      <c r="L78" s="162"/>
    </row>
    <row r="79" spans="2:12" s="10" customFormat="1" ht="19.899999999999999" customHeight="1">
      <c r="B79" s="156"/>
      <c r="C79" s="157"/>
      <c r="D79" s="158" t="s">
        <v>186</v>
      </c>
      <c r="E79" s="159"/>
      <c r="F79" s="159"/>
      <c r="G79" s="159"/>
      <c r="H79" s="159"/>
      <c r="I79" s="160"/>
      <c r="J79" s="161">
        <f>J289</f>
        <v>0</v>
      </c>
      <c r="K79" s="157"/>
      <c r="L79" s="162"/>
    </row>
    <row r="80" spans="2:12" s="10" customFormat="1" ht="19.899999999999999" customHeight="1">
      <c r="B80" s="156"/>
      <c r="C80" s="157"/>
      <c r="D80" s="158" t="s">
        <v>187</v>
      </c>
      <c r="E80" s="159"/>
      <c r="F80" s="159"/>
      <c r="G80" s="159"/>
      <c r="H80" s="159"/>
      <c r="I80" s="160"/>
      <c r="J80" s="161">
        <f>J298</f>
        <v>0</v>
      </c>
      <c r="K80" s="157"/>
      <c r="L80" s="162"/>
    </row>
    <row r="81" spans="1:31" s="10" customFormat="1" ht="19.899999999999999" customHeight="1">
      <c r="B81" s="156"/>
      <c r="C81" s="157"/>
      <c r="D81" s="158" t="s">
        <v>188</v>
      </c>
      <c r="E81" s="159"/>
      <c r="F81" s="159"/>
      <c r="G81" s="159"/>
      <c r="H81" s="159"/>
      <c r="I81" s="160"/>
      <c r="J81" s="161">
        <f>J304</f>
        <v>0</v>
      </c>
      <c r="K81" s="157"/>
      <c r="L81" s="162"/>
    </row>
    <row r="82" spans="1:31" s="10" customFormat="1" ht="19.899999999999999" customHeight="1">
      <c r="B82" s="156"/>
      <c r="C82" s="157"/>
      <c r="D82" s="158" t="s">
        <v>189</v>
      </c>
      <c r="E82" s="159"/>
      <c r="F82" s="159"/>
      <c r="G82" s="159"/>
      <c r="H82" s="159"/>
      <c r="I82" s="160"/>
      <c r="J82" s="161">
        <f>J309</f>
        <v>0</v>
      </c>
      <c r="K82" s="157"/>
      <c r="L82" s="162"/>
    </row>
    <row r="83" spans="1:31" s="2" customFormat="1" ht="21.75" customHeight="1">
      <c r="A83" s="36"/>
      <c r="B83" s="37"/>
      <c r="C83" s="38"/>
      <c r="D83" s="38"/>
      <c r="E83" s="38"/>
      <c r="F83" s="38"/>
      <c r="G83" s="38"/>
      <c r="H83" s="38"/>
      <c r="I83" s="109"/>
      <c r="J83" s="38"/>
      <c r="K83" s="38"/>
      <c r="L83" s="110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31" s="2" customFormat="1" ht="6.95" customHeight="1">
      <c r="A84" s="36"/>
      <c r="B84" s="49"/>
      <c r="C84" s="50"/>
      <c r="D84" s="50"/>
      <c r="E84" s="50"/>
      <c r="F84" s="50"/>
      <c r="G84" s="50"/>
      <c r="H84" s="50"/>
      <c r="I84" s="140"/>
      <c r="J84" s="50"/>
      <c r="K84" s="50"/>
      <c r="L84" s="110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8" spans="1:31" s="2" customFormat="1" ht="6.95" customHeight="1">
      <c r="A88" s="36"/>
      <c r="B88" s="51"/>
      <c r="C88" s="52"/>
      <c r="D88" s="52"/>
      <c r="E88" s="52"/>
      <c r="F88" s="52"/>
      <c r="G88" s="52"/>
      <c r="H88" s="52"/>
      <c r="I88" s="143"/>
      <c r="J88" s="52"/>
      <c r="K88" s="52"/>
      <c r="L88" s="110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4.95" customHeight="1">
      <c r="A89" s="36"/>
      <c r="B89" s="37"/>
      <c r="C89" s="24" t="s">
        <v>116</v>
      </c>
      <c r="D89" s="38"/>
      <c r="E89" s="38"/>
      <c r="F89" s="38"/>
      <c r="G89" s="38"/>
      <c r="H89" s="38"/>
      <c r="I89" s="109"/>
      <c r="J89" s="38"/>
      <c r="K89" s="38"/>
      <c r="L89" s="110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6.95" customHeight="1">
      <c r="A90" s="36"/>
      <c r="B90" s="37"/>
      <c r="C90" s="38"/>
      <c r="D90" s="38"/>
      <c r="E90" s="38"/>
      <c r="F90" s="38"/>
      <c r="G90" s="38"/>
      <c r="H90" s="38"/>
      <c r="I90" s="109"/>
      <c r="J90" s="38"/>
      <c r="K90" s="38"/>
      <c r="L90" s="110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109"/>
      <c r="J91" s="38"/>
      <c r="K91" s="38"/>
      <c r="L91" s="110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16.5" customHeight="1">
      <c r="A92" s="36"/>
      <c r="B92" s="37"/>
      <c r="C92" s="38"/>
      <c r="D92" s="38"/>
      <c r="E92" s="378" t="str">
        <f>E7</f>
        <v>Regenerace bytového fondu Mírová osada I.etapa -ul.Chrustova - VZ ZATEPLENÍ ,IZOLACE</v>
      </c>
      <c r="F92" s="379"/>
      <c r="G92" s="379"/>
      <c r="H92" s="379"/>
      <c r="I92" s="109"/>
      <c r="J92" s="38"/>
      <c r="K92" s="38"/>
      <c r="L92" s="110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0" t="s">
        <v>165</v>
      </c>
      <c r="D93" s="38"/>
      <c r="E93" s="38"/>
      <c r="F93" s="38"/>
      <c r="G93" s="38"/>
      <c r="H93" s="38"/>
      <c r="I93" s="109"/>
      <c r="J93" s="38"/>
      <c r="K93" s="38"/>
      <c r="L93" s="110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24.75" customHeight="1">
      <c r="A94" s="36"/>
      <c r="B94" s="37"/>
      <c r="C94" s="38"/>
      <c r="D94" s="38"/>
      <c r="E94" s="330" t="str">
        <f>E9</f>
        <v xml:space="preserve">D.1.1/1-14 - Chrustova 14 - Stavební práce vnější - zateplení objektu ,zateplení půdy, izolace suterénu, střecha </v>
      </c>
      <c r="F94" s="375"/>
      <c r="G94" s="375"/>
      <c r="H94" s="375"/>
      <c r="I94" s="109"/>
      <c r="J94" s="38"/>
      <c r="K94" s="38"/>
      <c r="L94" s="110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6.95" customHeight="1">
      <c r="A95" s="36"/>
      <c r="B95" s="37"/>
      <c r="C95" s="38"/>
      <c r="D95" s="38"/>
      <c r="E95" s="38"/>
      <c r="F95" s="38"/>
      <c r="G95" s="38"/>
      <c r="H95" s="38"/>
      <c r="I95" s="109"/>
      <c r="J95" s="38"/>
      <c r="K95" s="38"/>
      <c r="L95" s="110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12" customHeight="1">
      <c r="A96" s="36"/>
      <c r="B96" s="37"/>
      <c r="C96" s="30" t="s">
        <v>22</v>
      </c>
      <c r="D96" s="38"/>
      <c r="E96" s="38"/>
      <c r="F96" s="28" t="str">
        <f>F12</f>
        <v xml:space="preserve">Slezská Ostrava </v>
      </c>
      <c r="G96" s="38"/>
      <c r="H96" s="38"/>
      <c r="I96" s="112" t="s">
        <v>24</v>
      </c>
      <c r="J96" s="61" t="str">
        <f>IF(J12="","",J12)</f>
        <v>22. 3. 2020</v>
      </c>
      <c r="K96" s="38"/>
      <c r="L96" s="110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6.95" customHeight="1">
      <c r="A97" s="36"/>
      <c r="B97" s="37"/>
      <c r="C97" s="38"/>
      <c r="D97" s="38"/>
      <c r="E97" s="38"/>
      <c r="F97" s="38"/>
      <c r="G97" s="38"/>
      <c r="H97" s="38"/>
      <c r="I97" s="109"/>
      <c r="J97" s="38"/>
      <c r="K97" s="38"/>
      <c r="L97" s="110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15.2" customHeight="1">
      <c r="A98" s="36"/>
      <c r="B98" s="37"/>
      <c r="C98" s="30" t="s">
        <v>30</v>
      </c>
      <c r="D98" s="38"/>
      <c r="E98" s="38"/>
      <c r="F98" s="28" t="str">
        <f>E15</f>
        <v xml:space="preserve"> </v>
      </c>
      <c r="G98" s="38"/>
      <c r="H98" s="38"/>
      <c r="I98" s="112" t="s">
        <v>37</v>
      </c>
      <c r="J98" s="34" t="str">
        <f>E21</f>
        <v xml:space="preserve">Lenka Jerakasová </v>
      </c>
      <c r="K98" s="38"/>
      <c r="L98" s="110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0" t="s">
        <v>35</v>
      </c>
      <c r="D99" s="38"/>
      <c r="E99" s="38"/>
      <c r="F99" s="28" t="str">
        <f>IF(E18="","",E18)</f>
        <v>Vyplň údaj</v>
      </c>
      <c r="G99" s="38"/>
      <c r="H99" s="38"/>
      <c r="I99" s="112" t="s">
        <v>42</v>
      </c>
      <c r="J99" s="34" t="str">
        <f>E24</f>
        <v xml:space="preserve">Lenka Jerakasová </v>
      </c>
      <c r="K99" s="38"/>
      <c r="L99" s="110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0.35" customHeight="1">
      <c r="A100" s="36"/>
      <c r="B100" s="37"/>
      <c r="C100" s="38"/>
      <c r="D100" s="38"/>
      <c r="E100" s="38"/>
      <c r="F100" s="38"/>
      <c r="G100" s="38"/>
      <c r="H100" s="38"/>
      <c r="I100" s="109"/>
      <c r="J100" s="38"/>
      <c r="K100" s="38"/>
      <c r="L100" s="110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11" customFormat="1" ht="29.25" customHeight="1">
      <c r="A101" s="163"/>
      <c r="B101" s="164"/>
      <c r="C101" s="165" t="s">
        <v>117</v>
      </c>
      <c r="D101" s="166" t="s">
        <v>64</v>
      </c>
      <c r="E101" s="166" t="s">
        <v>60</v>
      </c>
      <c r="F101" s="166" t="s">
        <v>61</v>
      </c>
      <c r="G101" s="166" t="s">
        <v>118</v>
      </c>
      <c r="H101" s="166" t="s">
        <v>119</v>
      </c>
      <c r="I101" s="167" t="s">
        <v>120</v>
      </c>
      <c r="J101" s="166" t="s">
        <v>112</v>
      </c>
      <c r="K101" s="168" t="s">
        <v>121</v>
      </c>
      <c r="L101" s="169"/>
      <c r="M101" s="70" t="s">
        <v>32</v>
      </c>
      <c r="N101" s="71" t="s">
        <v>49</v>
      </c>
      <c r="O101" s="71" t="s">
        <v>122</v>
      </c>
      <c r="P101" s="71" t="s">
        <v>123</v>
      </c>
      <c r="Q101" s="71" t="s">
        <v>124</v>
      </c>
      <c r="R101" s="71" t="s">
        <v>125</v>
      </c>
      <c r="S101" s="71" t="s">
        <v>126</v>
      </c>
      <c r="T101" s="72" t="s">
        <v>127</v>
      </c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</row>
    <row r="102" spans="1:65" s="2" customFormat="1" ht="22.9" customHeight="1">
      <c r="A102" s="36"/>
      <c r="B102" s="37"/>
      <c r="C102" s="77" t="s">
        <v>128</v>
      </c>
      <c r="D102" s="38"/>
      <c r="E102" s="38"/>
      <c r="F102" s="38"/>
      <c r="G102" s="38"/>
      <c r="H102" s="38"/>
      <c r="I102" s="109"/>
      <c r="J102" s="170">
        <f>BK102</f>
        <v>0</v>
      </c>
      <c r="K102" s="38"/>
      <c r="L102" s="41"/>
      <c r="M102" s="73"/>
      <c r="N102" s="171"/>
      <c r="O102" s="74"/>
      <c r="P102" s="172">
        <f>P103+P202+P224</f>
        <v>0</v>
      </c>
      <c r="Q102" s="74"/>
      <c r="R102" s="172">
        <f>R103+R202+R224</f>
        <v>51.132080899999998</v>
      </c>
      <c r="S102" s="74"/>
      <c r="T102" s="173">
        <f>T103+T202+T224</f>
        <v>22.104558000000001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8" t="s">
        <v>78</v>
      </c>
      <c r="AU102" s="18" t="s">
        <v>113</v>
      </c>
      <c r="BK102" s="174">
        <f>BK103+BK202+BK224</f>
        <v>0</v>
      </c>
    </row>
    <row r="103" spans="1:65" s="12" customFormat="1" ht="25.9" customHeight="1">
      <c r="B103" s="175"/>
      <c r="C103" s="176"/>
      <c r="D103" s="177" t="s">
        <v>78</v>
      </c>
      <c r="E103" s="178" t="s">
        <v>190</v>
      </c>
      <c r="F103" s="178" t="s">
        <v>191</v>
      </c>
      <c r="G103" s="176"/>
      <c r="H103" s="176"/>
      <c r="I103" s="179"/>
      <c r="J103" s="180">
        <f>BK103</f>
        <v>0</v>
      </c>
      <c r="K103" s="176"/>
      <c r="L103" s="181"/>
      <c r="M103" s="182"/>
      <c r="N103" s="183"/>
      <c r="O103" s="183"/>
      <c r="P103" s="184">
        <f>P104+P116+P118+P120+P122+P129+P177+P193+P200</f>
        <v>0</v>
      </c>
      <c r="Q103" s="183"/>
      <c r="R103" s="184">
        <f>R104+R116+R118+R120+R122+R129+R177+R193+R200</f>
        <v>39.241955400000002</v>
      </c>
      <c r="S103" s="183"/>
      <c r="T103" s="185">
        <f>T104+T116+T118+T120+T122+T129+T177+T193+T200</f>
        <v>19.7287</v>
      </c>
      <c r="AR103" s="186" t="s">
        <v>21</v>
      </c>
      <c r="AT103" s="187" t="s">
        <v>78</v>
      </c>
      <c r="AU103" s="187" t="s">
        <v>79</v>
      </c>
      <c r="AY103" s="186" t="s">
        <v>132</v>
      </c>
      <c r="BK103" s="188">
        <f>BK104+BK116+BK118+BK120+BK122+BK129+BK177+BK193+BK200</f>
        <v>0</v>
      </c>
    </row>
    <row r="104" spans="1:65" s="12" customFormat="1" ht="22.9" customHeight="1">
      <c r="B104" s="175"/>
      <c r="C104" s="176"/>
      <c r="D104" s="177" t="s">
        <v>78</v>
      </c>
      <c r="E104" s="189" t="s">
        <v>21</v>
      </c>
      <c r="F104" s="189" t="s">
        <v>192</v>
      </c>
      <c r="G104" s="176"/>
      <c r="H104" s="176"/>
      <c r="I104" s="179"/>
      <c r="J104" s="190">
        <f>BK104</f>
        <v>0</v>
      </c>
      <c r="K104" s="176"/>
      <c r="L104" s="181"/>
      <c r="M104" s="182"/>
      <c r="N104" s="183"/>
      <c r="O104" s="183"/>
      <c r="P104" s="184">
        <f>SUM(P105:P115)</f>
        <v>0</v>
      </c>
      <c r="Q104" s="183"/>
      <c r="R104" s="184">
        <f>SUM(R105:R115)</f>
        <v>0</v>
      </c>
      <c r="S104" s="183"/>
      <c r="T104" s="185">
        <f>SUM(T105:T115)</f>
        <v>11.628</v>
      </c>
      <c r="AR104" s="186" t="s">
        <v>21</v>
      </c>
      <c r="AT104" s="187" t="s">
        <v>78</v>
      </c>
      <c r="AU104" s="187" t="s">
        <v>21</v>
      </c>
      <c r="AY104" s="186" t="s">
        <v>132</v>
      </c>
      <c r="BK104" s="188">
        <f>SUM(BK105:BK115)</f>
        <v>0</v>
      </c>
    </row>
    <row r="105" spans="1:65" s="2" customFormat="1" ht="33" customHeight="1">
      <c r="A105" s="36"/>
      <c r="B105" s="37"/>
      <c r="C105" s="191" t="s">
        <v>21</v>
      </c>
      <c r="D105" s="191" t="s">
        <v>135</v>
      </c>
      <c r="E105" s="192" t="s">
        <v>193</v>
      </c>
      <c r="F105" s="193" t="s">
        <v>194</v>
      </c>
      <c r="G105" s="194" t="s">
        <v>195</v>
      </c>
      <c r="H105" s="195">
        <v>45.6</v>
      </c>
      <c r="I105" s="196"/>
      <c r="J105" s="197">
        <f>ROUND(I105*H105,2)</f>
        <v>0</v>
      </c>
      <c r="K105" s="193" t="s">
        <v>139</v>
      </c>
      <c r="L105" s="41"/>
      <c r="M105" s="198" t="s">
        <v>32</v>
      </c>
      <c r="N105" s="199" t="s">
        <v>51</v>
      </c>
      <c r="O105" s="66"/>
      <c r="P105" s="200">
        <f>O105*H105</f>
        <v>0</v>
      </c>
      <c r="Q105" s="200">
        <v>0</v>
      </c>
      <c r="R105" s="200">
        <f>Q105*H105</f>
        <v>0</v>
      </c>
      <c r="S105" s="200">
        <v>0.255</v>
      </c>
      <c r="T105" s="201">
        <f>S105*H105</f>
        <v>11.628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202" t="s">
        <v>150</v>
      </c>
      <c r="AT105" s="202" t="s">
        <v>135</v>
      </c>
      <c r="AU105" s="202" t="s">
        <v>141</v>
      </c>
      <c r="AY105" s="18" t="s">
        <v>132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8" t="s">
        <v>141</v>
      </c>
      <c r="BK105" s="203">
        <f>ROUND(I105*H105,2)</f>
        <v>0</v>
      </c>
      <c r="BL105" s="18" t="s">
        <v>150</v>
      </c>
      <c r="BM105" s="202" t="s">
        <v>719</v>
      </c>
    </row>
    <row r="106" spans="1:65" s="13" customFormat="1" ht="11.25">
      <c r="B106" s="209"/>
      <c r="C106" s="210"/>
      <c r="D106" s="211" t="s">
        <v>197</v>
      </c>
      <c r="E106" s="212" t="s">
        <v>32</v>
      </c>
      <c r="F106" s="213" t="s">
        <v>720</v>
      </c>
      <c r="G106" s="210"/>
      <c r="H106" s="214">
        <v>45.6</v>
      </c>
      <c r="I106" s="215"/>
      <c r="J106" s="210"/>
      <c r="K106" s="210"/>
      <c r="L106" s="216"/>
      <c r="M106" s="217"/>
      <c r="N106" s="218"/>
      <c r="O106" s="218"/>
      <c r="P106" s="218"/>
      <c r="Q106" s="218"/>
      <c r="R106" s="218"/>
      <c r="S106" s="218"/>
      <c r="T106" s="219"/>
      <c r="AT106" s="220" t="s">
        <v>197</v>
      </c>
      <c r="AU106" s="220" t="s">
        <v>141</v>
      </c>
      <c r="AV106" s="13" t="s">
        <v>141</v>
      </c>
      <c r="AW106" s="13" t="s">
        <v>41</v>
      </c>
      <c r="AX106" s="13" t="s">
        <v>79</v>
      </c>
      <c r="AY106" s="220" t="s">
        <v>132</v>
      </c>
    </row>
    <row r="107" spans="1:65" s="14" customFormat="1" ht="11.25">
      <c r="B107" s="221"/>
      <c r="C107" s="222"/>
      <c r="D107" s="211" t="s">
        <v>197</v>
      </c>
      <c r="E107" s="223" t="s">
        <v>32</v>
      </c>
      <c r="F107" s="224" t="s">
        <v>199</v>
      </c>
      <c r="G107" s="222"/>
      <c r="H107" s="225">
        <v>45.6</v>
      </c>
      <c r="I107" s="226"/>
      <c r="J107" s="222"/>
      <c r="K107" s="222"/>
      <c r="L107" s="227"/>
      <c r="M107" s="228"/>
      <c r="N107" s="229"/>
      <c r="O107" s="229"/>
      <c r="P107" s="229"/>
      <c r="Q107" s="229"/>
      <c r="R107" s="229"/>
      <c r="S107" s="229"/>
      <c r="T107" s="230"/>
      <c r="AT107" s="231" t="s">
        <v>197</v>
      </c>
      <c r="AU107" s="231" t="s">
        <v>141</v>
      </c>
      <c r="AV107" s="14" t="s">
        <v>150</v>
      </c>
      <c r="AW107" s="14" t="s">
        <v>41</v>
      </c>
      <c r="AX107" s="14" t="s">
        <v>21</v>
      </c>
      <c r="AY107" s="231" t="s">
        <v>132</v>
      </c>
    </row>
    <row r="108" spans="1:65" s="2" customFormat="1" ht="21.75" customHeight="1">
      <c r="A108" s="36"/>
      <c r="B108" s="37"/>
      <c r="C108" s="191" t="s">
        <v>141</v>
      </c>
      <c r="D108" s="191" t="s">
        <v>135</v>
      </c>
      <c r="E108" s="192" t="s">
        <v>200</v>
      </c>
      <c r="F108" s="193" t="s">
        <v>201</v>
      </c>
      <c r="G108" s="194" t="s">
        <v>202</v>
      </c>
      <c r="H108" s="195">
        <v>59.85</v>
      </c>
      <c r="I108" s="196"/>
      <c r="J108" s="197">
        <f>ROUND(I108*H108,2)</f>
        <v>0</v>
      </c>
      <c r="K108" s="193" t="s">
        <v>139</v>
      </c>
      <c r="L108" s="41"/>
      <c r="M108" s="198" t="s">
        <v>32</v>
      </c>
      <c r="N108" s="199" t="s">
        <v>51</v>
      </c>
      <c r="O108" s="66"/>
      <c r="P108" s="200">
        <f>O108*H108</f>
        <v>0</v>
      </c>
      <c r="Q108" s="200">
        <v>0</v>
      </c>
      <c r="R108" s="200">
        <f>Q108*H108</f>
        <v>0</v>
      </c>
      <c r="S108" s="200">
        <v>0</v>
      </c>
      <c r="T108" s="201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202" t="s">
        <v>150</v>
      </c>
      <c r="AT108" s="202" t="s">
        <v>135</v>
      </c>
      <c r="AU108" s="202" t="s">
        <v>141</v>
      </c>
      <c r="AY108" s="18" t="s">
        <v>132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18" t="s">
        <v>141</v>
      </c>
      <c r="BK108" s="203">
        <f>ROUND(I108*H108,2)</f>
        <v>0</v>
      </c>
      <c r="BL108" s="18" t="s">
        <v>150</v>
      </c>
      <c r="BM108" s="202" t="s">
        <v>721</v>
      </c>
    </row>
    <row r="109" spans="1:65" s="13" customFormat="1" ht="11.25">
      <c r="B109" s="209"/>
      <c r="C109" s="210"/>
      <c r="D109" s="211" t="s">
        <v>197</v>
      </c>
      <c r="E109" s="212" t="s">
        <v>32</v>
      </c>
      <c r="F109" s="213" t="s">
        <v>722</v>
      </c>
      <c r="G109" s="210"/>
      <c r="H109" s="214">
        <v>59.85</v>
      </c>
      <c r="I109" s="215"/>
      <c r="J109" s="210"/>
      <c r="K109" s="210"/>
      <c r="L109" s="216"/>
      <c r="M109" s="217"/>
      <c r="N109" s="218"/>
      <c r="O109" s="218"/>
      <c r="P109" s="218"/>
      <c r="Q109" s="218"/>
      <c r="R109" s="218"/>
      <c r="S109" s="218"/>
      <c r="T109" s="219"/>
      <c r="AT109" s="220" t="s">
        <v>197</v>
      </c>
      <c r="AU109" s="220" t="s">
        <v>141</v>
      </c>
      <c r="AV109" s="13" t="s">
        <v>141</v>
      </c>
      <c r="AW109" s="13" t="s">
        <v>41</v>
      </c>
      <c r="AX109" s="13" t="s">
        <v>79</v>
      </c>
      <c r="AY109" s="220" t="s">
        <v>132</v>
      </c>
    </row>
    <row r="110" spans="1:65" s="14" customFormat="1" ht="11.25">
      <c r="B110" s="221"/>
      <c r="C110" s="222"/>
      <c r="D110" s="211" t="s">
        <v>197</v>
      </c>
      <c r="E110" s="223" t="s">
        <v>32</v>
      </c>
      <c r="F110" s="224" t="s">
        <v>199</v>
      </c>
      <c r="G110" s="222"/>
      <c r="H110" s="225">
        <v>59.85</v>
      </c>
      <c r="I110" s="226"/>
      <c r="J110" s="222"/>
      <c r="K110" s="222"/>
      <c r="L110" s="227"/>
      <c r="M110" s="228"/>
      <c r="N110" s="229"/>
      <c r="O110" s="229"/>
      <c r="P110" s="229"/>
      <c r="Q110" s="229"/>
      <c r="R110" s="229"/>
      <c r="S110" s="229"/>
      <c r="T110" s="230"/>
      <c r="AT110" s="231" t="s">
        <v>197</v>
      </c>
      <c r="AU110" s="231" t="s">
        <v>141</v>
      </c>
      <c r="AV110" s="14" t="s">
        <v>150</v>
      </c>
      <c r="AW110" s="14" t="s">
        <v>41</v>
      </c>
      <c r="AX110" s="14" t="s">
        <v>21</v>
      </c>
      <c r="AY110" s="231" t="s">
        <v>132</v>
      </c>
    </row>
    <row r="111" spans="1:65" s="2" customFormat="1" ht="21.75" customHeight="1">
      <c r="A111" s="36"/>
      <c r="B111" s="37"/>
      <c r="C111" s="191" t="s">
        <v>146</v>
      </c>
      <c r="D111" s="191" t="s">
        <v>135</v>
      </c>
      <c r="E111" s="192" t="s">
        <v>205</v>
      </c>
      <c r="F111" s="193" t="s">
        <v>206</v>
      </c>
      <c r="G111" s="194" t="s">
        <v>202</v>
      </c>
      <c r="H111" s="195">
        <v>59.85</v>
      </c>
      <c r="I111" s="196"/>
      <c r="J111" s="197">
        <f>ROUND(I111*H111,2)</f>
        <v>0</v>
      </c>
      <c r="K111" s="193" t="s">
        <v>139</v>
      </c>
      <c r="L111" s="41"/>
      <c r="M111" s="198" t="s">
        <v>32</v>
      </c>
      <c r="N111" s="199" t="s">
        <v>51</v>
      </c>
      <c r="O111" s="66"/>
      <c r="P111" s="200">
        <f>O111*H111</f>
        <v>0</v>
      </c>
      <c r="Q111" s="200">
        <v>0</v>
      </c>
      <c r="R111" s="200">
        <f>Q111*H111</f>
        <v>0</v>
      </c>
      <c r="S111" s="200">
        <v>0</v>
      </c>
      <c r="T111" s="201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2" t="s">
        <v>150</v>
      </c>
      <c r="AT111" s="202" t="s">
        <v>135</v>
      </c>
      <c r="AU111" s="202" t="s">
        <v>141</v>
      </c>
      <c r="AY111" s="18" t="s">
        <v>132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8" t="s">
        <v>141</v>
      </c>
      <c r="BK111" s="203">
        <f>ROUND(I111*H111,2)</f>
        <v>0</v>
      </c>
      <c r="BL111" s="18" t="s">
        <v>150</v>
      </c>
      <c r="BM111" s="202" t="s">
        <v>723</v>
      </c>
    </row>
    <row r="112" spans="1:65" s="2" customFormat="1" ht="21.75" customHeight="1">
      <c r="A112" s="36"/>
      <c r="B112" s="37"/>
      <c r="C112" s="191" t="s">
        <v>150</v>
      </c>
      <c r="D112" s="191" t="s">
        <v>135</v>
      </c>
      <c r="E112" s="192" t="s">
        <v>208</v>
      </c>
      <c r="F112" s="193" t="s">
        <v>209</v>
      </c>
      <c r="G112" s="194" t="s">
        <v>202</v>
      </c>
      <c r="H112" s="195">
        <v>59.85</v>
      </c>
      <c r="I112" s="196"/>
      <c r="J112" s="197">
        <f>ROUND(I112*H112,2)</f>
        <v>0</v>
      </c>
      <c r="K112" s="193" t="s">
        <v>139</v>
      </c>
      <c r="L112" s="41"/>
      <c r="M112" s="198" t="s">
        <v>32</v>
      </c>
      <c r="N112" s="199" t="s">
        <v>51</v>
      </c>
      <c r="O112" s="66"/>
      <c r="P112" s="200">
        <f>O112*H112</f>
        <v>0</v>
      </c>
      <c r="Q112" s="200">
        <v>0</v>
      </c>
      <c r="R112" s="200">
        <f>Q112*H112</f>
        <v>0</v>
      </c>
      <c r="S112" s="200">
        <v>0</v>
      </c>
      <c r="T112" s="201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202" t="s">
        <v>150</v>
      </c>
      <c r="AT112" s="202" t="s">
        <v>135</v>
      </c>
      <c r="AU112" s="202" t="s">
        <v>141</v>
      </c>
      <c r="AY112" s="18" t="s">
        <v>132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8" t="s">
        <v>141</v>
      </c>
      <c r="BK112" s="203">
        <f>ROUND(I112*H112,2)</f>
        <v>0</v>
      </c>
      <c r="BL112" s="18" t="s">
        <v>150</v>
      </c>
      <c r="BM112" s="202" t="s">
        <v>724</v>
      </c>
    </row>
    <row r="113" spans="1:65" s="2" customFormat="1" ht="21.75" customHeight="1">
      <c r="A113" s="36"/>
      <c r="B113" s="37"/>
      <c r="C113" s="191" t="s">
        <v>131</v>
      </c>
      <c r="D113" s="191" t="s">
        <v>135</v>
      </c>
      <c r="E113" s="192" t="s">
        <v>211</v>
      </c>
      <c r="F113" s="193" t="s">
        <v>212</v>
      </c>
      <c r="G113" s="194" t="s">
        <v>202</v>
      </c>
      <c r="H113" s="195">
        <v>59.85</v>
      </c>
      <c r="I113" s="196"/>
      <c r="J113" s="197">
        <f>ROUND(I113*H113,2)</f>
        <v>0</v>
      </c>
      <c r="K113" s="193" t="s">
        <v>139</v>
      </c>
      <c r="L113" s="41"/>
      <c r="M113" s="198" t="s">
        <v>32</v>
      </c>
      <c r="N113" s="199" t="s">
        <v>51</v>
      </c>
      <c r="O113" s="66"/>
      <c r="P113" s="200">
        <f>O113*H113</f>
        <v>0</v>
      </c>
      <c r="Q113" s="200">
        <v>0</v>
      </c>
      <c r="R113" s="200">
        <f>Q113*H113</f>
        <v>0</v>
      </c>
      <c r="S113" s="200">
        <v>0</v>
      </c>
      <c r="T113" s="201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202" t="s">
        <v>150</v>
      </c>
      <c r="AT113" s="202" t="s">
        <v>135</v>
      </c>
      <c r="AU113" s="202" t="s">
        <v>141</v>
      </c>
      <c r="AY113" s="18" t="s">
        <v>132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18" t="s">
        <v>141</v>
      </c>
      <c r="BK113" s="203">
        <f>ROUND(I113*H113,2)</f>
        <v>0</v>
      </c>
      <c r="BL113" s="18" t="s">
        <v>150</v>
      </c>
      <c r="BM113" s="202" t="s">
        <v>725</v>
      </c>
    </row>
    <row r="114" spans="1:65" s="2" customFormat="1" ht="21.75" customHeight="1">
      <c r="A114" s="36"/>
      <c r="B114" s="37"/>
      <c r="C114" s="191" t="s">
        <v>157</v>
      </c>
      <c r="D114" s="191" t="s">
        <v>135</v>
      </c>
      <c r="E114" s="192" t="s">
        <v>214</v>
      </c>
      <c r="F114" s="193" t="s">
        <v>215</v>
      </c>
      <c r="G114" s="194" t="s">
        <v>202</v>
      </c>
      <c r="H114" s="195">
        <v>59.85</v>
      </c>
      <c r="I114" s="196"/>
      <c r="J114" s="197">
        <f>ROUND(I114*H114,2)</f>
        <v>0</v>
      </c>
      <c r="K114" s="193" t="s">
        <v>139</v>
      </c>
      <c r="L114" s="41"/>
      <c r="M114" s="198" t="s">
        <v>32</v>
      </c>
      <c r="N114" s="199" t="s">
        <v>51</v>
      </c>
      <c r="O114" s="66"/>
      <c r="P114" s="200">
        <f>O114*H114</f>
        <v>0</v>
      </c>
      <c r="Q114" s="200">
        <v>0</v>
      </c>
      <c r="R114" s="200">
        <f>Q114*H114</f>
        <v>0</v>
      </c>
      <c r="S114" s="200">
        <v>0</v>
      </c>
      <c r="T114" s="201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2" t="s">
        <v>150</v>
      </c>
      <c r="AT114" s="202" t="s">
        <v>135</v>
      </c>
      <c r="AU114" s="202" t="s">
        <v>141</v>
      </c>
      <c r="AY114" s="18" t="s">
        <v>132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8" t="s">
        <v>141</v>
      </c>
      <c r="BK114" s="203">
        <f>ROUND(I114*H114,2)</f>
        <v>0</v>
      </c>
      <c r="BL114" s="18" t="s">
        <v>150</v>
      </c>
      <c r="BM114" s="202" t="s">
        <v>726</v>
      </c>
    </row>
    <row r="115" spans="1:65" s="2" customFormat="1" ht="21.75" customHeight="1">
      <c r="A115" s="36"/>
      <c r="B115" s="37"/>
      <c r="C115" s="191" t="s">
        <v>161</v>
      </c>
      <c r="D115" s="191" t="s">
        <v>135</v>
      </c>
      <c r="E115" s="192" t="s">
        <v>217</v>
      </c>
      <c r="F115" s="193" t="s">
        <v>218</v>
      </c>
      <c r="G115" s="194" t="s">
        <v>202</v>
      </c>
      <c r="H115" s="195">
        <v>59.85</v>
      </c>
      <c r="I115" s="196"/>
      <c r="J115" s="197">
        <f>ROUND(I115*H115,2)</f>
        <v>0</v>
      </c>
      <c r="K115" s="193" t="s">
        <v>139</v>
      </c>
      <c r="L115" s="41"/>
      <c r="M115" s="198" t="s">
        <v>32</v>
      </c>
      <c r="N115" s="199" t="s">
        <v>51</v>
      </c>
      <c r="O115" s="66"/>
      <c r="P115" s="200">
        <f>O115*H115</f>
        <v>0</v>
      </c>
      <c r="Q115" s="200">
        <v>0</v>
      </c>
      <c r="R115" s="200">
        <f>Q115*H115</f>
        <v>0</v>
      </c>
      <c r="S115" s="200">
        <v>0</v>
      </c>
      <c r="T115" s="201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202" t="s">
        <v>150</v>
      </c>
      <c r="AT115" s="202" t="s">
        <v>135</v>
      </c>
      <c r="AU115" s="202" t="s">
        <v>141</v>
      </c>
      <c r="AY115" s="18" t="s">
        <v>132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8" t="s">
        <v>141</v>
      </c>
      <c r="BK115" s="203">
        <f>ROUND(I115*H115,2)</f>
        <v>0</v>
      </c>
      <c r="BL115" s="18" t="s">
        <v>150</v>
      </c>
      <c r="BM115" s="202" t="s">
        <v>727</v>
      </c>
    </row>
    <row r="116" spans="1:65" s="12" customFormat="1" ht="22.9" customHeight="1">
      <c r="B116" s="175"/>
      <c r="C116" s="176"/>
      <c r="D116" s="177" t="s">
        <v>78</v>
      </c>
      <c r="E116" s="189" t="s">
        <v>141</v>
      </c>
      <c r="F116" s="189" t="s">
        <v>220</v>
      </c>
      <c r="G116" s="176"/>
      <c r="H116" s="176"/>
      <c r="I116" s="179"/>
      <c r="J116" s="190">
        <f>BK116</f>
        <v>0</v>
      </c>
      <c r="K116" s="176"/>
      <c r="L116" s="181"/>
      <c r="M116" s="182"/>
      <c r="N116" s="183"/>
      <c r="O116" s="183"/>
      <c r="P116" s="184">
        <f>P117</f>
        <v>0</v>
      </c>
      <c r="Q116" s="183"/>
      <c r="R116" s="184">
        <f>R117</f>
        <v>9.1760850000000005</v>
      </c>
      <c r="S116" s="183"/>
      <c r="T116" s="185">
        <f>T117</f>
        <v>0</v>
      </c>
      <c r="AR116" s="186" t="s">
        <v>21</v>
      </c>
      <c r="AT116" s="187" t="s">
        <v>78</v>
      </c>
      <c r="AU116" s="187" t="s">
        <v>21</v>
      </c>
      <c r="AY116" s="186" t="s">
        <v>132</v>
      </c>
      <c r="BK116" s="188">
        <f>BK117</f>
        <v>0</v>
      </c>
    </row>
    <row r="117" spans="1:65" s="2" customFormat="1" ht="21.75" customHeight="1">
      <c r="A117" s="36"/>
      <c r="B117" s="37"/>
      <c r="C117" s="191" t="s">
        <v>221</v>
      </c>
      <c r="D117" s="191" t="s">
        <v>135</v>
      </c>
      <c r="E117" s="192" t="s">
        <v>222</v>
      </c>
      <c r="F117" s="193" t="s">
        <v>223</v>
      </c>
      <c r="G117" s="194" t="s">
        <v>224</v>
      </c>
      <c r="H117" s="195">
        <v>40.5</v>
      </c>
      <c r="I117" s="196"/>
      <c r="J117" s="197">
        <f>ROUND(I117*H117,2)</f>
        <v>0</v>
      </c>
      <c r="K117" s="193" t="s">
        <v>139</v>
      </c>
      <c r="L117" s="41"/>
      <c r="M117" s="198" t="s">
        <v>32</v>
      </c>
      <c r="N117" s="199" t="s">
        <v>51</v>
      </c>
      <c r="O117" s="66"/>
      <c r="P117" s="200">
        <f>O117*H117</f>
        <v>0</v>
      </c>
      <c r="Q117" s="200">
        <v>0.22656999999999999</v>
      </c>
      <c r="R117" s="200">
        <f>Q117*H117</f>
        <v>9.1760850000000005</v>
      </c>
      <c r="S117" s="200">
        <v>0</v>
      </c>
      <c r="T117" s="201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2" t="s">
        <v>150</v>
      </c>
      <c r="AT117" s="202" t="s">
        <v>135</v>
      </c>
      <c r="AU117" s="202" t="s">
        <v>141</v>
      </c>
      <c r="AY117" s="18" t="s">
        <v>132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8" t="s">
        <v>141</v>
      </c>
      <c r="BK117" s="203">
        <f>ROUND(I117*H117,2)</f>
        <v>0</v>
      </c>
      <c r="BL117" s="18" t="s">
        <v>150</v>
      </c>
      <c r="BM117" s="202" t="s">
        <v>728</v>
      </c>
    </row>
    <row r="118" spans="1:65" s="12" customFormat="1" ht="22.9" customHeight="1">
      <c r="B118" s="175"/>
      <c r="C118" s="176"/>
      <c r="D118" s="177" t="s">
        <v>78</v>
      </c>
      <c r="E118" s="189" t="s">
        <v>146</v>
      </c>
      <c r="F118" s="189" t="s">
        <v>227</v>
      </c>
      <c r="G118" s="176"/>
      <c r="H118" s="176"/>
      <c r="I118" s="179"/>
      <c r="J118" s="190">
        <f>BK118</f>
        <v>0</v>
      </c>
      <c r="K118" s="176"/>
      <c r="L118" s="181"/>
      <c r="M118" s="182"/>
      <c r="N118" s="183"/>
      <c r="O118" s="183"/>
      <c r="P118" s="184">
        <f>P119</f>
        <v>0</v>
      </c>
      <c r="Q118" s="183"/>
      <c r="R118" s="184">
        <f>R119</f>
        <v>14.961600000000001</v>
      </c>
      <c r="S118" s="183"/>
      <c r="T118" s="185">
        <f>T119</f>
        <v>0</v>
      </c>
      <c r="AR118" s="186" t="s">
        <v>21</v>
      </c>
      <c r="AT118" s="187" t="s">
        <v>78</v>
      </c>
      <c r="AU118" s="187" t="s">
        <v>21</v>
      </c>
      <c r="AY118" s="186" t="s">
        <v>132</v>
      </c>
      <c r="BK118" s="188">
        <f>BK119</f>
        <v>0</v>
      </c>
    </row>
    <row r="119" spans="1:65" s="2" customFormat="1" ht="16.5" customHeight="1">
      <c r="A119" s="36"/>
      <c r="B119" s="37"/>
      <c r="C119" s="191" t="s">
        <v>228</v>
      </c>
      <c r="D119" s="191" t="s">
        <v>135</v>
      </c>
      <c r="E119" s="192" t="s">
        <v>229</v>
      </c>
      <c r="F119" s="193" t="s">
        <v>230</v>
      </c>
      <c r="G119" s="194" t="s">
        <v>138</v>
      </c>
      <c r="H119" s="195">
        <v>8</v>
      </c>
      <c r="I119" s="196"/>
      <c r="J119" s="197">
        <f>ROUND(I119*H119,2)</f>
        <v>0</v>
      </c>
      <c r="K119" s="193" t="s">
        <v>139</v>
      </c>
      <c r="L119" s="41"/>
      <c r="M119" s="198" t="s">
        <v>32</v>
      </c>
      <c r="N119" s="199" t="s">
        <v>51</v>
      </c>
      <c r="O119" s="66"/>
      <c r="P119" s="200">
        <f>O119*H119</f>
        <v>0</v>
      </c>
      <c r="Q119" s="200">
        <v>1.8702000000000001</v>
      </c>
      <c r="R119" s="200">
        <f>Q119*H119</f>
        <v>14.961600000000001</v>
      </c>
      <c r="S119" s="200">
        <v>0</v>
      </c>
      <c r="T119" s="201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202" t="s">
        <v>150</v>
      </c>
      <c r="AT119" s="202" t="s">
        <v>135</v>
      </c>
      <c r="AU119" s="202" t="s">
        <v>141</v>
      </c>
      <c r="AY119" s="18" t="s">
        <v>132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8" t="s">
        <v>141</v>
      </c>
      <c r="BK119" s="203">
        <f>ROUND(I119*H119,2)</f>
        <v>0</v>
      </c>
      <c r="BL119" s="18" t="s">
        <v>150</v>
      </c>
      <c r="BM119" s="202" t="s">
        <v>729</v>
      </c>
    </row>
    <row r="120" spans="1:65" s="12" customFormat="1" ht="22.9" customHeight="1">
      <c r="B120" s="175"/>
      <c r="C120" s="176"/>
      <c r="D120" s="177" t="s">
        <v>78</v>
      </c>
      <c r="E120" s="189" t="s">
        <v>150</v>
      </c>
      <c r="F120" s="189" t="s">
        <v>232</v>
      </c>
      <c r="G120" s="176"/>
      <c r="H120" s="176"/>
      <c r="I120" s="179"/>
      <c r="J120" s="190">
        <f>BK120</f>
        <v>0</v>
      </c>
      <c r="K120" s="176"/>
      <c r="L120" s="181"/>
      <c r="M120" s="182"/>
      <c r="N120" s="183"/>
      <c r="O120" s="183"/>
      <c r="P120" s="184">
        <f>P121</f>
        <v>0</v>
      </c>
      <c r="Q120" s="183"/>
      <c r="R120" s="184">
        <f>R121</f>
        <v>0</v>
      </c>
      <c r="S120" s="183"/>
      <c r="T120" s="185">
        <f>T121</f>
        <v>0</v>
      </c>
      <c r="AR120" s="186" t="s">
        <v>21</v>
      </c>
      <c r="AT120" s="187" t="s">
        <v>78</v>
      </c>
      <c r="AU120" s="187" t="s">
        <v>21</v>
      </c>
      <c r="AY120" s="186" t="s">
        <v>132</v>
      </c>
      <c r="BK120" s="188">
        <f>BK121</f>
        <v>0</v>
      </c>
    </row>
    <row r="121" spans="1:65" s="2" customFormat="1" ht="21.75" customHeight="1">
      <c r="A121" s="36"/>
      <c r="B121" s="37"/>
      <c r="C121" s="191" t="s">
        <v>233</v>
      </c>
      <c r="D121" s="191" t="s">
        <v>135</v>
      </c>
      <c r="E121" s="192" t="s">
        <v>234</v>
      </c>
      <c r="F121" s="193" t="s">
        <v>235</v>
      </c>
      <c r="G121" s="194" t="s">
        <v>195</v>
      </c>
      <c r="H121" s="195">
        <v>45.6</v>
      </c>
      <c r="I121" s="196"/>
      <c r="J121" s="197">
        <f>ROUND(I121*H121,2)</f>
        <v>0</v>
      </c>
      <c r="K121" s="193" t="s">
        <v>139</v>
      </c>
      <c r="L121" s="41"/>
      <c r="M121" s="198" t="s">
        <v>32</v>
      </c>
      <c r="N121" s="199" t="s">
        <v>51</v>
      </c>
      <c r="O121" s="66"/>
      <c r="P121" s="200">
        <f>O121*H121</f>
        <v>0</v>
      </c>
      <c r="Q121" s="200">
        <v>0</v>
      </c>
      <c r="R121" s="200">
        <f>Q121*H121</f>
        <v>0</v>
      </c>
      <c r="S121" s="200">
        <v>0</v>
      </c>
      <c r="T121" s="201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02" t="s">
        <v>150</v>
      </c>
      <c r="AT121" s="202" t="s">
        <v>135</v>
      </c>
      <c r="AU121" s="202" t="s">
        <v>141</v>
      </c>
      <c r="AY121" s="18" t="s">
        <v>132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8" t="s">
        <v>141</v>
      </c>
      <c r="BK121" s="203">
        <f>ROUND(I121*H121,2)</f>
        <v>0</v>
      </c>
      <c r="BL121" s="18" t="s">
        <v>150</v>
      </c>
      <c r="BM121" s="202" t="s">
        <v>730</v>
      </c>
    </row>
    <row r="122" spans="1:65" s="12" customFormat="1" ht="22.9" customHeight="1">
      <c r="B122" s="175"/>
      <c r="C122" s="176"/>
      <c r="D122" s="177" t="s">
        <v>78</v>
      </c>
      <c r="E122" s="189" t="s">
        <v>131</v>
      </c>
      <c r="F122" s="189" t="s">
        <v>237</v>
      </c>
      <c r="G122" s="176"/>
      <c r="H122" s="176"/>
      <c r="I122" s="179"/>
      <c r="J122" s="190">
        <f>BK122</f>
        <v>0</v>
      </c>
      <c r="K122" s="176"/>
      <c r="L122" s="181"/>
      <c r="M122" s="182"/>
      <c r="N122" s="183"/>
      <c r="O122" s="183"/>
      <c r="P122" s="184">
        <f>SUM(P123:P128)</f>
        <v>0</v>
      </c>
      <c r="Q122" s="183"/>
      <c r="R122" s="184">
        <f>SUM(R123:R128)</f>
        <v>7.9939200000000001</v>
      </c>
      <c r="S122" s="183"/>
      <c r="T122" s="185">
        <f>SUM(T123:T128)</f>
        <v>0</v>
      </c>
      <c r="AR122" s="186" t="s">
        <v>21</v>
      </c>
      <c r="AT122" s="187" t="s">
        <v>78</v>
      </c>
      <c r="AU122" s="187" t="s">
        <v>21</v>
      </c>
      <c r="AY122" s="186" t="s">
        <v>132</v>
      </c>
      <c r="BK122" s="188">
        <f>SUM(BK123:BK128)</f>
        <v>0</v>
      </c>
    </row>
    <row r="123" spans="1:65" s="2" customFormat="1" ht="33" customHeight="1">
      <c r="A123" s="36"/>
      <c r="B123" s="37"/>
      <c r="C123" s="191" t="s">
        <v>238</v>
      </c>
      <c r="D123" s="191" t="s">
        <v>135</v>
      </c>
      <c r="E123" s="192" t="s">
        <v>239</v>
      </c>
      <c r="F123" s="193" t="s">
        <v>240</v>
      </c>
      <c r="G123" s="194" t="s">
        <v>195</v>
      </c>
      <c r="H123" s="195">
        <v>45.6</v>
      </c>
      <c r="I123" s="196"/>
      <c r="J123" s="197">
        <f>ROUND(I123*H123,2)</f>
        <v>0</v>
      </c>
      <c r="K123" s="193" t="s">
        <v>139</v>
      </c>
      <c r="L123" s="41"/>
      <c r="M123" s="198" t="s">
        <v>32</v>
      </c>
      <c r="N123" s="199" t="s">
        <v>51</v>
      </c>
      <c r="O123" s="66"/>
      <c r="P123" s="200">
        <f>O123*H123</f>
        <v>0</v>
      </c>
      <c r="Q123" s="200">
        <v>8.8800000000000004E-2</v>
      </c>
      <c r="R123" s="200">
        <f>Q123*H123</f>
        <v>4.0492800000000004</v>
      </c>
      <c r="S123" s="200">
        <v>0</v>
      </c>
      <c r="T123" s="201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2" t="s">
        <v>150</v>
      </c>
      <c r="AT123" s="202" t="s">
        <v>135</v>
      </c>
      <c r="AU123" s="202" t="s">
        <v>141</v>
      </c>
      <c r="AY123" s="18" t="s">
        <v>132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8" t="s">
        <v>141</v>
      </c>
      <c r="BK123" s="203">
        <f>ROUND(I123*H123,2)</f>
        <v>0</v>
      </c>
      <c r="BL123" s="18" t="s">
        <v>150</v>
      </c>
      <c r="BM123" s="202" t="s">
        <v>731</v>
      </c>
    </row>
    <row r="124" spans="1:65" s="13" customFormat="1" ht="11.25">
      <c r="B124" s="209"/>
      <c r="C124" s="210"/>
      <c r="D124" s="211" t="s">
        <v>197</v>
      </c>
      <c r="E124" s="212" t="s">
        <v>32</v>
      </c>
      <c r="F124" s="213" t="s">
        <v>720</v>
      </c>
      <c r="G124" s="210"/>
      <c r="H124" s="214">
        <v>45.6</v>
      </c>
      <c r="I124" s="215"/>
      <c r="J124" s="210"/>
      <c r="K124" s="210"/>
      <c r="L124" s="216"/>
      <c r="M124" s="217"/>
      <c r="N124" s="218"/>
      <c r="O124" s="218"/>
      <c r="P124" s="218"/>
      <c r="Q124" s="218"/>
      <c r="R124" s="218"/>
      <c r="S124" s="218"/>
      <c r="T124" s="219"/>
      <c r="AT124" s="220" t="s">
        <v>197</v>
      </c>
      <c r="AU124" s="220" t="s">
        <v>141</v>
      </c>
      <c r="AV124" s="13" t="s">
        <v>141</v>
      </c>
      <c r="AW124" s="13" t="s">
        <v>41</v>
      </c>
      <c r="AX124" s="13" t="s">
        <v>79</v>
      </c>
      <c r="AY124" s="220" t="s">
        <v>132</v>
      </c>
    </row>
    <row r="125" spans="1:65" s="14" customFormat="1" ht="11.25">
      <c r="B125" s="221"/>
      <c r="C125" s="222"/>
      <c r="D125" s="211" t="s">
        <v>197</v>
      </c>
      <c r="E125" s="223" t="s">
        <v>32</v>
      </c>
      <c r="F125" s="224" t="s">
        <v>199</v>
      </c>
      <c r="G125" s="222"/>
      <c r="H125" s="225">
        <v>45.6</v>
      </c>
      <c r="I125" s="226"/>
      <c r="J125" s="222"/>
      <c r="K125" s="222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197</v>
      </c>
      <c r="AU125" s="231" t="s">
        <v>141</v>
      </c>
      <c r="AV125" s="14" t="s">
        <v>150</v>
      </c>
      <c r="AW125" s="14" t="s">
        <v>41</v>
      </c>
      <c r="AX125" s="14" t="s">
        <v>21</v>
      </c>
      <c r="AY125" s="231" t="s">
        <v>132</v>
      </c>
    </row>
    <row r="126" spans="1:65" s="2" customFormat="1" ht="16.5" customHeight="1">
      <c r="A126" s="36"/>
      <c r="B126" s="37"/>
      <c r="C126" s="232" t="s">
        <v>242</v>
      </c>
      <c r="D126" s="232" t="s">
        <v>243</v>
      </c>
      <c r="E126" s="233" t="s">
        <v>244</v>
      </c>
      <c r="F126" s="234" t="s">
        <v>245</v>
      </c>
      <c r="G126" s="235" t="s">
        <v>195</v>
      </c>
      <c r="H126" s="236">
        <v>18.783999999999999</v>
      </c>
      <c r="I126" s="237"/>
      <c r="J126" s="238">
        <f>ROUND(I126*H126,2)</f>
        <v>0</v>
      </c>
      <c r="K126" s="234" t="s">
        <v>139</v>
      </c>
      <c r="L126" s="239"/>
      <c r="M126" s="240" t="s">
        <v>32</v>
      </c>
      <c r="N126" s="241" t="s">
        <v>51</v>
      </c>
      <c r="O126" s="66"/>
      <c r="P126" s="200">
        <f>O126*H126</f>
        <v>0</v>
      </c>
      <c r="Q126" s="200">
        <v>0.21</v>
      </c>
      <c r="R126" s="200">
        <f>Q126*H126</f>
        <v>3.9446399999999997</v>
      </c>
      <c r="S126" s="200">
        <v>0</v>
      </c>
      <c r="T126" s="201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2" t="s">
        <v>221</v>
      </c>
      <c r="AT126" s="202" t="s">
        <v>243</v>
      </c>
      <c r="AU126" s="202" t="s">
        <v>141</v>
      </c>
      <c r="AY126" s="18" t="s">
        <v>132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8" t="s">
        <v>141</v>
      </c>
      <c r="BK126" s="203">
        <f>ROUND(I126*H126,2)</f>
        <v>0</v>
      </c>
      <c r="BL126" s="18" t="s">
        <v>150</v>
      </c>
      <c r="BM126" s="202" t="s">
        <v>732</v>
      </c>
    </row>
    <row r="127" spans="1:65" s="13" customFormat="1" ht="11.25">
      <c r="B127" s="209"/>
      <c r="C127" s="210"/>
      <c r="D127" s="211" t="s">
        <v>197</v>
      </c>
      <c r="E127" s="210"/>
      <c r="F127" s="213" t="s">
        <v>733</v>
      </c>
      <c r="G127" s="210"/>
      <c r="H127" s="214">
        <v>18.783999999999999</v>
      </c>
      <c r="I127" s="215"/>
      <c r="J127" s="210"/>
      <c r="K127" s="210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197</v>
      </c>
      <c r="AU127" s="220" t="s">
        <v>141</v>
      </c>
      <c r="AV127" s="13" t="s">
        <v>141</v>
      </c>
      <c r="AW127" s="13" t="s">
        <v>4</v>
      </c>
      <c r="AX127" s="13" t="s">
        <v>21</v>
      </c>
      <c r="AY127" s="220" t="s">
        <v>132</v>
      </c>
    </row>
    <row r="128" spans="1:65" s="2" customFormat="1" ht="21.75" customHeight="1">
      <c r="A128" s="36"/>
      <c r="B128" s="37"/>
      <c r="C128" s="191" t="s">
        <v>248</v>
      </c>
      <c r="D128" s="191" t="s">
        <v>135</v>
      </c>
      <c r="E128" s="192" t="s">
        <v>249</v>
      </c>
      <c r="F128" s="193" t="s">
        <v>250</v>
      </c>
      <c r="G128" s="194" t="s">
        <v>251</v>
      </c>
      <c r="H128" s="195">
        <v>10.423999999999999</v>
      </c>
      <c r="I128" s="196"/>
      <c r="J128" s="197">
        <f>ROUND(I128*H128,2)</f>
        <v>0</v>
      </c>
      <c r="K128" s="193" t="s">
        <v>139</v>
      </c>
      <c r="L128" s="41"/>
      <c r="M128" s="198" t="s">
        <v>32</v>
      </c>
      <c r="N128" s="199" t="s">
        <v>51</v>
      </c>
      <c r="O128" s="66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02" t="s">
        <v>150</v>
      </c>
      <c r="AT128" s="202" t="s">
        <v>135</v>
      </c>
      <c r="AU128" s="202" t="s">
        <v>141</v>
      </c>
      <c r="AY128" s="18" t="s">
        <v>132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8" t="s">
        <v>141</v>
      </c>
      <c r="BK128" s="203">
        <f>ROUND(I128*H128,2)</f>
        <v>0</v>
      </c>
      <c r="BL128" s="18" t="s">
        <v>150</v>
      </c>
      <c r="BM128" s="202" t="s">
        <v>734</v>
      </c>
    </row>
    <row r="129" spans="1:65" s="12" customFormat="1" ht="22.9" customHeight="1">
      <c r="B129" s="175"/>
      <c r="C129" s="176"/>
      <c r="D129" s="177" t="s">
        <v>78</v>
      </c>
      <c r="E129" s="189" t="s">
        <v>157</v>
      </c>
      <c r="F129" s="189" t="s">
        <v>253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SUM(P130:P176)</f>
        <v>0</v>
      </c>
      <c r="Q129" s="183"/>
      <c r="R129" s="184">
        <f>SUM(R130:R176)</f>
        <v>7.0990817999999996</v>
      </c>
      <c r="S129" s="183"/>
      <c r="T129" s="185">
        <f>SUM(T130:T176)</f>
        <v>0</v>
      </c>
      <c r="AR129" s="186" t="s">
        <v>21</v>
      </c>
      <c r="AT129" s="187" t="s">
        <v>78</v>
      </c>
      <c r="AU129" s="187" t="s">
        <v>21</v>
      </c>
      <c r="AY129" s="186" t="s">
        <v>132</v>
      </c>
      <c r="BK129" s="188">
        <f>SUM(BK130:BK176)</f>
        <v>0</v>
      </c>
    </row>
    <row r="130" spans="1:65" s="2" customFormat="1" ht="16.5" customHeight="1">
      <c r="A130" s="36"/>
      <c r="B130" s="37"/>
      <c r="C130" s="191" t="s">
        <v>254</v>
      </c>
      <c r="D130" s="191" t="s">
        <v>135</v>
      </c>
      <c r="E130" s="192" t="s">
        <v>735</v>
      </c>
      <c r="F130" s="193" t="s">
        <v>736</v>
      </c>
      <c r="G130" s="194" t="s">
        <v>138</v>
      </c>
      <c r="H130" s="195">
        <v>1</v>
      </c>
      <c r="I130" s="196"/>
      <c r="J130" s="197">
        <f>ROUND(I130*H130,2)</f>
        <v>0</v>
      </c>
      <c r="K130" s="193" t="s">
        <v>139</v>
      </c>
      <c r="L130" s="41"/>
      <c r="M130" s="198" t="s">
        <v>32</v>
      </c>
      <c r="N130" s="199" t="s">
        <v>51</v>
      </c>
      <c r="O130" s="66"/>
      <c r="P130" s="200">
        <f>O130*H130</f>
        <v>0</v>
      </c>
      <c r="Q130" s="200">
        <v>1.16E-3</v>
      </c>
      <c r="R130" s="200">
        <f>Q130*H130</f>
        <v>1.16E-3</v>
      </c>
      <c r="S130" s="200">
        <v>0</v>
      </c>
      <c r="T130" s="201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02" t="s">
        <v>150</v>
      </c>
      <c r="AT130" s="202" t="s">
        <v>135</v>
      </c>
      <c r="AU130" s="202" t="s">
        <v>141</v>
      </c>
      <c r="AY130" s="18" t="s">
        <v>132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8" t="s">
        <v>141</v>
      </c>
      <c r="BK130" s="203">
        <f>ROUND(I130*H130,2)</f>
        <v>0</v>
      </c>
      <c r="BL130" s="18" t="s">
        <v>150</v>
      </c>
      <c r="BM130" s="202" t="s">
        <v>737</v>
      </c>
    </row>
    <row r="131" spans="1:65" s="2" customFormat="1" ht="16.5" customHeight="1">
      <c r="A131" s="36"/>
      <c r="B131" s="37"/>
      <c r="C131" s="191" t="s">
        <v>8</v>
      </c>
      <c r="D131" s="191" t="s">
        <v>135</v>
      </c>
      <c r="E131" s="192" t="s">
        <v>255</v>
      </c>
      <c r="F131" s="193" t="s">
        <v>256</v>
      </c>
      <c r="G131" s="194" t="s">
        <v>195</v>
      </c>
      <c r="H131" s="195">
        <v>220.57</v>
      </c>
      <c r="I131" s="196"/>
      <c r="J131" s="197">
        <f>ROUND(I131*H131,2)</f>
        <v>0</v>
      </c>
      <c r="K131" s="193" t="s">
        <v>139</v>
      </c>
      <c r="L131" s="41"/>
      <c r="M131" s="198" t="s">
        <v>32</v>
      </c>
      <c r="N131" s="199" t="s">
        <v>51</v>
      </c>
      <c r="O131" s="66"/>
      <c r="P131" s="200">
        <f>O131*H131</f>
        <v>0</v>
      </c>
      <c r="Q131" s="200">
        <v>2.5999999999999998E-4</v>
      </c>
      <c r="R131" s="200">
        <f>Q131*H131</f>
        <v>5.7348199999999995E-2</v>
      </c>
      <c r="S131" s="200">
        <v>0</v>
      </c>
      <c r="T131" s="201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202" t="s">
        <v>150</v>
      </c>
      <c r="AT131" s="202" t="s">
        <v>135</v>
      </c>
      <c r="AU131" s="202" t="s">
        <v>141</v>
      </c>
      <c r="AY131" s="18" t="s">
        <v>132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8" t="s">
        <v>141</v>
      </c>
      <c r="BK131" s="203">
        <f>ROUND(I131*H131,2)</f>
        <v>0</v>
      </c>
      <c r="BL131" s="18" t="s">
        <v>150</v>
      </c>
      <c r="BM131" s="202" t="s">
        <v>738</v>
      </c>
    </row>
    <row r="132" spans="1:65" s="2" customFormat="1" ht="16.5" customHeight="1">
      <c r="A132" s="36"/>
      <c r="B132" s="37"/>
      <c r="C132" s="191" t="s">
        <v>261</v>
      </c>
      <c r="D132" s="191" t="s">
        <v>135</v>
      </c>
      <c r="E132" s="192" t="s">
        <v>258</v>
      </c>
      <c r="F132" s="193" t="s">
        <v>259</v>
      </c>
      <c r="G132" s="194" t="s">
        <v>195</v>
      </c>
      <c r="H132" s="195">
        <v>220.57</v>
      </c>
      <c r="I132" s="196"/>
      <c r="J132" s="197">
        <f>ROUND(I132*H132,2)</f>
        <v>0</v>
      </c>
      <c r="K132" s="193" t="s">
        <v>139</v>
      </c>
      <c r="L132" s="41"/>
      <c r="M132" s="198" t="s">
        <v>32</v>
      </c>
      <c r="N132" s="199" t="s">
        <v>51</v>
      </c>
      <c r="O132" s="66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2" t="s">
        <v>150</v>
      </c>
      <c r="AT132" s="202" t="s">
        <v>135</v>
      </c>
      <c r="AU132" s="202" t="s">
        <v>141</v>
      </c>
      <c r="AY132" s="18" t="s">
        <v>132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8" t="s">
        <v>141</v>
      </c>
      <c r="BK132" s="203">
        <f>ROUND(I132*H132,2)</f>
        <v>0</v>
      </c>
      <c r="BL132" s="18" t="s">
        <v>150</v>
      </c>
      <c r="BM132" s="202" t="s">
        <v>739</v>
      </c>
    </row>
    <row r="133" spans="1:65" s="2" customFormat="1" ht="21.75" customHeight="1">
      <c r="A133" s="36"/>
      <c r="B133" s="37"/>
      <c r="C133" s="191" t="s">
        <v>267</v>
      </c>
      <c r="D133" s="191" t="s">
        <v>135</v>
      </c>
      <c r="E133" s="192" t="s">
        <v>262</v>
      </c>
      <c r="F133" s="193" t="s">
        <v>263</v>
      </c>
      <c r="G133" s="194" t="s">
        <v>195</v>
      </c>
      <c r="H133" s="195">
        <v>53.2</v>
      </c>
      <c r="I133" s="196"/>
      <c r="J133" s="197">
        <f>ROUND(I133*H133,2)</f>
        <v>0</v>
      </c>
      <c r="K133" s="193" t="s">
        <v>139</v>
      </c>
      <c r="L133" s="41"/>
      <c r="M133" s="198" t="s">
        <v>32</v>
      </c>
      <c r="N133" s="199" t="s">
        <v>51</v>
      </c>
      <c r="O133" s="66"/>
      <c r="P133" s="200">
        <f>O133*H133</f>
        <v>0</v>
      </c>
      <c r="Q133" s="200">
        <v>8.5199999999999998E-3</v>
      </c>
      <c r="R133" s="200">
        <f>Q133*H133</f>
        <v>0.453264</v>
      </c>
      <c r="S133" s="200">
        <v>0</v>
      </c>
      <c r="T133" s="201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2" t="s">
        <v>150</v>
      </c>
      <c r="AT133" s="202" t="s">
        <v>135</v>
      </c>
      <c r="AU133" s="202" t="s">
        <v>141</v>
      </c>
      <c r="AY133" s="18" t="s">
        <v>132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8" t="s">
        <v>141</v>
      </c>
      <c r="BK133" s="203">
        <f>ROUND(I133*H133,2)</f>
        <v>0</v>
      </c>
      <c r="BL133" s="18" t="s">
        <v>150</v>
      </c>
      <c r="BM133" s="202" t="s">
        <v>740</v>
      </c>
    </row>
    <row r="134" spans="1:65" s="15" customFormat="1" ht="11.25">
      <c r="B134" s="242"/>
      <c r="C134" s="243"/>
      <c r="D134" s="211" t="s">
        <v>197</v>
      </c>
      <c r="E134" s="244" t="s">
        <v>32</v>
      </c>
      <c r="F134" s="245" t="s">
        <v>265</v>
      </c>
      <c r="G134" s="243"/>
      <c r="H134" s="244" t="s">
        <v>32</v>
      </c>
      <c r="I134" s="246"/>
      <c r="J134" s="243"/>
      <c r="K134" s="243"/>
      <c r="L134" s="247"/>
      <c r="M134" s="248"/>
      <c r="N134" s="249"/>
      <c r="O134" s="249"/>
      <c r="P134" s="249"/>
      <c r="Q134" s="249"/>
      <c r="R134" s="249"/>
      <c r="S134" s="249"/>
      <c r="T134" s="250"/>
      <c r="AT134" s="251" t="s">
        <v>197</v>
      </c>
      <c r="AU134" s="251" t="s">
        <v>141</v>
      </c>
      <c r="AV134" s="15" t="s">
        <v>21</v>
      </c>
      <c r="AW134" s="15" t="s">
        <v>41</v>
      </c>
      <c r="AX134" s="15" t="s">
        <v>79</v>
      </c>
      <c r="AY134" s="251" t="s">
        <v>132</v>
      </c>
    </row>
    <row r="135" spans="1:65" s="13" customFormat="1" ht="11.25">
      <c r="B135" s="209"/>
      <c r="C135" s="210"/>
      <c r="D135" s="211" t="s">
        <v>197</v>
      </c>
      <c r="E135" s="212" t="s">
        <v>32</v>
      </c>
      <c r="F135" s="213" t="s">
        <v>741</v>
      </c>
      <c r="G135" s="210"/>
      <c r="H135" s="214">
        <v>53.2</v>
      </c>
      <c r="I135" s="215"/>
      <c r="J135" s="210"/>
      <c r="K135" s="210"/>
      <c r="L135" s="216"/>
      <c r="M135" s="217"/>
      <c r="N135" s="218"/>
      <c r="O135" s="218"/>
      <c r="P135" s="218"/>
      <c r="Q135" s="218"/>
      <c r="R135" s="218"/>
      <c r="S135" s="218"/>
      <c r="T135" s="219"/>
      <c r="AT135" s="220" t="s">
        <v>197</v>
      </c>
      <c r="AU135" s="220" t="s">
        <v>141</v>
      </c>
      <c r="AV135" s="13" t="s">
        <v>141</v>
      </c>
      <c r="AW135" s="13" t="s">
        <v>41</v>
      </c>
      <c r="AX135" s="13" t="s">
        <v>79</v>
      </c>
      <c r="AY135" s="220" t="s">
        <v>132</v>
      </c>
    </row>
    <row r="136" spans="1:65" s="14" customFormat="1" ht="11.25">
      <c r="B136" s="221"/>
      <c r="C136" s="222"/>
      <c r="D136" s="211" t="s">
        <v>197</v>
      </c>
      <c r="E136" s="223" t="s">
        <v>32</v>
      </c>
      <c r="F136" s="224" t="s">
        <v>199</v>
      </c>
      <c r="G136" s="222"/>
      <c r="H136" s="225">
        <v>53.2</v>
      </c>
      <c r="I136" s="226"/>
      <c r="J136" s="222"/>
      <c r="K136" s="222"/>
      <c r="L136" s="227"/>
      <c r="M136" s="228"/>
      <c r="N136" s="229"/>
      <c r="O136" s="229"/>
      <c r="P136" s="229"/>
      <c r="Q136" s="229"/>
      <c r="R136" s="229"/>
      <c r="S136" s="229"/>
      <c r="T136" s="230"/>
      <c r="AT136" s="231" t="s">
        <v>197</v>
      </c>
      <c r="AU136" s="231" t="s">
        <v>141</v>
      </c>
      <c r="AV136" s="14" t="s">
        <v>150</v>
      </c>
      <c r="AW136" s="14" t="s">
        <v>41</v>
      </c>
      <c r="AX136" s="14" t="s">
        <v>21</v>
      </c>
      <c r="AY136" s="231" t="s">
        <v>132</v>
      </c>
    </row>
    <row r="137" spans="1:65" s="2" customFormat="1" ht="16.5" customHeight="1">
      <c r="A137" s="36"/>
      <c r="B137" s="37"/>
      <c r="C137" s="232" t="s">
        <v>272</v>
      </c>
      <c r="D137" s="232" t="s">
        <v>243</v>
      </c>
      <c r="E137" s="233" t="s">
        <v>268</v>
      </c>
      <c r="F137" s="234" t="s">
        <v>269</v>
      </c>
      <c r="G137" s="235" t="s">
        <v>195</v>
      </c>
      <c r="H137" s="236">
        <v>54.264000000000003</v>
      </c>
      <c r="I137" s="237"/>
      <c r="J137" s="238">
        <f>ROUND(I137*H137,2)</f>
        <v>0</v>
      </c>
      <c r="K137" s="234" t="s">
        <v>139</v>
      </c>
      <c r="L137" s="239"/>
      <c r="M137" s="240" t="s">
        <v>32</v>
      </c>
      <c r="N137" s="241" t="s">
        <v>51</v>
      </c>
      <c r="O137" s="66"/>
      <c r="P137" s="200">
        <f>O137*H137</f>
        <v>0</v>
      </c>
      <c r="Q137" s="200">
        <v>3.5999999999999999E-3</v>
      </c>
      <c r="R137" s="200">
        <f>Q137*H137</f>
        <v>0.19535040000000001</v>
      </c>
      <c r="S137" s="200">
        <v>0</v>
      </c>
      <c r="T137" s="201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2" t="s">
        <v>221</v>
      </c>
      <c r="AT137" s="202" t="s">
        <v>243</v>
      </c>
      <c r="AU137" s="202" t="s">
        <v>141</v>
      </c>
      <c r="AY137" s="18" t="s">
        <v>132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8" t="s">
        <v>141</v>
      </c>
      <c r="BK137" s="203">
        <f>ROUND(I137*H137,2)</f>
        <v>0</v>
      </c>
      <c r="BL137" s="18" t="s">
        <v>150</v>
      </c>
      <c r="BM137" s="202" t="s">
        <v>1091</v>
      </c>
    </row>
    <row r="138" spans="1:65" s="13" customFormat="1" ht="11.25">
      <c r="B138" s="209"/>
      <c r="C138" s="210"/>
      <c r="D138" s="211" t="s">
        <v>197</v>
      </c>
      <c r="E138" s="210"/>
      <c r="F138" s="213" t="s">
        <v>743</v>
      </c>
      <c r="G138" s="210"/>
      <c r="H138" s="214">
        <v>54.264000000000003</v>
      </c>
      <c r="I138" s="215"/>
      <c r="J138" s="210"/>
      <c r="K138" s="210"/>
      <c r="L138" s="216"/>
      <c r="M138" s="217"/>
      <c r="N138" s="218"/>
      <c r="O138" s="218"/>
      <c r="P138" s="218"/>
      <c r="Q138" s="218"/>
      <c r="R138" s="218"/>
      <c r="S138" s="218"/>
      <c r="T138" s="219"/>
      <c r="AT138" s="220" t="s">
        <v>197</v>
      </c>
      <c r="AU138" s="220" t="s">
        <v>141</v>
      </c>
      <c r="AV138" s="13" t="s">
        <v>141</v>
      </c>
      <c r="AW138" s="13" t="s">
        <v>4</v>
      </c>
      <c r="AX138" s="13" t="s">
        <v>21</v>
      </c>
      <c r="AY138" s="220" t="s">
        <v>132</v>
      </c>
    </row>
    <row r="139" spans="1:65" s="2" customFormat="1" ht="21.75" customHeight="1">
      <c r="A139" s="36"/>
      <c r="B139" s="37"/>
      <c r="C139" s="191" t="s">
        <v>276</v>
      </c>
      <c r="D139" s="191" t="s">
        <v>135</v>
      </c>
      <c r="E139" s="192" t="s">
        <v>273</v>
      </c>
      <c r="F139" s="193" t="s">
        <v>274</v>
      </c>
      <c r="G139" s="194" t="s">
        <v>195</v>
      </c>
      <c r="H139" s="195">
        <v>220.57</v>
      </c>
      <c r="I139" s="196"/>
      <c r="J139" s="197">
        <f>ROUND(I139*H139,2)</f>
        <v>0</v>
      </c>
      <c r="K139" s="193" t="s">
        <v>139</v>
      </c>
      <c r="L139" s="41"/>
      <c r="M139" s="198" t="s">
        <v>32</v>
      </c>
      <c r="N139" s="199" t="s">
        <v>51</v>
      </c>
      <c r="O139" s="66"/>
      <c r="P139" s="200">
        <f>O139*H139</f>
        <v>0</v>
      </c>
      <c r="Q139" s="200">
        <v>8.6E-3</v>
      </c>
      <c r="R139" s="200">
        <f>Q139*H139</f>
        <v>1.8969019999999999</v>
      </c>
      <c r="S139" s="200">
        <v>0</v>
      </c>
      <c r="T139" s="201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2" t="s">
        <v>150</v>
      </c>
      <c r="AT139" s="202" t="s">
        <v>135</v>
      </c>
      <c r="AU139" s="202" t="s">
        <v>141</v>
      </c>
      <c r="AY139" s="18" t="s">
        <v>132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8" t="s">
        <v>141</v>
      </c>
      <c r="BK139" s="203">
        <f>ROUND(I139*H139,2)</f>
        <v>0</v>
      </c>
      <c r="BL139" s="18" t="s">
        <v>150</v>
      </c>
      <c r="BM139" s="202" t="s">
        <v>744</v>
      </c>
    </row>
    <row r="140" spans="1:65" s="13" customFormat="1" ht="11.25">
      <c r="B140" s="209"/>
      <c r="C140" s="210"/>
      <c r="D140" s="211" t="s">
        <v>197</v>
      </c>
      <c r="E140" s="212" t="s">
        <v>32</v>
      </c>
      <c r="F140" s="213" t="s">
        <v>745</v>
      </c>
      <c r="G140" s="210"/>
      <c r="H140" s="214">
        <v>262.2</v>
      </c>
      <c r="I140" s="215"/>
      <c r="J140" s="210"/>
      <c r="K140" s="210"/>
      <c r="L140" s="216"/>
      <c r="M140" s="217"/>
      <c r="N140" s="218"/>
      <c r="O140" s="218"/>
      <c r="P140" s="218"/>
      <c r="Q140" s="218"/>
      <c r="R140" s="218"/>
      <c r="S140" s="218"/>
      <c r="T140" s="219"/>
      <c r="AT140" s="220" t="s">
        <v>197</v>
      </c>
      <c r="AU140" s="220" t="s">
        <v>141</v>
      </c>
      <c r="AV140" s="13" t="s">
        <v>141</v>
      </c>
      <c r="AW140" s="13" t="s">
        <v>41</v>
      </c>
      <c r="AX140" s="13" t="s">
        <v>79</v>
      </c>
      <c r="AY140" s="220" t="s">
        <v>132</v>
      </c>
    </row>
    <row r="141" spans="1:65" s="13" customFormat="1" ht="11.25">
      <c r="B141" s="209"/>
      <c r="C141" s="210"/>
      <c r="D141" s="211" t="s">
        <v>197</v>
      </c>
      <c r="E141" s="212" t="s">
        <v>32</v>
      </c>
      <c r="F141" s="213" t="s">
        <v>746</v>
      </c>
      <c r="G141" s="210"/>
      <c r="H141" s="214">
        <v>-18</v>
      </c>
      <c r="I141" s="215"/>
      <c r="J141" s="210"/>
      <c r="K141" s="210"/>
      <c r="L141" s="216"/>
      <c r="M141" s="217"/>
      <c r="N141" s="218"/>
      <c r="O141" s="218"/>
      <c r="P141" s="218"/>
      <c r="Q141" s="218"/>
      <c r="R141" s="218"/>
      <c r="S141" s="218"/>
      <c r="T141" s="219"/>
      <c r="AT141" s="220" t="s">
        <v>197</v>
      </c>
      <c r="AU141" s="220" t="s">
        <v>141</v>
      </c>
      <c r="AV141" s="13" t="s">
        <v>141</v>
      </c>
      <c r="AW141" s="13" t="s">
        <v>41</v>
      </c>
      <c r="AX141" s="13" t="s">
        <v>79</v>
      </c>
      <c r="AY141" s="220" t="s">
        <v>132</v>
      </c>
    </row>
    <row r="142" spans="1:65" s="13" customFormat="1" ht="11.25">
      <c r="B142" s="209"/>
      <c r="C142" s="210"/>
      <c r="D142" s="211" t="s">
        <v>197</v>
      </c>
      <c r="E142" s="212" t="s">
        <v>32</v>
      </c>
      <c r="F142" s="213" t="s">
        <v>747</v>
      </c>
      <c r="G142" s="210"/>
      <c r="H142" s="214">
        <v>-13.5</v>
      </c>
      <c r="I142" s="215"/>
      <c r="J142" s="210"/>
      <c r="K142" s="210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197</v>
      </c>
      <c r="AU142" s="220" t="s">
        <v>141</v>
      </c>
      <c r="AV142" s="13" t="s">
        <v>141</v>
      </c>
      <c r="AW142" s="13" t="s">
        <v>41</v>
      </c>
      <c r="AX142" s="13" t="s">
        <v>79</v>
      </c>
      <c r="AY142" s="220" t="s">
        <v>132</v>
      </c>
    </row>
    <row r="143" spans="1:65" s="13" customFormat="1" ht="11.25">
      <c r="B143" s="209"/>
      <c r="C143" s="210"/>
      <c r="D143" s="211" t="s">
        <v>197</v>
      </c>
      <c r="E143" s="212" t="s">
        <v>32</v>
      </c>
      <c r="F143" s="213" t="s">
        <v>748</v>
      </c>
      <c r="G143" s="210"/>
      <c r="H143" s="214">
        <v>-3.08</v>
      </c>
      <c r="I143" s="215"/>
      <c r="J143" s="210"/>
      <c r="K143" s="210"/>
      <c r="L143" s="216"/>
      <c r="M143" s="217"/>
      <c r="N143" s="218"/>
      <c r="O143" s="218"/>
      <c r="P143" s="218"/>
      <c r="Q143" s="218"/>
      <c r="R143" s="218"/>
      <c r="S143" s="218"/>
      <c r="T143" s="219"/>
      <c r="AT143" s="220" t="s">
        <v>197</v>
      </c>
      <c r="AU143" s="220" t="s">
        <v>141</v>
      </c>
      <c r="AV143" s="13" t="s">
        <v>141</v>
      </c>
      <c r="AW143" s="13" t="s">
        <v>41</v>
      </c>
      <c r="AX143" s="13" t="s">
        <v>79</v>
      </c>
      <c r="AY143" s="220" t="s">
        <v>132</v>
      </c>
    </row>
    <row r="144" spans="1:65" s="13" customFormat="1" ht="11.25">
      <c r="B144" s="209"/>
      <c r="C144" s="210"/>
      <c r="D144" s="211" t="s">
        <v>197</v>
      </c>
      <c r="E144" s="212" t="s">
        <v>32</v>
      </c>
      <c r="F144" s="213" t="s">
        <v>749</v>
      </c>
      <c r="G144" s="210"/>
      <c r="H144" s="214">
        <v>-2.1</v>
      </c>
      <c r="I144" s="215"/>
      <c r="J144" s="210"/>
      <c r="K144" s="210"/>
      <c r="L144" s="216"/>
      <c r="M144" s="217"/>
      <c r="N144" s="218"/>
      <c r="O144" s="218"/>
      <c r="P144" s="218"/>
      <c r="Q144" s="218"/>
      <c r="R144" s="218"/>
      <c r="S144" s="218"/>
      <c r="T144" s="219"/>
      <c r="AT144" s="220" t="s">
        <v>197</v>
      </c>
      <c r="AU144" s="220" t="s">
        <v>141</v>
      </c>
      <c r="AV144" s="13" t="s">
        <v>141</v>
      </c>
      <c r="AW144" s="13" t="s">
        <v>41</v>
      </c>
      <c r="AX144" s="13" t="s">
        <v>79</v>
      </c>
      <c r="AY144" s="220" t="s">
        <v>132</v>
      </c>
    </row>
    <row r="145" spans="1:65" s="13" customFormat="1" ht="11.25">
      <c r="B145" s="209"/>
      <c r="C145" s="210"/>
      <c r="D145" s="211" t="s">
        <v>197</v>
      </c>
      <c r="E145" s="212" t="s">
        <v>32</v>
      </c>
      <c r="F145" s="213" t="s">
        <v>750</v>
      </c>
      <c r="G145" s="210"/>
      <c r="H145" s="214">
        <v>-2.25</v>
      </c>
      <c r="I145" s="215"/>
      <c r="J145" s="210"/>
      <c r="K145" s="210"/>
      <c r="L145" s="216"/>
      <c r="M145" s="217"/>
      <c r="N145" s="218"/>
      <c r="O145" s="218"/>
      <c r="P145" s="218"/>
      <c r="Q145" s="218"/>
      <c r="R145" s="218"/>
      <c r="S145" s="218"/>
      <c r="T145" s="219"/>
      <c r="AT145" s="220" t="s">
        <v>197</v>
      </c>
      <c r="AU145" s="220" t="s">
        <v>141</v>
      </c>
      <c r="AV145" s="13" t="s">
        <v>141</v>
      </c>
      <c r="AW145" s="13" t="s">
        <v>41</v>
      </c>
      <c r="AX145" s="13" t="s">
        <v>79</v>
      </c>
      <c r="AY145" s="220" t="s">
        <v>132</v>
      </c>
    </row>
    <row r="146" spans="1:65" s="13" customFormat="1" ht="11.25">
      <c r="B146" s="209"/>
      <c r="C146" s="210"/>
      <c r="D146" s="211" t="s">
        <v>197</v>
      </c>
      <c r="E146" s="212" t="s">
        <v>32</v>
      </c>
      <c r="F146" s="213" t="s">
        <v>751</v>
      </c>
      <c r="G146" s="210"/>
      <c r="H146" s="214">
        <v>-2.7</v>
      </c>
      <c r="I146" s="215"/>
      <c r="J146" s="210"/>
      <c r="K146" s="210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197</v>
      </c>
      <c r="AU146" s="220" t="s">
        <v>141</v>
      </c>
      <c r="AV146" s="13" t="s">
        <v>141</v>
      </c>
      <c r="AW146" s="13" t="s">
        <v>41</v>
      </c>
      <c r="AX146" s="13" t="s">
        <v>79</v>
      </c>
      <c r="AY146" s="220" t="s">
        <v>132</v>
      </c>
    </row>
    <row r="147" spans="1:65" s="14" customFormat="1" ht="11.25">
      <c r="B147" s="221"/>
      <c r="C147" s="222"/>
      <c r="D147" s="211" t="s">
        <v>197</v>
      </c>
      <c r="E147" s="223" t="s">
        <v>32</v>
      </c>
      <c r="F147" s="224" t="s">
        <v>199</v>
      </c>
      <c r="G147" s="222"/>
      <c r="H147" s="225">
        <v>220.57</v>
      </c>
      <c r="I147" s="226"/>
      <c r="J147" s="222"/>
      <c r="K147" s="222"/>
      <c r="L147" s="227"/>
      <c r="M147" s="228"/>
      <c r="N147" s="229"/>
      <c r="O147" s="229"/>
      <c r="P147" s="229"/>
      <c r="Q147" s="229"/>
      <c r="R147" s="229"/>
      <c r="S147" s="229"/>
      <c r="T147" s="230"/>
      <c r="AT147" s="231" t="s">
        <v>197</v>
      </c>
      <c r="AU147" s="231" t="s">
        <v>141</v>
      </c>
      <c r="AV147" s="14" t="s">
        <v>150</v>
      </c>
      <c r="AW147" s="14" t="s">
        <v>41</v>
      </c>
      <c r="AX147" s="14" t="s">
        <v>21</v>
      </c>
      <c r="AY147" s="231" t="s">
        <v>132</v>
      </c>
    </row>
    <row r="148" spans="1:65" s="2" customFormat="1" ht="16.5" customHeight="1">
      <c r="A148" s="36"/>
      <c r="B148" s="37"/>
      <c r="C148" s="232" t="s">
        <v>281</v>
      </c>
      <c r="D148" s="232" t="s">
        <v>243</v>
      </c>
      <c r="E148" s="233" t="s">
        <v>277</v>
      </c>
      <c r="F148" s="234" t="s">
        <v>278</v>
      </c>
      <c r="G148" s="235" t="s">
        <v>195</v>
      </c>
      <c r="H148" s="236">
        <v>224.98099999999999</v>
      </c>
      <c r="I148" s="237"/>
      <c r="J148" s="238">
        <f>ROUND(I148*H148,2)</f>
        <v>0</v>
      </c>
      <c r="K148" s="234" t="s">
        <v>139</v>
      </c>
      <c r="L148" s="239"/>
      <c r="M148" s="240" t="s">
        <v>32</v>
      </c>
      <c r="N148" s="241" t="s">
        <v>51</v>
      </c>
      <c r="O148" s="66"/>
      <c r="P148" s="200">
        <f>O148*H148</f>
        <v>0</v>
      </c>
      <c r="Q148" s="200">
        <v>2.3999999999999998E-3</v>
      </c>
      <c r="R148" s="200">
        <f>Q148*H148</f>
        <v>0.53995439999999995</v>
      </c>
      <c r="S148" s="200">
        <v>0</v>
      </c>
      <c r="T148" s="201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2" t="s">
        <v>221</v>
      </c>
      <c r="AT148" s="202" t="s">
        <v>243</v>
      </c>
      <c r="AU148" s="202" t="s">
        <v>141</v>
      </c>
      <c r="AY148" s="18" t="s">
        <v>132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8" t="s">
        <v>141</v>
      </c>
      <c r="BK148" s="203">
        <f>ROUND(I148*H148,2)</f>
        <v>0</v>
      </c>
      <c r="BL148" s="18" t="s">
        <v>150</v>
      </c>
      <c r="BM148" s="202" t="s">
        <v>752</v>
      </c>
    </row>
    <row r="149" spans="1:65" s="13" customFormat="1" ht="11.25">
      <c r="B149" s="209"/>
      <c r="C149" s="210"/>
      <c r="D149" s="211" t="s">
        <v>197</v>
      </c>
      <c r="E149" s="210"/>
      <c r="F149" s="213" t="s">
        <v>753</v>
      </c>
      <c r="G149" s="210"/>
      <c r="H149" s="214">
        <v>224.98099999999999</v>
      </c>
      <c r="I149" s="215"/>
      <c r="J149" s="210"/>
      <c r="K149" s="210"/>
      <c r="L149" s="216"/>
      <c r="M149" s="217"/>
      <c r="N149" s="218"/>
      <c r="O149" s="218"/>
      <c r="P149" s="218"/>
      <c r="Q149" s="218"/>
      <c r="R149" s="218"/>
      <c r="S149" s="218"/>
      <c r="T149" s="219"/>
      <c r="AT149" s="220" t="s">
        <v>197</v>
      </c>
      <c r="AU149" s="220" t="s">
        <v>141</v>
      </c>
      <c r="AV149" s="13" t="s">
        <v>141</v>
      </c>
      <c r="AW149" s="13" t="s">
        <v>4</v>
      </c>
      <c r="AX149" s="13" t="s">
        <v>21</v>
      </c>
      <c r="AY149" s="220" t="s">
        <v>132</v>
      </c>
    </row>
    <row r="150" spans="1:65" s="2" customFormat="1" ht="21.75" customHeight="1">
      <c r="A150" s="36"/>
      <c r="B150" s="37"/>
      <c r="C150" s="191" t="s">
        <v>7</v>
      </c>
      <c r="D150" s="191" t="s">
        <v>135</v>
      </c>
      <c r="E150" s="192" t="s">
        <v>282</v>
      </c>
      <c r="F150" s="193" t="s">
        <v>283</v>
      </c>
      <c r="G150" s="194" t="s">
        <v>224</v>
      </c>
      <c r="H150" s="195">
        <v>114</v>
      </c>
      <c r="I150" s="196"/>
      <c r="J150" s="197">
        <f>ROUND(I150*H150,2)</f>
        <v>0</v>
      </c>
      <c r="K150" s="193" t="s">
        <v>139</v>
      </c>
      <c r="L150" s="41"/>
      <c r="M150" s="198" t="s">
        <v>32</v>
      </c>
      <c r="N150" s="199" t="s">
        <v>51</v>
      </c>
      <c r="O150" s="66"/>
      <c r="P150" s="200">
        <f>O150*H150</f>
        <v>0</v>
      </c>
      <c r="Q150" s="200">
        <v>3.3899999999999998E-3</v>
      </c>
      <c r="R150" s="200">
        <f>Q150*H150</f>
        <v>0.38645999999999997</v>
      </c>
      <c r="S150" s="200">
        <v>0</v>
      </c>
      <c r="T150" s="201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2" t="s">
        <v>150</v>
      </c>
      <c r="AT150" s="202" t="s">
        <v>135</v>
      </c>
      <c r="AU150" s="202" t="s">
        <v>141</v>
      </c>
      <c r="AY150" s="18" t="s">
        <v>132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8" t="s">
        <v>141</v>
      </c>
      <c r="BK150" s="203">
        <f>ROUND(I150*H150,2)</f>
        <v>0</v>
      </c>
      <c r="BL150" s="18" t="s">
        <v>150</v>
      </c>
      <c r="BM150" s="202" t="s">
        <v>754</v>
      </c>
    </row>
    <row r="151" spans="1:65" s="13" customFormat="1" ht="11.25">
      <c r="B151" s="209"/>
      <c r="C151" s="210"/>
      <c r="D151" s="211" t="s">
        <v>197</v>
      </c>
      <c r="E151" s="212" t="s">
        <v>32</v>
      </c>
      <c r="F151" s="213" t="s">
        <v>755</v>
      </c>
      <c r="G151" s="210"/>
      <c r="H151" s="214">
        <v>114</v>
      </c>
      <c r="I151" s="215"/>
      <c r="J151" s="210"/>
      <c r="K151" s="210"/>
      <c r="L151" s="216"/>
      <c r="M151" s="217"/>
      <c r="N151" s="218"/>
      <c r="O151" s="218"/>
      <c r="P151" s="218"/>
      <c r="Q151" s="218"/>
      <c r="R151" s="218"/>
      <c r="S151" s="218"/>
      <c r="T151" s="219"/>
      <c r="AT151" s="220" t="s">
        <v>197</v>
      </c>
      <c r="AU151" s="220" t="s">
        <v>141</v>
      </c>
      <c r="AV151" s="13" t="s">
        <v>141</v>
      </c>
      <c r="AW151" s="13" t="s">
        <v>41</v>
      </c>
      <c r="AX151" s="13" t="s">
        <v>79</v>
      </c>
      <c r="AY151" s="220" t="s">
        <v>132</v>
      </c>
    </row>
    <row r="152" spans="1:65" s="14" customFormat="1" ht="11.25">
      <c r="B152" s="221"/>
      <c r="C152" s="222"/>
      <c r="D152" s="211" t="s">
        <v>197</v>
      </c>
      <c r="E152" s="223" t="s">
        <v>32</v>
      </c>
      <c r="F152" s="224" t="s">
        <v>199</v>
      </c>
      <c r="G152" s="222"/>
      <c r="H152" s="225">
        <v>114</v>
      </c>
      <c r="I152" s="226"/>
      <c r="J152" s="222"/>
      <c r="K152" s="222"/>
      <c r="L152" s="227"/>
      <c r="M152" s="228"/>
      <c r="N152" s="229"/>
      <c r="O152" s="229"/>
      <c r="P152" s="229"/>
      <c r="Q152" s="229"/>
      <c r="R152" s="229"/>
      <c r="S152" s="229"/>
      <c r="T152" s="230"/>
      <c r="AT152" s="231" t="s">
        <v>197</v>
      </c>
      <c r="AU152" s="231" t="s">
        <v>141</v>
      </c>
      <c r="AV152" s="14" t="s">
        <v>150</v>
      </c>
      <c r="AW152" s="14" t="s">
        <v>41</v>
      </c>
      <c r="AX152" s="14" t="s">
        <v>21</v>
      </c>
      <c r="AY152" s="231" t="s">
        <v>132</v>
      </c>
    </row>
    <row r="153" spans="1:65" s="2" customFormat="1" ht="16.5" customHeight="1">
      <c r="A153" s="36"/>
      <c r="B153" s="37"/>
      <c r="C153" s="232" t="s">
        <v>290</v>
      </c>
      <c r="D153" s="232" t="s">
        <v>243</v>
      </c>
      <c r="E153" s="233" t="s">
        <v>286</v>
      </c>
      <c r="F153" s="234" t="s">
        <v>287</v>
      </c>
      <c r="G153" s="235" t="s">
        <v>195</v>
      </c>
      <c r="H153" s="236">
        <v>125.4</v>
      </c>
      <c r="I153" s="237"/>
      <c r="J153" s="238">
        <f>ROUND(I153*H153,2)</f>
        <v>0</v>
      </c>
      <c r="K153" s="234" t="s">
        <v>139</v>
      </c>
      <c r="L153" s="239"/>
      <c r="M153" s="240" t="s">
        <v>32</v>
      </c>
      <c r="N153" s="241" t="s">
        <v>51</v>
      </c>
      <c r="O153" s="66"/>
      <c r="P153" s="200">
        <f>O153*H153</f>
        <v>0</v>
      </c>
      <c r="Q153" s="200">
        <v>5.1000000000000004E-4</v>
      </c>
      <c r="R153" s="200">
        <f>Q153*H153</f>
        <v>6.3954000000000011E-2</v>
      </c>
      <c r="S153" s="200">
        <v>0</v>
      </c>
      <c r="T153" s="201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2" t="s">
        <v>221</v>
      </c>
      <c r="AT153" s="202" t="s">
        <v>243</v>
      </c>
      <c r="AU153" s="202" t="s">
        <v>141</v>
      </c>
      <c r="AY153" s="18" t="s">
        <v>132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8" t="s">
        <v>141</v>
      </c>
      <c r="BK153" s="203">
        <f>ROUND(I153*H153,2)</f>
        <v>0</v>
      </c>
      <c r="BL153" s="18" t="s">
        <v>150</v>
      </c>
      <c r="BM153" s="202" t="s">
        <v>756</v>
      </c>
    </row>
    <row r="154" spans="1:65" s="13" customFormat="1" ht="11.25">
      <c r="B154" s="209"/>
      <c r="C154" s="210"/>
      <c r="D154" s="211" t="s">
        <v>197</v>
      </c>
      <c r="E154" s="210"/>
      <c r="F154" s="213" t="s">
        <v>757</v>
      </c>
      <c r="G154" s="210"/>
      <c r="H154" s="214">
        <v>125.4</v>
      </c>
      <c r="I154" s="215"/>
      <c r="J154" s="210"/>
      <c r="K154" s="210"/>
      <c r="L154" s="216"/>
      <c r="M154" s="217"/>
      <c r="N154" s="218"/>
      <c r="O154" s="218"/>
      <c r="P154" s="218"/>
      <c r="Q154" s="218"/>
      <c r="R154" s="218"/>
      <c r="S154" s="218"/>
      <c r="T154" s="219"/>
      <c r="AT154" s="220" t="s">
        <v>197</v>
      </c>
      <c r="AU154" s="220" t="s">
        <v>141</v>
      </c>
      <c r="AV154" s="13" t="s">
        <v>141</v>
      </c>
      <c r="AW154" s="13" t="s">
        <v>4</v>
      </c>
      <c r="AX154" s="13" t="s">
        <v>21</v>
      </c>
      <c r="AY154" s="220" t="s">
        <v>132</v>
      </c>
    </row>
    <row r="155" spans="1:65" s="2" customFormat="1" ht="16.5" customHeight="1">
      <c r="A155" s="36"/>
      <c r="B155" s="37"/>
      <c r="C155" s="191" t="s">
        <v>294</v>
      </c>
      <c r="D155" s="191" t="s">
        <v>135</v>
      </c>
      <c r="E155" s="192" t="s">
        <v>291</v>
      </c>
      <c r="F155" s="193" t="s">
        <v>292</v>
      </c>
      <c r="G155" s="194" t="s">
        <v>224</v>
      </c>
      <c r="H155" s="195">
        <v>38</v>
      </c>
      <c r="I155" s="196"/>
      <c r="J155" s="197">
        <f>ROUND(I155*H155,2)</f>
        <v>0</v>
      </c>
      <c r="K155" s="193" t="s">
        <v>139</v>
      </c>
      <c r="L155" s="41"/>
      <c r="M155" s="198" t="s">
        <v>32</v>
      </c>
      <c r="N155" s="199" t="s">
        <v>51</v>
      </c>
      <c r="O155" s="66"/>
      <c r="P155" s="200">
        <f>O155*H155</f>
        <v>0</v>
      </c>
      <c r="Q155" s="200">
        <v>6.0000000000000002E-5</v>
      </c>
      <c r="R155" s="200">
        <f>Q155*H155</f>
        <v>2.2799999999999999E-3</v>
      </c>
      <c r="S155" s="200">
        <v>0</v>
      </c>
      <c r="T155" s="201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2" t="s">
        <v>150</v>
      </c>
      <c r="AT155" s="202" t="s">
        <v>135</v>
      </c>
      <c r="AU155" s="202" t="s">
        <v>141</v>
      </c>
      <c r="AY155" s="18" t="s">
        <v>132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8" t="s">
        <v>141</v>
      </c>
      <c r="BK155" s="203">
        <f>ROUND(I155*H155,2)</f>
        <v>0</v>
      </c>
      <c r="BL155" s="18" t="s">
        <v>150</v>
      </c>
      <c r="BM155" s="202" t="s">
        <v>758</v>
      </c>
    </row>
    <row r="156" spans="1:65" s="2" customFormat="1" ht="16.5" customHeight="1">
      <c r="A156" s="36"/>
      <c r="B156" s="37"/>
      <c r="C156" s="232" t="s">
        <v>300</v>
      </c>
      <c r="D156" s="232" t="s">
        <v>243</v>
      </c>
      <c r="E156" s="233" t="s">
        <v>295</v>
      </c>
      <c r="F156" s="234" t="s">
        <v>296</v>
      </c>
      <c r="G156" s="235" t="s">
        <v>224</v>
      </c>
      <c r="H156" s="236">
        <v>38.76</v>
      </c>
      <c r="I156" s="237"/>
      <c r="J156" s="238">
        <f>ROUND(I156*H156,2)</f>
        <v>0</v>
      </c>
      <c r="K156" s="234" t="s">
        <v>139</v>
      </c>
      <c r="L156" s="239"/>
      <c r="M156" s="240" t="s">
        <v>32</v>
      </c>
      <c r="N156" s="241" t="s">
        <v>51</v>
      </c>
      <c r="O156" s="66"/>
      <c r="P156" s="200">
        <f>O156*H156</f>
        <v>0</v>
      </c>
      <c r="Q156" s="200">
        <v>5.9999999999999995E-4</v>
      </c>
      <c r="R156" s="200">
        <f>Q156*H156</f>
        <v>2.3255999999999995E-2</v>
      </c>
      <c r="S156" s="200">
        <v>0</v>
      </c>
      <c r="T156" s="201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2" t="s">
        <v>221</v>
      </c>
      <c r="AT156" s="202" t="s">
        <v>243</v>
      </c>
      <c r="AU156" s="202" t="s">
        <v>141</v>
      </c>
      <c r="AY156" s="18" t="s">
        <v>132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8" t="s">
        <v>141</v>
      </c>
      <c r="BK156" s="203">
        <f>ROUND(I156*H156,2)</f>
        <v>0</v>
      </c>
      <c r="BL156" s="18" t="s">
        <v>150</v>
      </c>
      <c r="BM156" s="202" t="s">
        <v>1092</v>
      </c>
    </row>
    <row r="157" spans="1:65" s="13" customFormat="1" ht="11.25">
      <c r="B157" s="209"/>
      <c r="C157" s="210"/>
      <c r="D157" s="211" t="s">
        <v>197</v>
      </c>
      <c r="E157" s="212" t="s">
        <v>32</v>
      </c>
      <c r="F157" s="213" t="s">
        <v>760</v>
      </c>
      <c r="G157" s="210"/>
      <c r="H157" s="214">
        <v>38</v>
      </c>
      <c r="I157" s="215"/>
      <c r="J157" s="210"/>
      <c r="K157" s="210"/>
      <c r="L157" s="216"/>
      <c r="M157" s="217"/>
      <c r="N157" s="218"/>
      <c r="O157" s="218"/>
      <c r="P157" s="218"/>
      <c r="Q157" s="218"/>
      <c r="R157" s="218"/>
      <c r="S157" s="218"/>
      <c r="T157" s="219"/>
      <c r="AT157" s="220" t="s">
        <v>197</v>
      </c>
      <c r="AU157" s="220" t="s">
        <v>141</v>
      </c>
      <c r="AV157" s="13" t="s">
        <v>141</v>
      </c>
      <c r="AW157" s="13" t="s">
        <v>41</v>
      </c>
      <c r="AX157" s="13" t="s">
        <v>79</v>
      </c>
      <c r="AY157" s="220" t="s">
        <v>132</v>
      </c>
    </row>
    <row r="158" spans="1:65" s="14" customFormat="1" ht="11.25">
      <c r="B158" s="221"/>
      <c r="C158" s="222"/>
      <c r="D158" s="211" t="s">
        <v>197</v>
      </c>
      <c r="E158" s="223" t="s">
        <v>32</v>
      </c>
      <c r="F158" s="224" t="s">
        <v>199</v>
      </c>
      <c r="G158" s="222"/>
      <c r="H158" s="225">
        <v>38</v>
      </c>
      <c r="I158" s="226"/>
      <c r="J158" s="222"/>
      <c r="K158" s="222"/>
      <c r="L158" s="227"/>
      <c r="M158" s="228"/>
      <c r="N158" s="229"/>
      <c r="O158" s="229"/>
      <c r="P158" s="229"/>
      <c r="Q158" s="229"/>
      <c r="R158" s="229"/>
      <c r="S158" s="229"/>
      <c r="T158" s="230"/>
      <c r="AT158" s="231" t="s">
        <v>197</v>
      </c>
      <c r="AU158" s="231" t="s">
        <v>141</v>
      </c>
      <c r="AV158" s="14" t="s">
        <v>150</v>
      </c>
      <c r="AW158" s="14" t="s">
        <v>41</v>
      </c>
      <c r="AX158" s="14" t="s">
        <v>21</v>
      </c>
      <c r="AY158" s="231" t="s">
        <v>132</v>
      </c>
    </row>
    <row r="159" spans="1:65" s="13" customFormat="1" ht="11.25">
      <c r="B159" s="209"/>
      <c r="C159" s="210"/>
      <c r="D159" s="211" t="s">
        <v>197</v>
      </c>
      <c r="E159" s="210"/>
      <c r="F159" s="213" t="s">
        <v>761</v>
      </c>
      <c r="G159" s="210"/>
      <c r="H159" s="214">
        <v>38.76</v>
      </c>
      <c r="I159" s="215"/>
      <c r="J159" s="210"/>
      <c r="K159" s="210"/>
      <c r="L159" s="216"/>
      <c r="M159" s="217"/>
      <c r="N159" s="218"/>
      <c r="O159" s="218"/>
      <c r="P159" s="218"/>
      <c r="Q159" s="218"/>
      <c r="R159" s="218"/>
      <c r="S159" s="218"/>
      <c r="T159" s="219"/>
      <c r="AT159" s="220" t="s">
        <v>197</v>
      </c>
      <c r="AU159" s="220" t="s">
        <v>141</v>
      </c>
      <c r="AV159" s="13" t="s">
        <v>141</v>
      </c>
      <c r="AW159" s="13" t="s">
        <v>4</v>
      </c>
      <c r="AX159" s="13" t="s">
        <v>21</v>
      </c>
      <c r="AY159" s="220" t="s">
        <v>132</v>
      </c>
    </row>
    <row r="160" spans="1:65" s="2" customFormat="1" ht="16.5" customHeight="1">
      <c r="A160" s="36"/>
      <c r="B160" s="37"/>
      <c r="C160" s="191" t="s">
        <v>304</v>
      </c>
      <c r="D160" s="191" t="s">
        <v>135</v>
      </c>
      <c r="E160" s="192" t="s">
        <v>301</v>
      </c>
      <c r="F160" s="193" t="s">
        <v>302</v>
      </c>
      <c r="G160" s="194" t="s">
        <v>224</v>
      </c>
      <c r="H160" s="195">
        <v>28</v>
      </c>
      <c r="I160" s="196"/>
      <c r="J160" s="197">
        <f>ROUND(I160*H160,2)</f>
        <v>0</v>
      </c>
      <c r="K160" s="193" t="s">
        <v>139</v>
      </c>
      <c r="L160" s="41"/>
      <c r="M160" s="198" t="s">
        <v>32</v>
      </c>
      <c r="N160" s="199" t="s">
        <v>51</v>
      </c>
      <c r="O160" s="66"/>
      <c r="P160" s="200">
        <f>O160*H160</f>
        <v>0</v>
      </c>
      <c r="Q160" s="200">
        <v>2.5000000000000001E-4</v>
      </c>
      <c r="R160" s="200">
        <f>Q160*H160</f>
        <v>7.0000000000000001E-3</v>
      </c>
      <c r="S160" s="200">
        <v>0</v>
      </c>
      <c r="T160" s="201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2" t="s">
        <v>150</v>
      </c>
      <c r="AT160" s="202" t="s">
        <v>135</v>
      </c>
      <c r="AU160" s="202" t="s">
        <v>141</v>
      </c>
      <c r="AY160" s="18" t="s">
        <v>132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8" t="s">
        <v>141</v>
      </c>
      <c r="BK160" s="203">
        <f>ROUND(I160*H160,2)</f>
        <v>0</v>
      </c>
      <c r="BL160" s="18" t="s">
        <v>150</v>
      </c>
      <c r="BM160" s="202" t="s">
        <v>762</v>
      </c>
    </row>
    <row r="161" spans="1:65" s="2" customFormat="1" ht="16.5" customHeight="1">
      <c r="A161" s="36"/>
      <c r="B161" s="37"/>
      <c r="C161" s="232" t="s">
        <v>309</v>
      </c>
      <c r="D161" s="232" t="s">
        <v>243</v>
      </c>
      <c r="E161" s="233" t="s">
        <v>305</v>
      </c>
      <c r="F161" s="234" t="s">
        <v>306</v>
      </c>
      <c r="G161" s="235" t="s">
        <v>224</v>
      </c>
      <c r="H161" s="236">
        <v>29.4</v>
      </c>
      <c r="I161" s="237"/>
      <c r="J161" s="238">
        <f>ROUND(I161*H161,2)</f>
        <v>0</v>
      </c>
      <c r="K161" s="234" t="s">
        <v>139</v>
      </c>
      <c r="L161" s="239"/>
      <c r="M161" s="240" t="s">
        <v>32</v>
      </c>
      <c r="N161" s="241" t="s">
        <v>51</v>
      </c>
      <c r="O161" s="66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2" t="s">
        <v>221</v>
      </c>
      <c r="AT161" s="202" t="s">
        <v>243</v>
      </c>
      <c r="AU161" s="202" t="s">
        <v>141</v>
      </c>
      <c r="AY161" s="18" t="s">
        <v>132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8" t="s">
        <v>141</v>
      </c>
      <c r="BK161" s="203">
        <f>ROUND(I161*H161,2)</f>
        <v>0</v>
      </c>
      <c r="BL161" s="18" t="s">
        <v>150</v>
      </c>
      <c r="BM161" s="202" t="s">
        <v>763</v>
      </c>
    </row>
    <row r="162" spans="1:65" s="13" customFormat="1" ht="11.25">
      <c r="B162" s="209"/>
      <c r="C162" s="210"/>
      <c r="D162" s="211" t="s">
        <v>197</v>
      </c>
      <c r="E162" s="212" t="s">
        <v>32</v>
      </c>
      <c r="F162" s="213" t="s">
        <v>308</v>
      </c>
      <c r="G162" s="210"/>
      <c r="H162" s="214">
        <v>29.4</v>
      </c>
      <c r="I162" s="215"/>
      <c r="J162" s="210"/>
      <c r="K162" s="210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197</v>
      </c>
      <c r="AU162" s="220" t="s">
        <v>141</v>
      </c>
      <c r="AV162" s="13" t="s">
        <v>141</v>
      </c>
      <c r="AW162" s="13" t="s">
        <v>41</v>
      </c>
      <c r="AX162" s="13" t="s">
        <v>79</v>
      </c>
      <c r="AY162" s="220" t="s">
        <v>132</v>
      </c>
    </row>
    <row r="163" spans="1:65" s="14" customFormat="1" ht="11.25">
      <c r="B163" s="221"/>
      <c r="C163" s="222"/>
      <c r="D163" s="211" t="s">
        <v>197</v>
      </c>
      <c r="E163" s="223" t="s">
        <v>32</v>
      </c>
      <c r="F163" s="224" t="s">
        <v>199</v>
      </c>
      <c r="G163" s="222"/>
      <c r="H163" s="225">
        <v>29.4</v>
      </c>
      <c r="I163" s="226"/>
      <c r="J163" s="222"/>
      <c r="K163" s="222"/>
      <c r="L163" s="227"/>
      <c r="M163" s="228"/>
      <c r="N163" s="229"/>
      <c r="O163" s="229"/>
      <c r="P163" s="229"/>
      <c r="Q163" s="229"/>
      <c r="R163" s="229"/>
      <c r="S163" s="229"/>
      <c r="T163" s="230"/>
      <c r="AT163" s="231" t="s">
        <v>197</v>
      </c>
      <c r="AU163" s="231" t="s">
        <v>141</v>
      </c>
      <c r="AV163" s="14" t="s">
        <v>150</v>
      </c>
      <c r="AW163" s="14" t="s">
        <v>41</v>
      </c>
      <c r="AX163" s="14" t="s">
        <v>21</v>
      </c>
      <c r="AY163" s="231" t="s">
        <v>132</v>
      </c>
    </row>
    <row r="164" spans="1:65" s="2" customFormat="1" ht="21.75" customHeight="1">
      <c r="A164" s="36"/>
      <c r="B164" s="37"/>
      <c r="C164" s="191" t="s">
        <v>313</v>
      </c>
      <c r="D164" s="191" t="s">
        <v>135</v>
      </c>
      <c r="E164" s="192" t="s">
        <v>310</v>
      </c>
      <c r="F164" s="193" t="s">
        <v>311</v>
      </c>
      <c r="G164" s="194" t="s">
        <v>195</v>
      </c>
      <c r="H164" s="195">
        <v>55</v>
      </c>
      <c r="I164" s="196"/>
      <c r="J164" s="197">
        <f>ROUND(I164*H164,2)</f>
        <v>0</v>
      </c>
      <c r="K164" s="193" t="s">
        <v>139</v>
      </c>
      <c r="L164" s="41"/>
      <c r="M164" s="198" t="s">
        <v>32</v>
      </c>
      <c r="N164" s="199" t="s">
        <v>51</v>
      </c>
      <c r="O164" s="66"/>
      <c r="P164" s="200">
        <f>O164*H164</f>
        <v>0</v>
      </c>
      <c r="Q164" s="200">
        <v>1.188E-2</v>
      </c>
      <c r="R164" s="200">
        <f>Q164*H164</f>
        <v>0.65339999999999998</v>
      </c>
      <c r="S164" s="200">
        <v>0</v>
      </c>
      <c r="T164" s="201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2" t="s">
        <v>150</v>
      </c>
      <c r="AT164" s="202" t="s">
        <v>135</v>
      </c>
      <c r="AU164" s="202" t="s">
        <v>141</v>
      </c>
      <c r="AY164" s="18" t="s">
        <v>132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8" t="s">
        <v>141</v>
      </c>
      <c r="BK164" s="203">
        <f>ROUND(I164*H164,2)</f>
        <v>0</v>
      </c>
      <c r="BL164" s="18" t="s">
        <v>150</v>
      </c>
      <c r="BM164" s="202" t="s">
        <v>764</v>
      </c>
    </row>
    <row r="165" spans="1:65" s="2" customFormat="1" ht="21.75" customHeight="1">
      <c r="A165" s="36"/>
      <c r="B165" s="37"/>
      <c r="C165" s="191" t="s">
        <v>317</v>
      </c>
      <c r="D165" s="191" t="s">
        <v>135</v>
      </c>
      <c r="E165" s="192" t="s">
        <v>314</v>
      </c>
      <c r="F165" s="193" t="s">
        <v>315</v>
      </c>
      <c r="G165" s="194" t="s">
        <v>195</v>
      </c>
      <c r="H165" s="195">
        <v>220.57</v>
      </c>
      <c r="I165" s="196"/>
      <c r="J165" s="197">
        <f>ROUND(I165*H165,2)</f>
        <v>0</v>
      </c>
      <c r="K165" s="193" t="s">
        <v>139</v>
      </c>
      <c r="L165" s="41"/>
      <c r="M165" s="198" t="s">
        <v>32</v>
      </c>
      <c r="N165" s="199" t="s">
        <v>51</v>
      </c>
      <c r="O165" s="66"/>
      <c r="P165" s="200">
        <f>O165*H165</f>
        <v>0</v>
      </c>
      <c r="Q165" s="200">
        <v>3.48E-3</v>
      </c>
      <c r="R165" s="200">
        <f>Q165*H165</f>
        <v>0.76758360000000003</v>
      </c>
      <c r="S165" s="200">
        <v>0</v>
      </c>
      <c r="T165" s="201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2" t="s">
        <v>150</v>
      </c>
      <c r="AT165" s="202" t="s">
        <v>135</v>
      </c>
      <c r="AU165" s="202" t="s">
        <v>141</v>
      </c>
      <c r="AY165" s="18" t="s">
        <v>132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8" t="s">
        <v>141</v>
      </c>
      <c r="BK165" s="203">
        <f>ROUND(I165*H165,2)</f>
        <v>0</v>
      </c>
      <c r="BL165" s="18" t="s">
        <v>150</v>
      </c>
      <c r="BM165" s="202" t="s">
        <v>1093</v>
      </c>
    </row>
    <row r="166" spans="1:65" s="2" customFormat="1" ht="16.5" customHeight="1">
      <c r="A166" s="36"/>
      <c r="B166" s="37"/>
      <c r="C166" s="191" t="s">
        <v>321</v>
      </c>
      <c r="D166" s="191" t="s">
        <v>135</v>
      </c>
      <c r="E166" s="192" t="s">
        <v>318</v>
      </c>
      <c r="F166" s="193" t="s">
        <v>319</v>
      </c>
      <c r="G166" s="194" t="s">
        <v>195</v>
      </c>
      <c r="H166" s="195">
        <v>220.57</v>
      </c>
      <c r="I166" s="196"/>
      <c r="J166" s="197">
        <f>ROUND(I166*H166,2)</f>
        <v>0</v>
      </c>
      <c r="K166" s="193" t="s">
        <v>139</v>
      </c>
      <c r="L166" s="41"/>
      <c r="M166" s="198" t="s">
        <v>32</v>
      </c>
      <c r="N166" s="199" t="s">
        <v>51</v>
      </c>
      <c r="O166" s="66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2" t="s">
        <v>150</v>
      </c>
      <c r="AT166" s="202" t="s">
        <v>135</v>
      </c>
      <c r="AU166" s="202" t="s">
        <v>141</v>
      </c>
      <c r="AY166" s="18" t="s">
        <v>132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8" t="s">
        <v>141</v>
      </c>
      <c r="BK166" s="203">
        <f>ROUND(I166*H166,2)</f>
        <v>0</v>
      </c>
      <c r="BL166" s="18" t="s">
        <v>150</v>
      </c>
      <c r="BM166" s="202" t="s">
        <v>766</v>
      </c>
    </row>
    <row r="167" spans="1:65" s="2" customFormat="1" ht="16.5" customHeight="1">
      <c r="A167" s="36"/>
      <c r="B167" s="37"/>
      <c r="C167" s="191" t="s">
        <v>326</v>
      </c>
      <c r="D167" s="191" t="s">
        <v>135</v>
      </c>
      <c r="E167" s="192" t="s">
        <v>767</v>
      </c>
      <c r="F167" s="193" t="s">
        <v>768</v>
      </c>
      <c r="G167" s="194" t="s">
        <v>195</v>
      </c>
      <c r="H167" s="195">
        <v>53.2</v>
      </c>
      <c r="I167" s="196"/>
      <c r="J167" s="197">
        <f>ROUND(I167*H167,2)</f>
        <v>0</v>
      </c>
      <c r="K167" s="193" t="s">
        <v>139</v>
      </c>
      <c r="L167" s="41"/>
      <c r="M167" s="198" t="s">
        <v>32</v>
      </c>
      <c r="N167" s="199" t="s">
        <v>51</v>
      </c>
      <c r="O167" s="66"/>
      <c r="P167" s="200">
        <f>O167*H167</f>
        <v>0</v>
      </c>
      <c r="Q167" s="200">
        <v>4.7800000000000004E-3</v>
      </c>
      <c r="R167" s="200">
        <f>Q167*H167</f>
        <v>0.25429600000000002</v>
      </c>
      <c r="S167" s="200">
        <v>0</v>
      </c>
      <c r="T167" s="201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2" t="s">
        <v>150</v>
      </c>
      <c r="AT167" s="202" t="s">
        <v>135</v>
      </c>
      <c r="AU167" s="202" t="s">
        <v>141</v>
      </c>
      <c r="AY167" s="18" t="s">
        <v>132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8" t="s">
        <v>141</v>
      </c>
      <c r="BK167" s="203">
        <f>ROUND(I167*H167,2)</f>
        <v>0</v>
      </c>
      <c r="BL167" s="18" t="s">
        <v>150</v>
      </c>
      <c r="BM167" s="202" t="s">
        <v>769</v>
      </c>
    </row>
    <row r="168" spans="1:65" s="2" customFormat="1" ht="21.75" customHeight="1">
      <c r="A168" s="36"/>
      <c r="B168" s="37"/>
      <c r="C168" s="191" t="s">
        <v>331</v>
      </c>
      <c r="D168" s="191" t="s">
        <v>135</v>
      </c>
      <c r="E168" s="192" t="s">
        <v>322</v>
      </c>
      <c r="F168" s="193" t="s">
        <v>323</v>
      </c>
      <c r="G168" s="194" t="s">
        <v>195</v>
      </c>
      <c r="H168" s="195">
        <v>45.174999999999997</v>
      </c>
      <c r="I168" s="196"/>
      <c r="J168" s="197">
        <f>ROUND(I168*H168,2)</f>
        <v>0</v>
      </c>
      <c r="K168" s="193" t="s">
        <v>139</v>
      </c>
      <c r="L168" s="41"/>
      <c r="M168" s="198" t="s">
        <v>32</v>
      </c>
      <c r="N168" s="199" t="s">
        <v>51</v>
      </c>
      <c r="O168" s="66"/>
      <c r="P168" s="200">
        <f>O168*H168</f>
        <v>0</v>
      </c>
      <c r="Q168" s="200">
        <v>3.7999999999999999E-2</v>
      </c>
      <c r="R168" s="200">
        <f>Q168*H168</f>
        <v>1.7166499999999998</v>
      </c>
      <c r="S168" s="200">
        <v>0</v>
      </c>
      <c r="T168" s="201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2" t="s">
        <v>150</v>
      </c>
      <c r="AT168" s="202" t="s">
        <v>135</v>
      </c>
      <c r="AU168" s="202" t="s">
        <v>141</v>
      </c>
      <c r="AY168" s="18" t="s">
        <v>132</v>
      </c>
      <c r="BE168" s="203">
        <f>IF(N168="základní",J168,0)</f>
        <v>0</v>
      </c>
      <c r="BF168" s="203">
        <f>IF(N168="snížená",J168,0)</f>
        <v>0</v>
      </c>
      <c r="BG168" s="203">
        <f>IF(N168="zákl. přenesená",J168,0)</f>
        <v>0</v>
      </c>
      <c r="BH168" s="203">
        <f>IF(N168="sníž. přenesená",J168,0)</f>
        <v>0</v>
      </c>
      <c r="BI168" s="203">
        <f>IF(N168="nulová",J168,0)</f>
        <v>0</v>
      </c>
      <c r="BJ168" s="18" t="s">
        <v>141</v>
      </c>
      <c r="BK168" s="203">
        <f>ROUND(I168*H168,2)</f>
        <v>0</v>
      </c>
      <c r="BL168" s="18" t="s">
        <v>150</v>
      </c>
      <c r="BM168" s="202" t="s">
        <v>1094</v>
      </c>
    </row>
    <row r="169" spans="1:65" s="13" customFormat="1" ht="11.25">
      <c r="B169" s="209"/>
      <c r="C169" s="210"/>
      <c r="D169" s="211" t="s">
        <v>197</v>
      </c>
      <c r="E169" s="212" t="s">
        <v>32</v>
      </c>
      <c r="F169" s="213" t="s">
        <v>1095</v>
      </c>
      <c r="G169" s="210"/>
      <c r="H169" s="214">
        <v>45.174999999999997</v>
      </c>
      <c r="I169" s="215"/>
      <c r="J169" s="210"/>
      <c r="K169" s="210"/>
      <c r="L169" s="216"/>
      <c r="M169" s="217"/>
      <c r="N169" s="218"/>
      <c r="O169" s="218"/>
      <c r="P169" s="218"/>
      <c r="Q169" s="218"/>
      <c r="R169" s="218"/>
      <c r="S169" s="218"/>
      <c r="T169" s="219"/>
      <c r="AT169" s="220" t="s">
        <v>197</v>
      </c>
      <c r="AU169" s="220" t="s">
        <v>141</v>
      </c>
      <c r="AV169" s="13" t="s">
        <v>141</v>
      </c>
      <c r="AW169" s="13" t="s">
        <v>41</v>
      </c>
      <c r="AX169" s="13" t="s">
        <v>79</v>
      </c>
      <c r="AY169" s="220" t="s">
        <v>132</v>
      </c>
    </row>
    <row r="170" spans="1:65" s="14" customFormat="1" ht="11.25">
      <c r="B170" s="221"/>
      <c r="C170" s="222"/>
      <c r="D170" s="211" t="s">
        <v>197</v>
      </c>
      <c r="E170" s="223" t="s">
        <v>32</v>
      </c>
      <c r="F170" s="224" t="s">
        <v>199</v>
      </c>
      <c r="G170" s="222"/>
      <c r="H170" s="225">
        <v>45.174999999999997</v>
      </c>
      <c r="I170" s="226"/>
      <c r="J170" s="222"/>
      <c r="K170" s="222"/>
      <c r="L170" s="227"/>
      <c r="M170" s="228"/>
      <c r="N170" s="229"/>
      <c r="O170" s="229"/>
      <c r="P170" s="229"/>
      <c r="Q170" s="229"/>
      <c r="R170" s="229"/>
      <c r="S170" s="229"/>
      <c r="T170" s="230"/>
      <c r="AT170" s="231" t="s">
        <v>197</v>
      </c>
      <c r="AU170" s="231" t="s">
        <v>141</v>
      </c>
      <c r="AV170" s="14" t="s">
        <v>150</v>
      </c>
      <c r="AW170" s="14" t="s">
        <v>41</v>
      </c>
      <c r="AX170" s="14" t="s">
        <v>21</v>
      </c>
      <c r="AY170" s="231" t="s">
        <v>132</v>
      </c>
    </row>
    <row r="171" spans="1:65" s="2" customFormat="1" ht="21.75" customHeight="1">
      <c r="A171" s="36"/>
      <c r="B171" s="37"/>
      <c r="C171" s="191" t="s">
        <v>335</v>
      </c>
      <c r="D171" s="191" t="s">
        <v>135</v>
      </c>
      <c r="E171" s="192" t="s">
        <v>327</v>
      </c>
      <c r="F171" s="193" t="s">
        <v>328</v>
      </c>
      <c r="G171" s="194" t="s">
        <v>195</v>
      </c>
      <c r="H171" s="195">
        <v>40.36</v>
      </c>
      <c r="I171" s="196"/>
      <c r="J171" s="197">
        <f>ROUND(I171*H171,2)</f>
        <v>0</v>
      </c>
      <c r="K171" s="193" t="s">
        <v>139</v>
      </c>
      <c r="L171" s="41"/>
      <c r="M171" s="198" t="s">
        <v>32</v>
      </c>
      <c r="N171" s="199" t="s">
        <v>51</v>
      </c>
      <c r="O171" s="66"/>
      <c r="P171" s="200">
        <f>O171*H171</f>
        <v>0</v>
      </c>
      <c r="Q171" s="200">
        <v>1.2E-4</v>
      </c>
      <c r="R171" s="200">
        <f>Q171*H171</f>
        <v>4.8431999999999998E-3</v>
      </c>
      <c r="S171" s="200">
        <v>0</v>
      </c>
      <c r="T171" s="201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2" t="s">
        <v>150</v>
      </c>
      <c r="AT171" s="202" t="s">
        <v>135</v>
      </c>
      <c r="AU171" s="202" t="s">
        <v>141</v>
      </c>
      <c r="AY171" s="18" t="s">
        <v>132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8" t="s">
        <v>141</v>
      </c>
      <c r="BK171" s="203">
        <f>ROUND(I171*H171,2)</f>
        <v>0</v>
      </c>
      <c r="BL171" s="18" t="s">
        <v>150</v>
      </c>
      <c r="BM171" s="202" t="s">
        <v>772</v>
      </c>
    </row>
    <row r="172" spans="1:65" s="13" customFormat="1" ht="11.25">
      <c r="B172" s="209"/>
      <c r="C172" s="210"/>
      <c r="D172" s="211" t="s">
        <v>197</v>
      </c>
      <c r="E172" s="212" t="s">
        <v>32</v>
      </c>
      <c r="F172" s="213" t="s">
        <v>773</v>
      </c>
      <c r="G172" s="210"/>
      <c r="H172" s="214">
        <v>40.36</v>
      </c>
      <c r="I172" s="215"/>
      <c r="J172" s="210"/>
      <c r="K172" s="210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197</v>
      </c>
      <c r="AU172" s="220" t="s">
        <v>141</v>
      </c>
      <c r="AV172" s="13" t="s">
        <v>141</v>
      </c>
      <c r="AW172" s="13" t="s">
        <v>41</v>
      </c>
      <c r="AX172" s="13" t="s">
        <v>79</v>
      </c>
      <c r="AY172" s="220" t="s">
        <v>132</v>
      </c>
    </row>
    <row r="173" spans="1:65" s="14" customFormat="1" ht="11.25">
      <c r="B173" s="221"/>
      <c r="C173" s="222"/>
      <c r="D173" s="211" t="s">
        <v>197</v>
      </c>
      <c r="E173" s="223" t="s">
        <v>32</v>
      </c>
      <c r="F173" s="224" t="s">
        <v>199</v>
      </c>
      <c r="G173" s="222"/>
      <c r="H173" s="225">
        <v>40.36</v>
      </c>
      <c r="I173" s="226"/>
      <c r="J173" s="222"/>
      <c r="K173" s="222"/>
      <c r="L173" s="227"/>
      <c r="M173" s="228"/>
      <c r="N173" s="229"/>
      <c r="O173" s="229"/>
      <c r="P173" s="229"/>
      <c r="Q173" s="229"/>
      <c r="R173" s="229"/>
      <c r="S173" s="229"/>
      <c r="T173" s="230"/>
      <c r="AT173" s="231" t="s">
        <v>197</v>
      </c>
      <c r="AU173" s="231" t="s">
        <v>141</v>
      </c>
      <c r="AV173" s="14" t="s">
        <v>150</v>
      </c>
      <c r="AW173" s="14" t="s">
        <v>41</v>
      </c>
      <c r="AX173" s="14" t="s">
        <v>21</v>
      </c>
      <c r="AY173" s="231" t="s">
        <v>132</v>
      </c>
    </row>
    <row r="174" spans="1:65" s="2" customFormat="1" ht="16.5" customHeight="1">
      <c r="A174" s="36"/>
      <c r="B174" s="37"/>
      <c r="C174" s="191" t="s">
        <v>340</v>
      </c>
      <c r="D174" s="191" t="s">
        <v>135</v>
      </c>
      <c r="E174" s="192" t="s">
        <v>332</v>
      </c>
      <c r="F174" s="193" t="s">
        <v>333</v>
      </c>
      <c r="G174" s="194" t="s">
        <v>195</v>
      </c>
      <c r="H174" s="195">
        <v>220.57</v>
      </c>
      <c r="I174" s="196"/>
      <c r="J174" s="197">
        <f>ROUND(I174*H174,2)</f>
        <v>0</v>
      </c>
      <c r="K174" s="193" t="s">
        <v>139</v>
      </c>
      <c r="L174" s="41"/>
      <c r="M174" s="198" t="s">
        <v>32</v>
      </c>
      <c r="N174" s="199" t="s">
        <v>51</v>
      </c>
      <c r="O174" s="66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2" t="s">
        <v>150</v>
      </c>
      <c r="AT174" s="202" t="s">
        <v>135</v>
      </c>
      <c r="AU174" s="202" t="s">
        <v>141</v>
      </c>
      <c r="AY174" s="18" t="s">
        <v>132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8" t="s">
        <v>141</v>
      </c>
      <c r="BK174" s="203">
        <f>ROUND(I174*H174,2)</f>
        <v>0</v>
      </c>
      <c r="BL174" s="18" t="s">
        <v>150</v>
      </c>
      <c r="BM174" s="202" t="s">
        <v>774</v>
      </c>
    </row>
    <row r="175" spans="1:65" s="2" customFormat="1" ht="21.75" customHeight="1">
      <c r="A175" s="36"/>
      <c r="B175" s="37"/>
      <c r="C175" s="191" t="s">
        <v>345</v>
      </c>
      <c r="D175" s="191" t="s">
        <v>135</v>
      </c>
      <c r="E175" s="192" t="s">
        <v>336</v>
      </c>
      <c r="F175" s="193" t="s">
        <v>337</v>
      </c>
      <c r="G175" s="194" t="s">
        <v>338</v>
      </c>
      <c r="H175" s="195">
        <v>2</v>
      </c>
      <c r="I175" s="196"/>
      <c r="J175" s="197">
        <f>ROUND(I175*H175,2)</f>
        <v>0</v>
      </c>
      <c r="K175" s="193" t="s">
        <v>139</v>
      </c>
      <c r="L175" s="41"/>
      <c r="M175" s="198" t="s">
        <v>32</v>
      </c>
      <c r="N175" s="199" t="s">
        <v>51</v>
      </c>
      <c r="O175" s="66"/>
      <c r="P175" s="200">
        <f>O175*H175</f>
        <v>0</v>
      </c>
      <c r="Q175" s="200">
        <v>1.7770000000000001E-2</v>
      </c>
      <c r="R175" s="200">
        <f>Q175*H175</f>
        <v>3.5540000000000002E-2</v>
      </c>
      <c r="S175" s="200">
        <v>0</v>
      </c>
      <c r="T175" s="201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2" t="s">
        <v>150</v>
      </c>
      <c r="AT175" s="202" t="s">
        <v>135</v>
      </c>
      <c r="AU175" s="202" t="s">
        <v>141</v>
      </c>
      <c r="AY175" s="18" t="s">
        <v>132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8" t="s">
        <v>141</v>
      </c>
      <c r="BK175" s="203">
        <f>ROUND(I175*H175,2)</f>
        <v>0</v>
      </c>
      <c r="BL175" s="18" t="s">
        <v>150</v>
      </c>
      <c r="BM175" s="202" t="s">
        <v>1096</v>
      </c>
    </row>
    <row r="176" spans="1:65" s="2" customFormat="1" ht="16.5" customHeight="1">
      <c r="A176" s="36"/>
      <c r="B176" s="37"/>
      <c r="C176" s="232" t="s">
        <v>349</v>
      </c>
      <c r="D176" s="232" t="s">
        <v>243</v>
      </c>
      <c r="E176" s="233" t="s">
        <v>341</v>
      </c>
      <c r="F176" s="234" t="s">
        <v>342</v>
      </c>
      <c r="G176" s="235" t="s">
        <v>338</v>
      </c>
      <c r="H176" s="236">
        <v>2</v>
      </c>
      <c r="I176" s="237"/>
      <c r="J176" s="238">
        <f>ROUND(I176*H176,2)</f>
        <v>0</v>
      </c>
      <c r="K176" s="234" t="s">
        <v>139</v>
      </c>
      <c r="L176" s="239"/>
      <c r="M176" s="240" t="s">
        <v>32</v>
      </c>
      <c r="N176" s="241" t="s">
        <v>51</v>
      </c>
      <c r="O176" s="66"/>
      <c r="P176" s="200">
        <f>O176*H176</f>
        <v>0</v>
      </c>
      <c r="Q176" s="200">
        <v>1.992E-2</v>
      </c>
      <c r="R176" s="200">
        <f>Q176*H176</f>
        <v>3.984E-2</v>
      </c>
      <c r="S176" s="200">
        <v>0</v>
      </c>
      <c r="T176" s="201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2" t="s">
        <v>221</v>
      </c>
      <c r="AT176" s="202" t="s">
        <v>243</v>
      </c>
      <c r="AU176" s="202" t="s">
        <v>141</v>
      </c>
      <c r="AY176" s="18" t="s">
        <v>132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8" t="s">
        <v>141</v>
      </c>
      <c r="BK176" s="203">
        <f>ROUND(I176*H176,2)</f>
        <v>0</v>
      </c>
      <c r="BL176" s="18" t="s">
        <v>150</v>
      </c>
      <c r="BM176" s="202" t="s">
        <v>1097</v>
      </c>
    </row>
    <row r="177" spans="1:65" s="12" customFormat="1" ht="22.9" customHeight="1">
      <c r="B177" s="175"/>
      <c r="C177" s="176"/>
      <c r="D177" s="177" t="s">
        <v>78</v>
      </c>
      <c r="E177" s="189" t="s">
        <v>228</v>
      </c>
      <c r="F177" s="189" t="s">
        <v>361</v>
      </c>
      <c r="G177" s="176"/>
      <c r="H177" s="176"/>
      <c r="I177" s="179"/>
      <c r="J177" s="190">
        <f>BK177</f>
        <v>0</v>
      </c>
      <c r="K177" s="176"/>
      <c r="L177" s="181"/>
      <c r="M177" s="182"/>
      <c r="N177" s="183"/>
      <c r="O177" s="183"/>
      <c r="P177" s="184">
        <f>SUM(P178:P192)</f>
        <v>0</v>
      </c>
      <c r="Q177" s="183"/>
      <c r="R177" s="184">
        <f>SUM(R178:R192)</f>
        <v>1.12686E-2</v>
      </c>
      <c r="S177" s="183"/>
      <c r="T177" s="185">
        <f>SUM(T178:T192)</f>
        <v>8.1006999999999998</v>
      </c>
      <c r="AR177" s="186" t="s">
        <v>21</v>
      </c>
      <c r="AT177" s="187" t="s">
        <v>78</v>
      </c>
      <c r="AU177" s="187" t="s">
        <v>21</v>
      </c>
      <c r="AY177" s="186" t="s">
        <v>132</v>
      </c>
      <c r="BK177" s="188">
        <f>SUM(BK178:BK192)</f>
        <v>0</v>
      </c>
    </row>
    <row r="178" spans="1:65" s="2" customFormat="1" ht="21.75" customHeight="1">
      <c r="A178" s="36"/>
      <c r="B178" s="37"/>
      <c r="C178" s="191" t="s">
        <v>353</v>
      </c>
      <c r="D178" s="191" t="s">
        <v>135</v>
      </c>
      <c r="E178" s="192" t="s">
        <v>363</v>
      </c>
      <c r="F178" s="193" t="s">
        <v>364</v>
      </c>
      <c r="G178" s="194" t="s">
        <v>195</v>
      </c>
      <c r="H178" s="195">
        <v>114</v>
      </c>
      <c r="I178" s="196"/>
      <c r="J178" s="197">
        <f>ROUND(I178*H178,2)</f>
        <v>0</v>
      </c>
      <c r="K178" s="193" t="s">
        <v>139</v>
      </c>
      <c r="L178" s="41"/>
      <c r="M178" s="198" t="s">
        <v>32</v>
      </c>
      <c r="N178" s="199" t="s">
        <v>51</v>
      </c>
      <c r="O178" s="66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2" t="s">
        <v>150</v>
      </c>
      <c r="AT178" s="202" t="s">
        <v>135</v>
      </c>
      <c r="AU178" s="202" t="s">
        <v>141</v>
      </c>
      <c r="AY178" s="18" t="s">
        <v>132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8" t="s">
        <v>141</v>
      </c>
      <c r="BK178" s="203">
        <f>ROUND(I178*H178,2)</f>
        <v>0</v>
      </c>
      <c r="BL178" s="18" t="s">
        <v>150</v>
      </c>
      <c r="BM178" s="202" t="s">
        <v>1098</v>
      </c>
    </row>
    <row r="179" spans="1:65" s="13" customFormat="1" ht="11.25">
      <c r="B179" s="209"/>
      <c r="C179" s="210"/>
      <c r="D179" s="211" t="s">
        <v>197</v>
      </c>
      <c r="E179" s="212" t="s">
        <v>32</v>
      </c>
      <c r="F179" s="213" t="s">
        <v>778</v>
      </c>
      <c r="G179" s="210"/>
      <c r="H179" s="214">
        <v>114</v>
      </c>
      <c r="I179" s="215"/>
      <c r="J179" s="210"/>
      <c r="K179" s="210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197</v>
      </c>
      <c r="AU179" s="220" t="s">
        <v>141</v>
      </c>
      <c r="AV179" s="13" t="s">
        <v>141</v>
      </c>
      <c r="AW179" s="13" t="s">
        <v>41</v>
      </c>
      <c r="AX179" s="13" t="s">
        <v>79</v>
      </c>
      <c r="AY179" s="220" t="s">
        <v>132</v>
      </c>
    </row>
    <row r="180" spans="1:65" s="14" customFormat="1" ht="11.25">
      <c r="B180" s="221"/>
      <c r="C180" s="222"/>
      <c r="D180" s="211" t="s">
        <v>197</v>
      </c>
      <c r="E180" s="223" t="s">
        <v>32</v>
      </c>
      <c r="F180" s="224" t="s">
        <v>199</v>
      </c>
      <c r="G180" s="222"/>
      <c r="H180" s="225">
        <v>114</v>
      </c>
      <c r="I180" s="226"/>
      <c r="J180" s="222"/>
      <c r="K180" s="222"/>
      <c r="L180" s="227"/>
      <c r="M180" s="228"/>
      <c r="N180" s="229"/>
      <c r="O180" s="229"/>
      <c r="P180" s="229"/>
      <c r="Q180" s="229"/>
      <c r="R180" s="229"/>
      <c r="S180" s="229"/>
      <c r="T180" s="230"/>
      <c r="AT180" s="231" t="s">
        <v>197</v>
      </c>
      <c r="AU180" s="231" t="s">
        <v>141</v>
      </c>
      <c r="AV180" s="14" t="s">
        <v>150</v>
      </c>
      <c r="AW180" s="14" t="s">
        <v>41</v>
      </c>
      <c r="AX180" s="14" t="s">
        <v>21</v>
      </c>
      <c r="AY180" s="231" t="s">
        <v>132</v>
      </c>
    </row>
    <row r="181" spans="1:65" s="2" customFormat="1" ht="21.75" customHeight="1">
      <c r="A181" s="36"/>
      <c r="B181" s="37"/>
      <c r="C181" s="191" t="s">
        <v>357</v>
      </c>
      <c r="D181" s="191" t="s">
        <v>135</v>
      </c>
      <c r="E181" s="192" t="s">
        <v>368</v>
      </c>
      <c r="F181" s="193" t="s">
        <v>369</v>
      </c>
      <c r="G181" s="194" t="s">
        <v>195</v>
      </c>
      <c r="H181" s="195">
        <v>3420</v>
      </c>
      <c r="I181" s="196"/>
      <c r="J181" s="197">
        <f>ROUND(I181*H181,2)</f>
        <v>0</v>
      </c>
      <c r="K181" s="193" t="s">
        <v>139</v>
      </c>
      <c r="L181" s="41"/>
      <c r="M181" s="198" t="s">
        <v>32</v>
      </c>
      <c r="N181" s="199" t="s">
        <v>51</v>
      </c>
      <c r="O181" s="66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2" t="s">
        <v>150</v>
      </c>
      <c r="AT181" s="202" t="s">
        <v>135</v>
      </c>
      <c r="AU181" s="202" t="s">
        <v>141</v>
      </c>
      <c r="AY181" s="18" t="s">
        <v>132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8" t="s">
        <v>141</v>
      </c>
      <c r="BK181" s="203">
        <f>ROUND(I181*H181,2)</f>
        <v>0</v>
      </c>
      <c r="BL181" s="18" t="s">
        <v>150</v>
      </c>
      <c r="BM181" s="202" t="s">
        <v>779</v>
      </c>
    </row>
    <row r="182" spans="1:65" s="13" customFormat="1" ht="11.25">
      <c r="B182" s="209"/>
      <c r="C182" s="210"/>
      <c r="D182" s="211" t="s">
        <v>197</v>
      </c>
      <c r="E182" s="212" t="s">
        <v>32</v>
      </c>
      <c r="F182" s="213" t="s">
        <v>780</v>
      </c>
      <c r="G182" s="210"/>
      <c r="H182" s="214">
        <v>3420</v>
      </c>
      <c r="I182" s="215"/>
      <c r="J182" s="210"/>
      <c r="K182" s="210"/>
      <c r="L182" s="216"/>
      <c r="M182" s="217"/>
      <c r="N182" s="218"/>
      <c r="O182" s="218"/>
      <c r="P182" s="218"/>
      <c r="Q182" s="218"/>
      <c r="R182" s="218"/>
      <c r="S182" s="218"/>
      <c r="T182" s="219"/>
      <c r="AT182" s="220" t="s">
        <v>197</v>
      </c>
      <c r="AU182" s="220" t="s">
        <v>141</v>
      </c>
      <c r="AV182" s="13" t="s">
        <v>141</v>
      </c>
      <c r="AW182" s="13" t="s">
        <v>41</v>
      </c>
      <c r="AX182" s="13" t="s">
        <v>79</v>
      </c>
      <c r="AY182" s="220" t="s">
        <v>132</v>
      </c>
    </row>
    <row r="183" spans="1:65" s="14" customFormat="1" ht="11.25">
      <c r="B183" s="221"/>
      <c r="C183" s="222"/>
      <c r="D183" s="211" t="s">
        <v>197</v>
      </c>
      <c r="E183" s="223" t="s">
        <v>32</v>
      </c>
      <c r="F183" s="224" t="s">
        <v>199</v>
      </c>
      <c r="G183" s="222"/>
      <c r="H183" s="225">
        <v>3420</v>
      </c>
      <c r="I183" s="226"/>
      <c r="J183" s="222"/>
      <c r="K183" s="222"/>
      <c r="L183" s="227"/>
      <c r="M183" s="228"/>
      <c r="N183" s="229"/>
      <c r="O183" s="229"/>
      <c r="P183" s="229"/>
      <c r="Q183" s="229"/>
      <c r="R183" s="229"/>
      <c r="S183" s="229"/>
      <c r="T183" s="230"/>
      <c r="AT183" s="231" t="s">
        <v>197</v>
      </c>
      <c r="AU183" s="231" t="s">
        <v>141</v>
      </c>
      <c r="AV183" s="14" t="s">
        <v>150</v>
      </c>
      <c r="AW183" s="14" t="s">
        <v>41</v>
      </c>
      <c r="AX183" s="14" t="s">
        <v>21</v>
      </c>
      <c r="AY183" s="231" t="s">
        <v>132</v>
      </c>
    </row>
    <row r="184" spans="1:65" s="2" customFormat="1" ht="21.75" customHeight="1">
      <c r="A184" s="36"/>
      <c r="B184" s="37"/>
      <c r="C184" s="191" t="s">
        <v>362</v>
      </c>
      <c r="D184" s="191" t="s">
        <v>135</v>
      </c>
      <c r="E184" s="192" t="s">
        <v>373</v>
      </c>
      <c r="F184" s="193" t="s">
        <v>374</v>
      </c>
      <c r="G184" s="194" t="s">
        <v>195</v>
      </c>
      <c r="H184" s="195">
        <v>114</v>
      </c>
      <c r="I184" s="196"/>
      <c r="J184" s="197">
        <f>ROUND(I184*H184,2)</f>
        <v>0</v>
      </c>
      <c r="K184" s="193" t="s">
        <v>139</v>
      </c>
      <c r="L184" s="41"/>
      <c r="M184" s="198" t="s">
        <v>32</v>
      </c>
      <c r="N184" s="199" t="s">
        <v>51</v>
      </c>
      <c r="O184" s="66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2" t="s">
        <v>150</v>
      </c>
      <c r="AT184" s="202" t="s">
        <v>135</v>
      </c>
      <c r="AU184" s="202" t="s">
        <v>141</v>
      </c>
      <c r="AY184" s="18" t="s">
        <v>132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8" t="s">
        <v>141</v>
      </c>
      <c r="BK184" s="203">
        <f>ROUND(I184*H184,2)</f>
        <v>0</v>
      </c>
      <c r="BL184" s="18" t="s">
        <v>150</v>
      </c>
      <c r="BM184" s="202" t="s">
        <v>781</v>
      </c>
    </row>
    <row r="185" spans="1:65" s="2" customFormat="1" ht="21.75" customHeight="1">
      <c r="A185" s="36"/>
      <c r="B185" s="37"/>
      <c r="C185" s="191" t="s">
        <v>367</v>
      </c>
      <c r="D185" s="191" t="s">
        <v>135</v>
      </c>
      <c r="E185" s="192" t="s">
        <v>376</v>
      </c>
      <c r="F185" s="193" t="s">
        <v>377</v>
      </c>
      <c r="G185" s="194" t="s">
        <v>195</v>
      </c>
      <c r="H185" s="195">
        <v>53.66</v>
      </c>
      <c r="I185" s="196"/>
      <c r="J185" s="197">
        <f>ROUND(I185*H185,2)</f>
        <v>0</v>
      </c>
      <c r="K185" s="193" t="s">
        <v>139</v>
      </c>
      <c r="L185" s="41"/>
      <c r="M185" s="198" t="s">
        <v>32</v>
      </c>
      <c r="N185" s="199" t="s">
        <v>51</v>
      </c>
      <c r="O185" s="66"/>
      <c r="P185" s="200">
        <f>O185*H185</f>
        <v>0</v>
      </c>
      <c r="Q185" s="200">
        <v>2.1000000000000001E-4</v>
      </c>
      <c r="R185" s="200">
        <f>Q185*H185</f>
        <v>1.12686E-2</v>
      </c>
      <c r="S185" s="200">
        <v>0</v>
      </c>
      <c r="T185" s="201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2" t="s">
        <v>150</v>
      </c>
      <c r="AT185" s="202" t="s">
        <v>135</v>
      </c>
      <c r="AU185" s="202" t="s">
        <v>141</v>
      </c>
      <c r="AY185" s="18" t="s">
        <v>132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8" t="s">
        <v>141</v>
      </c>
      <c r="BK185" s="203">
        <f>ROUND(I185*H185,2)</f>
        <v>0</v>
      </c>
      <c r="BL185" s="18" t="s">
        <v>150</v>
      </c>
      <c r="BM185" s="202" t="s">
        <v>782</v>
      </c>
    </row>
    <row r="186" spans="1:65" s="15" customFormat="1" ht="11.25">
      <c r="B186" s="242"/>
      <c r="C186" s="243"/>
      <c r="D186" s="211" t="s">
        <v>197</v>
      </c>
      <c r="E186" s="244" t="s">
        <v>32</v>
      </c>
      <c r="F186" s="245" t="s">
        <v>379</v>
      </c>
      <c r="G186" s="243"/>
      <c r="H186" s="244" t="s">
        <v>32</v>
      </c>
      <c r="I186" s="246"/>
      <c r="J186" s="243"/>
      <c r="K186" s="243"/>
      <c r="L186" s="247"/>
      <c r="M186" s="248"/>
      <c r="N186" s="249"/>
      <c r="O186" s="249"/>
      <c r="P186" s="249"/>
      <c r="Q186" s="249"/>
      <c r="R186" s="249"/>
      <c r="S186" s="249"/>
      <c r="T186" s="250"/>
      <c r="AT186" s="251" t="s">
        <v>197</v>
      </c>
      <c r="AU186" s="251" t="s">
        <v>141</v>
      </c>
      <c r="AV186" s="15" t="s">
        <v>21</v>
      </c>
      <c r="AW186" s="15" t="s">
        <v>41</v>
      </c>
      <c r="AX186" s="15" t="s">
        <v>79</v>
      </c>
      <c r="AY186" s="251" t="s">
        <v>132</v>
      </c>
    </row>
    <row r="187" spans="1:65" s="13" customFormat="1" ht="11.25">
      <c r="B187" s="209"/>
      <c r="C187" s="210"/>
      <c r="D187" s="211" t="s">
        <v>197</v>
      </c>
      <c r="E187" s="212" t="s">
        <v>32</v>
      </c>
      <c r="F187" s="213" t="s">
        <v>380</v>
      </c>
      <c r="G187" s="210"/>
      <c r="H187" s="214">
        <v>32.86</v>
      </c>
      <c r="I187" s="215"/>
      <c r="J187" s="210"/>
      <c r="K187" s="210"/>
      <c r="L187" s="216"/>
      <c r="M187" s="217"/>
      <c r="N187" s="218"/>
      <c r="O187" s="218"/>
      <c r="P187" s="218"/>
      <c r="Q187" s="218"/>
      <c r="R187" s="218"/>
      <c r="S187" s="218"/>
      <c r="T187" s="219"/>
      <c r="AT187" s="220" t="s">
        <v>197</v>
      </c>
      <c r="AU187" s="220" t="s">
        <v>141</v>
      </c>
      <c r="AV187" s="13" t="s">
        <v>141</v>
      </c>
      <c r="AW187" s="13" t="s">
        <v>41</v>
      </c>
      <c r="AX187" s="13" t="s">
        <v>79</v>
      </c>
      <c r="AY187" s="220" t="s">
        <v>132</v>
      </c>
    </row>
    <row r="188" spans="1:65" s="15" customFormat="1" ht="11.25">
      <c r="B188" s="242"/>
      <c r="C188" s="243"/>
      <c r="D188" s="211" t="s">
        <v>197</v>
      </c>
      <c r="E188" s="244" t="s">
        <v>32</v>
      </c>
      <c r="F188" s="245" t="s">
        <v>381</v>
      </c>
      <c r="G188" s="243"/>
      <c r="H188" s="244" t="s">
        <v>32</v>
      </c>
      <c r="I188" s="246"/>
      <c r="J188" s="243"/>
      <c r="K188" s="243"/>
      <c r="L188" s="247"/>
      <c r="M188" s="248"/>
      <c r="N188" s="249"/>
      <c r="O188" s="249"/>
      <c r="P188" s="249"/>
      <c r="Q188" s="249"/>
      <c r="R188" s="249"/>
      <c r="S188" s="249"/>
      <c r="T188" s="250"/>
      <c r="AT188" s="251" t="s">
        <v>197</v>
      </c>
      <c r="AU188" s="251" t="s">
        <v>141</v>
      </c>
      <c r="AV188" s="15" t="s">
        <v>21</v>
      </c>
      <c r="AW188" s="15" t="s">
        <v>41</v>
      </c>
      <c r="AX188" s="15" t="s">
        <v>79</v>
      </c>
      <c r="AY188" s="251" t="s">
        <v>132</v>
      </c>
    </row>
    <row r="189" spans="1:65" s="13" customFormat="1" ht="11.25">
      <c r="B189" s="209"/>
      <c r="C189" s="210"/>
      <c r="D189" s="211" t="s">
        <v>197</v>
      </c>
      <c r="E189" s="212" t="s">
        <v>32</v>
      </c>
      <c r="F189" s="213" t="s">
        <v>382</v>
      </c>
      <c r="G189" s="210"/>
      <c r="H189" s="214">
        <v>20.8</v>
      </c>
      <c r="I189" s="215"/>
      <c r="J189" s="210"/>
      <c r="K189" s="210"/>
      <c r="L189" s="216"/>
      <c r="M189" s="217"/>
      <c r="N189" s="218"/>
      <c r="O189" s="218"/>
      <c r="P189" s="218"/>
      <c r="Q189" s="218"/>
      <c r="R189" s="218"/>
      <c r="S189" s="218"/>
      <c r="T189" s="219"/>
      <c r="AT189" s="220" t="s">
        <v>197</v>
      </c>
      <c r="AU189" s="220" t="s">
        <v>141</v>
      </c>
      <c r="AV189" s="13" t="s">
        <v>141</v>
      </c>
      <c r="AW189" s="13" t="s">
        <v>41</v>
      </c>
      <c r="AX189" s="13" t="s">
        <v>79</v>
      </c>
      <c r="AY189" s="220" t="s">
        <v>132</v>
      </c>
    </row>
    <row r="190" spans="1:65" s="14" customFormat="1" ht="11.25">
      <c r="B190" s="221"/>
      <c r="C190" s="222"/>
      <c r="D190" s="211" t="s">
        <v>197</v>
      </c>
      <c r="E190" s="223" t="s">
        <v>32</v>
      </c>
      <c r="F190" s="224" t="s">
        <v>199</v>
      </c>
      <c r="G190" s="222"/>
      <c r="H190" s="225">
        <v>53.66</v>
      </c>
      <c r="I190" s="226"/>
      <c r="J190" s="222"/>
      <c r="K190" s="222"/>
      <c r="L190" s="227"/>
      <c r="M190" s="228"/>
      <c r="N190" s="229"/>
      <c r="O190" s="229"/>
      <c r="P190" s="229"/>
      <c r="Q190" s="229"/>
      <c r="R190" s="229"/>
      <c r="S190" s="229"/>
      <c r="T190" s="230"/>
      <c r="AT190" s="231" t="s">
        <v>197</v>
      </c>
      <c r="AU190" s="231" t="s">
        <v>141</v>
      </c>
      <c r="AV190" s="14" t="s">
        <v>150</v>
      </c>
      <c r="AW190" s="14" t="s">
        <v>41</v>
      </c>
      <c r="AX190" s="14" t="s">
        <v>21</v>
      </c>
      <c r="AY190" s="231" t="s">
        <v>132</v>
      </c>
    </row>
    <row r="191" spans="1:65" s="2" customFormat="1" ht="21.75" customHeight="1">
      <c r="A191" s="36"/>
      <c r="B191" s="37"/>
      <c r="C191" s="191" t="s">
        <v>372</v>
      </c>
      <c r="D191" s="191" t="s">
        <v>135</v>
      </c>
      <c r="E191" s="192" t="s">
        <v>384</v>
      </c>
      <c r="F191" s="193" t="s">
        <v>385</v>
      </c>
      <c r="G191" s="194" t="s">
        <v>195</v>
      </c>
      <c r="H191" s="195">
        <v>45</v>
      </c>
      <c r="I191" s="196"/>
      <c r="J191" s="197">
        <f>ROUND(I191*H191,2)</f>
        <v>0</v>
      </c>
      <c r="K191" s="193" t="s">
        <v>139</v>
      </c>
      <c r="L191" s="41"/>
      <c r="M191" s="198" t="s">
        <v>32</v>
      </c>
      <c r="N191" s="199" t="s">
        <v>51</v>
      </c>
      <c r="O191" s="66"/>
      <c r="P191" s="200">
        <f>O191*H191</f>
        <v>0</v>
      </c>
      <c r="Q191" s="200">
        <v>0</v>
      </c>
      <c r="R191" s="200">
        <f>Q191*H191</f>
        <v>0</v>
      </c>
      <c r="S191" s="200">
        <v>0.13100000000000001</v>
      </c>
      <c r="T191" s="201">
        <f>S191*H191</f>
        <v>5.8950000000000005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2" t="s">
        <v>150</v>
      </c>
      <c r="AT191" s="202" t="s">
        <v>135</v>
      </c>
      <c r="AU191" s="202" t="s">
        <v>141</v>
      </c>
      <c r="AY191" s="18" t="s">
        <v>132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8" t="s">
        <v>141</v>
      </c>
      <c r="BK191" s="203">
        <f>ROUND(I191*H191,2)</f>
        <v>0</v>
      </c>
      <c r="BL191" s="18" t="s">
        <v>150</v>
      </c>
      <c r="BM191" s="202" t="s">
        <v>783</v>
      </c>
    </row>
    <row r="192" spans="1:65" s="2" customFormat="1" ht="21.75" customHeight="1">
      <c r="A192" s="36"/>
      <c r="B192" s="37"/>
      <c r="C192" s="191" t="s">
        <v>29</v>
      </c>
      <c r="D192" s="191" t="s">
        <v>135</v>
      </c>
      <c r="E192" s="192" t="s">
        <v>388</v>
      </c>
      <c r="F192" s="193" t="s">
        <v>389</v>
      </c>
      <c r="G192" s="194" t="s">
        <v>195</v>
      </c>
      <c r="H192" s="195">
        <v>220.57</v>
      </c>
      <c r="I192" s="196"/>
      <c r="J192" s="197">
        <f>ROUND(I192*H192,2)</f>
        <v>0</v>
      </c>
      <c r="K192" s="193" t="s">
        <v>139</v>
      </c>
      <c r="L192" s="41"/>
      <c r="M192" s="198" t="s">
        <v>32</v>
      </c>
      <c r="N192" s="199" t="s">
        <v>51</v>
      </c>
      <c r="O192" s="66"/>
      <c r="P192" s="200">
        <f>O192*H192</f>
        <v>0</v>
      </c>
      <c r="Q192" s="200">
        <v>0</v>
      </c>
      <c r="R192" s="200">
        <f>Q192*H192</f>
        <v>0</v>
      </c>
      <c r="S192" s="200">
        <v>0.01</v>
      </c>
      <c r="T192" s="201">
        <f>S192*H192</f>
        <v>2.2056999999999998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2" t="s">
        <v>150</v>
      </c>
      <c r="AT192" s="202" t="s">
        <v>135</v>
      </c>
      <c r="AU192" s="202" t="s">
        <v>141</v>
      </c>
      <c r="AY192" s="18" t="s">
        <v>132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8" t="s">
        <v>141</v>
      </c>
      <c r="BK192" s="203">
        <f>ROUND(I192*H192,2)</f>
        <v>0</v>
      </c>
      <c r="BL192" s="18" t="s">
        <v>150</v>
      </c>
      <c r="BM192" s="202" t="s">
        <v>784</v>
      </c>
    </row>
    <row r="193" spans="1:65" s="12" customFormat="1" ht="22.9" customHeight="1">
      <c r="B193" s="175"/>
      <c r="C193" s="176"/>
      <c r="D193" s="177" t="s">
        <v>78</v>
      </c>
      <c r="E193" s="189" t="s">
        <v>391</v>
      </c>
      <c r="F193" s="189" t="s">
        <v>392</v>
      </c>
      <c r="G193" s="176"/>
      <c r="H193" s="176"/>
      <c r="I193" s="179"/>
      <c r="J193" s="190">
        <f>BK193</f>
        <v>0</v>
      </c>
      <c r="K193" s="176"/>
      <c r="L193" s="181"/>
      <c r="M193" s="182"/>
      <c r="N193" s="183"/>
      <c r="O193" s="183"/>
      <c r="P193" s="184">
        <f>SUM(P194:P199)</f>
        <v>0</v>
      </c>
      <c r="Q193" s="183"/>
      <c r="R193" s="184">
        <f>SUM(R194:R199)</f>
        <v>0</v>
      </c>
      <c r="S193" s="183"/>
      <c r="T193" s="185">
        <f>SUM(T194:T199)</f>
        <v>0</v>
      </c>
      <c r="AR193" s="186" t="s">
        <v>21</v>
      </c>
      <c r="AT193" s="187" t="s">
        <v>78</v>
      </c>
      <c r="AU193" s="187" t="s">
        <v>21</v>
      </c>
      <c r="AY193" s="186" t="s">
        <v>132</v>
      </c>
      <c r="BK193" s="188">
        <f>SUM(BK194:BK199)</f>
        <v>0</v>
      </c>
    </row>
    <row r="194" spans="1:65" s="2" customFormat="1" ht="21.75" customHeight="1">
      <c r="A194" s="36"/>
      <c r="B194" s="37"/>
      <c r="C194" s="191" t="s">
        <v>383</v>
      </c>
      <c r="D194" s="191" t="s">
        <v>135</v>
      </c>
      <c r="E194" s="192" t="s">
        <v>394</v>
      </c>
      <c r="F194" s="193" t="s">
        <v>395</v>
      </c>
      <c r="G194" s="194" t="s">
        <v>251</v>
      </c>
      <c r="H194" s="195">
        <v>29.603999999999999</v>
      </c>
      <c r="I194" s="196"/>
      <c r="J194" s="197">
        <f>ROUND(I194*H194,2)</f>
        <v>0</v>
      </c>
      <c r="K194" s="193" t="s">
        <v>139</v>
      </c>
      <c r="L194" s="41"/>
      <c r="M194" s="198" t="s">
        <v>32</v>
      </c>
      <c r="N194" s="199" t="s">
        <v>51</v>
      </c>
      <c r="O194" s="66"/>
      <c r="P194" s="200">
        <f>O194*H194</f>
        <v>0</v>
      </c>
      <c r="Q194" s="200">
        <v>0</v>
      </c>
      <c r="R194" s="200">
        <f>Q194*H194</f>
        <v>0</v>
      </c>
      <c r="S194" s="200">
        <v>0</v>
      </c>
      <c r="T194" s="201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2" t="s">
        <v>150</v>
      </c>
      <c r="AT194" s="202" t="s">
        <v>135</v>
      </c>
      <c r="AU194" s="202" t="s">
        <v>141</v>
      </c>
      <c r="AY194" s="18" t="s">
        <v>132</v>
      </c>
      <c r="BE194" s="203">
        <f>IF(N194="základní",J194,0)</f>
        <v>0</v>
      </c>
      <c r="BF194" s="203">
        <f>IF(N194="snížená",J194,0)</f>
        <v>0</v>
      </c>
      <c r="BG194" s="203">
        <f>IF(N194="zákl. přenesená",J194,0)</f>
        <v>0</v>
      </c>
      <c r="BH194" s="203">
        <f>IF(N194="sníž. přenesená",J194,0)</f>
        <v>0</v>
      </c>
      <c r="BI194" s="203">
        <f>IF(N194="nulová",J194,0)</f>
        <v>0</v>
      </c>
      <c r="BJ194" s="18" t="s">
        <v>141</v>
      </c>
      <c r="BK194" s="203">
        <f>ROUND(I194*H194,2)</f>
        <v>0</v>
      </c>
      <c r="BL194" s="18" t="s">
        <v>150</v>
      </c>
      <c r="BM194" s="202" t="s">
        <v>785</v>
      </c>
    </row>
    <row r="195" spans="1:65" s="2" customFormat="1" ht="21.75" customHeight="1">
      <c r="A195" s="36"/>
      <c r="B195" s="37"/>
      <c r="C195" s="191" t="s">
        <v>387</v>
      </c>
      <c r="D195" s="191" t="s">
        <v>135</v>
      </c>
      <c r="E195" s="192" t="s">
        <v>398</v>
      </c>
      <c r="F195" s="193" t="s">
        <v>399</v>
      </c>
      <c r="G195" s="194" t="s">
        <v>251</v>
      </c>
      <c r="H195" s="195">
        <v>414.45600000000002</v>
      </c>
      <c r="I195" s="196"/>
      <c r="J195" s="197">
        <f>ROUND(I195*H195,2)</f>
        <v>0</v>
      </c>
      <c r="K195" s="193" t="s">
        <v>139</v>
      </c>
      <c r="L195" s="41"/>
      <c r="M195" s="198" t="s">
        <v>32</v>
      </c>
      <c r="N195" s="199" t="s">
        <v>51</v>
      </c>
      <c r="O195" s="66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2" t="s">
        <v>150</v>
      </c>
      <c r="AT195" s="202" t="s">
        <v>135</v>
      </c>
      <c r="AU195" s="202" t="s">
        <v>141</v>
      </c>
      <c r="AY195" s="18" t="s">
        <v>132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8" t="s">
        <v>141</v>
      </c>
      <c r="BK195" s="203">
        <f>ROUND(I195*H195,2)</f>
        <v>0</v>
      </c>
      <c r="BL195" s="18" t="s">
        <v>150</v>
      </c>
      <c r="BM195" s="202" t="s">
        <v>786</v>
      </c>
    </row>
    <row r="196" spans="1:65" s="13" customFormat="1" ht="11.25">
      <c r="B196" s="209"/>
      <c r="C196" s="210"/>
      <c r="D196" s="211" t="s">
        <v>197</v>
      </c>
      <c r="E196" s="212" t="s">
        <v>32</v>
      </c>
      <c r="F196" s="213" t="s">
        <v>401</v>
      </c>
      <c r="G196" s="210"/>
      <c r="H196" s="214">
        <v>414.45600000000002</v>
      </c>
      <c r="I196" s="215"/>
      <c r="J196" s="210"/>
      <c r="K196" s="210"/>
      <c r="L196" s="216"/>
      <c r="M196" s="217"/>
      <c r="N196" s="218"/>
      <c r="O196" s="218"/>
      <c r="P196" s="218"/>
      <c r="Q196" s="218"/>
      <c r="R196" s="218"/>
      <c r="S196" s="218"/>
      <c r="T196" s="219"/>
      <c r="AT196" s="220" t="s">
        <v>197</v>
      </c>
      <c r="AU196" s="220" t="s">
        <v>141</v>
      </c>
      <c r="AV196" s="13" t="s">
        <v>141</v>
      </c>
      <c r="AW196" s="13" t="s">
        <v>41</v>
      </c>
      <c r="AX196" s="13" t="s">
        <v>79</v>
      </c>
      <c r="AY196" s="220" t="s">
        <v>132</v>
      </c>
    </row>
    <row r="197" spans="1:65" s="14" customFormat="1" ht="11.25">
      <c r="B197" s="221"/>
      <c r="C197" s="222"/>
      <c r="D197" s="211" t="s">
        <v>197</v>
      </c>
      <c r="E197" s="223" t="s">
        <v>32</v>
      </c>
      <c r="F197" s="224" t="s">
        <v>199</v>
      </c>
      <c r="G197" s="222"/>
      <c r="H197" s="225">
        <v>414.45600000000002</v>
      </c>
      <c r="I197" s="226"/>
      <c r="J197" s="222"/>
      <c r="K197" s="222"/>
      <c r="L197" s="227"/>
      <c r="M197" s="228"/>
      <c r="N197" s="229"/>
      <c r="O197" s="229"/>
      <c r="P197" s="229"/>
      <c r="Q197" s="229"/>
      <c r="R197" s="229"/>
      <c r="S197" s="229"/>
      <c r="T197" s="230"/>
      <c r="AT197" s="231" t="s">
        <v>197</v>
      </c>
      <c r="AU197" s="231" t="s">
        <v>141</v>
      </c>
      <c r="AV197" s="14" t="s">
        <v>150</v>
      </c>
      <c r="AW197" s="14" t="s">
        <v>41</v>
      </c>
      <c r="AX197" s="14" t="s">
        <v>21</v>
      </c>
      <c r="AY197" s="231" t="s">
        <v>132</v>
      </c>
    </row>
    <row r="198" spans="1:65" s="2" customFormat="1" ht="16.5" customHeight="1">
      <c r="A198" s="36"/>
      <c r="B198" s="37"/>
      <c r="C198" s="191" t="s">
        <v>393</v>
      </c>
      <c r="D198" s="191" t="s">
        <v>135</v>
      </c>
      <c r="E198" s="192" t="s">
        <v>403</v>
      </c>
      <c r="F198" s="193" t="s">
        <v>404</v>
      </c>
      <c r="G198" s="194" t="s">
        <v>251</v>
      </c>
      <c r="H198" s="195">
        <v>29.603999999999999</v>
      </c>
      <c r="I198" s="196"/>
      <c r="J198" s="197">
        <f>ROUND(I198*H198,2)</f>
        <v>0</v>
      </c>
      <c r="K198" s="193" t="s">
        <v>139</v>
      </c>
      <c r="L198" s="41"/>
      <c r="M198" s="198" t="s">
        <v>32</v>
      </c>
      <c r="N198" s="199" t="s">
        <v>51</v>
      </c>
      <c r="O198" s="66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2" t="s">
        <v>150</v>
      </c>
      <c r="AT198" s="202" t="s">
        <v>135</v>
      </c>
      <c r="AU198" s="202" t="s">
        <v>141</v>
      </c>
      <c r="AY198" s="18" t="s">
        <v>132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8" t="s">
        <v>141</v>
      </c>
      <c r="BK198" s="203">
        <f>ROUND(I198*H198,2)</f>
        <v>0</v>
      </c>
      <c r="BL198" s="18" t="s">
        <v>150</v>
      </c>
      <c r="BM198" s="202" t="s">
        <v>787</v>
      </c>
    </row>
    <row r="199" spans="1:65" s="2" customFormat="1" ht="21.75" customHeight="1">
      <c r="A199" s="36"/>
      <c r="B199" s="37"/>
      <c r="C199" s="191" t="s">
        <v>397</v>
      </c>
      <c r="D199" s="191" t="s">
        <v>135</v>
      </c>
      <c r="E199" s="192" t="s">
        <v>407</v>
      </c>
      <c r="F199" s="193" t="s">
        <v>408</v>
      </c>
      <c r="G199" s="194" t="s">
        <v>251</v>
      </c>
      <c r="H199" s="195">
        <v>29.603999999999999</v>
      </c>
      <c r="I199" s="196"/>
      <c r="J199" s="197">
        <f>ROUND(I199*H199,2)</f>
        <v>0</v>
      </c>
      <c r="K199" s="193" t="s">
        <v>139</v>
      </c>
      <c r="L199" s="41"/>
      <c r="M199" s="198" t="s">
        <v>32</v>
      </c>
      <c r="N199" s="199" t="s">
        <v>51</v>
      </c>
      <c r="O199" s="66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2" t="s">
        <v>150</v>
      </c>
      <c r="AT199" s="202" t="s">
        <v>135</v>
      </c>
      <c r="AU199" s="202" t="s">
        <v>141</v>
      </c>
      <c r="AY199" s="18" t="s">
        <v>132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8" t="s">
        <v>141</v>
      </c>
      <c r="BK199" s="203">
        <f>ROUND(I199*H199,2)</f>
        <v>0</v>
      </c>
      <c r="BL199" s="18" t="s">
        <v>150</v>
      </c>
      <c r="BM199" s="202" t="s">
        <v>788</v>
      </c>
    </row>
    <row r="200" spans="1:65" s="12" customFormat="1" ht="22.9" customHeight="1">
      <c r="B200" s="175"/>
      <c r="C200" s="176"/>
      <c r="D200" s="177" t="s">
        <v>78</v>
      </c>
      <c r="E200" s="189" t="s">
        <v>410</v>
      </c>
      <c r="F200" s="189" t="s">
        <v>411</v>
      </c>
      <c r="G200" s="176"/>
      <c r="H200" s="176"/>
      <c r="I200" s="179"/>
      <c r="J200" s="190">
        <f>BK200</f>
        <v>0</v>
      </c>
      <c r="K200" s="176"/>
      <c r="L200" s="181"/>
      <c r="M200" s="182"/>
      <c r="N200" s="183"/>
      <c r="O200" s="183"/>
      <c r="P200" s="184">
        <f>P201</f>
        <v>0</v>
      </c>
      <c r="Q200" s="183"/>
      <c r="R200" s="184">
        <f>R201</f>
        <v>0</v>
      </c>
      <c r="S200" s="183"/>
      <c r="T200" s="185">
        <f>T201</f>
        <v>0</v>
      </c>
      <c r="AR200" s="186" t="s">
        <v>21</v>
      </c>
      <c r="AT200" s="187" t="s">
        <v>78</v>
      </c>
      <c r="AU200" s="187" t="s">
        <v>21</v>
      </c>
      <c r="AY200" s="186" t="s">
        <v>132</v>
      </c>
      <c r="BK200" s="188">
        <f>BK201</f>
        <v>0</v>
      </c>
    </row>
    <row r="201" spans="1:65" s="2" customFormat="1" ht="21.75" customHeight="1">
      <c r="A201" s="36"/>
      <c r="B201" s="37"/>
      <c r="C201" s="191" t="s">
        <v>402</v>
      </c>
      <c r="D201" s="191" t="s">
        <v>135</v>
      </c>
      <c r="E201" s="192" t="s">
        <v>413</v>
      </c>
      <c r="F201" s="193" t="s">
        <v>414</v>
      </c>
      <c r="G201" s="194" t="s">
        <v>251</v>
      </c>
      <c r="H201" s="195">
        <v>39.280999999999999</v>
      </c>
      <c r="I201" s="196"/>
      <c r="J201" s="197">
        <f>ROUND(I201*H201,2)</f>
        <v>0</v>
      </c>
      <c r="K201" s="193" t="s">
        <v>139</v>
      </c>
      <c r="L201" s="41"/>
      <c r="M201" s="198" t="s">
        <v>32</v>
      </c>
      <c r="N201" s="199" t="s">
        <v>51</v>
      </c>
      <c r="O201" s="66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2" t="s">
        <v>150</v>
      </c>
      <c r="AT201" s="202" t="s">
        <v>135</v>
      </c>
      <c r="AU201" s="202" t="s">
        <v>141</v>
      </c>
      <c r="AY201" s="18" t="s">
        <v>132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8" t="s">
        <v>141</v>
      </c>
      <c r="BK201" s="203">
        <f>ROUND(I201*H201,2)</f>
        <v>0</v>
      </c>
      <c r="BL201" s="18" t="s">
        <v>150</v>
      </c>
      <c r="BM201" s="202" t="s">
        <v>789</v>
      </c>
    </row>
    <row r="202" spans="1:65" s="12" customFormat="1" ht="25.9" customHeight="1">
      <c r="B202" s="175"/>
      <c r="C202" s="176"/>
      <c r="D202" s="177" t="s">
        <v>78</v>
      </c>
      <c r="E202" s="178" t="s">
        <v>416</v>
      </c>
      <c r="F202" s="178" t="s">
        <v>417</v>
      </c>
      <c r="G202" s="176"/>
      <c r="H202" s="176"/>
      <c r="I202" s="179"/>
      <c r="J202" s="180">
        <f>BK202</f>
        <v>0</v>
      </c>
      <c r="K202" s="176"/>
      <c r="L202" s="181"/>
      <c r="M202" s="182"/>
      <c r="N202" s="183"/>
      <c r="O202" s="183"/>
      <c r="P202" s="184">
        <f>SUM(P203:P223)</f>
        <v>0</v>
      </c>
      <c r="Q202" s="183"/>
      <c r="R202" s="184">
        <f>SUM(R203:R223)</f>
        <v>2.4916479999999996</v>
      </c>
      <c r="S202" s="183"/>
      <c r="T202" s="185">
        <f>SUM(T203:T223)</f>
        <v>1.6942679999999999</v>
      </c>
      <c r="AR202" s="186" t="s">
        <v>141</v>
      </c>
      <c r="AT202" s="187" t="s">
        <v>78</v>
      </c>
      <c r="AU202" s="187" t="s">
        <v>79</v>
      </c>
      <c r="AY202" s="186" t="s">
        <v>132</v>
      </c>
      <c r="BK202" s="188">
        <f>SUM(BK203:BK223)</f>
        <v>0</v>
      </c>
    </row>
    <row r="203" spans="1:65" s="2" customFormat="1" ht="16.5" customHeight="1">
      <c r="A203" s="36"/>
      <c r="B203" s="37"/>
      <c r="C203" s="191" t="s">
        <v>905</v>
      </c>
      <c r="D203" s="191" t="s">
        <v>135</v>
      </c>
      <c r="E203" s="192" t="s">
        <v>419</v>
      </c>
      <c r="F203" s="193" t="s">
        <v>420</v>
      </c>
      <c r="G203" s="194" t="s">
        <v>195</v>
      </c>
      <c r="H203" s="195">
        <v>262.2</v>
      </c>
      <c r="I203" s="196"/>
      <c r="J203" s="197">
        <f>ROUND(I203*H203,2)</f>
        <v>0</v>
      </c>
      <c r="K203" s="193" t="s">
        <v>139</v>
      </c>
      <c r="L203" s="41"/>
      <c r="M203" s="198" t="s">
        <v>32</v>
      </c>
      <c r="N203" s="199" t="s">
        <v>51</v>
      </c>
      <c r="O203" s="66"/>
      <c r="P203" s="200">
        <f>O203*H203</f>
        <v>0</v>
      </c>
      <c r="Q203" s="200">
        <v>0</v>
      </c>
      <c r="R203" s="200">
        <f>Q203*H203</f>
        <v>0</v>
      </c>
      <c r="S203" s="200">
        <v>5.94E-3</v>
      </c>
      <c r="T203" s="201">
        <f>S203*H203</f>
        <v>1.5574679999999999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2" t="s">
        <v>261</v>
      </c>
      <c r="AT203" s="202" t="s">
        <v>135</v>
      </c>
      <c r="AU203" s="202" t="s">
        <v>21</v>
      </c>
      <c r="AY203" s="18" t="s">
        <v>132</v>
      </c>
      <c r="BE203" s="203">
        <f>IF(N203="základní",J203,0)</f>
        <v>0</v>
      </c>
      <c r="BF203" s="203">
        <f>IF(N203="snížená",J203,0)</f>
        <v>0</v>
      </c>
      <c r="BG203" s="203">
        <f>IF(N203="zákl. přenesená",J203,0)</f>
        <v>0</v>
      </c>
      <c r="BH203" s="203">
        <f>IF(N203="sníž. přenesená",J203,0)</f>
        <v>0</v>
      </c>
      <c r="BI203" s="203">
        <f>IF(N203="nulová",J203,0)</f>
        <v>0</v>
      </c>
      <c r="BJ203" s="18" t="s">
        <v>141</v>
      </c>
      <c r="BK203" s="203">
        <f>ROUND(I203*H203,2)</f>
        <v>0</v>
      </c>
      <c r="BL203" s="18" t="s">
        <v>261</v>
      </c>
      <c r="BM203" s="202" t="s">
        <v>1099</v>
      </c>
    </row>
    <row r="204" spans="1:65" s="2" customFormat="1" ht="16.5" customHeight="1">
      <c r="A204" s="36"/>
      <c r="B204" s="37"/>
      <c r="C204" s="191" t="s">
        <v>412</v>
      </c>
      <c r="D204" s="191" t="s">
        <v>135</v>
      </c>
      <c r="E204" s="192" t="s">
        <v>423</v>
      </c>
      <c r="F204" s="193" t="s">
        <v>424</v>
      </c>
      <c r="G204" s="194" t="s">
        <v>224</v>
      </c>
      <c r="H204" s="195">
        <v>19</v>
      </c>
      <c r="I204" s="196"/>
      <c r="J204" s="197">
        <f>ROUND(I204*H204,2)</f>
        <v>0</v>
      </c>
      <c r="K204" s="193" t="s">
        <v>139</v>
      </c>
      <c r="L204" s="41"/>
      <c r="M204" s="198" t="s">
        <v>32</v>
      </c>
      <c r="N204" s="199" t="s">
        <v>51</v>
      </c>
      <c r="O204" s="66"/>
      <c r="P204" s="200">
        <f>O204*H204</f>
        <v>0</v>
      </c>
      <c r="Q204" s="200">
        <v>0</v>
      </c>
      <c r="R204" s="200">
        <f>Q204*H204</f>
        <v>0</v>
      </c>
      <c r="S204" s="200">
        <v>3.3800000000000002E-3</v>
      </c>
      <c r="T204" s="201">
        <f>S204*H204</f>
        <v>6.4219999999999999E-2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2" t="s">
        <v>261</v>
      </c>
      <c r="AT204" s="202" t="s">
        <v>135</v>
      </c>
      <c r="AU204" s="202" t="s">
        <v>21</v>
      </c>
      <c r="AY204" s="18" t="s">
        <v>132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8" t="s">
        <v>141</v>
      </c>
      <c r="BK204" s="203">
        <f>ROUND(I204*H204,2)</f>
        <v>0</v>
      </c>
      <c r="BL204" s="18" t="s">
        <v>261</v>
      </c>
      <c r="BM204" s="202" t="s">
        <v>1100</v>
      </c>
    </row>
    <row r="205" spans="1:65" s="2" customFormat="1" ht="16.5" customHeight="1">
      <c r="A205" s="36"/>
      <c r="B205" s="37"/>
      <c r="C205" s="191" t="s">
        <v>794</v>
      </c>
      <c r="D205" s="191" t="s">
        <v>135</v>
      </c>
      <c r="E205" s="192" t="s">
        <v>427</v>
      </c>
      <c r="F205" s="193" t="s">
        <v>428</v>
      </c>
      <c r="G205" s="194" t="s">
        <v>224</v>
      </c>
      <c r="H205" s="195">
        <v>38</v>
      </c>
      <c r="I205" s="196"/>
      <c r="J205" s="197">
        <f>ROUND(I205*H205,2)</f>
        <v>0</v>
      </c>
      <c r="K205" s="193" t="s">
        <v>139</v>
      </c>
      <c r="L205" s="41"/>
      <c r="M205" s="198" t="s">
        <v>32</v>
      </c>
      <c r="N205" s="199" t="s">
        <v>51</v>
      </c>
      <c r="O205" s="66"/>
      <c r="P205" s="200">
        <f>O205*H205</f>
        <v>0</v>
      </c>
      <c r="Q205" s="200">
        <v>0</v>
      </c>
      <c r="R205" s="200">
        <f>Q205*H205</f>
        <v>0</v>
      </c>
      <c r="S205" s="200">
        <v>1.91E-3</v>
      </c>
      <c r="T205" s="201">
        <f>S205*H205</f>
        <v>7.2580000000000006E-2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2" t="s">
        <v>261</v>
      </c>
      <c r="AT205" s="202" t="s">
        <v>135</v>
      </c>
      <c r="AU205" s="202" t="s">
        <v>21</v>
      </c>
      <c r="AY205" s="18" t="s">
        <v>132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8" t="s">
        <v>141</v>
      </c>
      <c r="BK205" s="203">
        <f>ROUND(I205*H205,2)</f>
        <v>0</v>
      </c>
      <c r="BL205" s="18" t="s">
        <v>261</v>
      </c>
      <c r="BM205" s="202" t="s">
        <v>795</v>
      </c>
    </row>
    <row r="206" spans="1:65" s="2" customFormat="1" ht="16.5" customHeight="1">
      <c r="A206" s="36"/>
      <c r="B206" s="37"/>
      <c r="C206" s="191" t="s">
        <v>796</v>
      </c>
      <c r="D206" s="191" t="s">
        <v>135</v>
      </c>
      <c r="E206" s="192" t="s">
        <v>431</v>
      </c>
      <c r="F206" s="193" t="s">
        <v>432</v>
      </c>
      <c r="G206" s="194" t="s">
        <v>224</v>
      </c>
      <c r="H206" s="195">
        <v>38</v>
      </c>
      <c r="I206" s="196"/>
      <c r="J206" s="197">
        <f>ROUND(I206*H206,2)</f>
        <v>0</v>
      </c>
      <c r="K206" s="193" t="s">
        <v>139</v>
      </c>
      <c r="L206" s="41"/>
      <c r="M206" s="198" t="s">
        <v>32</v>
      </c>
      <c r="N206" s="199" t="s">
        <v>51</v>
      </c>
      <c r="O206" s="66"/>
      <c r="P206" s="200">
        <f>O206*H206</f>
        <v>0</v>
      </c>
      <c r="Q206" s="200">
        <v>0</v>
      </c>
      <c r="R206" s="200">
        <f>Q206*H206</f>
        <v>0</v>
      </c>
      <c r="S206" s="200">
        <v>0</v>
      </c>
      <c r="T206" s="201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2" t="s">
        <v>261</v>
      </c>
      <c r="AT206" s="202" t="s">
        <v>135</v>
      </c>
      <c r="AU206" s="202" t="s">
        <v>21</v>
      </c>
      <c r="AY206" s="18" t="s">
        <v>132</v>
      </c>
      <c r="BE206" s="203">
        <f>IF(N206="základní",J206,0)</f>
        <v>0</v>
      </c>
      <c r="BF206" s="203">
        <f>IF(N206="snížená",J206,0)</f>
        <v>0</v>
      </c>
      <c r="BG206" s="203">
        <f>IF(N206="zákl. přenesená",J206,0)</f>
        <v>0</v>
      </c>
      <c r="BH206" s="203">
        <f>IF(N206="sníž. přenesená",J206,0)</f>
        <v>0</v>
      </c>
      <c r="BI206" s="203">
        <f>IF(N206="nulová",J206,0)</f>
        <v>0</v>
      </c>
      <c r="BJ206" s="18" t="s">
        <v>141</v>
      </c>
      <c r="BK206" s="203">
        <f>ROUND(I206*H206,2)</f>
        <v>0</v>
      </c>
      <c r="BL206" s="18" t="s">
        <v>261</v>
      </c>
      <c r="BM206" s="202" t="s">
        <v>797</v>
      </c>
    </row>
    <row r="207" spans="1:65" s="2" customFormat="1" ht="16.5" customHeight="1">
      <c r="A207" s="36"/>
      <c r="B207" s="37"/>
      <c r="C207" s="191" t="s">
        <v>426</v>
      </c>
      <c r="D207" s="191" t="s">
        <v>135</v>
      </c>
      <c r="E207" s="192" t="s">
        <v>435</v>
      </c>
      <c r="F207" s="193" t="s">
        <v>436</v>
      </c>
      <c r="G207" s="194" t="s">
        <v>224</v>
      </c>
      <c r="H207" s="195">
        <v>30.4</v>
      </c>
      <c r="I207" s="196"/>
      <c r="J207" s="197">
        <f>ROUND(I207*H207,2)</f>
        <v>0</v>
      </c>
      <c r="K207" s="193" t="s">
        <v>139</v>
      </c>
      <c r="L207" s="41"/>
      <c r="M207" s="198" t="s">
        <v>32</v>
      </c>
      <c r="N207" s="199" t="s">
        <v>51</v>
      </c>
      <c r="O207" s="66"/>
      <c r="P207" s="200">
        <f>O207*H207</f>
        <v>0</v>
      </c>
      <c r="Q207" s="200">
        <v>0</v>
      </c>
      <c r="R207" s="200">
        <f>Q207*H207</f>
        <v>0</v>
      </c>
      <c r="S207" s="200">
        <v>0</v>
      </c>
      <c r="T207" s="201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2" t="s">
        <v>261</v>
      </c>
      <c r="AT207" s="202" t="s">
        <v>135</v>
      </c>
      <c r="AU207" s="202" t="s">
        <v>21</v>
      </c>
      <c r="AY207" s="18" t="s">
        <v>132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18" t="s">
        <v>141</v>
      </c>
      <c r="BK207" s="203">
        <f>ROUND(I207*H207,2)</f>
        <v>0</v>
      </c>
      <c r="BL207" s="18" t="s">
        <v>261</v>
      </c>
      <c r="BM207" s="202" t="s">
        <v>798</v>
      </c>
    </row>
    <row r="208" spans="1:65" s="13" customFormat="1" ht="11.25">
      <c r="B208" s="209"/>
      <c r="C208" s="210"/>
      <c r="D208" s="211" t="s">
        <v>197</v>
      </c>
      <c r="E208" s="212" t="s">
        <v>32</v>
      </c>
      <c r="F208" s="213" t="s">
        <v>438</v>
      </c>
      <c r="G208" s="210"/>
      <c r="H208" s="214">
        <v>30.4</v>
      </c>
      <c r="I208" s="215"/>
      <c r="J208" s="210"/>
      <c r="K208" s="210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197</v>
      </c>
      <c r="AU208" s="220" t="s">
        <v>21</v>
      </c>
      <c r="AV208" s="13" t="s">
        <v>141</v>
      </c>
      <c r="AW208" s="13" t="s">
        <v>41</v>
      </c>
      <c r="AX208" s="13" t="s">
        <v>79</v>
      </c>
      <c r="AY208" s="220" t="s">
        <v>132</v>
      </c>
    </row>
    <row r="209" spans="1:65" s="14" customFormat="1" ht="11.25">
      <c r="B209" s="221"/>
      <c r="C209" s="222"/>
      <c r="D209" s="211" t="s">
        <v>197</v>
      </c>
      <c r="E209" s="223" t="s">
        <v>32</v>
      </c>
      <c r="F209" s="224" t="s">
        <v>199</v>
      </c>
      <c r="G209" s="222"/>
      <c r="H209" s="225">
        <v>30.4</v>
      </c>
      <c r="I209" s="226"/>
      <c r="J209" s="222"/>
      <c r="K209" s="222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197</v>
      </c>
      <c r="AU209" s="231" t="s">
        <v>21</v>
      </c>
      <c r="AV209" s="14" t="s">
        <v>150</v>
      </c>
      <c r="AW209" s="14" t="s">
        <v>41</v>
      </c>
      <c r="AX209" s="14" t="s">
        <v>21</v>
      </c>
      <c r="AY209" s="231" t="s">
        <v>132</v>
      </c>
    </row>
    <row r="210" spans="1:65" s="2" customFormat="1" ht="16.5" customHeight="1">
      <c r="A210" s="36"/>
      <c r="B210" s="37"/>
      <c r="C210" s="191" t="s">
        <v>430</v>
      </c>
      <c r="D210" s="191" t="s">
        <v>135</v>
      </c>
      <c r="E210" s="192" t="s">
        <v>440</v>
      </c>
      <c r="F210" s="193" t="s">
        <v>441</v>
      </c>
      <c r="G210" s="194" t="s">
        <v>224</v>
      </c>
      <c r="H210" s="195">
        <v>38</v>
      </c>
      <c r="I210" s="196"/>
      <c r="J210" s="197">
        <f t="shared" ref="J210:J215" si="0">ROUND(I210*H210,2)</f>
        <v>0</v>
      </c>
      <c r="K210" s="193" t="s">
        <v>139</v>
      </c>
      <c r="L210" s="41"/>
      <c r="M210" s="198" t="s">
        <v>32</v>
      </c>
      <c r="N210" s="199" t="s">
        <v>51</v>
      </c>
      <c r="O210" s="66"/>
      <c r="P210" s="200">
        <f t="shared" ref="P210:P215" si="1">O210*H210</f>
        <v>0</v>
      </c>
      <c r="Q210" s="200">
        <v>0</v>
      </c>
      <c r="R210" s="200">
        <f t="shared" ref="R210:R215" si="2">Q210*H210</f>
        <v>0</v>
      </c>
      <c r="S210" s="200">
        <v>0</v>
      </c>
      <c r="T210" s="201">
        <f t="shared" ref="T210:T215" si="3"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2" t="s">
        <v>261</v>
      </c>
      <c r="AT210" s="202" t="s">
        <v>135</v>
      </c>
      <c r="AU210" s="202" t="s">
        <v>21</v>
      </c>
      <c r="AY210" s="18" t="s">
        <v>132</v>
      </c>
      <c r="BE210" s="203">
        <f t="shared" ref="BE210:BE215" si="4">IF(N210="základní",J210,0)</f>
        <v>0</v>
      </c>
      <c r="BF210" s="203">
        <f t="shared" ref="BF210:BF215" si="5">IF(N210="snížená",J210,0)</f>
        <v>0</v>
      </c>
      <c r="BG210" s="203">
        <f t="shared" ref="BG210:BG215" si="6">IF(N210="zákl. přenesená",J210,0)</f>
        <v>0</v>
      </c>
      <c r="BH210" s="203">
        <f t="shared" ref="BH210:BH215" si="7">IF(N210="sníž. přenesená",J210,0)</f>
        <v>0</v>
      </c>
      <c r="BI210" s="203">
        <f t="shared" ref="BI210:BI215" si="8">IF(N210="nulová",J210,0)</f>
        <v>0</v>
      </c>
      <c r="BJ210" s="18" t="s">
        <v>141</v>
      </c>
      <c r="BK210" s="203">
        <f t="shared" ref="BK210:BK215" si="9">ROUND(I210*H210,2)</f>
        <v>0</v>
      </c>
      <c r="BL210" s="18" t="s">
        <v>261</v>
      </c>
      <c r="BM210" s="202" t="s">
        <v>799</v>
      </c>
    </row>
    <row r="211" spans="1:65" s="2" customFormat="1" ht="21.75" customHeight="1">
      <c r="A211" s="36"/>
      <c r="B211" s="37"/>
      <c r="C211" s="191" t="s">
        <v>434</v>
      </c>
      <c r="D211" s="191" t="s">
        <v>135</v>
      </c>
      <c r="E211" s="192" t="s">
        <v>444</v>
      </c>
      <c r="F211" s="193" t="s">
        <v>445</v>
      </c>
      <c r="G211" s="194" t="s">
        <v>195</v>
      </c>
      <c r="H211" s="195">
        <v>262.2</v>
      </c>
      <c r="I211" s="196"/>
      <c r="J211" s="197">
        <f t="shared" si="0"/>
        <v>0</v>
      </c>
      <c r="K211" s="193" t="s">
        <v>139</v>
      </c>
      <c r="L211" s="41"/>
      <c r="M211" s="198" t="s">
        <v>32</v>
      </c>
      <c r="N211" s="199" t="s">
        <v>51</v>
      </c>
      <c r="O211" s="66"/>
      <c r="P211" s="200">
        <f t="shared" si="1"/>
        <v>0</v>
      </c>
      <c r="Q211" s="200">
        <v>7.5599999999999999E-3</v>
      </c>
      <c r="R211" s="200">
        <f t="shared" si="2"/>
        <v>1.9822319999999998</v>
      </c>
      <c r="S211" s="200">
        <v>0</v>
      </c>
      <c r="T211" s="201">
        <f t="shared" si="3"/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2" t="s">
        <v>261</v>
      </c>
      <c r="AT211" s="202" t="s">
        <v>135</v>
      </c>
      <c r="AU211" s="202" t="s">
        <v>21</v>
      </c>
      <c r="AY211" s="18" t="s">
        <v>132</v>
      </c>
      <c r="BE211" s="203">
        <f t="shared" si="4"/>
        <v>0</v>
      </c>
      <c r="BF211" s="203">
        <f t="shared" si="5"/>
        <v>0</v>
      </c>
      <c r="BG211" s="203">
        <f t="shared" si="6"/>
        <v>0</v>
      </c>
      <c r="BH211" s="203">
        <f t="shared" si="7"/>
        <v>0</v>
      </c>
      <c r="BI211" s="203">
        <f t="shared" si="8"/>
        <v>0</v>
      </c>
      <c r="BJ211" s="18" t="s">
        <v>141</v>
      </c>
      <c r="BK211" s="203">
        <f t="shared" si="9"/>
        <v>0</v>
      </c>
      <c r="BL211" s="18" t="s">
        <v>261</v>
      </c>
      <c r="BM211" s="202" t="s">
        <v>800</v>
      </c>
    </row>
    <row r="212" spans="1:65" s="2" customFormat="1" ht="16.5" customHeight="1">
      <c r="A212" s="36"/>
      <c r="B212" s="37"/>
      <c r="C212" s="191" t="s">
        <v>439</v>
      </c>
      <c r="D212" s="191" t="s">
        <v>135</v>
      </c>
      <c r="E212" s="192" t="s">
        <v>448</v>
      </c>
      <c r="F212" s="193" t="s">
        <v>449</v>
      </c>
      <c r="G212" s="194" t="s">
        <v>224</v>
      </c>
      <c r="H212" s="195">
        <v>19</v>
      </c>
      <c r="I212" s="196"/>
      <c r="J212" s="197">
        <f t="shared" si="0"/>
        <v>0</v>
      </c>
      <c r="K212" s="193" t="s">
        <v>139</v>
      </c>
      <c r="L212" s="41"/>
      <c r="M212" s="198" t="s">
        <v>32</v>
      </c>
      <c r="N212" s="199" t="s">
        <v>51</v>
      </c>
      <c r="O212" s="66"/>
      <c r="P212" s="200">
        <f t="shared" si="1"/>
        <v>0</v>
      </c>
      <c r="Q212" s="200">
        <v>0</v>
      </c>
      <c r="R212" s="200">
        <f t="shared" si="2"/>
        <v>0</v>
      </c>
      <c r="S212" s="200">
        <v>0</v>
      </c>
      <c r="T212" s="201">
        <f t="shared" si="3"/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2" t="s">
        <v>261</v>
      </c>
      <c r="AT212" s="202" t="s">
        <v>135</v>
      </c>
      <c r="AU212" s="202" t="s">
        <v>21</v>
      </c>
      <c r="AY212" s="18" t="s">
        <v>132</v>
      </c>
      <c r="BE212" s="203">
        <f t="shared" si="4"/>
        <v>0</v>
      </c>
      <c r="BF212" s="203">
        <f t="shared" si="5"/>
        <v>0</v>
      </c>
      <c r="BG212" s="203">
        <f t="shared" si="6"/>
        <v>0</v>
      </c>
      <c r="BH212" s="203">
        <f t="shared" si="7"/>
        <v>0</v>
      </c>
      <c r="BI212" s="203">
        <f t="shared" si="8"/>
        <v>0</v>
      </c>
      <c r="BJ212" s="18" t="s">
        <v>141</v>
      </c>
      <c r="BK212" s="203">
        <f t="shared" si="9"/>
        <v>0</v>
      </c>
      <c r="BL212" s="18" t="s">
        <v>261</v>
      </c>
      <c r="BM212" s="202" t="s">
        <v>801</v>
      </c>
    </row>
    <row r="213" spans="1:65" s="2" customFormat="1" ht="21.75" customHeight="1">
      <c r="A213" s="36"/>
      <c r="B213" s="37"/>
      <c r="C213" s="191" t="s">
        <v>443</v>
      </c>
      <c r="D213" s="191" t="s">
        <v>135</v>
      </c>
      <c r="E213" s="192" t="s">
        <v>452</v>
      </c>
      <c r="F213" s="193" t="s">
        <v>453</v>
      </c>
      <c r="G213" s="194" t="s">
        <v>224</v>
      </c>
      <c r="H213" s="195">
        <v>19</v>
      </c>
      <c r="I213" s="196"/>
      <c r="J213" s="197">
        <f t="shared" si="0"/>
        <v>0</v>
      </c>
      <c r="K213" s="193" t="s">
        <v>139</v>
      </c>
      <c r="L213" s="41"/>
      <c r="M213" s="198" t="s">
        <v>32</v>
      </c>
      <c r="N213" s="199" t="s">
        <v>51</v>
      </c>
      <c r="O213" s="66"/>
      <c r="P213" s="200">
        <f t="shared" si="1"/>
        <v>0</v>
      </c>
      <c r="Q213" s="200">
        <v>3.62E-3</v>
      </c>
      <c r="R213" s="200">
        <f t="shared" si="2"/>
        <v>6.8779999999999994E-2</v>
      </c>
      <c r="S213" s="200">
        <v>0</v>
      </c>
      <c r="T213" s="201">
        <f t="shared" si="3"/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2" t="s">
        <v>261</v>
      </c>
      <c r="AT213" s="202" t="s">
        <v>135</v>
      </c>
      <c r="AU213" s="202" t="s">
        <v>21</v>
      </c>
      <c r="AY213" s="18" t="s">
        <v>132</v>
      </c>
      <c r="BE213" s="203">
        <f t="shared" si="4"/>
        <v>0</v>
      </c>
      <c r="BF213" s="203">
        <f t="shared" si="5"/>
        <v>0</v>
      </c>
      <c r="BG213" s="203">
        <f t="shared" si="6"/>
        <v>0</v>
      </c>
      <c r="BH213" s="203">
        <f t="shared" si="7"/>
        <v>0</v>
      </c>
      <c r="BI213" s="203">
        <f t="shared" si="8"/>
        <v>0</v>
      </c>
      <c r="BJ213" s="18" t="s">
        <v>141</v>
      </c>
      <c r="BK213" s="203">
        <f t="shared" si="9"/>
        <v>0</v>
      </c>
      <c r="BL213" s="18" t="s">
        <v>261</v>
      </c>
      <c r="BM213" s="202" t="s">
        <v>802</v>
      </c>
    </row>
    <row r="214" spans="1:65" s="2" customFormat="1" ht="21.75" customHeight="1">
      <c r="A214" s="36"/>
      <c r="B214" s="37"/>
      <c r="C214" s="191" t="s">
        <v>447</v>
      </c>
      <c r="D214" s="191" t="s">
        <v>135</v>
      </c>
      <c r="E214" s="192" t="s">
        <v>456</v>
      </c>
      <c r="F214" s="193" t="s">
        <v>457</v>
      </c>
      <c r="G214" s="194" t="s">
        <v>224</v>
      </c>
      <c r="H214" s="195">
        <v>38</v>
      </c>
      <c r="I214" s="196"/>
      <c r="J214" s="197">
        <f t="shared" si="0"/>
        <v>0</v>
      </c>
      <c r="K214" s="193" t="s">
        <v>139</v>
      </c>
      <c r="L214" s="41"/>
      <c r="M214" s="198" t="s">
        <v>32</v>
      </c>
      <c r="N214" s="199" t="s">
        <v>51</v>
      </c>
      <c r="O214" s="66"/>
      <c r="P214" s="200">
        <f t="shared" si="1"/>
        <v>0</v>
      </c>
      <c r="Q214" s="200">
        <v>5.6499999999999996E-3</v>
      </c>
      <c r="R214" s="200">
        <f t="shared" si="2"/>
        <v>0.21469999999999997</v>
      </c>
      <c r="S214" s="200">
        <v>0</v>
      </c>
      <c r="T214" s="201">
        <f t="shared" si="3"/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2" t="s">
        <v>261</v>
      </c>
      <c r="AT214" s="202" t="s">
        <v>135</v>
      </c>
      <c r="AU214" s="202" t="s">
        <v>21</v>
      </c>
      <c r="AY214" s="18" t="s">
        <v>132</v>
      </c>
      <c r="BE214" s="203">
        <f t="shared" si="4"/>
        <v>0</v>
      </c>
      <c r="BF214" s="203">
        <f t="shared" si="5"/>
        <v>0</v>
      </c>
      <c r="BG214" s="203">
        <f t="shared" si="6"/>
        <v>0</v>
      </c>
      <c r="BH214" s="203">
        <f t="shared" si="7"/>
        <v>0</v>
      </c>
      <c r="BI214" s="203">
        <f t="shared" si="8"/>
        <v>0</v>
      </c>
      <c r="BJ214" s="18" t="s">
        <v>141</v>
      </c>
      <c r="BK214" s="203">
        <f t="shared" si="9"/>
        <v>0</v>
      </c>
      <c r="BL214" s="18" t="s">
        <v>261</v>
      </c>
      <c r="BM214" s="202" t="s">
        <v>803</v>
      </c>
    </row>
    <row r="215" spans="1:65" s="2" customFormat="1" ht="21.75" customHeight="1">
      <c r="A215" s="36"/>
      <c r="B215" s="37"/>
      <c r="C215" s="191" t="s">
        <v>451</v>
      </c>
      <c r="D215" s="191" t="s">
        <v>135</v>
      </c>
      <c r="E215" s="192" t="s">
        <v>460</v>
      </c>
      <c r="F215" s="193" t="s">
        <v>461</v>
      </c>
      <c r="G215" s="194" t="s">
        <v>224</v>
      </c>
      <c r="H215" s="195">
        <v>26</v>
      </c>
      <c r="I215" s="196"/>
      <c r="J215" s="197">
        <f t="shared" si="0"/>
        <v>0</v>
      </c>
      <c r="K215" s="193" t="s">
        <v>139</v>
      </c>
      <c r="L215" s="41"/>
      <c r="M215" s="198" t="s">
        <v>32</v>
      </c>
      <c r="N215" s="199" t="s">
        <v>51</v>
      </c>
      <c r="O215" s="66"/>
      <c r="P215" s="200">
        <f t="shared" si="1"/>
        <v>0</v>
      </c>
      <c r="Q215" s="200">
        <v>4.2900000000000004E-3</v>
      </c>
      <c r="R215" s="200">
        <f t="shared" si="2"/>
        <v>0.11154000000000001</v>
      </c>
      <c r="S215" s="200">
        <v>0</v>
      </c>
      <c r="T215" s="201">
        <f t="shared" si="3"/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2" t="s">
        <v>261</v>
      </c>
      <c r="AT215" s="202" t="s">
        <v>135</v>
      </c>
      <c r="AU215" s="202" t="s">
        <v>21</v>
      </c>
      <c r="AY215" s="18" t="s">
        <v>132</v>
      </c>
      <c r="BE215" s="203">
        <f t="shared" si="4"/>
        <v>0</v>
      </c>
      <c r="BF215" s="203">
        <f t="shared" si="5"/>
        <v>0</v>
      </c>
      <c r="BG215" s="203">
        <f t="shared" si="6"/>
        <v>0</v>
      </c>
      <c r="BH215" s="203">
        <f t="shared" si="7"/>
        <v>0</v>
      </c>
      <c r="BI215" s="203">
        <f t="shared" si="8"/>
        <v>0</v>
      </c>
      <c r="BJ215" s="18" t="s">
        <v>141</v>
      </c>
      <c r="BK215" s="203">
        <f t="shared" si="9"/>
        <v>0</v>
      </c>
      <c r="BL215" s="18" t="s">
        <v>261</v>
      </c>
      <c r="BM215" s="202" t="s">
        <v>1101</v>
      </c>
    </row>
    <row r="216" spans="1:65" s="13" customFormat="1" ht="11.25">
      <c r="B216" s="209"/>
      <c r="C216" s="210"/>
      <c r="D216" s="211" t="s">
        <v>197</v>
      </c>
      <c r="E216" s="212" t="s">
        <v>32</v>
      </c>
      <c r="F216" s="213" t="s">
        <v>807</v>
      </c>
      <c r="G216" s="210"/>
      <c r="H216" s="214">
        <v>26</v>
      </c>
      <c r="I216" s="215"/>
      <c r="J216" s="210"/>
      <c r="K216" s="210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197</v>
      </c>
      <c r="AU216" s="220" t="s">
        <v>21</v>
      </c>
      <c r="AV216" s="13" t="s">
        <v>141</v>
      </c>
      <c r="AW216" s="13" t="s">
        <v>41</v>
      </c>
      <c r="AX216" s="13" t="s">
        <v>79</v>
      </c>
      <c r="AY216" s="220" t="s">
        <v>132</v>
      </c>
    </row>
    <row r="217" spans="1:65" s="14" customFormat="1" ht="11.25">
      <c r="B217" s="221"/>
      <c r="C217" s="222"/>
      <c r="D217" s="211" t="s">
        <v>197</v>
      </c>
      <c r="E217" s="223" t="s">
        <v>32</v>
      </c>
      <c r="F217" s="224" t="s">
        <v>199</v>
      </c>
      <c r="G217" s="222"/>
      <c r="H217" s="225">
        <v>26</v>
      </c>
      <c r="I217" s="226"/>
      <c r="J217" s="222"/>
      <c r="K217" s="222"/>
      <c r="L217" s="227"/>
      <c r="M217" s="228"/>
      <c r="N217" s="229"/>
      <c r="O217" s="229"/>
      <c r="P217" s="229"/>
      <c r="Q217" s="229"/>
      <c r="R217" s="229"/>
      <c r="S217" s="229"/>
      <c r="T217" s="230"/>
      <c r="AT217" s="231" t="s">
        <v>197</v>
      </c>
      <c r="AU217" s="231" t="s">
        <v>21</v>
      </c>
      <c r="AV217" s="14" t="s">
        <v>150</v>
      </c>
      <c r="AW217" s="14" t="s">
        <v>41</v>
      </c>
      <c r="AX217" s="14" t="s">
        <v>21</v>
      </c>
      <c r="AY217" s="231" t="s">
        <v>132</v>
      </c>
    </row>
    <row r="218" spans="1:65" s="2" customFormat="1" ht="21.75" customHeight="1">
      <c r="A218" s="36"/>
      <c r="B218" s="37"/>
      <c r="C218" s="191" t="s">
        <v>455</v>
      </c>
      <c r="D218" s="191" t="s">
        <v>135</v>
      </c>
      <c r="E218" s="192" t="s">
        <v>464</v>
      </c>
      <c r="F218" s="193" t="s">
        <v>465</v>
      </c>
      <c r="G218" s="194" t="s">
        <v>195</v>
      </c>
      <c r="H218" s="195">
        <v>6</v>
      </c>
      <c r="I218" s="196"/>
      <c r="J218" s="197">
        <f t="shared" ref="J218:J223" si="10">ROUND(I218*H218,2)</f>
        <v>0</v>
      </c>
      <c r="K218" s="193" t="s">
        <v>139</v>
      </c>
      <c r="L218" s="41"/>
      <c r="M218" s="198" t="s">
        <v>32</v>
      </c>
      <c r="N218" s="199" t="s">
        <v>51</v>
      </c>
      <c r="O218" s="66"/>
      <c r="P218" s="200">
        <f t="shared" ref="P218:P223" si="11">O218*H218</f>
        <v>0</v>
      </c>
      <c r="Q218" s="200">
        <v>1.082E-2</v>
      </c>
      <c r="R218" s="200">
        <f t="shared" ref="R218:R223" si="12">Q218*H218</f>
        <v>6.4920000000000005E-2</v>
      </c>
      <c r="S218" s="200">
        <v>0</v>
      </c>
      <c r="T218" s="201">
        <f t="shared" ref="T218:T223" si="13"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2" t="s">
        <v>261</v>
      </c>
      <c r="AT218" s="202" t="s">
        <v>135</v>
      </c>
      <c r="AU218" s="202" t="s">
        <v>21</v>
      </c>
      <c r="AY218" s="18" t="s">
        <v>132</v>
      </c>
      <c r="BE218" s="203">
        <f t="shared" ref="BE218:BE223" si="14">IF(N218="základní",J218,0)</f>
        <v>0</v>
      </c>
      <c r="BF218" s="203">
        <f t="shared" ref="BF218:BF223" si="15">IF(N218="snížená",J218,0)</f>
        <v>0</v>
      </c>
      <c r="BG218" s="203">
        <f t="shared" ref="BG218:BG223" si="16">IF(N218="zákl. přenesená",J218,0)</f>
        <v>0</v>
      </c>
      <c r="BH218" s="203">
        <f t="shared" ref="BH218:BH223" si="17">IF(N218="sníž. přenesená",J218,0)</f>
        <v>0</v>
      </c>
      <c r="BI218" s="203">
        <f t="shared" ref="BI218:BI223" si="18">IF(N218="nulová",J218,0)</f>
        <v>0</v>
      </c>
      <c r="BJ218" s="18" t="s">
        <v>141</v>
      </c>
      <c r="BK218" s="203">
        <f t="shared" ref="BK218:BK223" si="19">ROUND(I218*H218,2)</f>
        <v>0</v>
      </c>
      <c r="BL218" s="18" t="s">
        <v>261</v>
      </c>
      <c r="BM218" s="202" t="s">
        <v>809</v>
      </c>
    </row>
    <row r="219" spans="1:65" s="2" customFormat="1" ht="16.5" customHeight="1">
      <c r="A219" s="36"/>
      <c r="B219" s="37"/>
      <c r="C219" s="191" t="s">
        <v>459</v>
      </c>
      <c r="D219" s="191" t="s">
        <v>135</v>
      </c>
      <c r="E219" s="192" t="s">
        <v>468</v>
      </c>
      <c r="F219" s="193" t="s">
        <v>469</v>
      </c>
      <c r="G219" s="194" t="s">
        <v>224</v>
      </c>
      <c r="H219" s="195">
        <v>39.200000000000003</v>
      </c>
      <c r="I219" s="196"/>
      <c r="J219" s="197">
        <f t="shared" si="10"/>
        <v>0</v>
      </c>
      <c r="K219" s="193" t="s">
        <v>139</v>
      </c>
      <c r="L219" s="41"/>
      <c r="M219" s="198" t="s">
        <v>32</v>
      </c>
      <c r="N219" s="199" t="s">
        <v>51</v>
      </c>
      <c r="O219" s="66"/>
      <c r="P219" s="200">
        <f t="shared" si="11"/>
        <v>0</v>
      </c>
      <c r="Q219" s="200">
        <v>0</v>
      </c>
      <c r="R219" s="200">
        <f t="shared" si="12"/>
        <v>0</v>
      </c>
      <c r="S219" s="200">
        <v>0</v>
      </c>
      <c r="T219" s="201">
        <f t="shared" si="13"/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2" t="s">
        <v>261</v>
      </c>
      <c r="AT219" s="202" t="s">
        <v>135</v>
      </c>
      <c r="AU219" s="202" t="s">
        <v>21</v>
      </c>
      <c r="AY219" s="18" t="s">
        <v>132</v>
      </c>
      <c r="BE219" s="203">
        <f t="shared" si="14"/>
        <v>0</v>
      </c>
      <c r="BF219" s="203">
        <f t="shared" si="15"/>
        <v>0</v>
      </c>
      <c r="BG219" s="203">
        <f t="shared" si="16"/>
        <v>0</v>
      </c>
      <c r="BH219" s="203">
        <f t="shared" si="17"/>
        <v>0</v>
      </c>
      <c r="BI219" s="203">
        <f t="shared" si="18"/>
        <v>0</v>
      </c>
      <c r="BJ219" s="18" t="s">
        <v>141</v>
      </c>
      <c r="BK219" s="203">
        <f t="shared" si="19"/>
        <v>0</v>
      </c>
      <c r="BL219" s="18" t="s">
        <v>261</v>
      </c>
      <c r="BM219" s="202" t="s">
        <v>810</v>
      </c>
    </row>
    <row r="220" spans="1:65" s="2" customFormat="1" ht="16.5" customHeight="1">
      <c r="A220" s="36"/>
      <c r="B220" s="37"/>
      <c r="C220" s="191" t="s">
        <v>463</v>
      </c>
      <c r="D220" s="191" t="s">
        <v>135</v>
      </c>
      <c r="E220" s="192" t="s">
        <v>472</v>
      </c>
      <c r="F220" s="193" t="s">
        <v>473</v>
      </c>
      <c r="G220" s="194" t="s">
        <v>338</v>
      </c>
      <c r="H220" s="195">
        <v>3</v>
      </c>
      <c r="I220" s="196"/>
      <c r="J220" s="197">
        <f t="shared" si="10"/>
        <v>0</v>
      </c>
      <c r="K220" s="193" t="s">
        <v>139</v>
      </c>
      <c r="L220" s="41"/>
      <c r="M220" s="198" t="s">
        <v>32</v>
      </c>
      <c r="N220" s="199" t="s">
        <v>51</v>
      </c>
      <c r="O220" s="66"/>
      <c r="P220" s="200">
        <f t="shared" si="11"/>
        <v>0</v>
      </c>
      <c r="Q220" s="200">
        <v>0</v>
      </c>
      <c r="R220" s="200">
        <f t="shared" si="12"/>
        <v>0</v>
      </c>
      <c r="S220" s="200">
        <v>0</v>
      </c>
      <c r="T220" s="201">
        <f t="shared" si="13"/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2" t="s">
        <v>261</v>
      </c>
      <c r="AT220" s="202" t="s">
        <v>135</v>
      </c>
      <c r="AU220" s="202" t="s">
        <v>21</v>
      </c>
      <c r="AY220" s="18" t="s">
        <v>132</v>
      </c>
      <c r="BE220" s="203">
        <f t="shared" si="14"/>
        <v>0</v>
      </c>
      <c r="BF220" s="203">
        <f t="shared" si="15"/>
        <v>0</v>
      </c>
      <c r="BG220" s="203">
        <f t="shared" si="16"/>
        <v>0</v>
      </c>
      <c r="BH220" s="203">
        <f t="shared" si="17"/>
        <v>0</v>
      </c>
      <c r="BI220" s="203">
        <f t="shared" si="18"/>
        <v>0</v>
      </c>
      <c r="BJ220" s="18" t="s">
        <v>141</v>
      </c>
      <c r="BK220" s="203">
        <f t="shared" si="19"/>
        <v>0</v>
      </c>
      <c r="BL220" s="18" t="s">
        <v>261</v>
      </c>
      <c r="BM220" s="202" t="s">
        <v>811</v>
      </c>
    </row>
    <row r="221" spans="1:65" s="2" customFormat="1" ht="21.75" customHeight="1">
      <c r="A221" s="36"/>
      <c r="B221" s="37"/>
      <c r="C221" s="191" t="s">
        <v>467</v>
      </c>
      <c r="D221" s="191" t="s">
        <v>135</v>
      </c>
      <c r="E221" s="192" t="s">
        <v>476</v>
      </c>
      <c r="F221" s="193" t="s">
        <v>477</v>
      </c>
      <c r="G221" s="194" t="s">
        <v>224</v>
      </c>
      <c r="H221" s="195">
        <v>22.8</v>
      </c>
      <c r="I221" s="196"/>
      <c r="J221" s="197">
        <f t="shared" si="10"/>
        <v>0</v>
      </c>
      <c r="K221" s="193" t="s">
        <v>139</v>
      </c>
      <c r="L221" s="41"/>
      <c r="M221" s="198" t="s">
        <v>32</v>
      </c>
      <c r="N221" s="199" t="s">
        <v>51</v>
      </c>
      <c r="O221" s="66"/>
      <c r="P221" s="200">
        <f t="shared" si="11"/>
        <v>0</v>
      </c>
      <c r="Q221" s="200">
        <v>2.1700000000000001E-3</v>
      </c>
      <c r="R221" s="200">
        <f t="shared" si="12"/>
        <v>4.9476000000000006E-2</v>
      </c>
      <c r="S221" s="200">
        <v>0</v>
      </c>
      <c r="T221" s="201">
        <f t="shared" si="13"/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2" t="s">
        <v>261</v>
      </c>
      <c r="AT221" s="202" t="s">
        <v>135</v>
      </c>
      <c r="AU221" s="202" t="s">
        <v>21</v>
      </c>
      <c r="AY221" s="18" t="s">
        <v>132</v>
      </c>
      <c r="BE221" s="203">
        <f t="shared" si="14"/>
        <v>0</v>
      </c>
      <c r="BF221" s="203">
        <f t="shared" si="15"/>
        <v>0</v>
      </c>
      <c r="BG221" s="203">
        <f t="shared" si="16"/>
        <v>0</v>
      </c>
      <c r="BH221" s="203">
        <f t="shared" si="17"/>
        <v>0</v>
      </c>
      <c r="BI221" s="203">
        <f t="shared" si="18"/>
        <v>0</v>
      </c>
      <c r="BJ221" s="18" t="s">
        <v>141</v>
      </c>
      <c r="BK221" s="203">
        <f t="shared" si="19"/>
        <v>0</v>
      </c>
      <c r="BL221" s="18" t="s">
        <v>261</v>
      </c>
      <c r="BM221" s="202" t="s">
        <v>1102</v>
      </c>
    </row>
    <row r="222" spans="1:65" s="2" customFormat="1" ht="16.5" customHeight="1">
      <c r="A222" s="36"/>
      <c r="B222" s="37"/>
      <c r="C222" s="191" t="s">
        <v>471</v>
      </c>
      <c r="D222" s="191" t="s">
        <v>135</v>
      </c>
      <c r="E222" s="192" t="s">
        <v>480</v>
      </c>
      <c r="F222" s="193" t="s">
        <v>481</v>
      </c>
      <c r="G222" s="194" t="s">
        <v>251</v>
      </c>
      <c r="H222" s="195">
        <v>2.29</v>
      </c>
      <c r="I222" s="196"/>
      <c r="J222" s="197">
        <f t="shared" si="10"/>
        <v>0</v>
      </c>
      <c r="K222" s="193" t="s">
        <v>139</v>
      </c>
      <c r="L222" s="41"/>
      <c r="M222" s="198" t="s">
        <v>32</v>
      </c>
      <c r="N222" s="199" t="s">
        <v>51</v>
      </c>
      <c r="O222" s="66"/>
      <c r="P222" s="200">
        <f t="shared" si="11"/>
        <v>0</v>
      </c>
      <c r="Q222" s="200">
        <v>0</v>
      </c>
      <c r="R222" s="200">
        <f t="shared" si="12"/>
        <v>0</v>
      </c>
      <c r="S222" s="200">
        <v>0</v>
      </c>
      <c r="T222" s="201">
        <f t="shared" si="13"/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2" t="s">
        <v>261</v>
      </c>
      <c r="AT222" s="202" t="s">
        <v>135</v>
      </c>
      <c r="AU222" s="202" t="s">
        <v>21</v>
      </c>
      <c r="AY222" s="18" t="s">
        <v>132</v>
      </c>
      <c r="BE222" s="203">
        <f t="shared" si="14"/>
        <v>0</v>
      </c>
      <c r="BF222" s="203">
        <f t="shared" si="15"/>
        <v>0</v>
      </c>
      <c r="BG222" s="203">
        <f t="shared" si="16"/>
        <v>0</v>
      </c>
      <c r="BH222" s="203">
        <f t="shared" si="17"/>
        <v>0</v>
      </c>
      <c r="BI222" s="203">
        <f t="shared" si="18"/>
        <v>0</v>
      </c>
      <c r="BJ222" s="18" t="s">
        <v>141</v>
      </c>
      <c r="BK222" s="203">
        <f t="shared" si="19"/>
        <v>0</v>
      </c>
      <c r="BL222" s="18" t="s">
        <v>261</v>
      </c>
      <c r="BM222" s="202" t="s">
        <v>813</v>
      </c>
    </row>
    <row r="223" spans="1:65" s="2" customFormat="1" ht="21.75" customHeight="1">
      <c r="A223" s="36"/>
      <c r="B223" s="37"/>
      <c r="C223" s="191" t="s">
        <v>475</v>
      </c>
      <c r="D223" s="191" t="s">
        <v>135</v>
      </c>
      <c r="E223" s="192" t="s">
        <v>484</v>
      </c>
      <c r="F223" s="193" t="s">
        <v>485</v>
      </c>
      <c r="G223" s="194" t="s">
        <v>251</v>
      </c>
      <c r="H223" s="195">
        <v>0.16600000000000001</v>
      </c>
      <c r="I223" s="196"/>
      <c r="J223" s="197">
        <f t="shared" si="10"/>
        <v>0</v>
      </c>
      <c r="K223" s="193" t="s">
        <v>139</v>
      </c>
      <c r="L223" s="41"/>
      <c r="M223" s="198" t="s">
        <v>32</v>
      </c>
      <c r="N223" s="199" t="s">
        <v>51</v>
      </c>
      <c r="O223" s="66"/>
      <c r="P223" s="200">
        <f t="shared" si="11"/>
        <v>0</v>
      </c>
      <c r="Q223" s="200">
        <v>0</v>
      </c>
      <c r="R223" s="200">
        <f t="shared" si="12"/>
        <v>0</v>
      </c>
      <c r="S223" s="200">
        <v>0</v>
      </c>
      <c r="T223" s="201">
        <f t="shared" si="13"/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2" t="s">
        <v>261</v>
      </c>
      <c r="AT223" s="202" t="s">
        <v>135</v>
      </c>
      <c r="AU223" s="202" t="s">
        <v>21</v>
      </c>
      <c r="AY223" s="18" t="s">
        <v>132</v>
      </c>
      <c r="BE223" s="203">
        <f t="shared" si="14"/>
        <v>0</v>
      </c>
      <c r="BF223" s="203">
        <f t="shared" si="15"/>
        <v>0</v>
      </c>
      <c r="BG223" s="203">
        <f t="shared" si="16"/>
        <v>0</v>
      </c>
      <c r="BH223" s="203">
        <f t="shared" si="17"/>
        <v>0</v>
      </c>
      <c r="BI223" s="203">
        <f t="shared" si="18"/>
        <v>0</v>
      </c>
      <c r="BJ223" s="18" t="s">
        <v>141</v>
      </c>
      <c r="BK223" s="203">
        <f t="shared" si="19"/>
        <v>0</v>
      </c>
      <c r="BL223" s="18" t="s">
        <v>261</v>
      </c>
      <c r="BM223" s="202" t="s">
        <v>814</v>
      </c>
    </row>
    <row r="224" spans="1:65" s="12" customFormat="1" ht="25.9" customHeight="1">
      <c r="B224" s="175"/>
      <c r="C224" s="176"/>
      <c r="D224" s="177" t="s">
        <v>78</v>
      </c>
      <c r="E224" s="178" t="s">
        <v>487</v>
      </c>
      <c r="F224" s="178" t="s">
        <v>488</v>
      </c>
      <c r="G224" s="176"/>
      <c r="H224" s="176"/>
      <c r="I224" s="179"/>
      <c r="J224" s="180">
        <f>BK224</f>
        <v>0</v>
      </c>
      <c r="K224" s="176"/>
      <c r="L224" s="181"/>
      <c r="M224" s="182"/>
      <c r="N224" s="183"/>
      <c r="O224" s="183"/>
      <c r="P224" s="184">
        <f>P225+P237+P263+P266+P268+P270+P287+P289+P298+P304+P309</f>
        <v>0</v>
      </c>
      <c r="Q224" s="183"/>
      <c r="R224" s="184">
        <f>R225+R237+R263+R266+R268+R270+R287+R289+R298+R304+R309</f>
        <v>9.3984774999999985</v>
      </c>
      <c r="S224" s="183"/>
      <c r="T224" s="185">
        <f>T225+T237+T263+T266+T268+T270+T287+T289+T298+T304+T309</f>
        <v>0.68158999999999992</v>
      </c>
      <c r="AR224" s="186" t="s">
        <v>141</v>
      </c>
      <c r="AT224" s="187" t="s">
        <v>78</v>
      </c>
      <c r="AU224" s="187" t="s">
        <v>79</v>
      </c>
      <c r="AY224" s="186" t="s">
        <v>132</v>
      </c>
      <c r="BK224" s="188">
        <f>BK225+BK237+BK263+BK266+BK268+BK270+BK287+BK289+BK298+BK304+BK309</f>
        <v>0</v>
      </c>
    </row>
    <row r="225" spans="1:65" s="12" customFormat="1" ht="22.9" customHeight="1">
      <c r="B225" s="175"/>
      <c r="C225" s="176"/>
      <c r="D225" s="177" t="s">
        <v>78</v>
      </c>
      <c r="E225" s="189" t="s">
        <v>489</v>
      </c>
      <c r="F225" s="189" t="s">
        <v>490</v>
      </c>
      <c r="G225" s="176"/>
      <c r="H225" s="176"/>
      <c r="I225" s="179"/>
      <c r="J225" s="190">
        <f>BK225</f>
        <v>0</v>
      </c>
      <c r="K225" s="176"/>
      <c r="L225" s="181"/>
      <c r="M225" s="182"/>
      <c r="N225" s="183"/>
      <c r="O225" s="183"/>
      <c r="P225" s="184">
        <f>SUM(P226:P236)</f>
        <v>0</v>
      </c>
      <c r="Q225" s="183"/>
      <c r="R225" s="184">
        <f>SUM(R226:R236)</f>
        <v>0.42784800000000001</v>
      </c>
      <c r="S225" s="183"/>
      <c r="T225" s="185">
        <f>SUM(T226:T236)</f>
        <v>0</v>
      </c>
      <c r="AR225" s="186" t="s">
        <v>141</v>
      </c>
      <c r="AT225" s="187" t="s">
        <v>78</v>
      </c>
      <c r="AU225" s="187" t="s">
        <v>21</v>
      </c>
      <c r="AY225" s="186" t="s">
        <v>132</v>
      </c>
      <c r="BK225" s="188">
        <f>SUM(BK226:BK236)</f>
        <v>0</v>
      </c>
    </row>
    <row r="226" spans="1:65" s="2" customFormat="1" ht="21.75" customHeight="1">
      <c r="A226" s="36"/>
      <c r="B226" s="37"/>
      <c r="C226" s="191" t="s">
        <v>479</v>
      </c>
      <c r="D226" s="191" t="s">
        <v>135</v>
      </c>
      <c r="E226" s="192" t="s">
        <v>492</v>
      </c>
      <c r="F226" s="193" t="s">
        <v>493</v>
      </c>
      <c r="G226" s="194" t="s">
        <v>195</v>
      </c>
      <c r="H226" s="195">
        <v>63</v>
      </c>
      <c r="I226" s="196"/>
      <c r="J226" s="197">
        <f>ROUND(I226*H226,2)</f>
        <v>0</v>
      </c>
      <c r="K226" s="193" t="s">
        <v>139</v>
      </c>
      <c r="L226" s="41"/>
      <c r="M226" s="198" t="s">
        <v>32</v>
      </c>
      <c r="N226" s="199" t="s">
        <v>51</v>
      </c>
      <c r="O226" s="66"/>
      <c r="P226" s="200">
        <f>O226*H226</f>
        <v>0</v>
      </c>
      <c r="Q226" s="200">
        <v>0</v>
      </c>
      <c r="R226" s="200">
        <f>Q226*H226</f>
        <v>0</v>
      </c>
      <c r="S226" s="200">
        <v>0</v>
      </c>
      <c r="T226" s="201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2" t="s">
        <v>261</v>
      </c>
      <c r="AT226" s="202" t="s">
        <v>135</v>
      </c>
      <c r="AU226" s="202" t="s">
        <v>141</v>
      </c>
      <c r="AY226" s="18" t="s">
        <v>132</v>
      </c>
      <c r="BE226" s="203">
        <f>IF(N226="základní",J226,0)</f>
        <v>0</v>
      </c>
      <c r="BF226" s="203">
        <f>IF(N226="snížená",J226,0)</f>
        <v>0</v>
      </c>
      <c r="BG226" s="203">
        <f>IF(N226="zákl. přenesená",J226,0)</f>
        <v>0</v>
      </c>
      <c r="BH226" s="203">
        <f>IF(N226="sníž. přenesená",J226,0)</f>
        <v>0</v>
      </c>
      <c r="BI226" s="203">
        <f>IF(N226="nulová",J226,0)</f>
        <v>0</v>
      </c>
      <c r="BJ226" s="18" t="s">
        <v>141</v>
      </c>
      <c r="BK226" s="203">
        <f>ROUND(I226*H226,2)</f>
        <v>0</v>
      </c>
      <c r="BL226" s="18" t="s">
        <v>261</v>
      </c>
      <c r="BM226" s="202" t="s">
        <v>815</v>
      </c>
    </row>
    <row r="227" spans="1:65" s="13" customFormat="1" ht="11.25">
      <c r="B227" s="209"/>
      <c r="C227" s="210"/>
      <c r="D227" s="211" t="s">
        <v>197</v>
      </c>
      <c r="E227" s="212" t="s">
        <v>32</v>
      </c>
      <c r="F227" s="213" t="s">
        <v>495</v>
      </c>
      <c r="G227" s="210"/>
      <c r="H227" s="214">
        <v>63</v>
      </c>
      <c r="I227" s="215"/>
      <c r="J227" s="210"/>
      <c r="K227" s="210"/>
      <c r="L227" s="216"/>
      <c r="M227" s="217"/>
      <c r="N227" s="218"/>
      <c r="O227" s="218"/>
      <c r="P227" s="218"/>
      <c r="Q227" s="218"/>
      <c r="R227" s="218"/>
      <c r="S227" s="218"/>
      <c r="T227" s="219"/>
      <c r="AT227" s="220" t="s">
        <v>197</v>
      </c>
      <c r="AU227" s="220" t="s">
        <v>141</v>
      </c>
      <c r="AV227" s="13" t="s">
        <v>141</v>
      </c>
      <c r="AW227" s="13" t="s">
        <v>41</v>
      </c>
      <c r="AX227" s="13" t="s">
        <v>79</v>
      </c>
      <c r="AY227" s="220" t="s">
        <v>132</v>
      </c>
    </row>
    <row r="228" spans="1:65" s="14" customFormat="1" ht="11.25">
      <c r="B228" s="221"/>
      <c r="C228" s="222"/>
      <c r="D228" s="211" t="s">
        <v>197</v>
      </c>
      <c r="E228" s="223" t="s">
        <v>32</v>
      </c>
      <c r="F228" s="224" t="s">
        <v>199</v>
      </c>
      <c r="G228" s="222"/>
      <c r="H228" s="225">
        <v>63</v>
      </c>
      <c r="I228" s="226"/>
      <c r="J228" s="222"/>
      <c r="K228" s="222"/>
      <c r="L228" s="227"/>
      <c r="M228" s="228"/>
      <c r="N228" s="229"/>
      <c r="O228" s="229"/>
      <c r="P228" s="229"/>
      <c r="Q228" s="229"/>
      <c r="R228" s="229"/>
      <c r="S228" s="229"/>
      <c r="T228" s="230"/>
      <c r="AT228" s="231" t="s">
        <v>197</v>
      </c>
      <c r="AU228" s="231" t="s">
        <v>141</v>
      </c>
      <c r="AV228" s="14" t="s">
        <v>150</v>
      </c>
      <c r="AW228" s="14" t="s">
        <v>41</v>
      </c>
      <c r="AX228" s="14" t="s">
        <v>21</v>
      </c>
      <c r="AY228" s="231" t="s">
        <v>132</v>
      </c>
    </row>
    <row r="229" spans="1:65" s="2" customFormat="1" ht="16.5" customHeight="1">
      <c r="A229" s="36"/>
      <c r="B229" s="37"/>
      <c r="C229" s="232" t="s">
        <v>483</v>
      </c>
      <c r="D229" s="232" t="s">
        <v>243</v>
      </c>
      <c r="E229" s="233" t="s">
        <v>816</v>
      </c>
      <c r="F229" s="234" t="s">
        <v>817</v>
      </c>
      <c r="G229" s="235" t="s">
        <v>818</v>
      </c>
      <c r="H229" s="236">
        <v>69</v>
      </c>
      <c r="I229" s="237"/>
      <c r="J229" s="238">
        <f>ROUND(I229*H229,2)</f>
        <v>0</v>
      </c>
      <c r="K229" s="234" t="s">
        <v>139</v>
      </c>
      <c r="L229" s="239"/>
      <c r="M229" s="240" t="s">
        <v>32</v>
      </c>
      <c r="N229" s="241" t="s">
        <v>51</v>
      </c>
      <c r="O229" s="66"/>
      <c r="P229" s="200">
        <f>O229*H229</f>
        <v>0</v>
      </c>
      <c r="Q229" s="200">
        <v>1E-3</v>
      </c>
      <c r="R229" s="200">
        <f>Q229*H229</f>
        <v>6.9000000000000006E-2</v>
      </c>
      <c r="S229" s="200">
        <v>0</v>
      </c>
      <c r="T229" s="201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2" t="s">
        <v>335</v>
      </c>
      <c r="AT229" s="202" t="s">
        <v>243</v>
      </c>
      <c r="AU229" s="202" t="s">
        <v>141</v>
      </c>
      <c r="AY229" s="18" t="s">
        <v>132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8" t="s">
        <v>141</v>
      </c>
      <c r="BK229" s="203">
        <f>ROUND(I229*H229,2)</f>
        <v>0</v>
      </c>
      <c r="BL229" s="18" t="s">
        <v>261</v>
      </c>
      <c r="BM229" s="202" t="s">
        <v>819</v>
      </c>
    </row>
    <row r="230" spans="1:65" s="2" customFormat="1" ht="16.5" customHeight="1">
      <c r="A230" s="36"/>
      <c r="B230" s="37"/>
      <c r="C230" s="191" t="s">
        <v>491</v>
      </c>
      <c r="D230" s="191" t="s">
        <v>135</v>
      </c>
      <c r="E230" s="192" t="s">
        <v>502</v>
      </c>
      <c r="F230" s="193" t="s">
        <v>503</v>
      </c>
      <c r="G230" s="194" t="s">
        <v>195</v>
      </c>
      <c r="H230" s="195">
        <v>63</v>
      </c>
      <c r="I230" s="196"/>
      <c r="J230" s="197">
        <f>ROUND(I230*H230,2)</f>
        <v>0</v>
      </c>
      <c r="K230" s="193" t="s">
        <v>139</v>
      </c>
      <c r="L230" s="41"/>
      <c r="M230" s="198" t="s">
        <v>32</v>
      </c>
      <c r="N230" s="199" t="s">
        <v>51</v>
      </c>
      <c r="O230" s="66"/>
      <c r="P230" s="200">
        <f>O230*H230</f>
        <v>0</v>
      </c>
      <c r="Q230" s="200">
        <v>4.0000000000000002E-4</v>
      </c>
      <c r="R230" s="200">
        <f>Q230*H230</f>
        <v>2.52E-2</v>
      </c>
      <c r="S230" s="200">
        <v>0</v>
      </c>
      <c r="T230" s="201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2" t="s">
        <v>261</v>
      </c>
      <c r="AT230" s="202" t="s">
        <v>135</v>
      </c>
      <c r="AU230" s="202" t="s">
        <v>141</v>
      </c>
      <c r="AY230" s="18" t="s">
        <v>132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8" t="s">
        <v>141</v>
      </c>
      <c r="BK230" s="203">
        <f>ROUND(I230*H230,2)</f>
        <v>0</v>
      </c>
      <c r="BL230" s="18" t="s">
        <v>261</v>
      </c>
      <c r="BM230" s="202" t="s">
        <v>820</v>
      </c>
    </row>
    <row r="231" spans="1:65" s="2" customFormat="1" ht="16.5" customHeight="1">
      <c r="A231" s="36"/>
      <c r="B231" s="37"/>
      <c r="C231" s="232" t="s">
        <v>496</v>
      </c>
      <c r="D231" s="232" t="s">
        <v>243</v>
      </c>
      <c r="E231" s="233" t="s">
        <v>506</v>
      </c>
      <c r="F231" s="234" t="s">
        <v>821</v>
      </c>
      <c r="G231" s="235" t="s">
        <v>195</v>
      </c>
      <c r="H231" s="236">
        <v>75.599999999999994</v>
      </c>
      <c r="I231" s="237"/>
      <c r="J231" s="238">
        <f>ROUND(I231*H231,2)</f>
        <v>0</v>
      </c>
      <c r="K231" s="234" t="s">
        <v>139</v>
      </c>
      <c r="L231" s="239"/>
      <c r="M231" s="240" t="s">
        <v>32</v>
      </c>
      <c r="N231" s="241" t="s">
        <v>51</v>
      </c>
      <c r="O231" s="66"/>
      <c r="P231" s="200">
        <f>O231*H231</f>
        <v>0</v>
      </c>
      <c r="Q231" s="200">
        <v>3.8800000000000002E-3</v>
      </c>
      <c r="R231" s="200">
        <f>Q231*H231</f>
        <v>0.29332799999999998</v>
      </c>
      <c r="S231" s="200">
        <v>0</v>
      </c>
      <c r="T231" s="201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2" t="s">
        <v>335</v>
      </c>
      <c r="AT231" s="202" t="s">
        <v>243</v>
      </c>
      <c r="AU231" s="202" t="s">
        <v>141</v>
      </c>
      <c r="AY231" s="18" t="s">
        <v>132</v>
      </c>
      <c r="BE231" s="203">
        <f>IF(N231="základní",J231,0)</f>
        <v>0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8" t="s">
        <v>141</v>
      </c>
      <c r="BK231" s="203">
        <f>ROUND(I231*H231,2)</f>
        <v>0</v>
      </c>
      <c r="BL231" s="18" t="s">
        <v>261</v>
      </c>
      <c r="BM231" s="202" t="s">
        <v>822</v>
      </c>
    </row>
    <row r="232" spans="1:65" s="13" customFormat="1" ht="11.25">
      <c r="B232" s="209"/>
      <c r="C232" s="210"/>
      <c r="D232" s="211" t="s">
        <v>197</v>
      </c>
      <c r="E232" s="210"/>
      <c r="F232" s="213" t="s">
        <v>509</v>
      </c>
      <c r="G232" s="210"/>
      <c r="H232" s="214">
        <v>75.599999999999994</v>
      </c>
      <c r="I232" s="215"/>
      <c r="J232" s="210"/>
      <c r="K232" s="210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197</v>
      </c>
      <c r="AU232" s="220" t="s">
        <v>141</v>
      </c>
      <c r="AV232" s="13" t="s">
        <v>141</v>
      </c>
      <c r="AW232" s="13" t="s">
        <v>4</v>
      </c>
      <c r="AX232" s="13" t="s">
        <v>21</v>
      </c>
      <c r="AY232" s="220" t="s">
        <v>132</v>
      </c>
    </row>
    <row r="233" spans="1:65" s="2" customFormat="1" ht="21.75" customHeight="1">
      <c r="A233" s="36"/>
      <c r="B233" s="37"/>
      <c r="C233" s="191" t="s">
        <v>501</v>
      </c>
      <c r="D233" s="191" t="s">
        <v>135</v>
      </c>
      <c r="E233" s="192" t="s">
        <v>511</v>
      </c>
      <c r="F233" s="193" t="s">
        <v>1103</v>
      </c>
      <c r="G233" s="194" t="s">
        <v>195</v>
      </c>
      <c r="H233" s="195">
        <v>63</v>
      </c>
      <c r="I233" s="196"/>
      <c r="J233" s="197">
        <f>ROUND(I233*H233,2)</f>
        <v>0</v>
      </c>
      <c r="K233" s="193" t="s">
        <v>139</v>
      </c>
      <c r="L233" s="41"/>
      <c r="M233" s="198" t="s">
        <v>32</v>
      </c>
      <c r="N233" s="199" t="s">
        <v>51</v>
      </c>
      <c r="O233" s="66"/>
      <c r="P233" s="200">
        <f>O233*H233</f>
        <v>0</v>
      </c>
      <c r="Q233" s="200">
        <v>4.0000000000000003E-5</v>
      </c>
      <c r="R233" s="200">
        <f>Q233*H233</f>
        <v>2.5200000000000001E-3</v>
      </c>
      <c r="S233" s="200">
        <v>0</v>
      </c>
      <c r="T233" s="201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2" t="s">
        <v>261</v>
      </c>
      <c r="AT233" s="202" t="s">
        <v>135</v>
      </c>
      <c r="AU233" s="202" t="s">
        <v>141</v>
      </c>
      <c r="AY233" s="18" t="s">
        <v>132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8" t="s">
        <v>141</v>
      </c>
      <c r="BK233" s="203">
        <f>ROUND(I233*H233,2)</f>
        <v>0</v>
      </c>
      <c r="BL233" s="18" t="s">
        <v>261</v>
      </c>
      <c r="BM233" s="202" t="s">
        <v>823</v>
      </c>
    </row>
    <row r="234" spans="1:65" s="2" customFormat="1" ht="16.5" customHeight="1">
      <c r="A234" s="36"/>
      <c r="B234" s="37"/>
      <c r="C234" s="232" t="s">
        <v>505</v>
      </c>
      <c r="D234" s="232" t="s">
        <v>243</v>
      </c>
      <c r="E234" s="233" t="s">
        <v>515</v>
      </c>
      <c r="F234" s="234" t="s">
        <v>516</v>
      </c>
      <c r="G234" s="235" t="s">
        <v>195</v>
      </c>
      <c r="H234" s="236">
        <v>75.599999999999994</v>
      </c>
      <c r="I234" s="237"/>
      <c r="J234" s="238">
        <f>ROUND(I234*H234,2)</f>
        <v>0</v>
      </c>
      <c r="K234" s="234" t="s">
        <v>139</v>
      </c>
      <c r="L234" s="239"/>
      <c r="M234" s="240" t="s">
        <v>32</v>
      </c>
      <c r="N234" s="241" t="s">
        <v>51</v>
      </c>
      <c r="O234" s="66"/>
      <c r="P234" s="200">
        <f>O234*H234</f>
        <v>0</v>
      </c>
      <c r="Q234" s="200">
        <v>5.0000000000000001E-4</v>
      </c>
      <c r="R234" s="200">
        <f>Q234*H234</f>
        <v>3.78E-2</v>
      </c>
      <c r="S234" s="200">
        <v>0</v>
      </c>
      <c r="T234" s="201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2" t="s">
        <v>335</v>
      </c>
      <c r="AT234" s="202" t="s">
        <v>243</v>
      </c>
      <c r="AU234" s="202" t="s">
        <v>141</v>
      </c>
      <c r="AY234" s="18" t="s">
        <v>132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8" t="s">
        <v>141</v>
      </c>
      <c r="BK234" s="203">
        <f>ROUND(I234*H234,2)</f>
        <v>0</v>
      </c>
      <c r="BL234" s="18" t="s">
        <v>261</v>
      </c>
      <c r="BM234" s="202" t="s">
        <v>824</v>
      </c>
    </row>
    <row r="235" spans="1:65" s="13" customFormat="1" ht="11.25">
      <c r="B235" s="209"/>
      <c r="C235" s="210"/>
      <c r="D235" s="211" t="s">
        <v>197</v>
      </c>
      <c r="E235" s="210"/>
      <c r="F235" s="213" t="s">
        <v>509</v>
      </c>
      <c r="G235" s="210"/>
      <c r="H235" s="214">
        <v>75.599999999999994</v>
      </c>
      <c r="I235" s="215"/>
      <c r="J235" s="210"/>
      <c r="K235" s="210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197</v>
      </c>
      <c r="AU235" s="220" t="s">
        <v>141</v>
      </c>
      <c r="AV235" s="13" t="s">
        <v>141</v>
      </c>
      <c r="AW235" s="13" t="s">
        <v>4</v>
      </c>
      <c r="AX235" s="13" t="s">
        <v>21</v>
      </c>
      <c r="AY235" s="220" t="s">
        <v>132</v>
      </c>
    </row>
    <row r="236" spans="1:65" s="2" customFormat="1" ht="21.75" customHeight="1">
      <c r="A236" s="36"/>
      <c r="B236" s="37"/>
      <c r="C236" s="191" t="s">
        <v>510</v>
      </c>
      <c r="D236" s="191" t="s">
        <v>135</v>
      </c>
      <c r="E236" s="192" t="s">
        <v>519</v>
      </c>
      <c r="F236" s="193" t="s">
        <v>520</v>
      </c>
      <c r="G236" s="194" t="s">
        <v>251</v>
      </c>
      <c r="H236" s="195">
        <v>0.42799999999999999</v>
      </c>
      <c r="I236" s="196"/>
      <c r="J236" s="197">
        <f>ROUND(I236*H236,2)</f>
        <v>0</v>
      </c>
      <c r="K236" s="193" t="s">
        <v>139</v>
      </c>
      <c r="L236" s="41"/>
      <c r="M236" s="198" t="s">
        <v>32</v>
      </c>
      <c r="N236" s="199" t="s">
        <v>51</v>
      </c>
      <c r="O236" s="66"/>
      <c r="P236" s="200">
        <f>O236*H236</f>
        <v>0</v>
      </c>
      <c r="Q236" s="200">
        <v>0</v>
      </c>
      <c r="R236" s="200">
        <f>Q236*H236</f>
        <v>0</v>
      </c>
      <c r="S236" s="200">
        <v>0</v>
      </c>
      <c r="T236" s="201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2" t="s">
        <v>261</v>
      </c>
      <c r="AT236" s="202" t="s">
        <v>135</v>
      </c>
      <c r="AU236" s="202" t="s">
        <v>141</v>
      </c>
      <c r="AY236" s="18" t="s">
        <v>132</v>
      </c>
      <c r="BE236" s="203">
        <f>IF(N236="základní",J236,0)</f>
        <v>0</v>
      </c>
      <c r="BF236" s="203">
        <f>IF(N236="snížená",J236,0)</f>
        <v>0</v>
      </c>
      <c r="BG236" s="203">
        <f>IF(N236="zákl. přenesená",J236,0)</f>
        <v>0</v>
      </c>
      <c r="BH236" s="203">
        <f>IF(N236="sníž. přenesená",J236,0)</f>
        <v>0</v>
      </c>
      <c r="BI236" s="203">
        <f>IF(N236="nulová",J236,0)</f>
        <v>0</v>
      </c>
      <c r="BJ236" s="18" t="s">
        <v>141</v>
      </c>
      <c r="BK236" s="203">
        <f>ROUND(I236*H236,2)</f>
        <v>0</v>
      </c>
      <c r="BL236" s="18" t="s">
        <v>261</v>
      </c>
      <c r="BM236" s="202" t="s">
        <v>825</v>
      </c>
    </row>
    <row r="237" spans="1:65" s="12" customFormat="1" ht="22.9" customHeight="1">
      <c r="B237" s="175"/>
      <c r="C237" s="176"/>
      <c r="D237" s="177" t="s">
        <v>78</v>
      </c>
      <c r="E237" s="189" t="s">
        <v>522</v>
      </c>
      <c r="F237" s="189" t="s">
        <v>523</v>
      </c>
      <c r="G237" s="176"/>
      <c r="H237" s="176"/>
      <c r="I237" s="179"/>
      <c r="J237" s="190">
        <f>BK237</f>
        <v>0</v>
      </c>
      <c r="K237" s="176"/>
      <c r="L237" s="181"/>
      <c r="M237" s="182"/>
      <c r="N237" s="183"/>
      <c r="O237" s="183"/>
      <c r="P237" s="184">
        <f>SUM(P238:P262)</f>
        <v>0</v>
      </c>
      <c r="Q237" s="183"/>
      <c r="R237" s="184">
        <f>SUM(R238:R262)</f>
        <v>2.9866145999999993</v>
      </c>
      <c r="S237" s="183"/>
      <c r="T237" s="185">
        <f>SUM(T238:T262)</f>
        <v>0</v>
      </c>
      <c r="AR237" s="186" t="s">
        <v>141</v>
      </c>
      <c r="AT237" s="187" t="s">
        <v>78</v>
      </c>
      <c r="AU237" s="187" t="s">
        <v>21</v>
      </c>
      <c r="AY237" s="186" t="s">
        <v>132</v>
      </c>
      <c r="BK237" s="188">
        <f>SUM(BK238:BK262)</f>
        <v>0</v>
      </c>
    </row>
    <row r="238" spans="1:65" s="2" customFormat="1" ht="16.5" customHeight="1">
      <c r="A238" s="36"/>
      <c r="B238" s="37"/>
      <c r="C238" s="191" t="s">
        <v>514</v>
      </c>
      <c r="D238" s="191" t="s">
        <v>135</v>
      </c>
      <c r="E238" s="192" t="s">
        <v>525</v>
      </c>
      <c r="F238" s="193" t="s">
        <v>526</v>
      </c>
      <c r="G238" s="194" t="s">
        <v>195</v>
      </c>
      <c r="H238" s="195">
        <v>122.72</v>
      </c>
      <c r="I238" s="196"/>
      <c r="J238" s="197">
        <f>ROUND(I238*H238,2)</f>
        <v>0</v>
      </c>
      <c r="K238" s="193" t="s">
        <v>139</v>
      </c>
      <c r="L238" s="41"/>
      <c r="M238" s="198" t="s">
        <v>32</v>
      </c>
      <c r="N238" s="199" t="s">
        <v>51</v>
      </c>
      <c r="O238" s="66"/>
      <c r="P238" s="200">
        <f>O238*H238</f>
        <v>0</v>
      </c>
      <c r="Q238" s="200">
        <v>6.0299999999999998E-3</v>
      </c>
      <c r="R238" s="200">
        <f>Q238*H238</f>
        <v>0.74000159999999993</v>
      </c>
      <c r="S238" s="200">
        <v>0</v>
      </c>
      <c r="T238" s="201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2" t="s">
        <v>261</v>
      </c>
      <c r="AT238" s="202" t="s">
        <v>135</v>
      </c>
      <c r="AU238" s="202" t="s">
        <v>141</v>
      </c>
      <c r="AY238" s="18" t="s">
        <v>132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8" t="s">
        <v>141</v>
      </c>
      <c r="BK238" s="203">
        <f>ROUND(I238*H238,2)</f>
        <v>0</v>
      </c>
      <c r="BL238" s="18" t="s">
        <v>261</v>
      </c>
      <c r="BM238" s="202" t="s">
        <v>826</v>
      </c>
    </row>
    <row r="239" spans="1:65" s="2" customFormat="1" ht="16.5" customHeight="1">
      <c r="A239" s="36"/>
      <c r="B239" s="37"/>
      <c r="C239" s="232" t="s">
        <v>518</v>
      </c>
      <c r="D239" s="232" t="s">
        <v>243</v>
      </c>
      <c r="E239" s="233" t="s">
        <v>529</v>
      </c>
      <c r="F239" s="234" t="s">
        <v>530</v>
      </c>
      <c r="G239" s="235" t="s">
        <v>202</v>
      </c>
      <c r="H239" s="236">
        <v>15.462</v>
      </c>
      <c r="I239" s="237"/>
      <c r="J239" s="238">
        <f>ROUND(I239*H239,2)</f>
        <v>0</v>
      </c>
      <c r="K239" s="234" t="s">
        <v>139</v>
      </c>
      <c r="L239" s="239"/>
      <c r="M239" s="240" t="s">
        <v>32</v>
      </c>
      <c r="N239" s="241" t="s">
        <v>51</v>
      </c>
      <c r="O239" s="66"/>
      <c r="P239" s="200">
        <f>O239*H239</f>
        <v>0</v>
      </c>
      <c r="Q239" s="200">
        <v>0.04</v>
      </c>
      <c r="R239" s="200">
        <f>Q239*H239</f>
        <v>0.61848000000000003</v>
      </c>
      <c r="S239" s="200">
        <v>0</v>
      </c>
      <c r="T239" s="201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2" t="s">
        <v>335</v>
      </c>
      <c r="AT239" s="202" t="s">
        <v>243</v>
      </c>
      <c r="AU239" s="202" t="s">
        <v>141</v>
      </c>
      <c r="AY239" s="18" t="s">
        <v>132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8" t="s">
        <v>141</v>
      </c>
      <c r="BK239" s="203">
        <f>ROUND(I239*H239,2)</f>
        <v>0</v>
      </c>
      <c r="BL239" s="18" t="s">
        <v>261</v>
      </c>
      <c r="BM239" s="202" t="s">
        <v>827</v>
      </c>
    </row>
    <row r="240" spans="1:65" s="13" customFormat="1" ht="11.25">
      <c r="B240" s="209"/>
      <c r="C240" s="210"/>
      <c r="D240" s="211" t="s">
        <v>197</v>
      </c>
      <c r="E240" s="212" t="s">
        <v>32</v>
      </c>
      <c r="F240" s="213" t="s">
        <v>532</v>
      </c>
      <c r="G240" s="210"/>
      <c r="H240" s="214">
        <v>14.726000000000001</v>
      </c>
      <c r="I240" s="215"/>
      <c r="J240" s="210"/>
      <c r="K240" s="210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197</v>
      </c>
      <c r="AU240" s="220" t="s">
        <v>141</v>
      </c>
      <c r="AV240" s="13" t="s">
        <v>141</v>
      </c>
      <c r="AW240" s="13" t="s">
        <v>41</v>
      </c>
      <c r="AX240" s="13" t="s">
        <v>21</v>
      </c>
      <c r="AY240" s="220" t="s">
        <v>132</v>
      </c>
    </row>
    <row r="241" spans="1:65" s="13" customFormat="1" ht="11.25">
      <c r="B241" s="209"/>
      <c r="C241" s="210"/>
      <c r="D241" s="211" t="s">
        <v>197</v>
      </c>
      <c r="E241" s="210"/>
      <c r="F241" s="213" t="s">
        <v>533</v>
      </c>
      <c r="G241" s="210"/>
      <c r="H241" s="214">
        <v>15.462</v>
      </c>
      <c r="I241" s="215"/>
      <c r="J241" s="210"/>
      <c r="K241" s="210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197</v>
      </c>
      <c r="AU241" s="220" t="s">
        <v>141</v>
      </c>
      <c r="AV241" s="13" t="s">
        <v>141</v>
      </c>
      <c r="AW241" s="13" t="s">
        <v>4</v>
      </c>
      <c r="AX241" s="13" t="s">
        <v>21</v>
      </c>
      <c r="AY241" s="220" t="s">
        <v>132</v>
      </c>
    </row>
    <row r="242" spans="1:65" s="2" customFormat="1" ht="21.75" customHeight="1">
      <c r="A242" s="36"/>
      <c r="B242" s="37"/>
      <c r="C242" s="191" t="s">
        <v>524</v>
      </c>
      <c r="D242" s="191" t="s">
        <v>135</v>
      </c>
      <c r="E242" s="192" t="s">
        <v>535</v>
      </c>
      <c r="F242" s="193" t="s">
        <v>536</v>
      </c>
      <c r="G242" s="194" t="s">
        <v>195</v>
      </c>
      <c r="H242" s="195">
        <v>152.32</v>
      </c>
      <c r="I242" s="196"/>
      <c r="J242" s="197">
        <f>ROUND(I242*H242,2)</f>
        <v>0</v>
      </c>
      <c r="K242" s="193" t="s">
        <v>139</v>
      </c>
      <c r="L242" s="41"/>
      <c r="M242" s="198" t="s">
        <v>32</v>
      </c>
      <c r="N242" s="199" t="s">
        <v>51</v>
      </c>
      <c r="O242" s="66"/>
      <c r="P242" s="200">
        <f>O242*H242</f>
        <v>0</v>
      </c>
      <c r="Q242" s="200">
        <v>0</v>
      </c>
      <c r="R242" s="200">
        <f>Q242*H242</f>
        <v>0</v>
      </c>
      <c r="S242" s="200">
        <v>0</v>
      </c>
      <c r="T242" s="201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2" t="s">
        <v>261</v>
      </c>
      <c r="AT242" s="202" t="s">
        <v>135</v>
      </c>
      <c r="AU242" s="202" t="s">
        <v>141</v>
      </c>
      <c r="AY242" s="18" t="s">
        <v>132</v>
      </c>
      <c r="BE242" s="203">
        <f>IF(N242="základní",J242,0)</f>
        <v>0</v>
      </c>
      <c r="BF242" s="203">
        <f>IF(N242="snížená",J242,0)</f>
        <v>0</v>
      </c>
      <c r="BG242" s="203">
        <f>IF(N242="zákl. přenesená",J242,0)</f>
        <v>0</v>
      </c>
      <c r="BH242" s="203">
        <f>IF(N242="sníž. přenesená",J242,0)</f>
        <v>0</v>
      </c>
      <c r="BI242" s="203">
        <f>IF(N242="nulová",J242,0)</f>
        <v>0</v>
      </c>
      <c r="BJ242" s="18" t="s">
        <v>141</v>
      </c>
      <c r="BK242" s="203">
        <f>ROUND(I242*H242,2)</f>
        <v>0</v>
      </c>
      <c r="BL242" s="18" t="s">
        <v>261</v>
      </c>
      <c r="BM242" s="202" t="s">
        <v>828</v>
      </c>
    </row>
    <row r="243" spans="1:65" s="2" customFormat="1" ht="16.5" customHeight="1">
      <c r="A243" s="36"/>
      <c r="B243" s="37"/>
      <c r="C243" s="232" t="s">
        <v>528</v>
      </c>
      <c r="D243" s="232" t="s">
        <v>243</v>
      </c>
      <c r="E243" s="233" t="s">
        <v>539</v>
      </c>
      <c r="F243" s="234" t="s">
        <v>540</v>
      </c>
      <c r="G243" s="235" t="s">
        <v>195</v>
      </c>
      <c r="H243" s="236">
        <v>307.68599999999998</v>
      </c>
      <c r="I243" s="237"/>
      <c r="J243" s="238">
        <f>ROUND(I243*H243,2)</f>
        <v>0</v>
      </c>
      <c r="K243" s="234" t="s">
        <v>139</v>
      </c>
      <c r="L243" s="239"/>
      <c r="M243" s="240" t="s">
        <v>32</v>
      </c>
      <c r="N243" s="241" t="s">
        <v>51</v>
      </c>
      <c r="O243" s="66"/>
      <c r="P243" s="200">
        <f>O243*H243</f>
        <v>0</v>
      </c>
      <c r="Q243" s="200">
        <v>3.9199999999999999E-3</v>
      </c>
      <c r="R243" s="200">
        <f>Q243*H243</f>
        <v>1.2061291199999999</v>
      </c>
      <c r="S243" s="200">
        <v>0</v>
      </c>
      <c r="T243" s="201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2" t="s">
        <v>335</v>
      </c>
      <c r="AT243" s="202" t="s">
        <v>243</v>
      </c>
      <c r="AU243" s="202" t="s">
        <v>141</v>
      </c>
      <c r="AY243" s="18" t="s">
        <v>132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8" t="s">
        <v>141</v>
      </c>
      <c r="BK243" s="203">
        <f>ROUND(I243*H243,2)</f>
        <v>0</v>
      </c>
      <c r="BL243" s="18" t="s">
        <v>261</v>
      </c>
      <c r="BM243" s="202" t="s">
        <v>829</v>
      </c>
    </row>
    <row r="244" spans="1:65" s="13" customFormat="1" ht="11.25">
      <c r="B244" s="209"/>
      <c r="C244" s="210"/>
      <c r="D244" s="211" t="s">
        <v>197</v>
      </c>
      <c r="E244" s="210"/>
      <c r="F244" s="213" t="s">
        <v>830</v>
      </c>
      <c r="G244" s="210"/>
      <c r="H244" s="214">
        <v>307.68599999999998</v>
      </c>
      <c r="I244" s="215"/>
      <c r="J244" s="210"/>
      <c r="K244" s="210"/>
      <c r="L244" s="216"/>
      <c r="M244" s="217"/>
      <c r="N244" s="218"/>
      <c r="O244" s="218"/>
      <c r="P244" s="218"/>
      <c r="Q244" s="218"/>
      <c r="R244" s="218"/>
      <c r="S244" s="218"/>
      <c r="T244" s="219"/>
      <c r="AT244" s="220" t="s">
        <v>197</v>
      </c>
      <c r="AU244" s="220" t="s">
        <v>141</v>
      </c>
      <c r="AV244" s="13" t="s">
        <v>141</v>
      </c>
      <c r="AW244" s="13" t="s">
        <v>4</v>
      </c>
      <c r="AX244" s="13" t="s">
        <v>21</v>
      </c>
      <c r="AY244" s="220" t="s">
        <v>132</v>
      </c>
    </row>
    <row r="245" spans="1:65" s="2" customFormat="1" ht="16.5" customHeight="1">
      <c r="A245" s="36"/>
      <c r="B245" s="37"/>
      <c r="C245" s="191" t="s">
        <v>534</v>
      </c>
      <c r="D245" s="191" t="s">
        <v>135</v>
      </c>
      <c r="E245" s="192" t="s">
        <v>544</v>
      </c>
      <c r="F245" s="193" t="s">
        <v>545</v>
      </c>
      <c r="G245" s="194" t="s">
        <v>195</v>
      </c>
      <c r="H245" s="195">
        <v>152.32</v>
      </c>
      <c r="I245" s="196"/>
      <c r="J245" s="197">
        <f>ROUND(I245*H245,2)</f>
        <v>0</v>
      </c>
      <c r="K245" s="193" t="s">
        <v>139</v>
      </c>
      <c r="L245" s="41"/>
      <c r="M245" s="198" t="s">
        <v>32</v>
      </c>
      <c r="N245" s="199" t="s">
        <v>51</v>
      </c>
      <c r="O245" s="66"/>
      <c r="P245" s="200">
        <f>O245*H245</f>
        <v>0</v>
      </c>
      <c r="Q245" s="200">
        <v>3.0000000000000001E-5</v>
      </c>
      <c r="R245" s="200">
        <f>Q245*H245</f>
        <v>4.5696000000000001E-3</v>
      </c>
      <c r="S245" s="200">
        <v>0</v>
      </c>
      <c r="T245" s="201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02" t="s">
        <v>261</v>
      </c>
      <c r="AT245" s="202" t="s">
        <v>135</v>
      </c>
      <c r="AU245" s="202" t="s">
        <v>141</v>
      </c>
      <c r="AY245" s="18" t="s">
        <v>132</v>
      </c>
      <c r="BE245" s="203">
        <f>IF(N245="základní",J245,0)</f>
        <v>0</v>
      </c>
      <c r="BF245" s="203">
        <f>IF(N245="snížená",J245,0)</f>
        <v>0</v>
      </c>
      <c r="BG245" s="203">
        <f>IF(N245="zákl. přenesená",J245,0)</f>
        <v>0</v>
      </c>
      <c r="BH245" s="203">
        <f>IF(N245="sníž. přenesená",J245,0)</f>
        <v>0</v>
      </c>
      <c r="BI245" s="203">
        <f>IF(N245="nulová",J245,0)</f>
        <v>0</v>
      </c>
      <c r="BJ245" s="18" t="s">
        <v>141</v>
      </c>
      <c r="BK245" s="203">
        <f>ROUND(I245*H245,2)</f>
        <v>0</v>
      </c>
      <c r="BL245" s="18" t="s">
        <v>261</v>
      </c>
      <c r="BM245" s="202" t="s">
        <v>831</v>
      </c>
    </row>
    <row r="246" spans="1:65" s="2" customFormat="1" ht="16.5" customHeight="1">
      <c r="A246" s="36"/>
      <c r="B246" s="37"/>
      <c r="C246" s="232" t="s">
        <v>538</v>
      </c>
      <c r="D246" s="232" t="s">
        <v>243</v>
      </c>
      <c r="E246" s="233" t="s">
        <v>548</v>
      </c>
      <c r="F246" s="234" t="s">
        <v>549</v>
      </c>
      <c r="G246" s="235" t="s">
        <v>195</v>
      </c>
      <c r="H246" s="236">
        <v>159.93600000000001</v>
      </c>
      <c r="I246" s="237"/>
      <c r="J246" s="238">
        <f>ROUND(I246*H246,2)</f>
        <v>0</v>
      </c>
      <c r="K246" s="234" t="s">
        <v>139</v>
      </c>
      <c r="L246" s="239"/>
      <c r="M246" s="240" t="s">
        <v>32</v>
      </c>
      <c r="N246" s="241" t="s">
        <v>51</v>
      </c>
      <c r="O246" s="66"/>
      <c r="P246" s="200">
        <f>O246*H246</f>
        <v>0</v>
      </c>
      <c r="Q246" s="200">
        <v>1.8000000000000001E-4</v>
      </c>
      <c r="R246" s="200">
        <f>Q246*H246</f>
        <v>2.8788480000000002E-2</v>
      </c>
      <c r="S246" s="200">
        <v>0</v>
      </c>
      <c r="T246" s="201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2" t="s">
        <v>335</v>
      </c>
      <c r="AT246" s="202" t="s">
        <v>243</v>
      </c>
      <c r="AU246" s="202" t="s">
        <v>141</v>
      </c>
      <c r="AY246" s="18" t="s">
        <v>132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8" t="s">
        <v>141</v>
      </c>
      <c r="BK246" s="203">
        <f>ROUND(I246*H246,2)</f>
        <v>0</v>
      </c>
      <c r="BL246" s="18" t="s">
        <v>261</v>
      </c>
      <c r="BM246" s="202" t="s">
        <v>832</v>
      </c>
    </row>
    <row r="247" spans="1:65" s="13" customFormat="1" ht="11.25">
      <c r="B247" s="209"/>
      <c r="C247" s="210"/>
      <c r="D247" s="211" t="s">
        <v>197</v>
      </c>
      <c r="E247" s="210"/>
      <c r="F247" s="213" t="s">
        <v>833</v>
      </c>
      <c r="G247" s="210"/>
      <c r="H247" s="214">
        <v>159.93600000000001</v>
      </c>
      <c r="I247" s="215"/>
      <c r="J247" s="210"/>
      <c r="K247" s="210"/>
      <c r="L247" s="216"/>
      <c r="M247" s="217"/>
      <c r="N247" s="218"/>
      <c r="O247" s="218"/>
      <c r="P247" s="218"/>
      <c r="Q247" s="218"/>
      <c r="R247" s="218"/>
      <c r="S247" s="218"/>
      <c r="T247" s="219"/>
      <c r="AT247" s="220" t="s">
        <v>197</v>
      </c>
      <c r="AU247" s="220" t="s">
        <v>141</v>
      </c>
      <c r="AV247" s="13" t="s">
        <v>141</v>
      </c>
      <c r="AW247" s="13" t="s">
        <v>4</v>
      </c>
      <c r="AX247" s="13" t="s">
        <v>21</v>
      </c>
      <c r="AY247" s="220" t="s">
        <v>132</v>
      </c>
    </row>
    <row r="248" spans="1:65" s="2" customFormat="1" ht="21.75" customHeight="1">
      <c r="A248" s="36"/>
      <c r="B248" s="37"/>
      <c r="C248" s="191" t="s">
        <v>543</v>
      </c>
      <c r="D248" s="191" t="s">
        <v>135</v>
      </c>
      <c r="E248" s="192" t="s">
        <v>553</v>
      </c>
      <c r="F248" s="193" t="s">
        <v>554</v>
      </c>
      <c r="G248" s="194" t="s">
        <v>195</v>
      </c>
      <c r="H248" s="195">
        <v>24.63</v>
      </c>
      <c r="I248" s="196"/>
      <c r="J248" s="197">
        <f>ROUND(I248*H248,2)</f>
        <v>0</v>
      </c>
      <c r="K248" s="193" t="s">
        <v>139</v>
      </c>
      <c r="L248" s="41"/>
      <c r="M248" s="198" t="s">
        <v>32</v>
      </c>
      <c r="N248" s="199" t="s">
        <v>51</v>
      </c>
      <c r="O248" s="66"/>
      <c r="P248" s="200">
        <f>O248*H248</f>
        <v>0</v>
      </c>
      <c r="Q248" s="200">
        <v>6.0600000000000003E-3</v>
      </c>
      <c r="R248" s="200">
        <f>Q248*H248</f>
        <v>0.1492578</v>
      </c>
      <c r="S248" s="200">
        <v>0</v>
      </c>
      <c r="T248" s="201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2" t="s">
        <v>261</v>
      </c>
      <c r="AT248" s="202" t="s">
        <v>135</v>
      </c>
      <c r="AU248" s="202" t="s">
        <v>141</v>
      </c>
      <c r="AY248" s="18" t="s">
        <v>132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8" t="s">
        <v>141</v>
      </c>
      <c r="BK248" s="203">
        <f>ROUND(I248*H248,2)</f>
        <v>0</v>
      </c>
      <c r="BL248" s="18" t="s">
        <v>261</v>
      </c>
      <c r="BM248" s="202" t="s">
        <v>1104</v>
      </c>
    </row>
    <row r="249" spans="1:65" s="13" customFormat="1" ht="11.25">
      <c r="B249" s="209"/>
      <c r="C249" s="210"/>
      <c r="D249" s="211" t="s">
        <v>197</v>
      </c>
      <c r="E249" s="212" t="s">
        <v>32</v>
      </c>
      <c r="F249" s="213" t="s">
        <v>835</v>
      </c>
      <c r="G249" s="210"/>
      <c r="H249" s="214">
        <v>27.83</v>
      </c>
      <c r="I249" s="215"/>
      <c r="J249" s="210"/>
      <c r="K249" s="210"/>
      <c r="L249" s="216"/>
      <c r="M249" s="217"/>
      <c r="N249" s="218"/>
      <c r="O249" s="218"/>
      <c r="P249" s="218"/>
      <c r="Q249" s="218"/>
      <c r="R249" s="218"/>
      <c r="S249" s="218"/>
      <c r="T249" s="219"/>
      <c r="AT249" s="220" t="s">
        <v>197</v>
      </c>
      <c r="AU249" s="220" t="s">
        <v>141</v>
      </c>
      <c r="AV249" s="13" t="s">
        <v>141</v>
      </c>
      <c r="AW249" s="13" t="s">
        <v>41</v>
      </c>
      <c r="AX249" s="13" t="s">
        <v>79</v>
      </c>
      <c r="AY249" s="220" t="s">
        <v>132</v>
      </c>
    </row>
    <row r="250" spans="1:65" s="13" customFormat="1" ht="11.25">
      <c r="B250" s="209"/>
      <c r="C250" s="210"/>
      <c r="D250" s="211" t="s">
        <v>197</v>
      </c>
      <c r="E250" s="212" t="s">
        <v>32</v>
      </c>
      <c r="F250" s="213" t="s">
        <v>836</v>
      </c>
      <c r="G250" s="210"/>
      <c r="H250" s="214">
        <v>-3.2</v>
      </c>
      <c r="I250" s="215"/>
      <c r="J250" s="210"/>
      <c r="K250" s="210"/>
      <c r="L250" s="216"/>
      <c r="M250" s="217"/>
      <c r="N250" s="218"/>
      <c r="O250" s="218"/>
      <c r="P250" s="218"/>
      <c r="Q250" s="218"/>
      <c r="R250" s="218"/>
      <c r="S250" s="218"/>
      <c r="T250" s="219"/>
      <c r="AT250" s="220" t="s">
        <v>197</v>
      </c>
      <c r="AU250" s="220" t="s">
        <v>141</v>
      </c>
      <c r="AV250" s="13" t="s">
        <v>141</v>
      </c>
      <c r="AW250" s="13" t="s">
        <v>41</v>
      </c>
      <c r="AX250" s="13" t="s">
        <v>79</v>
      </c>
      <c r="AY250" s="220" t="s">
        <v>132</v>
      </c>
    </row>
    <row r="251" spans="1:65" s="14" customFormat="1" ht="11.25">
      <c r="B251" s="221"/>
      <c r="C251" s="222"/>
      <c r="D251" s="211" t="s">
        <v>197</v>
      </c>
      <c r="E251" s="223" t="s">
        <v>32</v>
      </c>
      <c r="F251" s="224" t="s">
        <v>199</v>
      </c>
      <c r="G251" s="222"/>
      <c r="H251" s="225">
        <v>24.63</v>
      </c>
      <c r="I251" s="226"/>
      <c r="J251" s="222"/>
      <c r="K251" s="222"/>
      <c r="L251" s="227"/>
      <c r="M251" s="228"/>
      <c r="N251" s="229"/>
      <c r="O251" s="229"/>
      <c r="P251" s="229"/>
      <c r="Q251" s="229"/>
      <c r="R251" s="229"/>
      <c r="S251" s="229"/>
      <c r="T251" s="230"/>
      <c r="AT251" s="231" t="s">
        <v>197</v>
      </c>
      <c r="AU251" s="231" t="s">
        <v>141</v>
      </c>
      <c r="AV251" s="14" t="s">
        <v>150</v>
      </c>
      <c r="AW251" s="14" t="s">
        <v>41</v>
      </c>
      <c r="AX251" s="14" t="s">
        <v>21</v>
      </c>
      <c r="AY251" s="231" t="s">
        <v>132</v>
      </c>
    </row>
    <row r="252" spans="1:65" s="2" customFormat="1" ht="16.5" customHeight="1">
      <c r="A252" s="36"/>
      <c r="B252" s="37"/>
      <c r="C252" s="232" t="s">
        <v>547</v>
      </c>
      <c r="D252" s="232" t="s">
        <v>243</v>
      </c>
      <c r="E252" s="233" t="s">
        <v>559</v>
      </c>
      <c r="F252" s="234" t="s">
        <v>560</v>
      </c>
      <c r="G252" s="235" t="s">
        <v>195</v>
      </c>
      <c r="H252" s="236">
        <v>24.645</v>
      </c>
      <c r="I252" s="237"/>
      <c r="J252" s="238">
        <f>ROUND(I252*H252,2)</f>
        <v>0</v>
      </c>
      <c r="K252" s="234" t="s">
        <v>139</v>
      </c>
      <c r="L252" s="239"/>
      <c r="M252" s="240" t="s">
        <v>32</v>
      </c>
      <c r="N252" s="241" t="s">
        <v>51</v>
      </c>
      <c r="O252" s="66"/>
      <c r="P252" s="200">
        <f>O252*H252</f>
        <v>0</v>
      </c>
      <c r="Q252" s="200">
        <v>8.0000000000000002E-3</v>
      </c>
      <c r="R252" s="200">
        <f>Q252*H252</f>
        <v>0.19716</v>
      </c>
      <c r="S252" s="200">
        <v>0</v>
      </c>
      <c r="T252" s="201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202" t="s">
        <v>335</v>
      </c>
      <c r="AT252" s="202" t="s">
        <v>243</v>
      </c>
      <c r="AU252" s="202" t="s">
        <v>141</v>
      </c>
      <c r="AY252" s="18" t="s">
        <v>132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8" t="s">
        <v>141</v>
      </c>
      <c r="BK252" s="203">
        <f>ROUND(I252*H252,2)</f>
        <v>0</v>
      </c>
      <c r="BL252" s="18" t="s">
        <v>261</v>
      </c>
      <c r="BM252" s="202" t="s">
        <v>1105</v>
      </c>
    </row>
    <row r="253" spans="1:65" s="13" customFormat="1" ht="11.25">
      <c r="B253" s="209"/>
      <c r="C253" s="210"/>
      <c r="D253" s="211" t="s">
        <v>197</v>
      </c>
      <c r="E253" s="210"/>
      <c r="F253" s="213" t="s">
        <v>838</v>
      </c>
      <c r="G253" s="210"/>
      <c r="H253" s="214">
        <v>24.645</v>
      </c>
      <c r="I253" s="215"/>
      <c r="J253" s="210"/>
      <c r="K253" s="210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197</v>
      </c>
      <c r="AU253" s="220" t="s">
        <v>141</v>
      </c>
      <c r="AV253" s="13" t="s">
        <v>141</v>
      </c>
      <c r="AW253" s="13" t="s">
        <v>4</v>
      </c>
      <c r="AX253" s="13" t="s">
        <v>21</v>
      </c>
      <c r="AY253" s="220" t="s">
        <v>132</v>
      </c>
    </row>
    <row r="254" spans="1:65" s="2" customFormat="1" ht="21.75" customHeight="1">
      <c r="A254" s="36"/>
      <c r="B254" s="37"/>
      <c r="C254" s="191" t="s">
        <v>552</v>
      </c>
      <c r="D254" s="191" t="s">
        <v>135</v>
      </c>
      <c r="E254" s="192" t="s">
        <v>564</v>
      </c>
      <c r="F254" s="193" t="s">
        <v>565</v>
      </c>
      <c r="G254" s="194" t="s">
        <v>195</v>
      </c>
      <c r="H254" s="195">
        <v>6.9</v>
      </c>
      <c r="I254" s="196"/>
      <c r="J254" s="197">
        <f>ROUND(I254*H254,2)</f>
        <v>0</v>
      </c>
      <c r="K254" s="193" t="s">
        <v>139</v>
      </c>
      <c r="L254" s="41"/>
      <c r="M254" s="198" t="s">
        <v>32</v>
      </c>
      <c r="N254" s="199" t="s">
        <v>51</v>
      </c>
      <c r="O254" s="66"/>
      <c r="P254" s="200">
        <f>O254*H254</f>
        <v>0</v>
      </c>
      <c r="Q254" s="200">
        <v>0</v>
      </c>
      <c r="R254" s="200">
        <f>Q254*H254</f>
        <v>0</v>
      </c>
      <c r="S254" s="200">
        <v>0</v>
      </c>
      <c r="T254" s="201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2" t="s">
        <v>261</v>
      </c>
      <c r="AT254" s="202" t="s">
        <v>135</v>
      </c>
      <c r="AU254" s="202" t="s">
        <v>141</v>
      </c>
      <c r="AY254" s="18" t="s">
        <v>132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8" t="s">
        <v>141</v>
      </c>
      <c r="BK254" s="203">
        <f>ROUND(I254*H254,2)</f>
        <v>0</v>
      </c>
      <c r="BL254" s="18" t="s">
        <v>261</v>
      </c>
      <c r="BM254" s="202" t="s">
        <v>1106</v>
      </c>
    </row>
    <row r="255" spans="1:65" s="13" customFormat="1" ht="11.25">
      <c r="B255" s="209"/>
      <c r="C255" s="210"/>
      <c r="D255" s="211" t="s">
        <v>197</v>
      </c>
      <c r="E255" s="212" t="s">
        <v>32</v>
      </c>
      <c r="F255" s="213" t="s">
        <v>840</v>
      </c>
      <c r="G255" s="210"/>
      <c r="H255" s="214">
        <v>6.9</v>
      </c>
      <c r="I255" s="215"/>
      <c r="J255" s="210"/>
      <c r="K255" s="210"/>
      <c r="L255" s="216"/>
      <c r="M255" s="217"/>
      <c r="N255" s="218"/>
      <c r="O255" s="218"/>
      <c r="P255" s="218"/>
      <c r="Q255" s="218"/>
      <c r="R255" s="218"/>
      <c r="S255" s="218"/>
      <c r="T255" s="219"/>
      <c r="AT255" s="220" t="s">
        <v>197</v>
      </c>
      <c r="AU255" s="220" t="s">
        <v>141</v>
      </c>
      <c r="AV255" s="13" t="s">
        <v>141</v>
      </c>
      <c r="AW255" s="13" t="s">
        <v>41</v>
      </c>
      <c r="AX255" s="13" t="s">
        <v>79</v>
      </c>
      <c r="AY255" s="220" t="s">
        <v>132</v>
      </c>
    </row>
    <row r="256" spans="1:65" s="14" customFormat="1" ht="11.25">
      <c r="B256" s="221"/>
      <c r="C256" s="222"/>
      <c r="D256" s="211" t="s">
        <v>197</v>
      </c>
      <c r="E256" s="223" t="s">
        <v>32</v>
      </c>
      <c r="F256" s="224" t="s">
        <v>199</v>
      </c>
      <c r="G256" s="222"/>
      <c r="H256" s="225">
        <v>6.9</v>
      </c>
      <c r="I256" s="226"/>
      <c r="J256" s="222"/>
      <c r="K256" s="222"/>
      <c r="L256" s="227"/>
      <c r="M256" s="228"/>
      <c r="N256" s="229"/>
      <c r="O256" s="229"/>
      <c r="P256" s="229"/>
      <c r="Q256" s="229"/>
      <c r="R256" s="229"/>
      <c r="S256" s="229"/>
      <c r="T256" s="230"/>
      <c r="AT256" s="231" t="s">
        <v>197</v>
      </c>
      <c r="AU256" s="231" t="s">
        <v>141</v>
      </c>
      <c r="AV256" s="14" t="s">
        <v>150</v>
      </c>
      <c r="AW256" s="14" t="s">
        <v>41</v>
      </c>
      <c r="AX256" s="14" t="s">
        <v>21</v>
      </c>
      <c r="AY256" s="231" t="s">
        <v>132</v>
      </c>
    </row>
    <row r="257" spans="1:65" s="2" customFormat="1" ht="16.5" customHeight="1">
      <c r="A257" s="36"/>
      <c r="B257" s="37"/>
      <c r="C257" s="232" t="s">
        <v>558</v>
      </c>
      <c r="D257" s="232" t="s">
        <v>243</v>
      </c>
      <c r="E257" s="233" t="s">
        <v>569</v>
      </c>
      <c r="F257" s="234" t="s">
        <v>570</v>
      </c>
      <c r="G257" s="235" t="s">
        <v>195</v>
      </c>
      <c r="H257" s="236">
        <v>7.0380000000000003</v>
      </c>
      <c r="I257" s="237"/>
      <c r="J257" s="238">
        <f>ROUND(I257*H257,2)</f>
        <v>0</v>
      </c>
      <c r="K257" s="234" t="s">
        <v>139</v>
      </c>
      <c r="L257" s="239"/>
      <c r="M257" s="240" t="s">
        <v>32</v>
      </c>
      <c r="N257" s="241" t="s">
        <v>51</v>
      </c>
      <c r="O257" s="66"/>
      <c r="P257" s="200">
        <f>O257*H257</f>
        <v>0</v>
      </c>
      <c r="Q257" s="200">
        <v>2.3999999999999998E-3</v>
      </c>
      <c r="R257" s="200">
        <f>Q257*H257</f>
        <v>1.6891199999999999E-2</v>
      </c>
      <c r="S257" s="200">
        <v>0</v>
      </c>
      <c r="T257" s="201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2" t="s">
        <v>335</v>
      </c>
      <c r="AT257" s="202" t="s">
        <v>243</v>
      </c>
      <c r="AU257" s="202" t="s">
        <v>141</v>
      </c>
      <c r="AY257" s="18" t="s">
        <v>132</v>
      </c>
      <c r="BE257" s="203">
        <f>IF(N257="základní",J257,0)</f>
        <v>0</v>
      </c>
      <c r="BF257" s="203">
        <f>IF(N257="snížená",J257,0)</f>
        <v>0</v>
      </c>
      <c r="BG257" s="203">
        <f>IF(N257="zákl. přenesená",J257,0)</f>
        <v>0</v>
      </c>
      <c r="BH257" s="203">
        <f>IF(N257="sníž. přenesená",J257,0)</f>
        <v>0</v>
      </c>
      <c r="BI257" s="203">
        <f>IF(N257="nulová",J257,0)</f>
        <v>0</v>
      </c>
      <c r="BJ257" s="18" t="s">
        <v>141</v>
      </c>
      <c r="BK257" s="203">
        <f>ROUND(I257*H257,2)</f>
        <v>0</v>
      </c>
      <c r="BL257" s="18" t="s">
        <v>261</v>
      </c>
      <c r="BM257" s="202" t="s">
        <v>1107</v>
      </c>
    </row>
    <row r="258" spans="1:65" s="13" customFormat="1" ht="11.25">
      <c r="B258" s="209"/>
      <c r="C258" s="210"/>
      <c r="D258" s="211" t="s">
        <v>197</v>
      </c>
      <c r="E258" s="210"/>
      <c r="F258" s="213" t="s">
        <v>842</v>
      </c>
      <c r="G258" s="210"/>
      <c r="H258" s="214">
        <v>7.0380000000000003</v>
      </c>
      <c r="I258" s="215"/>
      <c r="J258" s="210"/>
      <c r="K258" s="210"/>
      <c r="L258" s="216"/>
      <c r="M258" s="217"/>
      <c r="N258" s="218"/>
      <c r="O258" s="218"/>
      <c r="P258" s="218"/>
      <c r="Q258" s="218"/>
      <c r="R258" s="218"/>
      <c r="S258" s="218"/>
      <c r="T258" s="219"/>
      <c r="AT258" s="220" t="s">
        <v>197</v>
      </c>
      <c r="AU258" s="220" t="s">
        <v>141</v>
      </c>
      <c r="AV258" s="13" t="s">
        <v>141</v>
      </c>
      <c r="AW258" s="13" t="s">
        <v>4</v>
      </c>
      <c r="AX258" s="13" t="s">
        <v>21</v>
      </c>
      <c r="AY258" s="220" t="s">
        <v>132</v>
      </c>
    </row>
    <row r="259" spans="1:65" s="2" customFormat="1" ht="21.75" customHeight="1">
      <c r="A259" s="36"/>
      <c r="B259" s="37"/>
      <c r="C259" s="191" t="s">
        <v>563</v>
      </c>
      <c r="D259" s="191" t="s">
        <v>135</v>
      </c>
      <c r="E259" s="192" t="s">
        <v>574</v>
      </c>
      <c r="F259" s="193" t="s">
        <v>575</v>
      </c>
      <c r="G259" s="194" t="s">
        <v>195</v>
      </c>
      <c r="H259" s="195">
        <v>6.9</v>
      </c>
      <c r="I259" s="196"/>
      <c r="J259" s="197">
        <f>ROUND(I259*H259,2)</f>
        <v>0</v>
      </c>
      <c r="K259" s="193" t="s">
        <v>139</v>
      </c>
      <c r="L259" s="41"/>
      <c r="M259" s="198" t="s">
        <v>32</v>
      </c>
      <c r="N259" s="199" t="s">
        <v>51</v>
      </c>
      <c r="O259" s="66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02" t="s">
        <v>261</v>
      </c>
      <c r="AT259" s="202" t="s">
        <v>135</v>
      </c>
      <c r="AU259" s="202" t="s">
        <v>141</v>
      </c>
      <c r="AY259" s="18" t="s">
        <v>132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8" t="s">
        <v>141</v>
      </c>
      <c r="BK259" s="203">
        <f>ROUND(I259*H259,2)</f>
        <v>0</v>
      </c>
      <c r="BL259" s="18" t="s">
        <v>261</v>
      </c>
      <c r="BM259" s="202" t="s">
        <v>1108</v>
      </c>
    </row>
    <row r="260" spans="1:65" s="2" customFormat="1" ht="16.5" customHeight="1">
      <c r="A260" s="36"/>
      <c r="B260" s="37"/>
      <c r="C260" s="232" t="s">
        <v>568</v>
      </c>
      <c r="D260" s="232" t="s">
        <v>243</v>
      </c>
      <c r="E260" s="233" t="s">
        <v>578</v>
      </c>
      <c r="F260" s="234" t="s">
        <v>579</v>
      </c>
      <c r="G260" s="235" t="s">
        <v>195</v>
      </c>
      <c r="H260" s="236">
        <v>7.0380000000000003</v>
      </c>
      <c r="I260" s="237"/>
      <c r="J260" s="238">
        <f>ROUND(I260*H260,2)</f>
        <v>0</v>
      </c>
      <c r="K260" s="234" t="s">
        <v>139</v>
      </c>
      <c r="L260" s="239"/>
      <c r="M260" s="240" t="s">
        <v>32</v>
      </c>
      <c r="N260" s="241" t="s">
        <v>51</v>
      </c>
      <c r="O260" s="66"/>
      <c r="P260" s="200">
        <f>O260*H260</f>
        <v>0</v>
      </c>
      <c r="Q260" s="200">
        <v>3.5999999999999999E-3</v>
      </c>
      <c r="R260" s="200">
        <f>Q260*H260</f>
        <v>2.53368E-2</v>
      </c>
      <c r="S260" s="200">
        <v>0</v>
      </c>
      <c r="T260" s="201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2" t="s">
        <v>335</v>
      </c>
      <c r="AT260" s="202" t="s">
        <v>243</v>
      </c>
      <c r="AU260" s="202" t="s">
        <v>141</v>
      </c>
      <c r="AY260" s="18" t="s">
        <v>132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8" t="s">
        <v>141</v>
      </c>
      <c r="BK260" s="203">
        <f>ROUND(I260*H260,2)</f>
        <v>0</v>
      </c>
      <c r="BL260" s="18" t="s">
        <v>261</v>
      </c>
      <c r="BM260" s="202" t="s">
        <v>1109</v>
      </c>
    </row>
    <row r="261" spans="1:65" s="13" customFormat="1" ht="11.25">
      <c r="B261" s="209"/>
      <c r="C261" s="210"/>
      <c r="D261" s="211" t="s">
        <v>197</v>
      </c>
      <c r="E261" s="210"/>
      <c r="F261" s="213" t="s">
        <v>842</v>
      </c>
      <c r="G261" s="210"/>
      <c r="H261" s="214">
        <v>7.0380000000000003</v>
      </c>
      <c r="I261" s="215"/>
      <c r="J261" s="210"/>
      <c r="K261" s="210"/>
      <c r="L261" s="216"/>
      <c r="M261" s="217"/>
      <c r="N261" s="218"/>
      <c r="O261" s="218"/>
      <c r="P261" s="218"/>
      <c r="Q261" s="218"/>
      <c r="R261" s="218"/>
      <c r="S261" s="218"/>
      <c r="T261" s="219"/>
      <c r="AT261" s="220" t="s">
        <v>197</v>
      </c>
      <c r="AU261" s="220" t="s">
        <v>141</v>
      </c>
      <c r="AV261" s="13" t="s">
        <v>141</v>
      </c>
      <c r="AW261" s="13" t="s">
        <v>4</v>
      </c>
      <c r="AX261" s="13" t="s">
        <v>21</v>
      </c>
      <c r="AY261" s="220" t="s">
        <v>132</v>
      </c>
    </row>
    <row r="262" spans="1:65" s="2" customFormat="1" ht="21.75" customHeight="1">
      <c r="A262" s="36"/>
      <c r="B262" s="37"/>
      <c r="C262" s="191" t="s">
        <v>573</v>
      </c>
      <c r="D262" s="191" t="s">
        <v>135</v>
      </c>
      <c r="E262" s="192" t="s">
        <v>582</v>
      </c>
      <c r="F262" s="193" t="s">
        <v>583</v>
      </c>
      <c r="G262" s="194" t="s">
        <v>251</v>
      </c>
      <c r="H262" s="195">
        <v>2.9870000000000001</v>
      </c>
      <c r="I262" s="196"/>
      <c r="J262" s="197">
        <f>ROUND(I262*H262,2)</f>
        <v>0</v>
      </c>
      <c r="K262" s="193" t="s">
        <v>139</v>
      </c>
      <c r="L262" s="41"/>
      <c r="M262" s="198" t="s">
        <v>32</v>
      </c>
      <c r="N262" s="199" t="s">
        <v>51</v>
      </c>
      <c r="O262" s="66"/>
      <c r="P262" s="200">
        <f>O262*H262</f>
        <v>0</v>
      </c>
      <c r="Q262" s="200">
        <v>0</v>
      </c>
      <c r="R262" s="200">
        <f>Q262*H262</f>
        <v>0</v>
      </c>
      <c r="S262" s="200">
        <v>0</v>
      </c>
      <c r="T262" s="201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2" t="s">
        <v>261</v>
      </c>
      <c r="AT262" s="202" t="s">
        <v>135</v>
      </c>
      <c r="AU262" s="202" t="s">
        <v>141</v>
      </c>
      <c r="AY262" s="18" t="s">
        <v>132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8" t="s">
        <v>141</v>
      </c>
      <c r="BK262" s="203">
        <f>ROUND(I262*H262,2)</f>
        <v>0</v>
      </c>
      <c r="BL262" s="18" t="s">
        <v>261</v>
      </c>
      <c r="BM262" s="202" t="s">
        <v>845</v>
      </c>
    </row>
    <row r="263" spans="1:65" s="12" customFormat="1" ht="22.9" customHeight="1">
      <c r="B263" s="175"/>
      <c r="C263" s="176"/>
      <c r="D263" s="177" t="s">
        <v>78</v>
      </c>
      <c r="E263" s="189" t="s">
        <v>585</v>
      </c>
      <c r="F263" s="189" t="s">
        <v>586</v>
      </c>
      <c r="G263" s="176"/>
      <c r="H263" s="176"/>
      <c r="I263" s="179"/>
      <c r="J263" s="190">
        <f>BK263</f>
        <v>0</v>
      </c>
      <c r="K263" s="176"/>
      <c r="L263" s="181"/>
      <c r="M263" s="182"/>
      <c r="N263" s="183"/>
      <c r="O263" s="183"/>
      <c r="P263" s="184">
        <f>SUM(P264:P265)</f>
        <v>0</v>
      </c>
      <c r="Q263" s="183"/>
      <c r="R263" s="184">
        <f>SUM(R264:R265)</f>
        <v>4.5000000000000005E-3</v>
      </c>
      <c r="S263" s="183"/>
      <c r="T263" s="185">
        <f>SUM(T264:T265)</f>
        <v>6.3390000000000002E-2</v>
      </c>
      <c r="AR263" s="186" t="s">
        <v>141</v>
      </c>
      <c r="AT263" s="187" t="s">
        <v>78</v>
      </c>
      <c r="AU263" s="187" t="s">
        <v>21</v>
      </c>
      <c r="AY263" s="186" t="s">
        <v>132</v>
      </c>
      <c r="BK263" s="188">
        <f>SUM(BK264:BK265)</f>
        <v>0</v>
      </c>
    </row>
    <row r="264" spans="1:65" s="2" customFormat="1" ht="16.5" customHeight="1">
      <c r="A264" s="36"/>
      <c r="B264" s="37"/>
      <c r="C264" s="191" t="s">
        <v>577</v>
      </c>
      <c r="D264" s="191" t="s">
        <v>135</v>
      </c>
      <c r="E264" s="192" t="s">
        <v>592</v>
      </c>
      <c r="F264" s="193" t="s">
        <v>593</v>
      </c>
      <c r="G264" s="194" t="s">
        <v>338</v>
      </c>
      <c r="H264" s="195">
        <v>3</v>
      </c>
      <c r="I264" s="196"/>
      <c r="J264" s="197">
        <f>ROUND(I264*H264,2)</f>
        <v>0</v>
      </c>
      <c r="K264" s="193" t="s">
        <v>139</v>
      </c>
      <c r="L264" s="41"/>
      <c r="M264" s="198" t="s">
        <v>32</v>
      </c>
      <c r="N264" s="199" t="s">
        <v>51</v>
      </c>
      <c r="O264" s="66"/>
      <c r="P264" s="200">
        <f>O264*H264</f>
        <v>0</v>
      </c>
      <c r="Q264" s="200">
        <v>1.5E-3</v>
      </c>
      <c r="R264" s="200">
        <f>Q264*H264</f>
        <v>4.5000000000000005E-3</v>
      </c>
      <c r="S264" s="200">
        <v>0</v>
      </c>
      <c r="T264" s="201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2" t="s">
        <v>261</v>
      </c>
      <c r="AT264" s="202" t="s">
        <v>135</v>
      </c>
      <c r="AU264" s="202" t="s">
        <v>141</v>
      </c>
      <c r="AY264" s="18" t="s">
        <v>132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8" t="s">
        <v>141</v>
      </c>
      <c r="BK264" s="203">
        <f>ROUND(I264*H264,2)</f>
        <v>0</v>
      </c>
      <c r="BL264" s="18" t="s">
        <v>261</v>
      </c>
      <c r="BM264" s="202" t="s">
        <v>1110</v>
      </c>
    </row>
    <row r="265" spans="1:65" s="2" customFormat="1" ht="16.5" customHeight="1">
      <c r="A265" s="36"/>
      <c r="B265" s="37"/>
      <c r="C265" s="191" t="s">
        <v>581</v>
      </c>
      <c r="D265" s="191" t="s">
        <v>135</v>
      </c>
      <c r="E265" s="192" t="s">
        <v>596</v>
      </c>
      <c r="F265" s="193" t="s">
        <v>597</v>
      </c>
      <c r="G265" s="194" t="s">
        <v>338</v>
      </c>
      <c r="H265" s="195">
        <v>3</v>
      </c>
      <c r="I265" s="196"/>
      <c r="J265" s="197">
        <f>ROUND(I265*H265,2)</f>
        <v>0</v>
      </c>
      <c r="K265" s="193" t="s">
        <v>139</v>
      </c>
      <c r="L265" s="41"/>
      <c r="M265" s="198" t="s">
        <v>32</v>
      </c>
      <c r="N265" s="199" t="s">
        <v>51</v>
      </c>
      <c r="O265" s="66"/>
      <c r="P265" s="200">
        <f>O265*H265</f>
        <v>0</v>
      </c>
      <c r="Q265" s="200">
        <v>0</v>
      </c>
      <c r="R265" s="200">
        <f>Q265*H265</f>
        <v>0</v>
      </c>
      <c r="S265" s="200">
        <v>2.1129999999999999E-2</v>
      </c>
      <c r="T265" s="201">
        <f>S265*H265</f>
        <v>6.3390000000000002E-2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2" t="s">
        <v>261</v>
      </c>
      <c r="AT265" s="202" t="s">
        <v>135</v>
      </c>
      <c r="AU265" s="202" t="s">
        <v>141</v>
      </c>
      <c r="AY265" s="18" t="s">
        <v>132</v>
      </c>
      <c r="BE265" s="203">
        <f>IF(N265="základní",J265,0)</f>
        <v>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8" t="s">
        <v>141</v>
      </c>
      <c r="BK265" s="203">
        <f>ROUND(I265*H265,2)</f>
        <v>0</v>
      </c>
      <c r="BL265" s="18" t="s">
        <v>261</v>
      </c>
      <c r="BM265" s="202" t="s">
        <v>1111</v>
      </c>
    </row>
    <row r="266" spans="1:65" s="12" customFormat="1" ht="22.9" customHeight="1">
      <c r="B266" s="175"/>
      <c r="C266" s="176"/>
      <c r="D266" s="177" t="s">
        <v>78</v>
      </c>
      <c r="E266" s="189" t="s">
        <v>599</v>
      </c>
      <c r="F266" s="189" t="s">
        <v>600</v>
      </c>
      <c r="G266" s="176"/>
      <c r="H266" s="176"/>
      <c r="I266" s="179"/>
      <c r="J266" s="190">
        <f>BK266</f>
        <v>0</v>
      </c>
      <c r="K266" s="176"/>
      <c r="L266" s="181"/>
      <c r="M266" s="182"/>
      <c r="N266" s="183"/>
      <c r="O266" s="183"/>
      <c r="P266" s="184">
        <f>P267</f>
        <v>0</v>
      </c>
      <c r="Q266" s="183"/>
      <c r="R266" s="184">
        <f>R267</f>
        <v>1.56E-3</v>
      </c>
      <c r="S266" s="183"/>
      <c r="T266" s="185">
        <f>T267</f>
        <v>0</v>
      </c>
      <c r="AR266" s="186" t="s">
        <v>141</v>
      </c>
      <c r="AT266" s="187" t="s">
        <v>78</v>
      </c>
      <c r="AU266" s="187" t="s">
        <v>21</v>
      </c>
      <c r="AY266" s="186" t="s">
        <v>132</v>
      </c>
      <c r="BK266" s="188">
        <f>BK267</f>
        <v>0</v>
      </c>
    </row>
    <row r="267" spans="1:65" s="2" customFormat="1" ht="16.5" customHeight="1">
      <c r="A267" s="36"/>
      <c r="B267" s="37"/>
      <c r="C267" s="191" t="s">
        <v>903</v>
      </c>
      <c r="D267" s="191" t="s">
        <v>135</v>
      </c>
      <c r="E267" s="192" t="s">
        <v>602</v>
      </c>
      <c r="F267" s="193" t="s">
        <v>603</v>
      </c>
      <c r="G267" s="194" t="s">
        <v>604</v>
      </c>
      <c r="H267" s="195">
        <v>2</v>
      </c>
      <c r="I267" s="196"/>
      <c r="J267" s="197">
        <f>ROUND(I267*H267,2)</f>
        <v>0</v>
      </c>
      <c r="K267" s="193" t="s">
        <v>32</v>
      </c>
      <c r="L267" s="41"/>
      <c r="M267" s="198" t="s">
        <v>32</v>
      </c>
      <c r="N267" s="199" t="s">
        <v>51</v>
      </c>
      <c r="O267" s="66"/>
      <c r="P267" s="200">
        <f>O267*H267</f>
        <v>0</v>
      </c>
      <c r="Q267" s="200">
        <v>7.7999999999999999E-4</v>
      </c>
      <c r="R267" s="200">
        <f>Q267*H267</f>
        <v>1.56E-3</v>
      </c>
      <c r="S267" s="200">
        <v>0</v>
      </c>
      <c r="T267" s="201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2" t="s">
        <v>261</v>
      </c>
      <c r="AT267" s="202" t="s">
        <v>135</v>
      </c>
      <c r="AU267" s="202" t="s">
        <v>141</v>
      </c>
      <c r="AY267" s="18" t="s">
        <v>132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8" t="s">
        <v>141</v>
      </c>
      <c r="BK267" s="203">
        <f>ROUND(I267*H267,2)</f>
        <v>0</v>
      </c>
      <c r="BL267" s="18" t="s">
        <v>261</v>
      </c>
      <c r="BM267" s="202" t="s">
        <v>1112</v>
      </c>
    </row>
    <row r="268" spans="1:65" s="12" customFormat="1" ht="22.9" customHeight="1">
      <c r="B268" s="175"/>
      <c r="C268" s="176"/>
      <c r="D268" s="177" t="s">
        <v>78</v>
      </c>
      <c r="E268" s="189" t="s">
        <v>606</v>
      </c>
      <c r="F268" s="189" t="s">
        <v>607</v>
      </c>
      <c r="G268" s="176"/>
      <c r="H268" s="176"/>
      <c r="I268" s="179"/>
      <c r="J268" s="190">
        <f>BK268</f>
        <v>0</v>
      </c>
      <c r="K268" s="176"/>
      <c r="L268" s="181"/>
      <c r="M268" s="182"/>
      <c r="N268" s="183"/>
      <c r="O268" s="183"/>
      <c r="P268" s="184">
        <f>P269</f>
        <v>0</v>
      </c>
      <c r="Q268" s="183"/>
      <c r="R268" s="184">
        <f>R269</f>
        <v>0</v>
      </c>
      <c r="S268" s="183"/>
      <c r="T268" s="185">
        <f>T269</f>
        <v>0</v>
      </c>
      <c r="AR268" s="186" t="s">
        <v>141</v>
      </c>
      <c r="AT268" s="187" t="s">
        <v>78</v>
      </c>
      <c r="AU268" s="187" t="s">
        <v>21</v>
      </c>
      <c r="AY268" s="186" t="s">
        <v>132</v>
      </c>
      <c r="BK268" s="188">
        <f>BK269</f>
        <v>0</v>
      </c>
    </row>
    <row r="269" spans="1:65" s="2" customFormat="1" ht="16.5" customHeight="1">
      <c r="A269" s="36"/>
      <c r="B269" s="37"/>
      <c r="C269" s="191" t="s">
        <v>587</v>
      </c>
      <c r="D269" s="191" t="s">
        <v>135</v>
      </c>
      <c r="E269" s="192" t="s">
        <v>609</v>
      </c>
      <c r="F269" s="193" t="s">
        <v>610</v>
      </c>
      <c r="G269" s="194" t="s">
        <v>138</v>
      </c>
      <c r="H269" s="195">
        <v>1</v>
      </c>
      <c r="I269" s="196"/>
      <c r="J269" s="197">
        <f>ROUND(I269*H269,2)</f>
        <v>0</v>
      </c>
      <c r="K269" s="193" t="s">
        <v>139</v>
      </c>
      <c r="L269" s="41"/>
      <c r="M269" s="198" t="s">
        <v>32</v>
      </c>
      <c r="N269" s="199" t="s">
        <v>51</v>
      </c>
      <c r="O269" s="66"/>
      <c r="P269" s="200">
        <f>O269*H269</f>
        <v>0</v>
      </c>
      <c r="Q269" s="200">
        <v>0</v>
      </c>
      <c r="R269" s="200">
        <f>Q269*H269</f>
        <v>0</v>
      </c>
      <c r="S269" s="200">
        <v>0</v>
      </c>
      <c r="T269" s="201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2" t="s">
        <v>261</v>
      </c>
      <c r="AT269" s="202" t="s">
        <v>135</v>
      </c>
      <c r="AU269" s="202" t="s">
        <v>141</v>
      </c>
      <c r="AY269" s="18" t="s">
        <v>132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8" t="s">
        <v>141</v>
      </c>
      <c r="BK269" s="203">
        <f>ROUND(I269*H269,2)</f>
        <v>0</v>
      </c>
      <c r="BL269" s="18" t="s">
        <v>261</v>
      </c>
      <c r="BM269" s="202" t="s">
        <v>1113</v>
      </c>
    </row>
    <row r="270" spans="1:65" s="12" customFormat="1" ht="22.9" customHeight="1">
      <c r="B270" s="175"/>
      <c r="C270" s="176"/>
      <c r="D270" s="177" t="s">
        <v>78</v>
      </c>
      <c r="E270" s="189" t="s">
        <v>612</v>
      </c>
      <c r="F270" s="189" t="s">
        <v>613</v>
      </c>
      <c r="G270" s="176"/>
      <c r="H270" s="176"/>
      <c r="I270" s="179"/>
      <c r="J270" s="190">
        <f>BK270</f>
        <v>0</v>
      </c>
      <c r="K270" s="176"/>
      <c r="L270" s="181"/>
      <c r="M270" s="182"/>
      <c r="N270" s="183"/>
      <c r="O270" s="183"/>
      <c r="P270" s="184">
        <f>SUM(P271:P286)</f>
        <v>0</v>
      </c>
      <c r="Q270" s="183"/>
      <c r="R270" s="184">
        <f>SUM(R271:R286)</f>
        <v>5.500734500000001</v>
      </c>
      <c r="S270" s="183"/>
      <c r="T270" s="185">
        <f>SUM(T271:T286)</f>
        <v>0</v>
      </c>
      <c r="AR270" s="186" t="s">
        <v>141</v>
      </c>
      <c r="AT270" s="187" t="s">
        <v>78</v>
      </c>
      <c r="AU270" s="187" t="s">
        <v>21</v>
      </c>
      <c r="AY270" s="186" t="s">
        <v>132</v>
      </c>
      <c r="BK270" s="188">
        <f>SUM(BK271:BK286)</f>
        <v>0</v>
      </c>
    </row>
    <row r="271" spans="1:65" s="2" customFormat="1" ht="21.75" customHeight="1">
      <c r="A271" s="36"/>
      <c r="B271" s="37"/>
      <c r="C271" s="191" t="s">
        <v>591</v>
      </c>
      <c r="D271" s="191" t="s">
        <v>135</v>
      </c>
      <c r="E271" s="192" t="s">
        <v>615</v>
      </c>
      <c r="F271" s="193" t="s">
        <v>851</v>
      </c>
      <c r="G271" s="194" t="s">
        <v>195</v>
      </c>
      <c r="H271" s="195">
        <v>78.66</v>
      </c>
      <c r="I271" s="196"/>
      <c r="J271" s="197">
        <f>ROUND(I271*H271,2)</f>
        <v>0</v>
      </c>
      <c r="K271" s="193" t="s">
        <v>139</v>
      </c>
      <c r="L271" s="41"/>
      <c r="M271" s="198" t="s">
        <v>32</v>
      </c>
      <c r="N271" s="199" t="s">
        <v>51</v>
      </c>
      <c r="O271" s="66"/>
      <c r="P271" s="200">
        <f>O271*H271</f>
        <v>0</v>
      </c>
      <c r="Q271" s="200">
        <v>0</v>
      </c>
      <c r="R271" s="200">
        <f>Q271*H271</f>
        <v>0</v>
      </c>
      <c r="S271" s="200">
        <v>0</v>
      </c>
      <c r="T271" s="201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2" t="s">
        <v>261</v>
      </c>
      <c r="AT271" s="202" t="s">
        <v>135</v>
      </c>
      <c r="AU271" s="202" t="s">
        <v>141</v>
      </c>
      <c r="AY271" s="18" t="s">
        <v>132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8" t="s">
        <v>141</v>
      </c>
      <c r="BK271" s="203">
        <f>ROUND(I271*H271,2)</f>
        <v>0</v>
      </c>
      <c r="BL271" s="18" t="s">
        <v>261</v>
      </c>
      <c r="BM271" s="202" t="s">
        <v>852</v>
      </c>
    </row>
    <row r="272" spans="1:65" s="13" customFormat="1" ht="11.25">
      <c r="B272" s="209"/>
      <c r="C272" s="210"/>
      <c r="D272" s="211" t="s">
        <v>197</v>
      </c>
      <c r="E272" s="212" t="s">
        <v>32</v>
      </c>
      <c r="F272" s="213" t="s">
        <v>853</v>
      </c>
      <c r="G272" s="210"/>
      <c r="H272" s="214">
        <v>78.66</v>
      </c>
      <c r="I272" s="215"/>
      <c r="J272" s="210"/>
      <c r="K272" s="210"/>
      <c r="L272" s="216"/>
      <c r="M272" s="217"/>
      <c r="N272" s="218"/>
      <c r="O272" s="218"/>
      <c r="P272" s="218"/>
      <c r="Q272" s="218"/>
      <c r="R272" s="218"/>
      <c r="S272" s="218"/>
      <c r="T272" s="219"/>
      <c r="AT272" s="220" t="s">
        <v>197</v>
      </c>
      <c r="AU272" s="220" t="s">
        <v>141</v>
      </c>
      <c r="AV272" s="13" t="s">
        <v>141</v>
      </c>
      <c r="AW272" s="13" t="s">
        <v>41</v>
      </c>
      <c r="AX272" s="13" t="s">
        <v>79</v>
      </c>
      <c r="AY272" s="220" t="s">
        <v>132</v>
      </c>
    </row>
    <row r="273" spans="1:65" s="14" customFormat="1" ht="11.25">
      <c r="B273" s="221"/>
      <c r="C273" s="222"/>
      <c r="D273" s="211" t="s">
        <v>197</v>
      </c>
      <c r="E273" s="223" t="s">
        <v>32</v>
      </c>
      <c r="F273" s="224" t="s">
        <v>199</v>
      </c>
      <c r="G273" s="222"/>
      <c r="H273" s="225">
        <v>78.66</v>
      </c>
      <c r="I273" s="226"/>
      <c r="J273" s="222"/>
      <c r="K273" s="222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197</v>
      </c>
      <c r="AU273" s="231" t="s">
        <v>141</v>
      </c>
      <c r="AV273" s="14" t="s">
        <v>150</v>
      </c>
      <c r="AW273" s="14" t="s">
        <v>41</v>
      </c>
      <c r="AX273" s="14" t="s">
        <v>21</v>
      </c>
      <c r="AY273" s="231" t="s">
        <v>132</v>
      </c>
    </row>
    <row r="274" spans="1:65" s="2" customFormat="1" ht="16.5" customHeight="1">
      <c r="A274" s="36"/>
      <c r="B274" s="37"/>
      <c r="C274" s="232" t="s">
        <v>595</v>
      </c>
      <c r="D274" s="232" t="s">
        <v>243</v>
      </c>
      <c r="E274" s="233" t="s">
        <v>619</v>
      </c>
      <c r="F274" s="234" t="s">
        <v>620</v>
      </c>
      <c r="G274" s="235" t="s">
        <v>202</v>
      </c>
      <c r="H274" s="236">
        <v>1.9259999999999999</v>
      </c>
      <c r="I274" s="237"/>
      <c r="J274" s="238">
        <f>ROUND(I274*H274,2)</f>
        <v>0</v>
      </c>
      <c r="K274" s="234" t="s">
        <v>139</v>
      </c>
      <c r="L274" s="239"/>
      <c r="M274" s="240" t="s">
        <v>32</v>
      </c>
      <c r="N274" s="241" t="s">
        <v>51</v>
      </c>
      <c r="O274" s="66"/>
      <c r="P274" s="200">
        <f>O274*H274</f>
        <v>0</v>
      </c>
      <c r="Q274" s="200">
        <v>0.55000000000000004</v>
      </c>
      <c r="R274" s="200">
        <f>Q274*H274</f>
        <v>1.0593000000000001</v>
      </c>
      <c r="S274" s="200">
        <v>0</v>
      </c>
      <c r="T274" s="201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2" t="s">
        <v>335</v>
      </c>
      <c r="AT274" s="202" t="s">
        <v>243</v>
      </c>
      <c r="AU274" s="202" t="s">
        <v>141</v>
      </c>
      <c r="AY274" s="18" t="s">
        <v>132</v>
      </c>
      <c r="BE274" s="203">
        <f>IF(N274="základní",J274,0)</f>
        <v>0</v>
      </c>
      <c r="BF274" s="203">
        <f>IF(N274="snížená",J274,0)</f>
        <v>0</v>
      </c>
      <c r="BG274" s="203">
        <f>IF(N274="zákl. přenesená",J274,0)</f>
        <v>0</v>
      </c>
      <c r="BH274" s="203">
        <f>IF(N274="sníž. přenesená",J274,0)</f>
        <v>0</v>
      </c>
      <c r="BI274" s="203">
        <f>IF(N274="nulová",J274,0)</f>
        <v>0</v>
      </c>
      <c r="BJ274" s="18" t="s">
        <v>141</v>
      </c>
      <c r="BK274" s="203">
        <f>ROUND(I274*H274,2)</f>
        <v>0</v>
      </c>
      <c r="BL274" s="18" t="s">
        <v>261</v>
      </c>
      <c r="BM274" s="202" t="s">
        <v>854</v>
      </c>
    </row>
    <row r="275" spans="1:65" s="13" customFormat="1" ht="11.25">
      <c r="B275" s="209"/>
      <c r="C275" s="210"/>
      <c r="D275" s="211" t="s">
        <v>197</v>
      </c>
      <c r="E275" s="212" t="s">
        <v>32</v>
      </c>
      <c r="F275" s="213" t="s">
        <v>855</v>
      </c>
      <c r="G275" s="210"/>
      <c r="H275" s="214">
        <v>1.8879999999999999</v>
      </c>
      <c r="I275" s="215"/>
      <c r="J275" s="210"/>
      <c r="K275" s="210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197</v>
      </c>
      <c r="AU275" s="220" t="s">
        <v>141</v>
      </c>
      <c r="AV275" s="13" t="s">
        <v>141</v>
      </c>
      <c r="AW275" s="13" t="s">
        <v>41</v>
      </c>
      <c r="AX275" s="13" t="s">
        <v>21</v>
      </c>
      <c r="AY275" s="220" t="s">
        <v>132</v>
      </c>
    </row>
    <row r="276" spans="1:65" s="13" customFormat="1" ht="11.25">
      <c r="B276" s="209"/>
      <c r="C276" s="210"/>
      <c r="D276" s="211" t="s">
        <v>197</v>
      </c>
      <c r="E276" s="210"/>
      <c r="F276" s="213" t="s">
        <v>856</v>
      </c>
      <c r="G276" s="210"/>
      <c r="H276" s="214">
        <v>1.9259999999999999</v>
      </c>
      <c r="I276" s="215"/>
      <c r="J276" s="210"/>
      <c r="K276" s="210"/>
      <c r="L276" s="216"/>
      <c r="M276" s="217"/>
      <c r="N276" s="218"/>
      <c r="O276" s="218"/>
      <c r="P276" s="218"/>
      <c r="Q276" s="218"/>
      <c r="R276" s="218"/>
      <c r="S276" s="218"/>
      <c r="T276" s="219"/>
      <c r="AT276" s="220" t="s">
        <v>197</v>
      </c>
      <c r="AU276" s="220" t="s">
        <v>141</v>
      </c>
      <c r="AV276" s="13" t="s">
        <v>141</v>
      </c>
      <c r="AW276" s="13" t="s">
        <v>4</v>
      </c>
      <c r="AX276" s="13" t="s">
        <v>21</v>
      </c>
      <c r="AY276" s="220" t="s">
        <v>132</v>
      </c>
    </row>
    <row r="277" spans="1:65" s="2" customFormat="1" ht="21.75" customHeight="1">
      <c r="A277" s="36"/>
      <c r="B277" s="37"/>
      <c r="C277" s="191" t="s">
        <v>608</v>
      </c>
      <c r="D277" s="191" t="s">
        <v>135</v>
      </c>
      <c r="E277" s="192" t="s">
        <v>857</v>
      </c>
      <c r="F277" s="193" t="s">
        <v>858</v>
      </c>
      <c r="G277" s="194" t="s">
        <v>195</v>
      </c>
      <c r="H277" s="195">
        <v>66.224999999999994</v>
      </c>
      <c r="I277" s="196"/>
      <c r="J277" s="197">
        <f>ROUND(I277*H277,2)</f>
        <v>0</v>
      </c>
      <c r="K277" s="193" t="s">
        <v>139</v>
      </c>
      <c r="L277" s="41"/>
      <c r="M277" s="198" t="s">
        <v>32</v>
      </c>
      <c r="N277" s="199" t="s">
        <v>51</v>
      </c>
      <c r="O277" s="66"/>
      <c r="P277" s="200">
        <f>O277*H277</f>
        <v>0</v>
      </c>
      <c r="Q277" s="200">
        <v>1.3899999999999999E-2</v>
      </c>
      <c r="R277" s="200">
        <f>Q277*H277</f>
        <v>0.92052749999999983</v>
      </c>
      <c r="S277" s="200">
        <v>0</v>
      </c>
      <c r="T277" s="201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2" t="s">
        <v>261</v>
      </c>
      <c r="AT277" s="202" t="s">
        <v>135</v>
      </c>
      <c r="AU277" s="202" t="s">
        <v>141</v>
      </c>
      <c r="AY277" s="18" t="s">
        <v>132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8" t="s">
        <v>141</v>
      </c>
      <c r="BK277" s="203">
        <f>ROUND(I277*H277,2)</f>
        <v>0</v>
      </c>
      <c r="BL277" s="18" t="s">
        <v>261</v>
      </c>
      <c r="BM277" s="202" t="s">
        <v>859</v>
      </c>
    </row>
    <row r="278" spans="1:65" s="15" customFormat="1" ht="11.25">
      <c r="B278" s="242"/>
      <c r="C278" s="243"/>
      <c r="D278" s="211" t="s">
        <v>197</v>
      </c>
      <c r="E278" s="244" t="s">
        <v>32</v>
      </c>
      <c r="F278" s="245" t="s">
        <v>860</v>
      </c>
      <c r="G278" s="243"/>
      <c r="H278" s="244" t="s">
        <v>32</v>
      </c>
      <c r="I278" s="246"/>
      <c r="J278" s="243"/>
      <c r="K278" s="243"/>
      <c r="L278" s="247"/>
      <c r="M278" s="248"/>
      <c r="N278" s="249"/>
      <c r="O278" s="249"/>
      <c r="P278" s="249"/>
      <c r="Q278" s="249"/>
      <c r="R278" s="249"/>
      <c r="S278" s="249"/>
      <c r="T278" s="250"/>
      <c r="AT278" s="251" t="s">
        <v>197</v>
      </c>
      <c r="AU278" s="251" t="s">
        <v>141</v>
      </c>
      <c r="AV278" s="15" t="s">
        <v>21</v>
      </c>
      <c r="AW278" s="15" t="s">
        <v>41</v>
      </c>
      <c r="AX278" s="15" t="s">
        <v>79</v>
      </c>
      <c r="AY278" s="251" t="s">
        <v>132</v>
      </c>
    </row>
    <row r="279" spans="1:65" s="13" customFormat="1" ht="11.25">
      <c r="B279" s="209"/>
      <c r="C279" s="210"/>
      <c r="D279" s="211" t="s">
        <v>197</v>
      </c>
      <c r="E279" s="212" t="s">
        <v>32</v>
      </c>
      <c r="F279" s="213" t="s">
        <v>861</v>
      </c>
      <c r="G279" s="210"/>
      <c r="H279" s="214">
        <v>66.224999999999994</v>
      </c>
      <c r="I279" s="215"/>
      <c r="J279" s="210"/>
      <c r="K279" s="210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197</v>
      </c>
      <c r="AU279" s="220" t="s">
        <v>141</v>
      </c>
      <c r="AV279" s="13" t="s">
        <v>141</v>
      </c>
      <c r="AW279" s="13" t="s">
        <v>41</v>
      </c>
      <c r="AX279" s="13" t="s">
        <v>79</v>
      </c>
      <c r="AY279" s="220" t="s">
        <v>132</v>
      </c>
    </row>
    <row r="280" spans="1:65" s="14" customFormat="1" ht="11.25">
      <c r="B280" s="221"/>
      <c r="C280" s="222"/>
      <c r="D280" s="211" t="s">
        <v>197</v>
      </c>
      <c r="E280" s="223" t="s">
        <v>32</v>
      </c>
      <c r="F280" s="224" t="s">
        <v>199</v>
      </c>
      <c r="G280" s="222"/>
      <c r="H280" s="225">
        <v>66.224999999999994</v>
      </c>
      <c r="I280" s="226"/>
      <c r="J280" s="222"/>
      <c r="K280" s="222"/>
      <c r="L280" s="227"/>
      <c r="M280" s="228"/>
      <c r="N280" s="229"/>
      <c r="O280" s="229"/>
      <c r="P280" s="229"/>
      <c r="Q280" s="229"/>
      <c r="R280" s="229"/>
      <c r="S280" s="229"/>
      <c r="T280" s="230"/>
      <c r="AT280" s="231" t="s">
        <v>197</v>
      </c>
      <c r="AU280" s="231" t="s">
        <v>141</v>
      </c>
      <c r="AV280" s="14" t="s">
        <v>150</v>
      </c>
      <c r="AW280" s="14" t="s">
        <v>41</v>
      </c>
      <c r="AX280" s="14" t="s">
        <v>21</v>
      </c>
      <c r="AY280" s="231" t="s">
        <v>132</v>
      </c>
    </row>
    <row r="281" spans="1:65" s="2" customFormat="1" ht="21.75" customHeight="1">
      <c r="A281" s="36"/>
      <c r="B281" s="37"/>
      <c r="C281" s="191" t="s">
        <v>614</v>
      </c>
      <c r="D281" s="191" t="s">
        <v>135</v>
      </c>
      <c r="E281" s="192" t="s">
        <v>625</v>
      </c>
      <c r="F281" s="193" t="s">
        <v>626</v>
      </c>
      <c r="G281" s="194" t="s">
        <v>195</v>
      </c>
      <c r="H281" s="195">
        <v>152.32</v>
      </c>
      <c r="I281" s="196"/>
      <c r="J281" s="197">
        <f>ROUND(I281*H281,2)</f>
        <v>0</v>
      </c>
      <c r="K281" s="193" t="s">
        <v>139</v>
      </c>
      <c r="L281" s="41"/>
      <c r="M281" s="198" t="s">
        <v>32</v>
      </c>
      <c r="N281" s="199" t="s">
        <v>51</v>
      </c>
      <c r="O281" s="66"/>
      <c r="P281" s="200">
        <f>O281*H281</f>
        <v>0</v>
      </c>
      <c r="Q281" s="200">
        <v>0</v>
      </c>
      <c r="R281" s="200">
        <f>Q281*H281</f>
        <v>0</v>
      </c>
      <c r="S281" s="200">
        <v>0</v>
      </c>
      <c r="T281" s="201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2" t="s">
        <v>261</v>
      </c>
      <c r="AT281" s="202" t="s">
        <v>135</v>
      </c>
      <c r="AU281" s="202" t="s">
        <v>141</v>
      </c>
      <c r="AY281" s="18" t="s">
        <v>132</v>
      </c>
      <c r="BE281" s="203">
        <f>IF(N281="základní",J281,0)</f>
        <v>0</v>
      </c>
      <c r="BF281" s="203">
        <f>IF(N281="snížená",J281,0)</f>
        <v>0</v>
      </c>
      <c r="BG281" s="203">
        <f>IF(N281="zákl. přenesená",J281,0)</f>
        <v>0</v>
      </c>
      <c r="BH281" s="203">
        <f>IF(N281="sníž. přenesená",J281,0)</f>
        <v>0</v>
      </c>
      <c r="BI281" s="203">
        <f>IF(N281="nulová",J281,0)</f>
        <v>0</v>
      </c>
      <c r="BJ281" s="18" t="s">
        <v>141</v>
      </c>
      <c r="BK281" s="203">
        <f>ROUND(I281*H281,2)</f>
        <v>0</v>
      </c>
      <c r="BL281" s="18" t="s">
        <v>261</v>
      </c>
      <c r="BM281" s="202" t="s">
        <v>862</v>
      </c>
    </row>
    <row r="282" spans="1:65" s="2" customFormat="1" ht="16.5" customHeight="1">
      <c r="A282" s="36"/>
      <c r="B282" s="37"/>
      <c r="C282" s="232" t="s">
        <v>618</v>
      </c>
      <c r="D282" s="232" t="s">
        <v>243</v>
      </c>
      <c r="E282" s="233" t="s">
        <v>629</v>
      </c>
      <c r="F282" s="234" t="s">
        <v>630</v>
      </c>
      <c r="G282" s="235" t="s">
        <v>195</v>
      </c>
      <c r="H282" s="236">
        <v>164.506</v>
      </c>
      <c r="I282" s="237"/>
      <c r="J282" s="238">
        <f>ROUND(I282*H282,2)</f>
        <v>0</v>
      </c>
      <c r="K282" s="234" t="s">
        <v>139</v>
      </c>
      <c r="L282" s="239"/>
      <c r="M282" s="240" t="s">
        <v>32</v>
      </c>
      <c r="N282" s="241" t="s">
        <v>51</v>
      </c>
      <c r="O282" s="66"/>
      <c r="P282" s="200">
        <f>O282*H282</f>
        <v>0</v>
      </c>
      <c r="Q282" s="200">
        <v>1.4500000000000001E-2</v>
      </c>
      <c r="R282" s="200">
        <f>Q282*H282</f>
        <v>2.3853370000000003</v>
      </c>
      <c r="S282" s="200">
        <v>0</v>
      </c>
      <c r="T282" s="201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2" t="s">
        <v>335</v>
      </c>
      <c r="AT282" s="202" t="s">
        <v>243</v>
      </c>
      <c r="AU282" s="202" t="s">
        <v>141</v>
      </c>
      <c r="AY282" s="18" t="s">
        <v>132</v>
      </c>
      <c r="BE282" s="203">
        <f>IF(N282="základní",J282,0)</f>
        <v>0</v>
      </c>
      <c r="BF282" s="203">
        <f>IF(N282="snížená",J282,0)</f>
        <v>0</v>
      </c>
      <c r="BG282" s="203">
        <f>IF(N282="zákl. přenesená",J282,0)</f>
        <v>0</v>
      </c>
      <c r="BH282" s="203">
        <f>IF(N282="sníž. přenesená",J282,0)</f>
        <v>0</v>
      </c>
      <c r="BI282" s="203">
        <f>IF(N282="nulová",J282,0)</f>
        <v>0</v>
      </c>
      <c r="BJ282" s="18" t="s">
        <v>141</v>
      </c>
      <c r="BK282" s="203">
        <f>ROUND(I282*H282,2)</f>
        <v>0</v>
      </c>
      <c r="BL282" s="18" t="s">
        <v>261</v>
      </c>
      <c r="BM282" s="202" t="s">
        <v>863</v>
      </c>
    </row>
    <row r="283" spans="1:65" s="13" customFormat="1" ht="11.25">
      <c r="B283" s="209"/>
      <c r="C283" s="210"/>
      <c r="D283" s="211" t="s">
        <v>197</v>
      </c>
      <c r="E283" s="210"/>
      <c r="F283" s="213" t="s">
        <v>864</v>
      </c>
      <c r="G283" s="210"/>
      <c r="H283" s="214">
        <v>164.506</v>
      </c>
      <c r="I283" s="215"/>
      <c r="J283" s="210"/>
      <c r="K283" s="210"/>
      <c r="L283" s="216"/>
      <c r="M283" s="217"/>
      <c r="N283" s="218"/>
      <c r="O283" s="218"/>
      <c r="P283" s="218"/>
      <c r="Q283" s="218"/>
      <c r="R283" s="218"/>
      <c r="S283" s="218"/>
      <c r="T283" s="219"/>
      <c r="AT283" s="220" t="s">
        <v>197</v>
      </c>
      <c r="AU283" s="220" t="s">
        <v>141</v>
      </c>
      <c r="AV283" s="13" t="s">
        <v>141</v>
      </c>
      <c r="AW283" s="13" t="s">
        <v>4</v>
      </c>
      <c r="AX283" s="13" t="s">
        <v>21</v>
      </c>
      <c r="AY283" s="220" t="s">
        <v>132</v>
      </c>
    </row>
    <row r="284" spans="1:65" s="2" customFormat="1" ht="16.5" customHeight="1">
      <c r="A284" s="36"/>
      <c r="B284" s="37"/>
      <c r="C284" s="191" t="s">
        <v>624</v>
      </c>
      <c r="D284" s="191" t="s">
        <v>135</v>
      </c>
      <c r="E284" s="192" t="s">
        <v>634</v>
      </c>
      <c r="F284" s="193" t="s">
        <v>635</v>
      </c>
      <c r="G284" s="194" t="s">
        <v>224</v>
      </c>
      <c r="H284" s="195">
        <v>257</v>
      </c>
      <c r="I284" s="196"/>
      <c r="J284" s="197">
        <f>ROUND(I284*H284,2)</f>
        <v>0</v>
      </c>
      <c r="K284" s="193" t="s">
        <v>139</v>
      </c>
      <c r="L284" s="41"/>
      <c r="M284" s="198" t="s">
        <v>32</v>
      </c>
      <c r="N284" s="199" t="s">
        <v>51</v>
      </c>
      <c r="O284" s="66"/>
      <c r="P284" s="200">
        <f>O284*H284</f>
        <v>0</v>
      </c>
      <c r="Q284" s="200">
        <v>1.0000000000000001E-5</v>
      </c>
      <c r="R284" s="200">
        <f>Q284*H284</f>
        <v>2.5700000000000002E-3</v>
      </c>
      <c r="S284" s="200">
        <v>0</v>
      </c>
      <c r="T284" s="201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2" t="s">
        <v>261</v>
      </c>
      <c r="AT284" s="202" t="s">
        <v>135</v>
      </c>
      <c r="AU284" s="202" t="s">
        <v>141</v>
      </c>
      <c r="AY284" s="18" t="s">
        <v>132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8" t="s">
        <v>141</v>
      </c>
      <c r="BK284" s="203">
        <f>ROUND(I284*H284,2)</f>
        <v>0</v>
      </c>
      <c r="BL284" s="18" t="s">
        <v>261</v>
      </c>
      <c r="BM284" s="202" t="s">
        <v>865</v>
      </c>
    </row>
    <row r="285" spans="1:65" s="2" customFormat="1" ht="16.5" customHeight="1">
      <c r="A285" s="36"/>
      <c r="B285" s="37"/>
      <c r="C285" s="232" t="s">
        <v>628</v>
      </c>
      <c r="D285" s="232" t="s">
        <v>243</v>
      </c>
      <c r="E285" s="233" t="s">
        <v>638</v>
      </c>
      <c r="F285" s="234" t="s">
        <v>639</v>
      </c>
      <c r="G285" s="235" t="s">
        <v>202</v>
      </c>
      <c r="H285" s="236">
        <v>2.06</v>
      </c>
      <c r="I285" s="237"/>
      <c r="J285" s="238">
        <f>ROUND(I285*H285,2)</f>
        <v>0</v>
      </c>
      <c r="K285" s="234" t="s">
        <v>139</v>
      </c>
      <c r="L285" s="239"/>
      <c r="M285" s="240" t="s">
        <v>32</v>
      </c>
      <c r="N285" s="241" t="s">
        <v>51</v>
      </c>
      <c r="O285" s="66"/>
      <c r="P285" s="200">
        <f>O285*H285</f>
        <v>0</v>
      </c>
      <c r="Q285" s="200">
        <v>0.55000000000000004</v>
      </c>
      <c r="R285" s="200">
        <f>Q285*H285</f>
        <v>1.1330000000000002</v>
      </c>
      <c r="S285" s="200">
        <v>0</v>
      </c>
      <c r="T285" s="201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2" t="s">
        <v>335</v>
      </c>
      <c r="AT285" s="202" t="s">
        <v>243</v>
      </c>
      <c r="AU285" s="202" t="s">
        <v>141</v>
      </c>
      <c r="AY285" s="18" t="s">
        <v>132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8" t="s">
        <v>141</v>
      </c>
      <c r="BK285" s="203">
        <f>ROUND(I285*H285,2)</f>
        <v>0</v>
      </c>
      <c r="BL285" s="18" t="s">
        <v>261</v>
      </c>
      <c r="BM285" s="202" t="s">
        <v>866</v>
      </c>
    </row>
    <row r="286" spans="1:65" s="2" customFormat="1" ht="21.75" customHeight="1">
      <c r="A286" s="36"/>
      <c r="B286" s="37"/>
      <c r="C286" s="191" t="s">
        <v>633</v>
      </c>
      <c r="D286" s="191" t="s">
        <v>135</v>
      </c>
      <c r="E286" s="192" t="s">
        <v>642</v>
      </c>
      <c r="F286" s="193" t="s">
        <v>643</v>
      </c>
      <c r="G286" s="194" t="s">
        <v>251</v>
      </c>
      <c r="H286" s="195">
        <v>5.5010000000000003</v>
      </c>
      <c r="I286" s="196"/>
      <c r="J286" s="197">
        <f>ROUND(I286*H286,2)</f>
        <v>0</v>
      </c>
      <c r="K286" s="193" t="s">
        <v>139</v>
      </c>
      <c r="L286" s="41"/>
      <c r="M286" s="198" t="s">
        <v>32</v>
      </c>
      <c r="N286" s="199" t="s">
        <v>51</v>
      </c>
      <c r="O286" s="66"/>
      <c r="P286" s="200">
        <f>O286*H286</f>
        <v>0</v>
      </c>
      <c r="Q286" s="200">
        <v>0</v>
      </c>
      <c r="R286" s="200">
        <f>Q286*H286</f>
        <v>0</v>
      </c>
      <c r="S286" s="200">
        <v>0</v>
      </c>
      <c r="T286" s="201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2" t="s">
        <v>261</v>
      </c>
      <c r="AT286" s="202" t="s">
        <v>135</v>
      </c>
      <c r="AU286" s="202" t="s">
        <v>141</v>
      </c>
      <c r="AY286" s="18" t="s">
        <v>132</v>
      </c>
      <c r="BE286" s="203">
        <f>IF(N286="základní",J286,0)</f>
        <v>0</v>
      </c>
      <c r="BF286" s="203">
        <f>IF(N286="snížená",J286,0)</f>
        <v>0</v>
      </c>
      <c r="BG286" s="203">
        <f>IF(N286="zákl. přenesená",J286,0)</f>
        <v>0</v>
      </c>
      <c r="BH286" s="203">
        <f>IF(N286="sníž. přenesená",J286,0)</f>
        <v>0</v>
      </c>
      <c r="BI286" s="203">
        <f>IF(N286="nulová",J286,0)</f>
        <v>0</v>
      </c>
      <c r="BJ286" s="18" t="s">
        <v>141</v>
      </c>
      <c r="BK286" s="203">
        <f>ROUND(I286*H286,2)</f>
        <v>0</v>
      </c>
      <c r="BL286" s="18" t="s">
        <v>261</v>
      </c>
      <c r="BM286" s="202" t="s">
        <v>867</v>
      </c>
    </row>
    <row r="287" spans="1:65" s="12" customFormat="1" ht="22.9" customHeight="1">
      <c r="B287" s="175"/>
      <c r="C287" s="176"/>
      <c r="D287" s="177" t="s">
        <v>78</v>
      </c>
      <c r="E287" s="189" t="s">
        <v>868</v>
      </c>
      <c r="F287" s="189" t="s">
        <v>869</v>
      </c>
      <c r="G287" s="176"/>
      <c r="H287" s="176"/>
      <c r="I287" s="179"/>
      <c r="J287" s="190">
        <f>BK287</f>
        <v>0</v>
      </c>
      <c r="K287" s="176"/>
      <c r="L287" s="181"/>
      <c r="M287" s="182"/>
      <c r="N287" s="183"/>
      <c r="O287" s="183"/>
      <c r="P287" s="184">
        <f>P288</f>
        <v>0</v>
      </c>
      <c r="Q287" s="183"/>
      <c r="R287" s="184">
        <f>R288</f>
        <v>8.4180000000000005E-2</v>
      </c>
      <c r="S287" s="183"/>
      <c r="T287" s="185">
        <f>T288</f>
        <v>0</v>
      </c>
      <c r="AR287" s="186" t="s">
        <v>141</v>
      </c>
      <c r="AT287" s="187" t="s">
        <v>78</v>
      </c>
      <c r="AU287" s="187" t="s">
        <v>21</v>
      </c>
      <c r="AY287" s="186" t="s">
        <v>132</v>
      </c>
      <c r="BK287" s="188">
        <f>BK288</f>
        <v>0</v>
      </c>
    </row>
    <row r="288" spans="1:65" s="2" customFormat="1" ht="21.75" customHeight="1">
      <c r="A288" s="36"/>
      <c r="B288" s="37"/>
      <c r="C288" s="191" t="s">
        <v>422</v>
      </c>
      <c r="D288" s="191" t="s">
        <v>135</v>
      </c>
      <c r="E288" s="192" t="s">
        <v>870</v>
      </c>
      <c r="F288" s="193" t="s">
        <v>871</v>
      </c>
      <c r="G288" s="194" t="s">
        <v>195</v>
      </c>
      <c r="H288" s="195">
        <v>6.9</v>
      </c>
      <c r="I288" s="196"/>
      <c r="J288" s="197">
        <f>ROUND(I288*H288,2)</f>
        <v>0</v>
      </c>
      <c r="K288" s="193" t="s">
        <v>139</v>
      </c>
      <c r="L288" s="41"/>
      <c r="M288" s="198" t="s">
        <v>32</v>
      </c>
      <c r="N288" s="199" t="s">
        <v>51</v>
      </c>
      <c r="O288" s="66"/>
      <c r="P288" s="200">
        <f>O288*H288</f>
        <v>0</v>
      </c>
      <c r="Q288" s="200">
        <v>1.2200000000000001E-2</v>
      </c>
      <c r="R288" s="200">
        <f>Q288*H288</f>
        <v>8.4180000000000005E-2</v>
      </c>
      <c r="S288" s="200">
        <v>0</v>
      </c>
      <c r="T288" s="201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2" t="s">
        <v>261</v>
      </c>
      <c r="AT288" s="202" t="s">
        <v>135</v>
      </c>
      <c r="AU288" s="202" t="s">
        <v>141</v>
      </c>
      <c r="AY288" s="18" t="s">
        <v>132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8" t="s">
        <v>141</v>
      </c>
      <c r="BK288" s="203">
        <f>ROUND(I288*H288,2)</f>
        <v>0</v>
      </c>
      <c r="BL288" s="18" t="s">
        <v>261</v>
      </c>
      <c r="BM288" s="202" t="s">
        <v>1114</v>
      </c>
    </row>
    <row r="289" spans="1:65" s="12" customFormat="1" ht="22.9" customHeight="1">
      <c r="B289" s="175"/>
      <c r="C289" s="176"/>
      <c r="D289" s="177" t="s">
        <v>78</v>
      </c>
      <c r="E289" s="189" t="s">
        <v>645</v>
      </c>
      <c r="F289" s="189" t="s">
        <v>646</v>
      </c>
      <c r="G289" s="176"/>
      <c r="H289" s="176"/>
      <c r="I289" s="179"/>
      <c r="J289" s="190">
        <f>BK289</f>
        <v>0</v>
      </c>
      <c r="K289" s="176"/>
      <c r="L289" s="181"/>
      <c r="M289" s="182"/>
      <c r="N289" s="183"/>
      <c r="O289" s="183"/>
      <c r="P289" s="184">
        <f>SUM(P290:P297)</f>
        <v>0</v>
      </c>
      <c r="Q289" s="183"/>
      <c r="R289" s="184">
        <f>SUM(R290:R297)</f>
        <v>0.22261999999999998</v>
      </c>
      <c r="S289" s="183"/>
      <c r="T289" s="185">
        <f>SUM(T290:T297)</f>
        <v>0.25019999999999998</v>
      </c>
      <c r="AR289" s="186" t="s">
        <v>141</v>
      </c>
      <c r="AT289" s="187" t="s">
        <v>78</v>
      </c>
      <c r="AU289" s="187" t="s">
        <v>21</v>
      </c>
      <c r="AY289" s="186" t="s">
        <v>132</v>
      </c>
      <c r="BK289" s="188">
        <f>SUM(BK290:BK297)</f>
        <v>0</v>
      </c>
    </row>
    <row r="290" spans="1:65" s="2" customFormat="1" ht="21.75" customHeight="1">
      <c r="A290" s="36"/>
      <c r="B290" s="37"/>
      <c r="C290" s="191" t="s">
        <v>637</v>
      </c>
      <c r="D290" s="191" t="s">
        <v>135</v>
      </c>
      <c r="E290" s="192" t="s">
        <v>876</v>
      </c>
      <c r="F290" s="193" t="s">
        <v>877</v>
      </c>
      <c r="G290" s="194" t="s">
        <v>338</v>
      </c>
      <c r="H290" s="195">
        <v>1</v>
      </c>
      <c r="I290" s="196"/>
      <c r="J290" s="197">
        <f t="shared" ref="J290:J297" si="20">ROUND(I290*H290,2)</f>
        <v>0</v>
      </c>
      <c r="K290" s="193" t="s">
        <v>139</v>
      </c>
      <c r="L290" s="41"/>
      <c r="M290" s="198" t="s">
        <v>32</v>
      </c>
      <c r="N290" s="199" t="s">
        <v>51</v>
      </c>
      <c r="O290" s="66"/>
      <c r="P290" s="200">
        <f t="shared" ref="P290:P297" si="21">O290*H290</f>
        <v>0</v>
      </c>
      <c r="Q290" s="200">
        <v>0</v>
      </c>
      <c r="R290" s="200">
        <f t="shared" ref="R290:R297" si="22">Q290*H290</f>
        <v>0</v>
      </c>
      <c r="S290" s="200">
        <v>0</v>
      </c>
      <c r="T290" s="201">
        <f t="shared" ref="T290:T297" si="23"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2" t="s">
        <v>261</v>
      </c>
      <c r="AT290" s="202" t="s">
        <v>135</v>
      </c>
      <c r="AU290" s="202" t="s">
        <v>141</v>
      </c>
      <c r="AY290" s="18" t="s">
        <v>132</v>
      </c>
      <c r="BE290" s="203">
        <f t="shared" ref="BE290:BE297" si="24">IF(N290="základní",J290,0)</f>
        <v>0</v>
      </c>
      <c r="BF290" s="203">
        <f t="shared" ref="BF290:BF297" si="25">IF(N290="snížená",J290,0)</f>
        <v>0</v>
      </c>
      <c r="BG290" s="203">
        <f t="shared" ref="BG290:BG297" si="26">IF(N290="zákl. přenesená",J290,0)</f>
        <v>0</v>
      </c>
      <c r="BH290" s="203">
        <f t="shared" ref="BH290:BH297" si="27">IF(N290="sníž. přenesená",J290,0)</f>
        <v>0</v>
      </c>
      <c r="BI290" s="203">
        <f t="shared" ref="BI290:BI297" si="28">IF(N290="nulová",J290,0)</f>
        <v>0</v>
      </c>
      <c r="BJ290" s="18" t="s">
        <v>141</v>
      </c>
      <c r="BK290" s="203">
        <f t="shared" ref="BK290:BK297" si="29">ROUND(I290*H290,2)</f>
        <v>0</v>
      </c>
      <c r="BL290" s="18" t="s">
        <v>261</v>
      </c>
      <c r="BM290" s="202" t="s">
        <v>1115</v>
      </c>
    </row>
    <row r="291" spans="1:65" s="2" customFormat="1" ht="21.75" customHeight="1">
      <c r="A291" s="36"/>
      <c r="B291" s="37"/>
      <c r="C291" s="232" t="s">
        <v>641</v>
      </c>
      <c r="D291" s="232" t="s">
        <v>243</v>
      </c>
      <c r="E291" s="233" t="s">
        <v>879</v>
      </c>
      <c r="F291" s="234" t="s">
        <v>880</v>
      </c>
      <c r="G291" s="235" t="s">
        <v>338</v>
      </c>
      <c r="H291" s="236">
        <v>1</v>
      </c>
      <c r="I291" s="237"/>
      <c r="J291" s="238">
        <f t="shared" si="20"/>
        <v>0</v>
      </c>
      <c r="K291" s="234" t="s">
        <v>139</v>
      </c>
      <c r="L291" s="239"/>
      <c r="M291" s="240" t="s">
        <v>32</v>
      </c>
      <c r="N291" s="241" t="s">
        <v>51</v>
      </c>
      <c r="O291" s="66"/>
      <c r="P291" s="200">
        <f t="shared" si="21"/>
        <v>0</v>
      </c>
      <c r="Q291" s="200">
        <v>7.3999999999999996E-2</v>
      </c>
      <c r="R291" s="200">
        <f t="shared" si="22"/>
        <v>7.3999999999999996E-2</v>
      </c>
      <c r="S291" s="200">
        <v>0</v>
      </c>
      <c r="T291" s="201">
        <f t="shared" si="23"/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2" t="s">
        <v>335</v>
      </c>
      <c r="AT291" s="202" t="s">
        <v>243</v>
      </c>
      <c r="AU291" s="202" t="s">
        <v>141</v>
      </c>
      <c r="AY291" s="18" t="s">
        <v>132</v>
      </c>
      <c r="BE291" s="203">
        <f t="shared" si="24"/>
        <v>0</v>
      </c>
      <c r="BF291" s="203">
        <f t="shared" si="25"/>
        <v>0</v>
      </c>
      <c r="BG291" s="203">
        <f t="shared" si="26"/>
        <v>0</v>
      </c>
      <c r="BH291" s="203">
        <f t="shared" si="27"/>
        <v>0</v>
      </c>
      <c r="BI291" s="203">
        <f t="shared" si="28"/>
        <v>0</v>
      </c>
      <c r="BJ291" s="18" t="s">
        <v>141</v>
      </c>
      <c r="BK291" s="203">
        <f t="shared" si="29"/>
        <v>0</v>
      </c>
      <c r="BL291" s="18" t="s">
        <v>261</v>
      </c>
      <c r="BM291" s="202" t="s">
        <v>1116</v>
      </c>
    </row>
    <row r="292" spans="1:65" s="2" customFormat="1" ht="21.75" customHeight="1">
      <c r="A292" s="36"/>
      <c r="B292" s="37"/>
      <c r="C292" s="191" t="s">
        <v>647</v>
      </c>
      <c r="D292" s="191" t="s">
        <v>135</v>
      </c>
      <c r="E292" s="192" t="s">
        <v>648</v>
      </c>
      <c r="F292" s="193" t="s">
        <v>649</v>
      </c>
      <c r="G292" s="194" t="s">
        <v>338</v>
      </c>
      <c r="H292" s="195">
        <v>2</v>
      </c>
      <c r="I292" s="196"/>
      <c r="J292" s="197">
        <f t="shared" si="20"/>
        <v>0</v>
      </c>
      <c r="K292" s="193" t="s">
        <v>139</v>
      </c>
      <c r="L292" s="41"/>
      <c r="M292" s="198" t="s">
        <v>32</v>
      </c>
      <c r="N292" s="199" t="s">
        <v>51</v>
      </c>
      <c r="O292" s="66"/>
      <c r="P292" s="200">
        <f t="shared" si="21"/>
        <v>0</v>
      </c>
      <c r="Q292" s="200">
        <v>0</v>
      </c>
      <c r="R292" s="200">
        <f t="shared" si="22"/>
        <v>0</v>
      </c>
      <c r="S292" s="200">
        <v>0</v>
      </c>
      <c r="T292" s="201">
        <f t="shared" si="23"/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2" t="s">
        <v>150</v>
      </c>
      <c r="AT292" s="202" t="s">
        <v>135</v>
      </c>
      <c r="AU292" s="202" t="s">
        <v>141</v>
      </c>
      <c r="AY292" s="18" t="s">
        <v>132</v>
      </c>
      <c r="BE292" s="203">
        <f t="shared" si="24"/>
        <v>0</v>
      </c>
      <c r="BF292" s="203">
        <f t="shared" si="25"/>
        <v>0</v>
      </c>
      <c r="BG292" s="203">
        <f t="shared" si="26"/>
        <v>0</v>
      </c>
      <c r="BH292" s="203">
        <f t="shared" si="27"/>
        <v>0</v>
      </c>
      <c r="BI292" s="203">
        <f t="shared" si="28"/>
        <v>0</v>
      </c>
      <c r="BJ292" s="18" t="s">
        <v>141</v>
      </c>
      <c r="BK292" s="203">
        <f t="shared" si="29"/>
        <v>0</v>
      </c>
      <c r="BL292" s="18" t="s">
        <v>150</v>
      </c>
      <c r="BM292" s="202" t="s">
        <v>1117</v>
      </c>
    </row>
    <row r="293" spans="1:65" s="2" customFormat="1" ht="21.75" customHeight="1">
      <c r="A293" s="36"/>
      <c r="B293" s="37"/>
      <c r="C293" s="232" t="s">
        <v>651</v>
      </c>
      <c r="D293" s="232" t="s">
        <v>243</v>
      </c>
      <c r="E293" s="233" t="s">
        <v>652</v>
      </c>
      <c r="F293" s="234" t="s">
        <v>653</v>
      </c>
      <c r="G293" s="235" t="s">
        <v>338</v>
      </c>
      <c r="H293" s="236">
        <v>2</v>
      </c>
      <c r="I293" s="237"/>
      <c r="J293" s="238">
        <f t="shared" si="20"/>
        <v>0</v>
      </c>
      <c r="K293" s="234" t="s">
        <v>139</v>
      </c>
      <c r="L293" s="239"/>
      <c r="M293" s="240" t="s">
        <v>32</v>
      </c>
      <c r="N293" s="241" t="s">
        <v>51</v>
      </c>
      <c r="O293" s="66"/>
      <c r="P293" s="200">
        <f t="shared" si="21"/>
        <v>0</v>
      </c>
      <c r="Q293" s="200">
        <v>1.95E-2</v>
      </c>
      <c r="R293" s="200">
        <f t="shared" si="22"/>
        <v>3.9E-2</v>
      </c>
      <c r="S293" s="200">
        <v>0</v>
      </c>
      <c r="T293" s="201">
        <f t="shared" si="23"/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2" t="s">
        <v>221</v>
      </c>
      <c r="AT293" s="202" t="s">
        <v>243</v>
      </c>
      <c r="AU293" s="202" t="s">
        <v>141</v>
      </c>
      <c r="AY293" s="18" t="s">
        <v>132</v>
      </c>
      <c r="BE293" s="203">
        <f t="shared" si="24"/>
        <v>0</v>
      </c>
      <c r="BF293" s="203">
        <f t="shared" si="25"/>
        <v>0</v>
      </c>
      <c r="BG293" s="203">
        <f t="shared" si="26"/>
        <v>0</v>
      </c>
      <c r="BH293" s="203">
        <f t="shared" si="27"/>
        <v>0</v>
      </c>
      <c r="BI293" s="203">
        <f t="shared" si="28"/>
        <v>0</v>
      </c>
      <c r="BJ293" s="18" t="s">
        <v>141</v>
      </c>
      <c r="BK293" s="203">
        <f t="shared" si="29"/>
        <v>0</v>
      </c>
      <c r="BL293" s="18" t="s">
        <v>150</v>
      </c>
      <c r="BM293" s="202" t="s">
        <v>1118</v>
      </c>
    </row>
    <row r="294" spans="1:65" s="2" customFormat="1" ht="33" customHeight="1">
      <c r="A294" s="36"/>
      <c r="B294" s="37"/>
      <c r="C294" s="191" t="s">
        <v>655</v>
      </c>
      <c r="D294" s="191" t="s">
        <v>135</v>
      </c>
      <c r="E294" s="192" t="s">
        <v>656</v>
      </c>
      <c r="F294" s="193" t="s">
        <v>657</v>
      </c>
      <c r="G294" s="194" t="s">
        <v>338</v>
      </c>
      <c r="H294" s="195">
        <v>6</v>
      </c>
      <c r="I294" s="196"/>
      <c r="J294" s="197">
        <f t="shared" si="20"/>
        <v>0</v>
      </c>
      <c r="K294" s="193" t="s">
        <v>139</v>
      </c>
      <c r="L294" s="41"/>
      <c r="M294" s="198" t="s">
        <v>32</v>
      </c>
      <c r="N294" s="199" t="s">
        <v>51</v>
      </c>
      <c r="O294" s="66"/>
      <c r="P294" s="200">
        <f t="shared" si="21"/>
        <v>0</v>
      </c>
      <c r="Q294" s="200">
        <v>2.7E-4</v>
      </c>
      <c r="R294" s="200">
        <f t="shared" si="22"/>
        <v>1.6199999999999999E-3</v>
      </c>
      <c r="S294" s="200">
        <v>0</v>
      </c>
      <c r="T294" s="201">
        <f t="shared" si="23"/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2" t="s">
        <v>261</v>
      </c>
      <c r="AT294" s="202" t="s">
        <v>135</v>
      </c>
      <c r="AU294" s="202" t="s">
        <v>141</v>
      </c>
      <c r="AY294" s="18" t="s">
        <v>132</v>
      </c>
      <c r="BE294" s="203">
        <f t="shared" si="24"/>
        <v>0</v>
      </c>
      <c r="BF294" s="203">
        <f t="shared" si="25"/>
        <v>0</v>
      </c>
      <c r="BG294" s="203">
        <f t="shared" si="26"/>
        <v>0</v>
      </c>
      <c r="BH294" s="203">
        <f t="shared" si="27"/>
        <v>0</v>
      </c>
      <c r="BI294" s="203">
        <f t="shared" si="28"/>
        <v>0</v>
      </c>
      <c r="BJ294" s="18" t="s">
        <v>141</v>
      </c>
      <c r="BK294" s="203">
        <f t="shared" si="29"/>
        <v>0</v>
      </c>
      <c r="BL294" s="18" t="s">
        <v>261</v>
      </c>
      <c r="BM294" s="202" t="s">
        <v>1119</v>
      </c>
    </row>
    <row r="295" spans="1:65" s="2" customFormat="1" ht="16.5" customHeight="1">
      <c r="A295" s="36"/>
      <c r="B295" s="37"/>
      <c r="C295" s="232" t="s">
        <v>659</v>
      </c>
      <c r="D295" s="232" t="s">
        <v>243</v>
      </c>
      <c r="E295" s="233" t="s">
        <v>660</v>
      </c>
      <c r="F295" s="234" t="s">
        <v>661</v>
      </c>
      <c r="G295" s="235" t="s">
        <v>338</v>
      </c>
      <c r="H295" s="236">
        <v>6</v>
      </c>
      <c r="I295" s="237"/>
      <c r="J295" s="238">
        <f t="shared" si="20"/>
        <v>0</v>
      </c>
      <c r="K295" s="234" t="s">
        <v>139</v>
      </c>
      <c r="L295" s="239"/>
      <c r="M295" s="240" t="s">
        <v>32</v>
      </c>
      <c r="N295" s="241" t="s">
        <v>51</v>
      </c>
      <c r="O295" s="66"/>
      <c r="P295" s="200">
        <f t="shared" si="21"/>
        <v>0</v>
      </c>
      <c r="Q295" s="200">
        <v>1.7999999999999999E-2</v>
      </c>
      <c r="R295" s="200">
        <f t="shared" si="22"/>
        <v>0.10799999999999998</v>
      </c>
      <c r="S295" s="200">
        <v>0</v>
      </c>
      <c r="T295" s="201">
        <f t="shared" si="23"/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2" t="s">
        <v>335</v>
      </c>
      <c r="AT295" s="202" t="s">
        <v>243</v>
      </c>
      <c r="AU295" s="202" t="s">
        <v>141</v>
      </c>
      <c r="AY295" s="18" t="s">
        <v>132</v>
      </c>
      <c r="BE295" s="203">
        <f t="shared" si="24"/>
        <v>0</v>
      </c>
      <c r="BF295" s="203">
        <f t="shared" si="25"/>
        <v>0</v>
      </c>
      <c r="BG295" s="203">
        <f t="shared" si="26"/>
        <v>0</v>
      </c>
      <c r="BH295" s="203">
        <f t="shared" si="27"/>
        <v>0</v>
      </c>
      <c r="BI295" s="203">
        <f t="shared" si="28"/>
        <v>0</v>
      </c>
      <c r="BJ295" s="18" t="s">
        <v>141</v>
      </c>
      <c r="BK295" s="203">
        <f t="shared" si="29"/>
        <v>0</v>
      </c>
      <c r="BL295" s="18" t="s">
        <v>261</v>
      </c>
      <c r="BM295" s="202" t="s">
        <v>1120</v>
      </c>
    </row>
    <row r="296" spans="1:65" s="2" customFormat="1" ht="16.5" customHeight="1">
      <c r="A296" s="36"/>
      <c r="B296" s="37"/>
      <c r="C296" s="191" t="s">
        <v>663</v>
      </c>
      <c r="D296" s="191" t="s">
        <v>135</v>
      </c>
      <c r="E296" s="192" t="s">
        <v>664</v>
      </c>
      <c r="F296" s="193" t="s">
        <v>665</v>
      </c>
      <c r="G296" s="194" t="s">
        <v>338</v>
      </c>
      <c r="H296" s="195">
        <v>6</v>
      </c>
      <c r="I296" s="196"/>
      <c r="J296" s="197">
        <f t="shared" si="20"/>
        <v>0</v>
      </c>
      <c r="K296" s="193" t="s">
        <v>139</v>
      </c>
      <c r="L296" s="41"/>
      <c r="M296" s="198" t="s">
        <v>32</v>
      </c>
      <c r="N296" s="199" t="s">
        <v>51</v>
      </c>
      <c r="O296" s="66"/>
      <c r="P296" s="200">
        <f t="shared" si="21"/>
        <v>0</v>
      </c>
      <c r="Q296" s="200">
        <v>0</v>
      </c>
      <c r="R296" s="200">
        <f t="shared" si="22"/>
        <v>0</v>
      </c>
      <c r="S296" s="200">
        <v>4.1700000000000001E-2</v>
      </c>
      <c r="T296" s="201">
        <f t="shared" si="23"/>
        <v>0.25019999999999998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2" t="s">
        <v>261</v>
      </c>
      <c r="AT296" s="202" t="s">
        <v>135</v>
      </c>
      <c r="AU296" s="202" t="s">
        <v>141</v>
      </c>
      <c r="AY296" s="18" t="s">
        <v>132</v>
      </c>
      <c r="BE296" s="203">
        <f t="shared" si="24"/>
        <v>0</v>
      </c>
      <c r="BF296" s="203">
        <f t="shared" si="25"/>
        <v>0</v>
      </c>
      <c r="BG296" s="203">
        <f t="shared" si="26"/>
        <v>0</v>
      </c>
      <c r="BH296" s="203">
        <f t="shared" si="27"/>
        <v>0</v>
      </c>
      <c r="BI296" s="203">
        <f t="shared" si="28"/>
        <v>0</v>
      </c>
      <c r="BJ296" s="18" t="s">
        <v>141</v>
      </c>
      <c r="BK296" s="203">
        <f t="shared" si="29"/>
        <v>0</v>
      </c>
      <c r="BL296" s="18" t="s">
        <v>261</v>
      </c>
      <c r="BM296" s="202" t="s">
        <v>1121</v>
      </c>
    </row>
    <row r="297" spans="1:65" s="2" customFormat="1" ht="21.75" customHeight="1">
      <c r="A297" s="36"/>
      <c r="B297" s="37"/>
      <c r="C297" s="191" t="s">
        <v>667</v>
      </c>
      <c r="D297" s="191" t="s">
        <v>135</v>
      </c>
      <c r="E297" s="192" t="s">
        <v>668</v>
      </c>
      <c r="F297" s="193" t="s">
        <v>669</v>
      </c>
      <c r="G297" s="194" t="s">
        <v>251</v>
      </c>
      <c r="H297" s="195">
        <v>0.184</v>
      </c>
      <c r="I297" s="196"/>
      <c r="J297" s="197">
        <f t="shared" si="20"/>
        <v>0</v>
      </c>
      <c r="K297" s="193" t="s">
        <v>139</v>
      </c>
      <c r="L297" s="41"/>
      <c r="M297" s="198" t="s">
        <v>32</v>
      </c>
      <c r="N297" s="199" t="s">
        <v>51</v>
      </c>
      <c r="O297" s="66"/>
      <c r="P297" s="200">
        <f t="shared" si="21"/>
        <v>0</v>
      </c>
      <c r="Q297" s="200">
        <v>0</v>
      </c>
      <c r="R297" s="200">
        <f t="shared" si="22"/>
        <v>0</v>
      </c>
      <c r="S297" s="200">
        <v>0</v>
      </c>
      <c r="T297" s="201">
        <f t="shared" si="23"/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2" t="s">
        <v>261</v>
      </c>
      <c r="AT297" s="202" t="s">
        <v>135</v>
      </c>
      <c r="AU297" s="202" t="s">
        <v>141</v>
      </c>
      <c r="AY297" s="18" t="s">
        <v>132</v>
      </c>
      <c r="BE297" s="203">
        <f t="shared" si="24"/>
        <v>0</v>
      </c>
      <c r="BF297" s="203">
        <f t="shared" si="25"/>
        <v>0</v>
      </c>
      <c r="BG297" s="203">
        <f t="shared" si="26"/>
        <v>0</v>
      </c>
      <c r="BH297" s="203">
        <f t="shared" si="27"/>
        <v>0</v>
      </c>
      <c r="BI297" s="203">
        <f t="shared" si="28"/>
        <v>0</v>
      </c>
      <c r="BJ297" s="18" t="s">
        <v>141</v>
      </c>
      <c r="BK297" s="203">
        <f t="shared" si="29"/>
        <v>0</v>
      </c>
      <c r="BL297" s="18" t="s">
        <v>261</v>
      </c>
      <c r="BM297" s="202" t="s">
        <v>1122</v>
      </c>
    </row>
    <row r="298" spans="1:65" s="12" customFormat="1" ht="22.9" customHeight="1">
      <c r="B298" s="175"/>
      <c r="C298" s="176"/>
      <c r="D298" s="177" t="s">
        <v>78</v>
      </c>
      <c r="E298" s="189" t="s">
        <v>671</v>
      </c>
      <c r="F298" s="189" t="s">
        <v>672</v>
      </c>
      <c r="G298" s="176"/>
      <c r="H298" s="176"/>
      <c r="I298" s="179"/>
      <c r="J298" s="190">
        <f>BK298</f>
        <v>0</v>
      </c>
      <c r="K298" s="176"/>
      <c r="L298" s="181"/>
      <c r="M298" s="182"/>
      <c r="N298" s="183"/>
      <c r="O298" s="183"/>
      <c r="P298" s="184">
        <f>SUM(P299:P303)</f>
        <v>0</v>
      </c>
      <c r="Q298" s="183"/>
      <c r="R298" s="184">
        <f>SUM(R299:R303)</f>
        <v>4.26E-4</v>
      </c>
      <c r="S298" s="183"/>
      <c r="T298" s="185">
        <f>SUM(T299:T303)</f>
        <v>0.36799999999999999</v>
      </c>
      <c r="AR298" s="186" t="s">
        <v>141</v>
      </c>
      <c r="AT298" s="187" t="s">
        <v>78</v>
      </c>
      <c r="AU298" s="187" t="s">
        <v>21</v>
      </c>
      <c r="AY298" s="186" t="s">
        <v>132</v>
      </c>
      <c r="BK298" s="188">
        <f>SUM(BK299:BK303)</f>
        <v>0</v>
      </c>
    </row>
    <row r="299" spans="1:65" s="2" customFormat="1" ht="21.75" customHeight="1">
      <c r="A299" s="36"/>
      <c r="B299" s="37"/>
      <c r="C299" s="191" t="s">
        <v>673</v>
      </c>
      <c r="D299" s="191" t="s">
        <v>135</v>
      </c>
      <c r="E299" s="192" t="s">
        <v>888</v>
      </c>
      <c r="F299" s="193" t="s">
        <v>889</v>
      </c>
      <c r="G299" s="194" t="s">
        <v>224</v>
      </c>
      <c r="H299" s="195">
        <v>7.1</v>
      </c>
      <c r="I299" s="196"/>
      <c r="J299" s="197">
        <f>ROUND(I299*H299,2)</f>
        <v>0</v>
      </c>
      <c r="K299" s="193" t="s">
        <v>139</v>
      </c>
      <c r="L299" s="41"/>
      <c r="M299" s="198" t="s">
        <v>32</v>
      </c>
      <c r="N299" s="199" t="s">
        <v>51</v>
      </c>
      <c r="O299" s="66"/>
      <c r="P299" s="200">
        <f>O299*H299</f>
        <v>0</v>
      </c>
      <c r="Q299" s="200">
        <v>6.0000000000000002E-5</v>
      </c>
      <c r="R299" s="200">
        <f>Q299*H299</f>
        <v>4.26E-4</v>
      </c>
      <c r="S299" s="200">
        <v>0</v>
      </c>
      <c r="T299" s="201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2" t="s">
        <v>261</v>
      </c>
      <c r="AT299" s="202" t="s">
        <v>135</v>
      </c>
      <c r="AU299" s="202" t="s">
        <v>141</v>
      </c>
      <c r="AY299" s="18" t="s">
        <v>132</v>
      </c>
      <c r="BE299" s="203">
        <f>IF(N299="základní",J299,0)</f>
        <v>0</v>
      </c>
      <c r="BF299" s="203">
        <f>IF(N299="snížená",J299,0)</f>
        <v>0</v>
      </c>
      <c r="BG299" s="203">
        <f>IF(N299="zákl. přenesená",J299,0)</f>
        <v>0</v>
      </c>
      <c r="BH299" s="203">
        <f>IF(N299="sníž. přenesená",J299,0)</f>
        <v>0</v>
      </c>
      <c r="BI299" s="203">
        <f>IF(N299="nulová",J299,0)</f>
        <v>0</v>
      </c>
      <c r="BJ299" s="18" t="s">
        <v>141</v>
      </c>
      <c r="BK299" s="203">
        <f>ROUND(I299*H299,2)</f>
        <v>0</v>
      </c>
      <c r="BL299" s="18" t="s">
        <v>261</v>
      </c>
      <c r="BM299" s="202" t="s">
        <v>890</v>
      </c>
    </row>
    <row r="300" spans="1:65" s="2" customFormat="1" ht="16.5" customHeight="1">
      <c r="A300" s="36"/>
      <c r="B300" s="37"/>
      <c r="C300" s="191" t="s">
        <v>677</v>
      </c>
      <c r="D300" s="191" t="s">
        <v>135</v>
      </c>
      <c r="E300" s="192" t="s">
        <v>891</v>
      </c>
      <c r="F300" s="193" t="s">
        <v>892</v>
      </c>
      <c r="G300" s="194" t="s">
        <v>224</v>
      </c>
      <c r="H300" s="195">
        <v>7.1</v>
      </c>
      <c r="I300" s="196"/>
      <c r="J300" s="197">
        <f>ROUND(I300*H300,2)</f>
        <v>0</v>
      </c>
      <c r="K300" s="193" t="s">
        <v>139</v>
      </c>
      <c r="L300" s="41"/>
      <c r="M300" s="198" t="s">
        <v>32</v>
      </c>
      <c r="N300" s="199" t="s">
        <v>51</v>
      </c>
      <c r="O300" s="66"/>
      <c r="P300" s="200">
        <f>O300*H300</f>
        <v>0</v>
      </c>
      <c r="Q300" s="200">
        <v>0</v>
      </c>
      <c r="R300" s="200">
        <f>Q300*H300</f>
        <v>0</v>
      </c>
      <c r="S300" s="200">
        <v>2.5000000000000001E-2</v>
      </c>
      <c r="T300" s="201">
        <f>S300*H300</f>
        <v>0.17749999999999999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2" t="s">
        <v>261</v>
      </c>
      <c r="AT300" s="202" t="s">
        <v>135</v>
      </c>
      <c r="AU300" s="202" t="s">
        <v>141</v>
      </c>
      <c r="AY300" s="18" t="s">
        <v>132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8" t="s">
        <v>141</v>
      </c>
      <c r="BK300" s="203">
        <f>ROUND(I300*H300,2)</f>
        <v>0</v>
      </c>
      <c r="BL300" s="18" t="s">
        <v>261</v>
      </c>
      <c r="BM300" s="202" t="s">
        <v>893</v>
      </c>
    </row>
    <row r="301" spans="1:65" s="2" customFormat="1" ht="16.5" customHeight="1">
      <c r="A301" s="36"/>
      <c r="B301" s="37"/>
      <c r="C301" s="191" t="s">
        <v>681</v>
      </c>
      <c r="D301" s="191" t="s">
        <v>135</v>
      </c>
      <c r="E301" s="192" t="s">
        <v>674</v>
      </c>
      <c r="F301" s="193" t="s">
        <v>675</v>
      </c>
      <c r="G301" s="194" t="s">
        <v>338</v>
      </c>
      <c r="H301" s="195">
        <v>2</v>
      </c>
      <c r="I301" s="196"/>
      <c r="J301" s="197">
        <f>ROUND(I301*H301,2)</f>
        <v>0</v>
      </c>
      <c r="K301" s="193" t="s">
        <v>139</v>
      </c>
      <c r="L301" s="41"/>
      <c r="M301" s="198" t="s">
        <v>32</v>
      </c>
      <c r="N301" s="199" t="s">
        <v>51</v>
      </c>
      <c r="O301" s="66"/>
      <c r="P301" s="200">
        <f>O301*H301</f>
        <v>0</v>
      </c>
      <c r="Q301" s="200">
        <v>0</v>
      </c>
      <c r="R301" s="200">
        <f>Q301*H301</f>
        <v>0</v>
      </c>
      <c r="S301" s="200">
        <v>1.2999999999999999E-2</v>
      </c>
      <c r="T301" s="201">
        <f>S301*H301</f>
        <v>2.5999999999999999E-2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2" t="s">
        <v>150</v>
      </c>
      <c r="AT301" s="202" t="s">
        <v>135</v>
      </c>
      <c r="AU301" s="202" t="s">
        <v>141</v>
      </c>
      <c r="AY301" s="18" t="s">
        <v>132</v>
      </c>
      <c r="BE301" s="203">
        <f>IF(N301="základní",J301,0)</f>
        <v>0</v>
      </c>
      <c r="BF301" s="203">
        <f>IF(N301="snížená",J301,0)</f>
        <v>0</v>
      </c>
      <c r="BG301" s="203">
        <f>IF(N301="zákl. přenesená",J301,0)</f>
        <v>0</v>
      </c>
      <c r="BH301" s="203">
        <f>IF(N301="sníž. přenesená",J301,0)</f>
        <v>0</v>
      </c>
      <c r="BI301" s="203">
        <f>IF(N301="nulová",J301,0)</f>
        <v>0</v>
      </c>
      <c r="BJ301" s="18" t="s">
        <v>141</v>
      </c>
      <c r="BK301" s="203">
        <f>ROUND(I301*H301,2)</f>
        <v>0</v>
      </c>
      <c r="BL301" s="18" t="s">
        <v>150</v>
      </c>
      <c r="BM301" s="202" t="s">
        <v>1123</v>
      </c>
    </row>
    <row r="302" spans="1:65" s="2" customFormat="1" ht="16.5" customHeight="1">
      <c r="A302" s="36"/>
      <c r="B302" s="37"/>
      <c r="C302" s="191" t="s">
        <v>687</v>
      </c>
      <c r="D302" s="191" t="s">
        <v>135</v>
      </c>
      <c r="E302" s="192" t="s">
        <v>895</v>
      </c>
      <c r="F302" s="193" t="s">
        <v>679</v>
      </c>
      <c r="G302" s="194" t="s">
        <v>224</v>
      </c>
      <c r="H302" s="195">
        <v>4.7</v>
      </c>
      <c r="I302" s="196"/>
      <c r="J302" s="197">
        <f>ROUND(I302*H302,2)</f>
        <v>0</v>
      </c>
      <c r="K302" s="193" t="s">
        <v>139</v>
      </c>
      <c r="L302" s="41"/>
      <c r="M302" s="198" t="s">
        <v>32</v>
      </c>
      <c r="N302" s="199" t="s">
        <v>51</v>
      </c>
      <c r="O302" s="66"/>
      <c r="P302" s="200">
        <f>O302*H302</f>
        <v>0</v>
      </c>
      <c r="Q302" s="200">
        <v>0</v>
      </c>
      <c r="R302" s="200">
        <f>Q302*H302</f>
        <v>0</v>
      </c>
      <c r="S302" s="200">
        <v>0</v>
      </c>
      <c r="T302" s="201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2" t="s">
        <v>261</v>
      </c>
      <c r="AT302" s="202" t="s">
        <v>135</v>
      </c>
      <c r="AU302" s="202" t="s">
        <v>141</v>
      </c>
      <c r="AY302" s="18" t="s">
        <v>132</v>
      </c>
      <c r="BE302" s="203">
        <f>IF(N302="základní",J302,0)</f>
        <v>0</v>
      </c>
      <c r="BF302" s="203">
        <f>IF(N302="snížená",J302,0)</f>
        <v>0</v>
      </c>
      <c r="BG302" s="203">
        <f>IF(N302="zákl. přenesená",J302,0)</f>
        <v>0</v>
      </c>
      <c r="BH302" s="203">
        <f>IF(N302="sníž. přenesená",J302,0)</f>
        <v>0</v>
      </c>
      <c r="BI302" s="203">
        <f>IF(N302="nulová",J302,0)</f>
        <v>0</v>
      </c>
      <c r="BJ302" s="18" t="s">
        <v>141</v>
      </c>
      <c r="BK302" s="203">
        <f>ROUND(I302*H302,2)</f>
        <v>0</v>
      </c>
      <c r="BL302" s="18" t="s">
        <v>261</v>
      </c>
      <c r="BM302" s="202" t="s">
        <v>896</v>
      </c>
    </row>
    <row r="303" spans="1:65" s="2" customFormat="1" ht="16.5" customHeight="1">
      <c r="A303" s="36"/>
      <c r="B303" s="37"/>
      <c r="C303" s="191" t="s">
        <v>691</v>
      </c>
      <c r="D303" s="191" t="s">
        <v>135</v>
      </c>
      <c r="E303" s="192" t="s">
        <v>682</v>
      </c>
      <c r="F303" s="193" t="s">
        <v>683</v>
      </c>
      <c r="G303" s="194" t="s">
        <v>224</v>
      </c>
      <c r="H303" s="195">
        <v>4.7</v>
      </c>
      <c r="I303" s="196"/>
      <c r="J303" s="197">
        <f>ROUND(I303*H303,2)</f>
        <v>0</v>
      </c>
      <c r="K303" s="193" t="s">
        <v>139</v>
      </c>
      <c r="L303" s="41"/>
      <c r="M303" s="198" t="s">
        <v>32</v>
      </c>
      <c r="N303" s="199" t="s">
        <v>51</v>
      </c>
      <c r="O303" s="66"/>
      <c r="P303" s="200">
        <f>O303*H303</f>
        <v>0</v>
      </c>
      <c r="Q303" s="200">
        <v>0</v>
      </c>
      <c r="R303" s="200">
        <f>Q303*H303</f>
        <v>0</v>
      </c>
      <c r="S303" s="200">
        <v>3.5000000000000003E-2</v>
      </c>
      <c r="T303" s="201">
        <f>S303*H303</f>
        <v>0.16450000000000004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2" t="s">
        <v>261</v>
      </c>
      <c r="AT303" s="202" t="s">
        <v>135</v>
      </c>
      <c r="AU303" s="202" t="s">
        <v>141</v>
      </c>
      <c r="AY303" s="18" t="s">
        <v>132</v>
      </c>
      <c r="BE303" s="203">
        <f>IF(N303="základní",J303,0)</f>
        <v>0</v>
      </c>
      <c r="BF303" s="203">
        <f>IF(N303="snížená",J303,0)</f>
        <v>0</v>
      </c>
      <c r="BG303" s="203">
        <f>IF(N303="zákl. přenesená",J303,0)</f>
        <v>0</v>
      </c>
      <c r="BH303" s="203">
        <f>IF(N303="sníž. přenesená",J303,0)</f>
        <v>0</v>
      </c>
      <c r="BI303" s="203">
        <f>IF(N303="nulová",J303,0)</f>
        <v>0</v>
      </c>
      <c r="BJ303" s="18" t="s">
        <v>141</v>
      </c>
      <c r="BK303" s="203">
        <f>ROUND(I303*H303,2)</f>
        <v>0</v>
      </c>
      <c r="BL303" s="18" t="s">
        <v>261</v>
      </c>
      <c r="BM303" s="202" t="s">
        <v>897</v>
      </c>
    </row>
    <row r="304" spans="1:65" s="12" customFormat="1" ht="22.9" customHeight="1">
      <c r="B304" s="175"/>
      <c r="C304" s="176"/>
      <c r="D304" s="177" t="s">
        <v>78</v>
      </c>
      <c r="E304" s="189" t="s">
        <v>685</v>
      </c>
      <c r="F304" s="189" t="s">
        <v>686</v>
      </c>
      <c r="G304" s="176"/>
      <c r="H304" s="176"/>
      <c r="I304" s="179"/>
      <c r="J304" s="190">
        <f>BK304</f>
        <v>0</v>
      </c>
      <c r="K304" s="176"/>
      <c r="L304" s="181"/>
      <c r="M304" s="182"/>
      <c r="N304" s="183"/>
      <c r="O304" s="183"/>
      <c r="P304" s="184">
        <f>SUM(P305:P308)</f>
        <v>0</v>
      </c>
      <c r="Q304" s="183"/>
      <c r="R304" s="184">
        <f>SUM(R305:R308)</f>
        <v>6.3974400000000001E-2</v>
      </c>
      <c r="S304" s="183"/>
      <c r="T304" s="185">
        <f>SUM(T305:T308)</f>
        <v>0</v>
      </c>
      <c r="AR304" s="186" t="s">
        <v>141</v>
      </c>
      <c r="AT304" s="187" t="s">
        <v>78</v>
      </c>
      <c r="AU304" s="187" t="s">
        <v>21</v>
      </c>
      <c r="AY304" s="186" t="s">
        <v>132</v>
      </c>
      <c r="BK304" s="188">
        <f>SUM(BK305:BK308)</f>
        <v>0</v>
      </c>
    </row>
    <row r="305" spans="1:65" s="2" customFormat="1" ht="16.5" customHeight="1">
      <c r="A305" s="36"/>
      <c r="B305" s="37"/>
      <c r="C305" s="191" t="s">
        <v>695</v>
      </c>
      <c r="D305" s="191" t="s">
        <v>135</v>
      </c>
      <c r="E305" s="192" t="s">
        <v>688</v>
      </c>
      <c r="F305" s="193" t="s">
        <v>689</v>
      </c>
      <c r="G305" s="194" t="s">
        <v>195</v>
      </c>
      <c r="H305" s="195">
        <v>152.32</v>
      </c>
      <c r="I305" s="196"/>
      <c r="J305" s="197">
        <f>ROUND(I305*H305,2)</f>
        <v>0</v>
      </c>
      <c r="K305" s="193" t="s">
        <v>139</v>
      </c>
      <c r="L305" s="41"/>
      <c r="M305" s="198" t="s">
        <v>32</v>
      </c>
      <c r="N305" s="199" t="s">
        <v>51</v>
      </c>
      <c r="O305" s="66"/>
      <c r="P305" s="200">
        <f>O305*H305</f>
        <v>0</v>
      </c>
      <c r="Q305" s="200">
        <v>0</v>
      </c>
      <c r="R305" s="200">
        <f>Q305*H305</f>
        <v>0</v>
      </c>
      <c r="S305" s="200">
        <v>0</v>
      </c>
      <c r="T305" s="201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2" t="s">
        <v>261</v>
      </c>
      <c r="AT305" s="202" t="s">
        <v>135</v>
      </c>
      <c r="AU305" s="202" t="s">
        <v>141</v>
      </c>
      <c r="AY305" s="18" t="s">
        <v>132</v>
      </c>
      <c r="BE305" s="203">
        <f>IF(N305="základní",J305,0)</f>
        <v>0</v>
      </c>
      <c r="BF305" s="203">
        <f>IF(N305="snížená",J305,0)</f>
        <v>0</v>
      </c>
      <c r="BG305" s="203">
        <f>IF(N305="zákl. přenesená",J305,0)</f>
        <v>0</v>
      </c>
      <c r="BH305" s="203">
        <f>IF(N305="sníž. přenesená",J305,0)</f>
        <v>0</v>
      </c>
      <c r="BI305" s="203">
        <f>IF(N305="nulová",J305,0)</f>
        <v>0</v>
      </c>
      <c r="BJ305" s="18" t="s">
        <v>141</v>
      </c>
      <c r="BK305" s="203">
        <f>ROUND(I305*H305,2)</f>
        <v>0</v>
      </c>
      <c r="BL305" s="18" t="s">
        <v>261</v>
      </c>
      <c r="BM305" s="202" t="s">
        <v>898</v>
      </c>
    </row>
    <row r="306" spans="1:65" s="2" customFormat="1" ht="21.75" customHeight="1">
      <c r="A306" s="36"/>
      <c r="B306" s="37"/>
      <c r="C306" s="232" t="s">
        <v>701</v>
      </c>
      <c r="D306" s="232" t="s">
        <v>243</v>
      </c>
      <c r="E306" s="233" t="s">
        <v>692</v>
      </c>
      <c r="F306" s="234" t="s">
        <v>693</v>
      </c>
      <c r="G306" s="235" t="s">
        <v>224</v>
      </c>
      <c r="H306" s="236">
        <v>159.93600000000001</v>
      </c>
      <c r="I306" s="237"/>
      <c r="J306" s="238">
        <f>ROUND(I306*H306,2)</f>
        <v>0</v>
      </c>
      <c r="K306" s="234" t="s">
        <v>139</v>
      </c>
      <c r="L306" s="239"/>
      <c r="M306" s="240" t="s">
        <v>32</v>
      </c>
      <c r="N306" s="241" t="s">
        <v>51</v>
      </c>
      <c r="O306" s="66"/>
      <c r="P306" s="200">
        <f>O306*H306</f>
        <v>0</v>
      </c>
      <c r="Q306" s="200">
        <v>4.0000000000000002E-4</v>
      </c>
      <c r="R306" s="200">
        <f>Q306*H306</f>
        <v>6.3974400000000001E-2</v>
      </c>
      <c r="S306" s="200">
        <v>0</v>
      </c>
      <c r="T306" s="201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202" t="s">
        <v>335</v>
      </c>
      <c r="AT306" s="202" t="s">
        <v>243</v>
      </c>
      <c r="AU306" s="202" t="s">
        <v>141</v>
      </c>
      <c r="AY306" s="18" t="s">
        <v>132</v>
      </c>
      <c r="BE306" s="203">
        <f>IF(N306="základní",J306,0)</f>
        <v>0</v>
      </c>
      <c r="BF306" s="203">
        <f>IF(N306="snížená",J306,0)</f>
        <v>0</v>
      </c>
      <c r="BG306" s="203">
        <f>IF(N306="zákl. přenesená",J306,0)</f>
        <v>0</v>
      </c>
      <c r="BH306" s="203">
        <f>IF(N306="sníž. přenesená",J306,0)</f>
        <v>0</v>
      </c>
      <c r="BI306" s="203">
        <f>IF(N306="nulová",J306,0)</f>
        <v>0</v>
      </c>
      <c r="BJ306" s="18" t="s">
        <v>141</v>
      </c>
      <c r="BK306" s="203">
        <f>ROUND(I306*H306,2)</f>
        <v>0</v>
      </c>
      <c r="BL306" s="18" t="s">
        <v>261</v>
      </c>
      <c r="BM306" s="202" t="s">
        <v>899</v>
      </c>
    </row>
    <row r="307" spans="1:65" s="13" customFormat="1" ht="11.25">
      <c r="B307" s="209"/>
      <c r="C307" s="210"/>
      <c r="D307" s="211" t="s">
        <v>197</v>
      </c>
      <c r="E307" s="210"/>
      <c r="F307" s="213" t="s">
        <v>833</v>
      </c>
      <c r="G307" s="210"/>
      <c r="H307" s="214">
        <v>159.93600000000001</v>
      </c>
      <c r="I307" s="215"/>
      <c r="J307" s="210"/>
      <c r="K307" s="210"/>
      <c r="L307" s="216"/>
      <c r="M307" s="217"/>
      <c r="N307" s="218"/>
      <c r="O307" s="218"/>
      <c r="P307" s="218"/>
      <c r="Q307" s="218"/>
      <c r="R307" s="218"/>
      <c r="S307" s="218"/>
      <c r="T307" s="219"/>
      <c r="AT307" s="220" t="s">
        <v>197</v>
      </c>
      <c r="AU307" s="220" t="s">
        <v>141</v>
      </c>
      <c r="AV307" s="13" t="s">
        <v>141</v>
      </c>
      <c r="AW307" s="13" t="s">
        <v>4</v>
      </c>
      <c r="AX307" s="13" t="s">
        <v>21</v>
      </c>
      <c r="AY307" s="220" t="s">
        <v>132</v>
      </c>
    </row>
    <row r="308" spans="1:65" s="2" customFormat="1" ht="21.75" customHeight="1">
      <c r="A308" s="36"/>
      <c r="B308" s="37"/>
      <c r="C308" s="191" t="s">
        <v>705</v>
      </c>
      <c r="D308" s="191" t="s">
        <v>135</v>
      </c>
      <c r="E308" s="192" t="s">
        <v>696</v>
      </c>
      <c r="F308" s="193" t="s">
        <v>697</v>
      </c>
      <c r="G308" s="194" t="s">
        <v>251</v>
      </c>
      <c r="H308" s="195">
        <v>6.4000000000000001E-2</v>
      </c>
      <c r="I308" s="196"/>
      <c r="J308" s="197">
        <f>ROUND(I308*H308,2)</f>
        <v>0</v>
      </c>
      <c r="K308" s="193" t="s">
        <v>139</v>
      </c>
      <c r="L308" s="41"/>
      <c r="M308" s="198" t="s">
        <v>32</v>
      </c>
      <c r="N308" s="199" t="s">
        <v>51</v>
      </c>
      <c r="O308" s="66"/>
      <c r="P308" s="200">
        <f>O308*H308</f>
        <v>0</v>
      </c>
      <c r="Q308" s="200">
        <v>0</v>
      </c>
      <c r="R308" s="200">
        <f>Q308*H308</f>
        <v>0</v>
      </c>
      <c r="S308" s="200">
        <v>0</v>
      </c>
      <c r="T308" s="201">
        <f>S308*H308</f>
        <v>0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02" t="s">
        <v>261</v>
      </c>
      <c r="AT308" s="202" t="s">
        <v>135</v>
      </c>
      <c r="AU308" s="202" t="s">
        <v>141</v>
      </c>
      <c r="AY308" s="18" t="s">
        <v>132</v>
      </c>
      <c r="BE308" s="203">
        <f>IF(N308="základní",J308,0)</f>
        <v>0</v>
      </c>
      <c r="BF308" s="203">
        <f>IF(N308="snížená",J308,0)</f>
        <v>0</v>
      </c>
      <c r="BG308" s="203">
        <f>IF(N308="zákl. přenesená",J308,0)</f>
        <v>0</v>
      </c>
      <c r="BH308" s="203">
        <f>IF(N308="sníž. přenesená",J308,0)</f>
        <v>0</v>
      </c>
      <c r="BI308" s="203">
        <f>IF(N308="nulová",J308,0)</f>
        <v>0</v>
      </c>
      <c r="BJ308" s="18" t="s">
        <v>141</v>
      </c>
      <c r="BK308" s="203">
        <f>ROUND(I308*H308,2)</f>
        <v>0</v>
      </c>
      <c r="BL308" s="18" t="s">
        <v>261</v>
      </c>
      <c r="BM308" s="202" t="s">
        <v>900</v>
      </c>
    </row>
    <row r="309" spans="1:65" s="12" customFormat="1" ht="22.9" customHeight="1">
      <c r="B309" s="175"/>
      <c r="C309" s="176"/>
      <c r="D309" s="177" t="s">
        <v>78</v>
      </c>
      <c r="E309" s="189" t="s">
        <v>699</v>
      </c>
      <c r="F309" s="189" t="s">
        <v>700</v>
      </c>
      <c r="G309" s="176"/>
      <c r="H309" s="176"/>
      <c r="I309" s="179"/>
      <c r="J309" s="190">
        <f>BK309</f>
        <v>0</v>
      </c>
      <c r="K309" s="176"/>
      <c r="L309" s="181"/>
      <c r="M309" s="182"/>
      <c r="N309" s="183"/>
      <c r="O309" s="183"/>
      <c r="P309" s="184">
        <f>SUM(P310:P313)</f>
        <v>0</v>
      </c>
      <c r="Q309" s="183"/>
      <c r="R309" s="184">
        <f>SUM(R310:R313)</f>
        <v>0.10602000000000002</v>
      </c>
      <c r="S309" s="183"/>
      <c r="T309" s="185">
        <f>SUM(T310:T313)</f>
        <v>0</v>
      </c>
      <c r="AR309" s="186" t="s">
        <v>141</v>
      </c>
      <c r="AT309" s="187" t="s">
        <v>78</v>
      </c>
      <c r="AU309" s="187" t="s">
        <v>21</v>
      </c>
      <c r="AY309" s="186" t="s">
        <v>132</v>
      </c>
      <c r="BK309" s="188">
        <f>SUM(BK310:BK313)</f>
        <v>0</v>
      </c>
    </row>
    <row r="310" spans="1:65" s="2" customFormat="1" ht="16.5" customHeight="1">
      <c r="A310" s="36"/>
      <c r="B310" s="37"/>
      <c r="C310" s="191" t="s">
        <v>709</v>
      </c>
      <c r="D310" s="191" t="s">
        <v>135</v>
      </c>
      <c r="E310" s="192" t="s">
        <v>702</v>
      </c>
      <c r="F310" s="193" t="s">
        <v>703</v>
      </c>
      <c r="G310" s="194" t="s">
        <v>195</v>
      </c>
      <c r="H310" s="195">
        <v>393</v>
      </c>
      <c r="I310" s="196"/>
      <c r="J310" s="197">
        <f>ROUND(I310*H310,2)</f>
        <v>0</v>
      </c>
      <c r="K310" s="193" t="s">
        <v>139</v>
      </c>
      <c r="L310" s="41"/>
      <c r="M310" s="198" t="s">
        <v>32</v>
      </c>
      <c r="N310" s="199" t="s">
        <v>51</v>
      </c>
      <c r="O310" s="66"/>
      <c r="P310" s="200">
        <f>O310*H310</f>
        <v>0</v>
      </c>
      <c r="Q310" s="200">
        <v>2.0000000000000002E-5</v>
      </c>
      <c r="R310" s="200">
        <f>Q310*H310</f>
        <v>7.8600000000000007E-3</v>
      </c>
      <c r="S310" s="200">
        <v>0</v>
      </c>
      <c r="T310" s="201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2" t="s">
        <v>261</v>
      </c>
      <c r="AT310" s="202" t="s">
        <v>135</v>
      </c>
      <c r="AU310" s="202" t="s">
        <v>141</v>
      </c>
      <c r="AY310" s="18" t="s">
        <v>132</v>
      </c>
      <c r="BE310" s="203">
        <f>IF(N310="základní",J310,0)</f>
        <v>0</v>
      </c>
      <c r="BF310" s="203">
        <f>IF(N310="snížená",J310,0)</f>
        <v>0</v>
      </c>
      <c r="BG310" s="203">
        <f>IF(N310="zákl. přenesená",J310,0)</f>
        <v>0</v>
      </c>
      <c r="BH310" s="203">
        <f>IF(N310="sníž. přenesená",J310,0)</f>
        <v>0</v>
      </c>
      <c r="BI310" s="203">
        <f>IF(N310="nulová",J310,0)</f>
        <v>0</v>
      </c>
      <c r="BJ310" s="18" t="s">
        <v>141</v>
      </c>
      <c r="BK310" s="203">
        <f>ROUND(I310*H310,2)</f>
        <v>0</v>
      </c>
      <c r="BL310" s="18" t="s">
        <v>261</v>
      </c>
      <c r="BM310" s="202" t="s">
        <v>901</v>
      </c>
    </row>
    <row r="311" spans="1:65" s="2" customFormat="1" ht="16.5" customHeight="1">
      <c r="A311" s="36"/>
      <c r="B311" s="37"/>
      <c r="C311" s="191" t="s">
        <v>713</v>
      </c>
      <c r="D311" s="191" t="s">
        <v>135</v>
      </c>
      <c r="E311" s="192" t="s">
        <v>706</v>
      </c>
      <c r="F311" s="193" t="s">
        <v>707</v>
      </c>
      <c r="G311" s="194" t="s">
        <v>195</v>
      </c>
      <c r="H311" s="195">
        <v>393</v>
      </c>
      <c r="I311" s="196"/>
      <c r="J311" s="197">
        <f>ROUND(I311*H311,2)</f>
        <v>0</v>
      </c>
      <c r="K311" s="193" t="s">
        <v>139</v>
      </c>
      <c r="L311" s="41"/>
      <c r="M311" s="198" t="s">
        <v>32</v>
      </c>
      <c r="N311" s="199" t="s">
        <v>51</v>
      </c>
      <c r="O311" s="66"/>
      <c r="P311" s="200">
        <f>O311*H311</f>
        <v>0</v>
      </c>
      <c r="Q311" s="200">
        <v>0</v>
      </c>
      <c r="R311" s="200">
        <f>Q311*H311</f>
        <v>0</v>
      </c>
      <c r="S311" s="200">
        <v>0</v>
      </c>
      <c r="T311" s="201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2" t="s">
        <v>261</v>
      </c>
      <c r="AT311" s="202" t="s">
        <v>135</v>
      </c>
      <c r="AU311" s="202" t="s">
        <v>141</v>
      </c>
      <c r="AY311" s="18" t="s">
        <v>132</v>
      </c>
      <c r="BE311" s="203">
        <f>IF(N311="základní",J311,0)</f>
        <v>0</v>
      </c>
      <c r="BF311" s="203">
        <f>IF(N311="snížená",J311,0)</f>
        <v>0</v>
      </c>
      <c r="BG311" s="203">
        <f>IF(N311="zákl. přenesená",J311,0)</f>
        <v>0</v>
      </c>
      <c r="BH311" s="203">
        <f>IF(N311="sníž. přenesená",J311,0)</f>
        <v>0</v>
      </c>
      <c r="BI311" s="203">
        <f>IF(N311="nulová",J311,0)</f>
        <v>0</v>
      </c>
      <c r="BJ311" s="18" t="s">
        <v>141</v>
      </c>
      <c r="BK311" s="203">
        <f>ROUND(I311*H311,2)</f>
        <v>0</v>
      </c>
      <c r="BL311" s="18" t="s">
        <v>261</v>
      </c>
      <c r="BM311" s="202" t="s">
        <v>902</v>
      </c>
    </row>
    <row r="312" spans="1:65" s="2" customFormat="1" ht="21.75" customHeight="1">
      <c r="A312" s="36"/>
      <c r="B312" s="37"/>
      <c r="C312" s="191" t="s">
        <v>601</v>
      </c>
      <c r="D312" s="191" t="s">
        <v>135</v>
      </c>
      <c r="E312" s="192" t="s">
        <v>710</v>
      </c>
      <c r="F312" s="193" t="s">
        <v>711</v>
      </c>
      <c r="G312" s="194" t="s">
        <v>195</v>
      </c>
      <c r="H312" s="195">
        <v>393</v>
      </c>
      <c r="I312" s="196"/>
      <c r="J312" s="197">
        <f>ROUND(I312*H312,2)</f>
        <v>0</v>
      </c>
      <c r="K312" s="193" t="s">
        <v>139</v>
      </c>
      <c r="L312" s="41"/>
      <c r="M312" s="198" t="s">
        <v>32</v>
      </c>
      <c r="N312" s="199" t="s">
        <v>51</v>
      </c>
      <c r="O312" s="66"/>
      <c r="P312" s="200">
        <f>O312*H312</f>
        <v>0</v>
      </c>
      <c r="Q312" s="200">
        <v>2.2000000000000001E-4</v>
      </c>
      <c r="R312" s="200">
        <f>Q312*H312</f>
        <v>8.6460000000000009E-2</v>
      </c>
      <c r="S312" s="200">
        <v>0</v>
      </c>
      <c r="T312" s="201">
        <f>S312*H312</f>
        <v>0</v>
      </c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R312" s="202" t="s">
        <v>261</v>
      </c>
      <c r="AT312" s="202" t="s">
        <v>135</v>
      </c>
      <c r="AU312" s="202" t="s">
        <v>141</v>
      </c>
      <c r="AY312" s="18" t="s">
        <v>132</v>
      </c>
      <c r="BE312" s="203">
        <f>IF(N312="základní",J312,0)</f>
        <v>0</v>
      </c>
      <c r="BF312" s="203">
        <f>IF(N312="snížená",J312,0)</f>
        <v>0</v>
      </c>
      <c r="BG312" s="203">
        <f>IF(N312="zákl. přenesená",J312,0)</f>
        <v>0</v>
      </c>
      <c r="BH312" s="203">
        <f>IF(N312="sníž. přenesená",J312,0)</f>
        <v>0</v>
      </c>
      <c r="BI312" s="203">
        <f>IF(N312="nulová",J312,0)</f>
        <v>0</v>
      </c>
      <c r="BJ312" s="18" t="s">
        <v>141</v>
      </c>
      <c r="BK312" s="203">
        <f>ROUND(I312*H312,2)</f>
        <v>0</v>
      </c>
      <c r="BL312" s="18" t="s">
        <v>261</v>
      </c>
      <c r="BM312" s="202" t="s">
        <v>904</v>
      </c>
    </row>
    <row r="313" spans="1:65" s="2" customFormat="1" ht="21.75" customHeight="1">
      <c r="A313" s="36"/>
      <c r="B313" s="37"/>
      <c r="C313" s="191" t="s">
        <v>418</v>
      </c>
      <c r="D313" s="191" t="s">
        <v>135</v>
      </c>
      <c r="E313" s="192" t="s">
        <v>714</v>
      </c>
      <c r="F313" s="193" t="s">
        <v>715</v>
      </c>
      <c r="G313" s="194" t="s">
        <v>195</v>
      </c>
      <c r="H313" s="195">
        <v>78</v>
      </c>
      <c r="I313" s="196"/>
      <c r="J313" s="197">
        <f>ROUND(I313*H313,2)</f>
        <v>0</v>
      </c>
      <c r="K313" s="193" t="s">
        <v>139</v>
      </c>
      <c r="L313" s="41"/>
      <c r="M313" s="204" t="s">
        <v>32</v>
      </c>
      <c r="N313" s="205" t="s">
        <v>51</v>
      </c>
      <c r="O313" s="206"/>
      <c r="P313" s="207">
        <f>O313*H313</f>
        <v>0</v>
      </c>
      <c r="Q313" s="207">
        <v>1.4999999999999999E-4</v>
      </c>
      <c r="R313" s="207">
        <f>Q313*H313</f>
        <v>1.1699999999999999E-2</v>
      </c>
      <c r="S313" s="207">
        <v>0</v>
      </c>
      <c r="T313" s="208">
        <f>S313*H313</f>
        <v>0</v>
      </c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R313" s="202" t="s">
        <v>261</v>
      </c>
      <c r="AT313" s="202" t="s">
        <v>135</v>
      </c>
      <c r="AU313" s="202" t="s">
        <v>141</v>
      </c>
      <c r="AY313" s="18" t="s">
        <v>132</v>
      </c>
      <c r="BE313" s="203">
        <f>IF(N313="základní",J313,0)</f>
        <v>0</v>
      </c>
      <c r="BF313" s="203">
        <f>IF(N313="snížená",J313,0)</f>
        <v>0</v>
      </c>
      <c r="BG313" s="203">
        <f>IF(N313="zákl. přenesená",J313,0)</f>
        <v>0</v>
      </c>
      <c r="BH313" s="203">
        <f>IF(N313="sníž. přenesená",J313,0)</f>
        <v>0</v>
      </c>
      <c r="BI313" s="203">
        <f>IF(N313="nulová",J313,0)</f>
        <v>0</v>
      </c>
      <c r="BJ313" s="18" t="s">
        <v>141</v>
      </c>
      <c r="BK313" s="203">
        <f>ROUND(I313*H313,2)</f>
        <v>0</v>
      </c>
      <c r="BL313" s="18" t="s">
        <v>261</v>
      </c>
      <c r="BM313" s="202" t="s">
        <v>906</v>
      </c>
    </row>
    <row r="314" spans="1:65" s="2" customFormat="1" ht="6.95" customHeight="1">
      <c r="A314" s="36"/>
      <c r="B314" s="49"/>
      <c r="C314" s="50"/>
      <c r="D314" s="50"/>
      <c r="E314" s="50"/>
      <c r="F314" s="50"/>
      <c r="G314" s="50"/>
      <c r="H314" s="50"/>
      <c r="I314" s="140"/>
      <c r="J314" s="50"/>
      <c r="K314" s="50"/>
      <c r="L314" s="41"/>
      <c r="M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</row>
  </sheetData>
  <sheetProtection algorithmName="SHA-512" hashValue="e6MGKURxo0ogpg1pG+kGTnzy68Y/jmL00FM/uU+tjucKbIbM9vVHtjtbt1BZE6gQDOPjbp86PFvSXethbPaeSA==" saltValue="ydbdcPafhZMOiStktbCoXxEWmVKv9i9DOeVgqS9WYVaDmG7OjIEowIQS0kk4iEZvkv1UVOKJBRpcjGQb3jpAsw==" spinCount="100000" sheet="1" objects="1" scenarios="1" formatColumns="0" formatRows="0" autoFilter="0"/>
  <autoFilter ref="C101:K313" xr:uid="{00000000-0009-0000-0000-000006000000}"/>
  <mergeCells count="9">
    <mergeCell ref="E50:H50"/>
    <mergeCell ref="E92:H92"/>
    <mergeCell ref="E94:H9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21</vt:i4>
      </vt:variant>
    </vt:vector>
  </HeadingPairs>
  <TitlesOfParts>
    <vt:vector size="34" baseType="lpstr">
      <vt:lpstr>Rekapitulace stavby</vt:lpstr>
      <vt:lpstr>List1</vt:lpstr>
      <vt:lpstr>List2</vt:lpstr>
      <vt:lpstr>200103-981 - Regenerace b...</vt:lpstr>
      <vt:lpstr>D.1.1-1-12 - Chrustova 12...</vt:lpstr>
      <vt:lpstr>D.1.1-1-16 - Chrustova 16...</vt:lpstr>
      <vt:lpstr>D.1.1-1-8 - Chrustova 8 -...</vt:lpstr>
      <vt:lpstr>D.1.1-1-10 - Chrustova 10...</vt:lpstr>
      <vt:lpstr>D.1.1-1-14 - Chrustova 14...</vt:lpstr>
      <vt:lpstr>D.1.1-1-18 - Chrustova 18...</vt:lpstr>
      <vt:lpstr>D.1.1-1-20 - Chrustova 20...</vt:lpstr>
      <vt:lpstr>D.1.1-1-22 - Chrustova 22...</vt:lpstr>
      <vt:lpstr>Pokyny pro vyplnění</vt:lpstr>
      <vt:lpstr>'200103-981 - Regenerace b...'!Názvy_tisku</vt:lpstr>
      <vt:lpstr>'D.1.1-1-10 - Chrustova 10...'!Názvy_tisku</vt:lpstr>
      <vt:lpstr>'D.1.1-1-12 - Chrustova 12...'!Názvy_tisku</vt:lpstr>
      <vt:lpstr>'D.1.1-1-14 - Chrustova 14...'!Názvy_tisku</vt:lpstr>
      <vt:lpstr>'D.1.1-1-16 - Chrustova 16...'!Názvy_tisku</vt:lpstr>
      <vt:lpstr>'D.1.1-1-18 - Chrustova 18...'!Názvy_tisku</vt:lpstr>
      <vt:lpstr>'D.1.1-1-20 - Chrustova 20...'!Názvy_tisku</vt:lpstr>
      <vt:lpstr>'D.1.1-1-22 - Chrustova 22...'!Názvy_tisku</vt:lpstr>
      <vt:lpstr>'D.1.1-1-8 - Chrustova 8 -...'!Názvy_tisku</vt:lpstr>
      <vt:lpstr>'Rekapitulace stavby'!Názvy_tisku</vt:lpstr>
      <vt:lpstr>'200103-981 - Regenerace b...'!Oblast_tisku</vt:lpstr>
      <vt:lpstr>'D.1.1-1-10 - Chrustova 10...'!Oblast_tisku</vt:lpstr>
      <vt:lpstr>'D.1.1-1-12 - Chrustova 12...'!Oblast_tisku</vt:lpstr>
      <vt:lpstr>'D.1.1-1-14 - Chrustova 14...'!Oblast_tisku</vt:lpstr>
      <vt:lpstr>'D.1.1-1-16 - Chrustova 16...'!Oblast_tisku</vt:lpstr>
      <vt:lpstr>'D.1.1-1-18 - Chrustova 18...'!Oblast_tisku</vt:lpstr>
      <vt:lpstr>'D.1.1-1-20 - Chrustova 20...'!Oblast_tisku</vt:lpstr>
      <vt:lpstr>'D.1.1-1-22 - Chrustova 22...'!Oblast_tisku</vt:lpstr>
      <vt:lpstr>'D.1.1-1-8 - Chrustova 8 -...'!Oblast_tisku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LENKA\lenka</dc:creator>
  <cp:lastModifiedBy>Prchalová Martina</cp:lastModifiedBy>
  <dcterms:created xsi:type="dcterms:W3CDTF">2020-07-10T05:55:34Z</dcterms:created>
  <dcterms:modified xsi:type="dcterms:W3CDTF">2020-07-10T07:09:09Z</dcterms:modified>
</cp:coreProperties>
</file>