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2020-05-27 - Regenerace bytového fondu Mírová osada - I. etapa, ul. Chrustova\05 Dodatečné informace\Vysvětlení, změna, doplnění\6. Vysvětlení a změna ZD\"/>
    </mc:Choice>
  </mc:AlternateContent>
  <xr:revisionPtr revIDLastSave="0" documentId="8_{CDA65C0A-69E8-4E13-A064-C7F414908E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0103-981 - Regenerace b..." sheetId="2" r:id="rId2"/>
    <sheet name="D.1.1-1-12 - Chrustova 12..." sheetId="3" r:id="rId3"/>
    <sheet name="D.1.1-1-16 - Chrustova 16..." sheetId="4" r:id="rId4"/>
    <sheet name="D.1.1-1-8 - Chrustova 8 -..." sheetId="5" r:id="rId5"/>
    <sheet name="D.1.1-1-10 - Chrustova 10..." sheetId="6" r:id="rId6"/>
    <sheet name="D.1.1-1-14 - Chrustova 14..." sheetId="7" r:id="rId7"/>
    <sheet name="D.1.1-1-18 - Chrustova 18..." sheetId="8" r:id="rId8"/>
    <sheet name="D.1.1-1-20 - Chrustova 20..." sheetId="9" r:id="rId9"/>
    <sheet name="D.1.1-1-22 - Chrustova 22..." sheetId="10" r:id="rId10"/>
    <sheet name="Pokyny pro vyplnění" sheetId="11" r:id="rId11"/>
  </sheets>
  <definedNames>
    <definedName name="_xlnm._FilterDatabase" localSheetId="1" hidden="1">'200103-981 - Regenerace b...'!$C$74:$K$83</definedName>
    <definedName name="_xlnm._FilterDatabase" localSheetId="5" hidden="1">'D.1.1-1-10 - Chrustova 10...'!$C$102:$K$353</definedName>
    <definedName name="_xlnm._FilterDatabase" localSheetId="2" hidden="1">'D.1.1-1-12 - Chrustova 12...'!$C$101:$K$343</definedName>
    <definedName name="_xlnm._FilterDatabase" localSheetId="6" hidden="1">'D.1.1-1-14 - Chrustova 14...'!$C$102:$K$405</definedName>
    <definedName name="_xlnm._FilterDatabase" localSheetId="3" hidden="1">'D.1.1-1-16 - Chrustova 16...'!$C$102:$K$404</definedName>
    <definedName name="_xlnm._FilterDatabase" localSheetId="7" hidden="1">'D.1.1-1-18 - Chrustova 18...'!$C$103:$K$399</definedName>
    <definedName name="_xlnm._FilterDatabase" localSheetId="8" hidden="1">'D.1.1-1-20 - Chrustova 20...'!$C$102:$K$384</definedName>
    <definedName name="_xlnm._FilterDatabase" localSheetId="9" hidden="1">'D.1.1-1-22 - Chrustova 22...'!$C$102:$K$387</definedName>
    <definedName name="_xlnm._FilterDatabase" localSheetId="4" hidden="1">'D.1.1-1-8 - Chrustova 8 -...'!$C$100:$K$354</definedName>
    <definedName name="_xlnm.Print_Titles" localSheetId="1">'200103-981 - Regenerace b...'!$74:$74</definedName>
    <definedName name="_xlnm.Print_Titles" localSheetId="5">'D.1.1-1-10 - Chrustova 10...'!$102:$102</definedName>
    <definedName name="_xlnm.Print_Titles" localSheetId="2">'D.1.1-1-12 - Chrustova 12...'!$101:$101</definedName>
    <definedName name="_xlnm.Print_Titles" localSheetId="6">'D.1.1-1-14 - Chrustova 14...'!$102:$102</definedName>
    <definedName name="_xlnm.Print_Titles" localSheetId="3">'D.1.1-1-16 - Chrustova 16...'!$102:$102</definedName>
    <definedName name="_xlnm.Print_Titles" localSheetId="7">'D.1.1-1-18 - Chrustova 18...'!$103:$103</definedName>
    <definedName name="_xlnm.Print_Titles" localSheetId="8">'D.1.1-1-20 - Chrustova 20...'!$102:$102</definedName>
    <definedName name="_xlnm.Print_Titles" localSheetId="9">'D.1.1-1-22 - Chrustova 22...'!$102:$102</definedName>
    <definedName name="_xlnm.Print_Titles" localSheetId="4">'D.1.1-1-8 - Chrustova 8 -...'!$100:$100</definedName>
    <definedName name="_xlnm.Print_Titles" localSheetId="0">'Rekapitulace stavby'!$52:$52</definedName>
    <definedName name="_xlnm.Print_Area" localSheetId="1">'200103-981 - Regenerace b...'!$C$4:$J$37,'200103-981 - Regenerace b...'!$C$43:$J$58,'200103-981 - Regenerace b...'!$C$64:$K$83</definedName>
    <definedName name="_xlnm.Print_Area" localSheetId="5">'D.1.1-1-10 - Chrustova 10...'!$C$4:$J$39,'D.1.1-1-10 - Chrustova 10...'!$C$45:$J$84,'D.1.1-1-10 - Chrustova 10...'!$C$90:$K$353</definedName>
    <definedName name="_xlnm.Print_Area" localSheetId="2">'D.1.1-1-12 - Chrustova 12...'!$C$4:$J$39,'D.1.1-1-12 - Chrustova 12...'!$C$45:$J$83,'D.1.1-1-12 - Chrustova 12...'!$C$89:$K$343</definedName>
    <definedName name="_xlnm.Print_Area" localSheetId="6">'D.1.1-1-14 - Chrustova 14...'!$C$4:$J$39,'D.1.1-1-14 - Chrustova 14...'!$C$45:$J$84,'D.1.1-1-14 - Chrustova 14...'!$C$90:$K$405</definedName>
    <definedName name="_xlnm.Print_Area" localSheetId="3">'D.1.1-1-16 - Chrustova 16...'!$C$4:$J$39,'D.1.1-1-16 - Chrustova 16...'!$C$45:$J$84,'D.1.1-1-16 - Chrustova 16...'!$C$90:$K$404</definedName>
    <definedName name="_xlnm.Print_Area" localSheetId="7">'D.1.1-1-18 - Chrustova 18...'!$C$4:$J$39,'D.1.1-1-18 - Chrustova 18...'!$C$45:$J$85,'D.1.1-1-18 - Chrustova 18...'!$C$91:$K$399</definedName>
    <definedName name="_xlnm.Print_Area" localSheetId="8">'D.1.1-1-20 - Chrustova 20...'!$C$4:$J$39,'D.1.1-1-20 - Chrustova 20...'!$C$45:$J$84,'D.1.1-1-20 - Chrustova 20...'!$C$90:$K$384</definedName>
    <definedName name="_xlnm.Print_Area" localSheetId="9">'D.1.1-1-22 - Chrustova 22...'!$C$4:$J$39,'D.1.1-1-22 - Chrustova 22...'!$C$45:$J$84,'D.1.1-1-22 - Chrustova 22...'!$C$90:$K$387</definedName>
    <definedName name="_xlnm.Print_Area" localSheetId="4">'D.1.1-1-8 - Chrustova 8 -...'!$C$4:$J$39,'D.1.1-1-8 - Chrustova 8 -...'!$C$45:$J$82,'D.1.1-1-8 - Chrustova 8 -...'!$C$88:$K$354</definedName>
    <definedName name="_xlnm.Print_Area" localSheetId="10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63" i="1"/>
  <c r="J35" i="10"/>
  <c r="AX63" i="1" s="1"/>
  <c r="BI387" i="10"/>
  <c r="BH387" i="10"/>
  <c r="BG387" i="10"/>
  <c r="BE387" i="10"/>
  <c r="T387" i="10"/>
  <c r="R387" i="10"/>
  <c r="P387" i="10"/>
  <c r="BI386" i="10"/>
  <c r="BH386" i="10"/>
  <c r="BG386" i="10"/>
  <c r="BE386" i="10"/>
  <c r="T386" i="10"/>
  <c r="R386" i="10"/>
  <c r="P386" i="10"/>
  <c r="BI385" i="10"/>
  <c r="BH385" i="10"/>
  <c r="BG385" i="10"/>
  <c r="BE385" i="10"/>
  <c r="T385" i="10"/>
  <c r="R385" i="10"/>
  <c r="P385" i="10"/>
  <c r="BI384" i="10"/>
  <c r="BH384" i="10"/>
  <c r="BG384" i="10"/>
  <c r="BE384" i="10"/>
  <c r="T384" i="10"/>
  <c r="R384" i="10"/>
  <c r="P384" i="10"/>
  <c r="BI382" i="10"/>
  <c r="BH382" i="10"/>
  <c r="BG382" i="10"/>
  <c r="BE382" i="10"/>
  <c r="T382" i="10"/>
  <c r="R382" i="10"/>
  <c r="P382" i="10"/>
  <c r="BI380" i="10"/>
  <c r="BH380" i="10"/>
  <c r="BG380" i="10"/>
  <c r="BE380" i="10"/>
  <c r="T380" i="10"/>
  <c r="R380" i="10"/>
  <c r="P380" i="10"/>
  <c r="BI379" i="10"/>
  <c r="BH379" i="10"/>
  <c r="BG379" i="10"/>
  <c r="BE379" i="10"/>
  <c r="T379" i="10"/>
  <c r="R379" i="10"/>
  <c r="P379" i="10"/>
  <c r="BI377" i="10"/>
  <c r="BH377" i="10"/>
  <c r="BG377" i="10"/>
  <c r="BE377" i="10"/>
  <c r="T377" i="10"/>
  <c r="R377" i="10"/>
  <c r="P377" i="10"/>
  <c r="BI375" i="10"/>
  <c r="BH375" i="10"/>
  <c r="BG375" i="10"/>
  <c r="BE375" i="10"/>
  <c r="T375" i="10"/>
  <c r="R375" i="10"/>
  <c r="P375" i="10"/>
  <c r="BI371" i="10"/>
  <c r="BH371" i="10"/>
  <c r="BG371" i="10"/>
  <c r="BE371" i="10"/>
  <c r="T371" i="10"/>
  <c r="R371" i="10"/>
  <c r="P371" i="10"/>
  <c r="BI370" i="10"/>
  <c r="BH370" i="10"/>
  <c r="BG370" i="10"/>
  <c r="BE370" i="10"/>
  <c r="T370" i="10"/>
  <c r="R370" i="10"/>
  <c r="P370" i="10"/>
  <c r="BI368" i="10"/>
  <c r="BH368" i="10"/>
  <c r="BG368" i="10"/>
  <c r="BE368" i="10"/>
  <c r="T368" i="10"/>
  <c r="R368" i="10"/>
  <c r="P368" i="10"/>
  <c r="BI365" i="10"/>
  <c r="BH365" i="10"/>
  <c r="BG365" i="10"/>
  <c r="BE365" i="10"/>
  <c r="T365" i="10"/>
  <c r="R365" i="10"/>
  <c r="P365" i="10"/>
  <c r="BI364" i="10"/>
  <c r="BH364" i="10"/>
  <c r="BG364" i="10"/>
  <c r="BE364" i="10"/>
  <c r="T364" i="10"/>
  <c r="R364" i="10"/>
  <c r="P364" i="10"/>
  <c r="BI360" i="10"/>
  <c r="BH360" i="10"/>
  <c r="BG360" i="10"/>
  <c r="BE360" i="10"/>
  <c r="T360" i="10"/>
  <c r="R360" i="10"/>
  <c r="P360" i="10"/>
  <c r="BI358" i="10"/>
  <c r="BH358" i="10"/>
  <c r="BG358" i="10"/>
  <c r="BE358" i="10"/>
  <c r="T358" i="10"/>
  <c r="R358" i="10"/>
  <c r="P358" i="10"/>
  <c r="BI357" i="10"/>
  <c r="BH357" i="10"/>
  <c r="BG357" i="10"/>
  <c r="BE357" i="10"/>
  <c r="T357" i="10"/>
  <c r="R357" i="10"/>
  <c r="P357" i="10"/>
  <c r="BI356" i="10"/>
  <c r="BH356" i="10"/>
  <c r="BG356" i="10"/>
  <c r="BE356" i="10"/>
  <c r="T356" i="10"/>
  <c r="R356" i="10"/>
  <c r="P356" i="10"/>
  <c r="BI355" i="10"/>
  <c r="BH355" i="10"/>
  <c r="BG355" i="10"/>
  <c r="BE355" i="10"/>
  <c r="T355" i="10"/>
  <c r="R355" i="10"/>
  <c r="P355" i="10"/>
  <c r="BI354" i="10"/>
  <c r="BH354" i="10"/>
  <c r="BG354" i="10"/>
  <c r="BE354" i="10"/>
  <c r="T354" i="10"/>
  <c r="R354" i="10"/>
  <c r="P354" i="10"/>
  <c r="BI353" i="10"/>
  <c r="BH353" i="10"/>
  <c r="BG353" i="10"/>
  <c r="BE353" i="10"/>
  <c r="T353" i="10"/>
  <c r="R353" i="10"/>
  <c r="P353" i="10"/>
  <c r="BI351" i="10"/>
  <c r="BH351" i="10"/>
  <c r="BG351" i="10"/>
  <c r="BE351" i="10"/>
  <c r="T351" i="10"/>
  <c r="R351" i="10"/>
  <c r="P351" i="10"/>
  <c r="BI350" i="10"/>
  <c r="BH350" i="10"/>
  <c r="BG350" i="10"/>
  <c r="BE350" i="10"/>
  <c r="T350" i="10"/>
  <c r="R350" i="10"/>
  <c r="P350" i="10"/>
  <c r="BI349" i="10"/>
  <c r="BH349" i="10"/>
  <c r="BG349" i="10"/>
  <c r="BE349" i="10"/>
  <c r="T349" i="10"/>
  <c r="R349" i="10"/>
  <c r="P349" i="10"/>
  <c r="BI347" i="10"/>
  <c r="BH347" i="10"/>
  <c r="BG347" i="10"/>
  <c r="BE347" i="10"/>
  <c r="T347" i="10"/>
  <c r="R347" i="10"/>
  <c r="P347" i="10"/>
  <c r="BI346" i="10"/>
  <c r="BH346" i="10"/>
  <c r="BG346" i="10"/>
  <c r="BE346" i="10"/>
  <c r="T346" i="10"/>
  <c r="R346" i="10"/>
  <c r="P346" i="10"/>
  <c r="BI344" i="10"/>
  <c r="BH344" i="10"/>
  <c r="BG344" i="10"/>
  <c r="BE344" i="10"/>
  <c r="T344" i="10"/>
  <c r="R344" i="10"/>
  <c r="P344" i="10"/>
  <c r="BI343" i="10"/>
  <c r="BH343" i="10"/>
  <c r="BG343" i="10"/>
  <c r="BE343" i="10"/>
  <c r="T343" i="10"/>
  <c r="R343" i="10"/>
  <c r="P343" i="10"/>
  <c r="BI342" i="10"/>
  <c r="BH342" i="10"/>
  <c r="BG342" i="10"/>
  <c r="BE342" i="10"/>
  <c r="T342" i="10"/>
  <c r="R342" i="10"/>
  <c r="P342" i="10"/>
  <c r="BI340" i="10"/>
  <c r="BH340" i="10"/>
  <c r="BG340" i="10"/>
  <c r="BE340" i="10"/>
  <c r="T340" i="10"/>
  <c r="R340" i="10"/>
  <c r="P340" i="10"/>
  <c r="BI339" i="10"/>
  <c r="BH339" i="10"/>
  <c r="BG339" i="10"/>
  <c r="BE339" i="10"/>
  <c r="T339" i="10"/>
  <c r="R339" i="10"/>
  <c r="P339" i="10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2" i="10"/>
  <c r="BH332" i="10"/>
  <c r="BG332" i="10"/>
  <c r="BE332" i="10"/>
  <c r="T332" i="10"/>
  <c r="T331" i="10"/>
  <c r="R332" i="10"/>
  <c r="R331" i="10"/>
  <c r="P332" i="10"/>
  <c r="P331" i="10"/>
  <c r="BI330" i="10"/>
  <c r="BH330" i="10"/>
  <c r="BG330" i="10"/>
  <c r="BE330" i="10"/>
  <c r="T330" i="10"/>
  <c r="T329" i="10"/>
  <c r="R330" i="10"/>
  <c r="R329" i="10"/>
  <c r="P330" i="10"/>
  <c r="P329" i="10"/>
  <c r="BI328" i="10"/>
  <c r="BH328" i="10"/>
  <c r="BG328" i="10"/>
  <c r="BE328" i="10"/>
  <c r="T328" i="10"/>
  <c r="R328" i="10"/>
  <c r="P328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4" i="10"/>
  <c r="BH324" i="10"/>
  <c r="BG324" i="10"/>
  <c r="BE324" i="10"/>
  <c r="T324" i="10"/>
  <c r="R324" i="10"/>
  <c r="P324" i="10"/>
  <c r="BI322" i="10"/>
  <c r="BH322" i="10"/>
  <c r="BG322" i="10"/>
  <c r="BE322" i="10"/>
  <c r="T322" i="10"/>
  <c r="R322" i="10"/>
  <c r="P322" i="10"/>
  <c r="BI321" i="10"/>
  <c r="BH321" i="10"/>
  <c r="BG321" i="10"/>
  <c r="BE321" i="10"/>
  <c r="T321" i="10"/>
  <c r="R321" i="10"/>
  <c r="P321" i="10"/>
  <c r="BI319" i="10"/>
  <c r="BH319" i="10"/>
  <c r="BG319" i="10"/>
  <c r="BE319" i="10"/>
  <c r="T319" i="10"/>
  <c r="R319" i="10"/>
  <c r="P319" i="10"/>
  <c r="BI316" i="10"/>
  <c r="BH316" i="10"/>
  <c r="BG316" i="10"/>
  <c r="BE316" i="10"/>
  <c r="T316" i="10"/>
  <c r="R316" i="10"/>
  <c r="P316" i="10"/>
  <c r="BI314" i="10"/>
  <c r="BH314" i="10"/>
  <c r="BG314" i="10"/>
  <c r="BE314" i="10"/>
  <c r="T314" i="10"/>
  <c r="R314" i="10"/>
  <c r="P314" i="10"/>
  <c r="BI310" i="10"/>
  <c r="BH310" i="10"/>
  <c r="BG310" i="10"/>
  <c r="BE310" i="10"/>
  <c r="T310" i="10"/>
  <c r="R310" i="10"/>
  <c r="P310" i="10"/>
  <c r="BI308" i="10"/>
  <c r="BH308" i="10"/>
  <c r="BG308" i="10"/>
  <c r="BE308" i="10"/>
  <c r="T308" i="10"/>
  <c r="R308" i="10"/>
  <c r="P308" i="10"/>
  <c r="BI307" i="10"/>
  <c r="BH307" i="10"/>
  <c r="BG307" i="10"/>
  <c r="BE307" i="10"/>
  <c r="T307" i="10"/>
  <c r="R307" i="10"/>
  <c r="P307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3" i="10"/>
  <c r="BH283" i="10"/>
  <c r="BG283" i="10"/>
  <c r="BE283" i="10"/>
  <c r="T283" i="10"/>
  <c r="R283" i="10"/>
  <c r="P283" i="10"/>
  <c r="BI280" i="10"/>
  <c r="BH280" i="10"/>
  <c r="BG280" i="10"/>
  <c r="BE280" i="10"/>
  <c r="T280" i="10"/>
  <c r="T279" i="10"/>
  <c r="R280" i="10"/>
  <c r="R279" i="10" s="1"/>
  <c r="R250" i="10" s="1"/>
  <c r="P280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T250" i="10" s="1"/>
  <c r="R253" i="10"/>
  <c r="P253" i="10"/>
  <c r="BI252" i="10"/>
  <c r="BH252" i="10"/>
  <c r="BG252" i="10"/>
  <c r="BE252" i="10"/>
  <c r="T252" i="10"/>
  <c r="R252" i="10"/>
  <c r="P252" i="10"/>
  <c r="P250" i="10" s="1"/>
  <c r="BI251" i="10"/>
  <c r="BH251" i="10"/>
  <c r="BG251" i="10"/>
  <c r="BE251" i="10"/>
  <c r="T251" i="10"/>
  <c r="R251" i="10"/>
  <c r="P251" i="10"/>
  <c r="BI249" i="10"/>
  <c r="BH249" i="10"/>
  <c r="BG249" i="10"/>
  <c r="BE249" i="10"/>
  <c r="T249" i="10"/>
  <c r="T248" i="10"/>
  <c r="R249" i="10"/>
  <c r="R248" i="10"/>
  <c r="P249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2" i="10"/>
  <c r="BH222" i="10"/>
  <c r="BG222" i="10"/>
  <c r="BE222" i="10"/>
  <c r="T222" i="10"/>
  <c r="R222" i="10"/>
  <c r="P222" i="10"/>
  <c r="BI219" i="10"/>
  <c r="BH219" i="10"/>
  <c r="BG219" i="10"/>
  <c r="BE219" i="10"/>
  <c r="T219" i="10"/>
  <c r="R219" i="10"/>
  <c r="P219" i="10"/>
  <c r="BI217" i="10"/>
  <c r="BH217" i="10"/>
  <c r="BG217" i="10"/>
  <c r="BE217" i="10"/>
  <c r="T217" i="10"/>
  <c r="R217" i="10"/>
  <c r="P217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0" i="10"/>
  <c r="BH210" i="10"/>
  <c r="BG210" i="10"/>
  <c r="BE210" i="10"/>
  <c r="T210" i="10"/>
  <c r="R210" i="10"/>
  <c r="P210" i="10"/>
  <c r="BI207" i="10"/>
  <c r="BH207" i="10"/>
  <c r="BG207" i="10"/>
  <c r="BE207" i="10"/>
  <c r="T207" i="10"/>
  <c r="R207" i="10"/>
  <c r="P207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199" i="10"/>
  <c r="BH199" i="10"/>
  <c r="BG199" i="10"/>
  <c r="BE199" i="10"/>
  <c r="T199" i="10"/>
  <c r="R199" i="10"/>
  <c r="P199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79" i="10"/>
  <c r="BH179" i="10"/>
  <c r="BG179" i="10"/>
  <c r="BE179" i="10"/>
  <c r="T179" i="10"/>
  <c r="R179" i="10"/>
  <c r="P179" i="10"/>
  <c r="BI176" i="10"/>
  <c r="BH176" i="10"/>
  <c r="BG176" i="10"/>
  <c r="BE176" i="10"/>
  <c r="T176" i="10"/>
  <c r="R176" i="10"/>
  <c r="P176" i="10"/>
  <c r="BI174" i="10"/>
  <c r="BH174" i="10"/>
  <c r="BG174" i="10"/>
  <c r="BE174" i="10"/>
  <c r="T174" i="10"/>
  <c r="R174" i="10"/>
  <c r="P174" i="10"/>
  <c r="BI165" i="10"/>
  <c r="BH165" i="10"/>
  <c r="BG165" i="10"/>
  <c r="BE165" i="10"/>
  <c r="T165" i="10"/>
  <c r="R165" i="10"/>
  <c r="P165" i="10"/>
  <c r="BI163" i="10"/>
  <c r="BH163" i="10"/>
  <c r="BG163" i="10"/>
  <c r="BE163" i="10"/>
  <c r="T163" i="10"/>
  <c r="R163" i="10"/>
  <c r="P163" i="10"/>
  <c r="BI159" i="10"/>
  <c r="BH159" i="10"/>
  <c r="BG159" i="10"/>
  <c r="BE159" i="10"/>
  <c r="T159" i="10"/>
  <c r="R159" i="10"/>
  <c r="P159" i="10"/>
  <c r="BI157" i="10"/>
  <c r="BH157" i="10"/>
  <c r="BG157" i="10"/>
  <c r="BE157" i="10"/>
  <c r="T157" i="10"/>
  <c r="R157" i="10"/>
  <c r="P157" i="10"/>
  <c r="BI154" i="10"/>
  <c r="BH154" i="10"/>
  <c r="BG154" i="10"/>
  <c r="BE154" i="10"/>
  <c r="T154" i="10"/>
  <c r="R154" i="10"/>
  <c r="P154" i="10"/>
  <c r="BI152" i="10"/>
  <c r="BH152" i="10"/>
  <c r="BG152" i="10"/>
  <c r="BE152" i="10"/>
  <c r="T152" i="10"/>
  <c r="R152" i="10"/>
  <c r="P152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6" i="10"/>
  <c r="BH146" i="10"/>
  <c r="BG146" i="10"/>
  <c r="BE146" i="10"/>
  <c r="T146" i="10"/>
  <c r="R146" i="10"/>
  <c r="P146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4" i="10"/>
  <c r="BH134" i="10"/>
  <c r="BG134" i="10"/>
  <c r="BE134" i="10"/>
  <c r="T134" i="10"/>
  <c r="R134" i="10"/>
  <c r="P134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7" i="10"/>
  <c r="BH127" i="10"/>
  <c r="BG127" i="10"/>
  <c r="BE127" i="10"/>
  <c r="T127" i="10"/>
  <c r="R127" i="10"/>
  <c r="P127" i="10"/>
  <c r="BI124" i="10"/>
  <c r="BH124" i="10"/>
  <c r="BG124" i="10"/>
  <c r="BE124" i="10"/>
  <c r="T124" i="10"/>
  <c r="R124" i="10"/>
  <c r="P124" i="10"/>
  <c r="BI122" i="10"/>
  <c r="BH122" i="10"/>
  <c r="BG122" i="10"/>
  <c r="BE122" i="10"/>
  <c r="T122" i="10"/>
  <c r="T121" i="10"/>
  <c r="R122" i="10"/>
  <c r="R121" i="10" s="1"/>
  <c r="P122" i="10"/>
  <c r="P121" i="10"/>
  <c r="BI118" i="10"/>
  <c r="BH118" i="10"/>
  <c r="BG118" i="10"/>
  <c r="BE118" i="10"/>
  <c r="T118" i="10"/>
  <c r="T117" i="10" s="1"/>
  <c r="R118" i="10"/>
  <c r="R117" i="10"/>
  <c r="P118" i="10"/>
  <c r="P117" i="10" s="1"/>
  <c r="BI116" i="10"/>
  <c r="BH116" i="10"/>
  <c r="BG116" i="10"/>
  <c r="BE116" i="10"/>
  <c r="T116" i="10"/>
  <c r="R116" i="10"/>
  <c r="P116" i="10"/>
  <c r="BI115" i="10"/>
  <c r="BH115" i="10"/>
  <c r="BG115" i="10"/>
  <c r="BE115" i="10"/>
  <c r="T115" i="10"/>
  <c r="R115" i="10"/>
  <c r="P115" i="10"/>
  <c r="BI114" i="10"/>
  <c r="BH114" i="10"/>
  <c r="BG114" i="10"/>
  <c r="BE114" i="10"/>
  <c r="T114" i="10"/>
  <c r="R114" i="10"/>
  <c r="P114" i="10"/>
  <c r="BI113" i="10"/>
  <c r="BH113" i="10"/>
  <c r="BG113" i="10"/>
  <c r="BE113" i="10"/>
  <c r="T113" i="10"/>
  <c r="R113" i="10"/>
  <c r="P113" i="10"/>
  <c r="BI112" i="10"/>
  <c r="BH112" i="10"/>
  <c r="BG112" i="10"/>
  <c r="BE112" i="10"/>
  <c r="T112" i="10"/>
  <c r="R112" i="10"/>
  <c r="P112" i="10"/>
  <c r="BI109" i="10"/>
  <c r="BH109" i="10"/>
  <c r="BG109" i="10"/>
  <c r="BE109" i="10"/>
  <c r="T109" i="10"/>
  <c r="R109" i="10"/>
  <c r="P109" i="10"/>
  <c r="BI106" i="10"/>
  <c r="BH106" i="10"/>
  <c r="BG106" i="10"/>
  <c r="BE106" i="10"/>
  <c r="T106" i="10"/>
  <c r="R106" i="10"/>
  <c r="P106" i="10"/>
  <c r="J100" i="10"/>
  <c r="J99" i="10"/>
  <c r="F97" i="10"/>
  <c r="E95" i="10"/>
  <c r="J55" i="10"/>
  <c r="J54" i="10"/>
  <c r="F52" i="10"/>
  <c r="E50" i="10"/>
  <c r="J18" i="10"/>
  <c r="E18" i="10"/>
  <c r="F55" i="10" s="1"/>
  <c r="J17" i="10"/>
  <c r="J15" i="10"/>
  <c r="E15" i="10"/>
  <c r="F54" i="10" s="1"/>
  <c r="J14" i="10"/>
  <c r="J12" i="10"/>
  <c r="J97" i="10"/>
  <c r="E7" i="10"/>
  <c r="E93" i="10"/>
  <c r="J37" i="9"/>
  <c r="J36" i="9"/>
  <c r="AY62" i="1" s="1"/>
  <c r="J35" i="9"/>
  <c r="AX62" i="1"/>
  <c r="BI384" i="9"/>
  <c r="BH384" i="9"/>
  <c r="BG384" i="9"/>
  <c r="BE384" i="9"/>
  <c r="T384" i="9"/>
  <c r="R384" i="9"/>
  <c r="P384" i="9"/>
  <c r="BI383" i="9"/>
  <c r="BH383" i="9"/>
  <c r="BG383" i="9"/>
  <c r="BE383" i="9"/>
  <c r="T383" i="9"/>
  <c r="R383" i="9"/>
  <c r="P383" i="9"/>
  <c r="BI382" i="9"/>
  <c r="BH382" i="9"/>
  <c r="BG382" i="9"/>
  <c r="BE382" i="9"/>
  <c r="T382" i="9"/>
  <c r="R382" i="9"/>
  <c r="P382" i="9"/>
  <c r="BI381" i="9"/>
  <c r="BH381" i="9"/>
  <c r="BG381" i="9"/>
  <c r="BE381" i="9"/>
  <c r="T381" i="9"/>
  <c r="R381" i="9"/>
  <c r="P381" i="9"/>
  <c r="BI379" i="9"/>
  <c r="BH379" i="9"/>
  <c r="BG379" i="9"/>
  <c r="BE379" i="9"/>
  <c r="T379" i="9"/>
  <c r="R379" i="9"/>
  <c r="P379" i="9"/>
  <c r="BI377" i="9"/>
  <c r="BH377" i="9"/>
  <c r="BG377" i="9"/>
  <c r="BE377" i="9"/>
  <c r="T377" i="9"/>
  <c r="R377" i="9"/>
  <c r="P377" i="9"/>
  <c r="BI376" i="9"/>
  <c r="BH376" i="9"/>
  <c r="BG376" i="9"/>
  <c r="BE376" i="9"/>
  <c r="T376" i="9"/>
  <c r="R376" i="9"/>
  <c r="P376" i="9"/>
  <c r="BI374" i="9"/>
  <c r="BH374" i="9"/>
  <c r="BG374" i="9"/>
  <c r="BE374" i="9"/>
  <c r="T374" i="9"/>
  <c r="R374" i="9"/>
  <c r="P374" i="9"/>
  <c r="BI372" i="9"/>
  <c r="BH372" i="9"/>
  <c r="BG372" i="9"/>
  <c r="BE372" i="9"/>
  <c r="T372" i="9"/>
  <c r="R372" i="9"/>
  <c r="P372" i="9"/>
  <c r="BI368" i="9"/>
  <c r="BH368" i="9"/>
  <c r="BG368" i="9"/>
  <c r="BE368" i="9"/>
  <c r="T368" i="9"/>
  <c r="R368" i="9"/>
  <c r="P368" i="9"/>
  <c r="BI367" i="9"/>
  <c r="BH367" i="9"/>
  <c r="BG367" i="9"/>
  <c r="BE367" i="9"/>
  <c r="T367" i="9"/>
  <c r="R367" i="9"/>
  <c r="P367" i="9"/>
  <c r="BI365" i="9"/>
  <c r="BH365" i="9"/>
  <c r="BG365" i="9"/>
  <c r="BE365" i="9"/>
  <c r="T365" i="9"/>
  <c r="R365" i="9"/>
  <c r="P365" i="9"/>
  <c r="BI362" i="9"/>
  <c r="BH362" i="9"/>
  <c r="BG362" i="9"/>
  <c r="BE362" i="9"/>
  <c r="T362" i="9"/>
  <c r="R362" i="9"/>
  <c r="P362" i="9"/>
  <c r="BI361" i="9"/>
  <c r="BH361" i="9"/>
  <c r="BG361" i="9"/>
  <c r="BE361" i="9"/>
  <c r="T361" i="9"/>
  <c r="R361" i="9"/>
  <c r="P361" i="9"/>
  <c r="BI357" i="9"/>
  <c r="BH357" i="9"/>
  <c r="BG357" i="9"/>
  <c r="BE357" i="9"/>
  <c r="T357" i="9"/>
  <c r="R357" i="9"/>
  <c r="P357" i="9"/>
  <c r="BI355" i="9"/>
  <c r="BH355" i="9"/>
  <c r="BG355" i="9"/>
  <c r="BE355" i="9"/>
  <c r="T355" i="9"/>
  <c r="R355" i="9"/>
  <c r="P355" i="9"/>
  <c r="BI354" i="9"/>
  <c r="BH354" i="9"/>
  <c r="BG354" i="9"/>
  <c r="BE354" i="9"/>
  <c r="T354" i="9"/>
  <c r="R354" i="9"/>
  <c r="P354" i="9"/>
  <c r="BI353" i="9"/>
  <c r="BH353" i="9"/>
  <c r="BG353" i="9"/>
  <c r="BE353" i="9"/>
  <c r="T353" i="9"/>
  <c r="R353" i="9"/>
  <c r="P353" i="9"/>
  <c r="BI352" i="9"/>
  <c r="BH352" i="9"/>
  <c r="BG352" i="9"/>
  <c r="BE352" i="9"/>
  <c r="T352" i="9"/>
  <c r="R352" i="9"/>
  <c r="P352" i="9"/>
  <c r="BI351" i="9"/>
  <c r="BH351" i="9"/>
  <c r="BG351" i="9"/>
  <c r="BE351" i="9"/>
  <c r="T351" i="9"/>
  <c r="R351" i="9"/>
  <c r="P351" i="9"/>
  <c r="BI350" i="9"/>
  <c r="BH350" i="9"/>
  <c r="BG350" i="9"/>
  <c r="BE350" i="9"/>
  <c r="T350" i="9"/>
  <c r="R350" i="9"/>
  <c r="P350" i="9"/>
  <c r="BI348" i="9"/>
  <c r="BH348" i="9"/>
  <c r="BG348" i="9"/>
  <c r="BE348" i="9"/>
  <c r="T348" i="9"/>
  <c r="R348" i="9"/>
  <c r="P348" i="9"/>
  <c r="BI347" i="9"/>
  <c r="BH347" i="9"/>
  <c r="BG347" i="9"/>
  <c r="BE347" i="9"/>
  <c r="T347" i="9"/>
  <c r="R347" i="9"/>
  <c r="P347" i="9"/>
  <c r="BI346" i="9"/>
  <c r="BH346" i="9"/>
  <c r="BG346" i="9"/>
  <c r="BE346" i="9"/>
  <c r="T346" i="9"/>
  <c r="R346" i="9"/>
  <c r="P346" i="9"/>
  <c r="BI344" i="9"/>
  <c r="BH344" i="9"/>
  <c r="BG344" i="9"/>
  <c r="BE344" i="9"/>
  <c r="T344" i="9"/>
  <c r="R344" i="9"/>
  <c r="P344" i="9"/>
  <c r="BI343" i="9"/>
  <c r="BH343" i="9"/>
  <c r="BG343" i="9"/>
  <c r="BE343" i="9"/>
  <c r="T343" i="9"/>
  <c r="R343" i="9"/>
  <c r="P343" i="9"/>
  <c r="BI341" i="9"/>
  <c r="BH341" i="9"/>
  <c r="BG341" i="9"/>
  <c r="BE341" i="9"/>
  <c r="T341" i="9"/>
  <c r="R341" i="9"/>
  <c r="P341" i="9"/>
  <c r="BI340" i="9"/>
  <c r="BH340" i="9"/>
  <c r="BG340" i="9"/>
  <c r="BE340" i="9"/>
  <c r="T340" i="9"/>
  <c r="R340" i="9"/>
  <c r="P340" i="9"/>
  <c r="BI339" i="9"/>
  <c r="BH339" i="9"/>
  <c r="BG339" i="9"/>
  <c r="BE339" i="9"/>
  <c r="T339" i="9"/>
  <c r="R339" i="9"/>
  <c r="P339" i="9"/>
  <c r="BI337" i="9"/>
  <c r="BH337" i="9"/>
  <c r="BG337" i="9"/>
  <c r="BE337" i="9"/>
  <c r="T337" i="9"/>
  <c r="R337" i="9"/>
  <c r="P337" i="9"/>
  <c r="BI336" i="9"/>
  <c r="BH336" i="9"/>
  <c r="BG336" i="9"/>
  <c r="BE336" i="9"/>
  <c r="T336" i="9"/>
  <c r="R336" i="9"/>
  <c r="P336" i="9"/>
  <c r="BI332" i="9"/>
  <c r="BH332" i="9"/>
  <c r="BG332" i="9"/>
  <c r="BE332" i="9"/>
  <c r="T332" i="9"/>
  <c r="R332" i="9"/>
  <c r="P332" i="9"/>
  <c r="BI331" i="9"/>
  <c r="BH331" i="9"/>
  <c r="BG331" i="9"/>
  <c r="BE331" i="9"/>
  <c r="T331" i="9"/>
  <c r="R331" i="9"/>
  <c r="P331" i="9"/>
  <c r="BI329" i="9"/>
  <c r="BH329" i="9"/>
  <c r="BG329" i="9"/>
  <c r="BE329" i="9"/>
  <c r="T329" i="9"/>
  <c r="T328" i="9"/>
  <c r="R329" i="9"/>
  <c r="R328" i="9"/>
  <c r="P329" i="9"/>
  <c r="P328" i="9"/>
  <c r="BI327" i="9"/>
  <c r="BH327" i="9"/>
  <c r="BG327" i="9"/>
  <c r="BE327" i="9"/>
  <c r="T327" i="9"/>
  <c r="T326" i="9"/>
  <c r="R327" i="9"/>
  <c r="R326" i="9"/>
  <c r="P327" i="9"/>
  <c r="P326" i="9"/>
  <c r="BI325" i="9"/>
  <c r="BH325" i="9"/>
  <c r="BG325" i="9"/>
  <c r="BE325" i="9"/>
  <c r="T325" i="9"/>
  <c r="R325" i="9"/>
  <c r="P325" i="9"/>
  <c r="BI324" i="9"/>
  <c r="BH324" i="9"/>
  <c r="BG324" i="9"/>
  <c r="BE324" i="9"/>
  <c r="T324" i="9"/>
  <c r="R324" i="9"/>
  <c r="P324" i="9"/>
  <c r="BI323" i="9"/>
  <c r="BH323" i="9"/>
  <c r="BG323" i="9"/>
  <c r="BE323" i="9"/>
  <c r="T323" i="9"/>
  <c r="R323" i="9"/>
  <c r="P323" i="9"/>
  <c r="BI321" i="9"/>
  <c r="BH321" i="9"/>
  <c r="BG321" i="9"/>
  <c r="BE321" i="9"/>
  <c r="T321" i="9"/>
  <c r="R321" i="9"/>
  <c r="P321" i="9"/>
  <c r="BI319" i="9"/>
  <c r="BH319" i="9"/>
  <c r="BG319" i="9"/>
  <c r="BE319" i="9"/>
  <c r="T319" i="9"/>
  <c r="R319" i="9"/>
  <c r="P319" i="9"/>
  <c r="BI318" i="9"/>
  <c r="BH318" i="9"/>
  <c r="BG318" i="9"/>
  <c r="BE318" i="9"/>
  <c r="T318" i="9"/>
  <c r="R318" i="9"/>
  <c r="P318" i="9"/>
  <c r="BI316" i="9"/>
  <c r="BH316" i="9"/>
  <c r="BG316" i="9"/>
  <c r="BE316" i="9"/>
  <c r="T316" i="9"/>
  <c r="R316" i="9"/>
  <c r="P316" i="9"/>
  <c r="BI313" i="9"/>
  <c r="BH313" i="9"/>
  <c r="BG313" i="9"/>
  <c r="BE313" i="9"/>
  <c r="T313" i="9"/>
  <c r="R313" i="9"/>
  <c r="P313" i="9"/>
  <c r="BI311" i="9"/>
  <c r="BH311" i="9"/>
  <c r="BG311" i="9"/>
  <c r="BE311" i="9"/>
  <c r="T311" i="9"/>
  <c r="R311" i="9"/>
  <c r="P311" i="9"/>
  <c r="BI307" i="9"/>
  <c r="BH307" i="9"/>
  <c r="BG307" i="9"/>
  <c r="BE307" i="9"/>
  <c r="T307" i="9"/>
  <c r="R307" i="9"/>
  <c r="P307" i="9"/>
  <c r="BI305" i="9"/>
  <c r="BH305" i="9"/>
  <c r="BG305" i="9"/>
  <c r="BE305" i="9"/>
  <c r="T305" i="9"/>
  <c r="R305" i="9"/>
  <c r="P305" i="9"/>
  <c r="BI304" i="9"/>
  <c r="BH304" i="9"/>
  <c r="BG304" i="9"/>
  <c r="BE304" i="9"/>
  <c r="T304" i="9"/>
  <c r="R304" i="9"/>
  <c r="P304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298" i="9"/>
  <c r="BH298" i="9"/>
  <c r="BG298" i="9"/>
  <c r="BE298" i="9"/>
  <c r="T298" i="9"/>
  <c r="R298" i="9"/>
  <c r="P298" i="9"/>
  <c r="BI297" i="9"/>
  <c r="BH297" i="9"/>
  <c r="BG297" i="9"/>
  <c r="BE297" i="9"/>
  <c r="T297" i="9"/>
  <c r="R297" i="9"/>
  <c r="P297" i="9"/>
  <c r="BI295" i="9"/>
  <c r="BH295" i="9"/>
  <c r="BG295" i="9"/>
  <c r="BE295" i="9"/>
  <c r="T295" i="9"/>
  <c r="R295" i="9"/>
  <c r="P295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1" i="9"/>
  <c r="BH281" i="9"/>
  <c r="BG281" i="9"/>
  <c r="BE281" i="9"/>
  <c r="T281" i="9"/>
  <c r="R281" i="9"/>
  <c r="P281" i="9"/>
  <c r="BI278" i="9"/>
  <c r="BH278" i="9"/>
  <c r="BG278" i="9"/>
  <c r="BE278" i="9"/>
  <c r="T278" i="9"/>
  <c r="T277" i="9"/>
  <c r="R278" i="9"/>
  <c r="R277" i="9"/>
  <c r="P278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4" i="9"/>
  <c r="BH254" i="9"/>
  <c r="BG254" i="9"/>
  <c r="BE254" i="9"/>
  <c r="T254" i="9"/>
  <c r="R254" i="9"/>
  <c r="P254" i="9"/>
  <c r="BI251" i="9"/>
  <c r="BH251" i="9"/>
  <c r="BG251" i="9"/>
  <c r="BE251" i="9"/>
  <c r="T251" i="9"/>
  <c r="R251" i="9"/>
  <c r="P251" i="9"/>
  <c r="BI249" i="9"/>
  <c r="BH249" i="9"/>
  <c r="BG249" i="9"/>
  <c r="BE249" i="9"/>
  <c r="T249" i="9"/>
  <c r="R249" i="9"/>
  <c r="P249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2" i="9"/>
  <c r="BH242" i="9"/>
  <c r="BG242" i="9"/>
  <c r="BE242" i="9"/>
  <c r="T242" i="9"/>
  <c r="R242" i="9"/>
  <c r="P242" i="9"/>
  <c r="BI239" i="9"/>
  <c r="BH239" i="9"/>
  <c r="BG239" i="9"/>
  <c r="BE239" i="9"/>
  <c r="T239" i="9"/>
  <c r="R239" i="9"/>
  <c r="P239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1" i="9"/>
  <c r="BH231" i="9"/>
  <c r="BG231" i="9"/>
  <c r="BE231" i="9"/>
  <c r="T231" i="9"/>
  <c r="R231" i="9"/>
  <c r="P231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1" i="9"/>
  <c r="BH211" i="9"/>
  <c r="BG211" i="9"/>
  <c r="BE211" i="9"/>
  <c r="T211" i="9"/>
  <c r="R211" i="9"/>
  <c r="P211" i="9"/>
  <c r="BI208" i="9"/>
  <c r="BH208" i="9"/>
  <c r="BG208" i="9"/>
  <c r="BE208" i="9"/>
  <c r="T208" i="9"/>
  <c r="R208" i="9"/>
  <c r="P208" i="9"/>
  <c r="BI206" i="9"/>
  <c r="BH206" i="9"/>
  <c r="BG206" i="9"/>
  <c r="BE206" i="9"/>
  <c r="T206" i="9"/>
  <c r="R206" i="9"/>
  <c r="P206" i="9"/>
  <c r="BI197" i="9"/>
  <c r="BH197" i="9"/>
  <c r="BG197" i="9"/>
  <c r="BE197" i="9"/>
  <c r="T197" i="9"/>
  <c r="R197" i="9"/>
  <c r="P197" i="9"/>
  <c r="BI195" i="9"/>
  <c r="BH195" i="9"/>
  <c r="BG195" i="9"/>
  <c r="BE195" i="9"/>
  <c r="T195" i="9"/>
  <c r="R195" i="9"/>
  <c r="P195" i="9"/>
  <c r="BI191" i="9"/>
  <c r="BH191" i="9"/>
  <c r="BG191" i="9"/>
  <c r="BE191" i="9"/>
  <c r="T191" i="9"/>
  <c r="R191" i="9"/>
  <c r="P191" i="9"/>
  <c r="BI189" i="9"/>
  <c r="BH189" i="9"/>
  <c r="BG189" i="9"/>
  <c r="BE189" i="9"/>
  <c r="T189" i="9"/>
  <c r="R189" i="9"/>
  <c r="P189" i="9"/>
  <c r="BI186" i="9"/>
  <c r="BH186" i="9"/>
  <c r="BG186" i="9"/>
  <c r="BE186" i="9"/>
  <c r="T186" i="9"/>
  <c r="R186" i="9"/>
  <c r="P186" i="9"/>
  <c r="BI184" i="9"/>
  <c r="BH184" i="9"/>
  <c r="BG184" i="9"/>
  <c r="BE184" i="9"/>
  <c r="T184" i="9"/>
  <c r="R184" i="9"/>
  <c r="P184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8" i="9"/>
  <c r="BH178" i="9"/>
  <c r="BG178" i="9"/>
  <c r="BE178" i="9"/>
  <c r="T178" i="9"/>
  <c r="R178" i="9"/>
  <c r="P178" i="9"/>
  <c r="BI175" i="9"/>
  <c r="BH175" i="9"/>
  <c r="BG175" i="9"/>
  <c r="BE175" i="9"/>
  <c r="T175" i="9"/>
  <c r="R175" i="9"/>
  <c r="P175" i="9"/>
  <c r="BI173" i="9"/>
  <c r="BH173" i="9"/>
  <c r="BG173" i="9"/>
  <c r="BE173" i="9"/>
  <c r="T173" i="9"/>
  <c r="R173" i="9"/>
  <c r="P173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R166" i="9"/>
  <c r="P166" i="9"/>
  <c r="BI163" i="9"/>
  <c r="BH163" i="9"/>
  <c r="BG163" i="9"/>
  <c r="BE163" i="9"/>
  <c r="T163" i="9"/>
  <c r="R163" i="9"/>
  <c r="P163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6" i="9"/>
  <c r="BH156" i="9"/>
  <c r="BG156" i="9"/>
  <c r="BE156" i="9"/>
  <c r="T156" i="9"/>
  <c r="R156" i="9"/>
  <c r="P156" i="9"/>
  <c r="BI154" i="9"/>
  <c r="BH154" i="9"/>
  <c r="BG154" i="9"/>
  <c r="BE154" i="9"/>
  <c r="T154" i="9"/>
  <c r="T153" i="9" s="1"/>
  <c r="R154" i="9"/>
  <c r="R153" i="9"/>
  <c r="P154" i="9"/>
  <c r="P153" i="9" s="1"/>
  <c r="BI152" i="9"/>
  <c r="BH152" i="9"/>
  <c r="BG152" i="9"/>
  <c r="BE152" i="9"/>
  <c r="T152" i="9"/>
  <c r="T151" i="9"/>
  <c r="R152" i="9"/>
  <c r="R151" i="9" s="1"/>
  <c r="P152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2" i="9"/>
  <c r="BH122" i="9"/>
  <c r="BG122" i="9"/>
  <c r="BE122" i="9"/>
  <c r="T122" i="9"/>
  <c r="R122" i="9"/>
  <c r="P122" i="9"/>
  <c r="BI118" i="9"/>
  <c r="BH118" i="9"/>
  <c r="BG118" i="9"/>
  <c r="BE118" i="9"/>
  <c r="T118" i="9"/>
  <c r="T117" i="9"/>
  <c r="R118" i="9"/>
  <c r="R117" i="9"/>
  <c r="P118" i="9"/>
  <c r="P117" i="9"/>
  <c r="BI116" i="9"/>
  <c r="BH116" i="9"/>
  <c r="BG116" i="9"/>
  <c r="BE116" i="9"/>
  <c r="T116" i="9"/>
  <c r="R116" i="9"/>
  <c r="P116" i="9"/>
  <c r="BI115" i="9"/>
  <c r="BH115" i="9"/>
  <c r="BG115" i="9"/>
  <c r="BE115" i="9"/>
  <c r="T115" i="9"/>
  <c r="R115" i="9"/>
  <c r="P115" i="9"/>
  <c r="BI114" i="9"/>
  <c r="BH114" i="9"/>
  <c r="BG114" i="9"/>
  <c r="BE114" i="9"/>
  <c r="T114" i="9"/>
  <c r="R114" i="9"/>
  <c r="P114" i="9"/>
  <c r="BI113" i="9"/>
  <c r="BH113" i="9"/>
  <c r="BG113" i="9"/>
  <c r="BE113" i="9"/>
  <c r="T113" i="9"/>
  <c r="R113" i="9"/>
  <c r="P113" i="9"/>
  <c r="BI112" i="9"/>
  <c r="BH112" i="9"/>
  <c r="BG112" i="9"/>
  <c r="BE112" i="9"/>
  <c r="T112" i="9"/>
  <c r="R112" i="9"/>
  <c r="P112" i="9"/>
  <c r="BI109" i="9"/>
  <c r="BH109" i="9"/>
  <c r="BG109" i="9"/>
  <c r="BE109" i="9"/>
  <c r="T109" i="9"/>
  <c r="R109" i="9"/>
  <c r="P109" i="9"/>
  <c r="BI106" i="9"/>
  <c r="BH106" i="9"/>
  <c r="BG106" i="9"/>
  <c r="BE106" i="9"/>
  <c r="T106" i="9"/>
  <c r="R106" i="9"/>
  <c r="P106" i="9"/>
  <c r="J100" i="9"/>
  <c r="J99" i="9"/>
  <c r="F97" i="9"/>
  <c r="E95" i="9"/>
  <c r="J55" i="9"/>
  <c r="J54" i="9"/>
  <c r="F52" i="9"/>
  <c r="E50" i="9"/>
  <c r="J18" i="9"/>
  <c r="E18" i="9"/>
  <c r="F55" i="9"/>
  <c r="J17" i="9"/>
  <c r="J15" i="9"/>
  <c r="E15" i="9"/>
  <c r="F99" i="9"/>
  <c r="J14" i="9"/>
  <c r="J12" i="9"/>
  <c r="J97" i="9" s="1"/>
  <c r="E7" i="9"/>
  <c r="E93" i="9"/>
  <c r="J37" i="8"/>
  <c r="J36" i="8"/>
  <c r="AY61" i="1"/>
  <c r="J35" i="8"/>
  <c r="AX61" i="1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4" i="8"/>
  <c r="BH394" i="8"/>
  <c r="BG394" i="8"/>
  <c r="BE394" i="8"/>
  <c r="T394" i="8"/>
  <c r="R394" i="8"/>
  <c r="P394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89" i="8"/>
  <c r="BH389" i="8"/>
  <c r="BG389" i="8"/>
  <c r="BE389" i="8"/>
  <c r="T389" i="8"/>
  <c r="R389" i="8"/>
  <c r="P389" i="8"/>
  <c r="BI387" i="8"/>
  <c r="BH387" i="8"/>
  <c r="BG387" i="8"/>
  <c r="BE387" i="8"/>
  <c r="T387" i="8"/>
  <c r="R387" i="8"/>
  <c r="P387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0" i="8"/>
  <c r="BH380" i="8"/>
  <c r="BG380" i="8"/>
  <c r="BE380" i="8"/>
  <c r="T380" i="8"/>
  <c r="R380" i="8"/>
  <c r="P380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2" i="8"/>
  <c r="BH372" i="8"/>
  <c r="BG372" i="8"/>
  <c r="BE372" i="8"/>
  <c r="T372" i="8"/>
  <c r="R372" i="8"/>
  <c r="P372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2" i="8"/>
  <c r="BH342" i="8"/>
  <c r="BG342" i="8"/>
  <c r="BE342" i="8"/>
  <c r="T342" i="8"/>
  <c r="T341" i="8"/>
  <c r="R342" i="8"/>
  <c r="R341" i="8" s="1"/>
  <c r="P342" i="8"/>
  <c r="P341" i="8"/>
  <c r="BI340" i="8"/>
  <c r="BH340" i="8"/>
  <c r="BG340" i="8"/>
  <c r="BE340" i="8"/>
  <c r="T340" i="8"/>
  <c r="T339" i="8" s="1"/>
  <c r="R340" i="8"/>
  <c r="R339" i="8"/>
  <c r="P340" i="8"/>
  <c r="P339" i="8" s="1"/>
  <c r="BI338" i="8"/>
  <c r="BH338" i="8"/>
  <c r="BG338" i="8"/>
  <c r="BE338" i="8"/>
  <c r="T338" i="8"/>
  <c r="R338" i="8"/>
  <c r="P338" i="8"/>
  <c r="BI337" i="8"/>
  <c r="BH337" i="8"/>
  <c r="BG337" i="8"/>
  <c r="BE337" i="8"/>
  <c r="T337" i="8"/>
  <c r="R337" i="8"/>
  <c r="P337" i="8"/>
  <c r="BI336" i="8"/>
  <c r="BH336" i="8"/>
  <c r="BG336" i="8"/>
  <c r="BE336" i="8"/>
  <c r="T336" i="8"/>
  <c r="R336" i="8"/>
  <c r="P336" i="8"/>
  <c r="BI334" i="8"/>
  <c r="BH334" i="8"/>
  <c r="BG334" i="8"/>
  <c r="BE334" i="8"/>
  <c r="T334" i="8"/>
  <c r="R334" i="8"/>
  <c r="P334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29" i="8"/>
  <c r="BH329" i="8"/>
  <c r="BG329" i="8"/>
  <c r="BE329" i="8"/>
  <c r="T329" i="8"/>
  <c r="R329" i="8"/>
  <c r="P329" i="8"/>
  <c r="BI326" i="8"/>
  <c r="BH326" i="8"/>
  <c r="BG326" i="8"/>
  <c r="BE326" i="8"/>
  <c r="T326" i="8"/>
  <c r="R326" i="8"/>
  <c r="P326" i="8"/>
  <c r="BI324" i="8"/>
  <c r="BH324" i="8"/>
  <c r="BG324" i="8"/>
  <c r="BE324" i="8"/>
  <c r="T324" i="8"/>
  <c r="R324" i="8"/>
  <c r="P324" i="8"/>
  <c r="BI320" i="8"/>
  <c r="BH320" i="8"/>
  <c r="BG320" i="8"/>
  <c r="BE320" i="8"/>
  <c r="T320" i="8"/>
  <c r="R320" i="8"/>
  <c r="P320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8" i="8"/>
  <c r="BH308" i="8"/>
  <c r="BG308" i="8"/>
  <c r="BE308" i="8"/>
  <c r="T308" i="8"/>
  <c r="R308" i="8"/>
  <c r="P308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4" i="8"/>
  <c r="BH294" i="8"/>
  <c r="BG294" i="8"/>
  <c r="BE294" i="8"/>
  <c r="T294" i="8"/>
  <c r="R294" i="8"/>
  <c r="P294" i="8"/>
  <c r="BI291" i="8"/>
  <c r="BH291" i="8"/>
  <c r="BG291" i="8"/>
  <c r="BE291" i="8"/>
  <c r="T291" i="8"/>
  <c r="T290" i="8" s="1"/>
  <c r="R291" i="8"/>
  <c r="R290" i="8"/>
  <c r="P291" i="8"/>
  <c r="P290" i="8" s="1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R260" i="8" s="1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1" i="8"/>
  <c r="BH261" i="8"/>
  <c r="BG261" i="8"/>
  <c r="BE261" i="8"/>
  <c r="T261" i="8"/>
  <c r="T260" i="8" s="1"/>
  <c r="R261" i="8"/>
  <c r="P261" i="8"/>
  <c r="P260" i="8" s="1"/>
  <c r="BI259" i="8"/>
  <c r="BH259" i="8"/>
  <c r="BG259" i="8"/>
  <c r="BE259" i="8"/>
  <c r="T259" i="8"/>
  <c r="T258" i="8"/>
  <c r="R259" i="8"/>
  <c r="R258" i="8" s="1"/>
  <c r="P259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4" i="8"/>
  <c r="BH234" i="8"/>
  <c r="BG234" i="8"/>
  <c r="BE234" i="8"/>
  <c r="T234" i="8"/>
  <c r="R234" i="8"/>
  <c r="P234" i="8"/>
  <c r="BI231" i="8"/>
  <c r="BH231" i="8"/>
  <c r="BG231" i="8"/>
  <c r="BE231" i="8"/>
  <c r="T231" i="8"/>
  <c r="R231" i="8"/>
  <c r="P231" i="8"/>
  <c r="BI229" i="8"/>
  <c r="BH229" i="8"/>
  <c r="BG229" i="8"/>
  <c r="BE229" i="8"/>
  <c r="T229" i="8"/>
  <c r="R229" i="8"/>
  <c r="P229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7" i="8"/>
  <c r="BH217" i="8"/>
  <c r="BG217" i="8"/>
  <c r="BE217" i="8"/>
  <c r="T217" i="8"/>
  <c r="R217" i="8"/>
  <c r="P217" i="8"/>
  <c r="BI214" i="8"/>
  <c r="BH214" i="8"/>
  <c r="BG214" i="8"/>
  <c r="BE214" i="8"/>
  <c r="T214" i="8"/>
  <c r="R214" i="8"/>
  <c r="P214" i="8"/>
  <c r="BI211" i="8"/>
  <c r="BH211" i="8"/>
  <c r="BG211" i="8"/>
  <c r="BE211" i="8"/>
  <c r="T211" i="8"/>
  <c r="R211" i="8"/>
  <c r="P211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3" i="8"/>
  <c r="BH203" i="8"/>
  <c r="BG203" i="8"/>
  <c r="BE203" i="8"/>
  <c r="T203" i="8"/>
  <c r="R203" i="8"/>
  <c r="P203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2" i="8"/>
  <c r="BH182" i="8"/>
  <c r="BG182" i="8"/>
  <c r="BE182" i="8"/>
  <c r="T182" i="8"/>
  <c r="R182" i="8"/>
  <c r="P182" i="8"/>
  <c r="BI179" i="8"/>
  <c r="BH179" i="8"/>
  <c r="BG179" i="8"/>
  <c r="BE179" i="8"/>
  <c r="T179" i="8"/>
  <c r="R179" i="8"/>
  <c r="P179" i="8"/>
  <c r="BI177" i="8"/>
  <c r="BH177" i="8"/>
  <c r="BG177" i="8"/>
  <c r="BE177" i="8"/>
  <c r="T177" i="8"/>
  <c r="R177" i="8"/>
  <c r="P177" i="8"/>
  <c r="BI168" i="8"/>
  <c r="BH168" i="8"/>
  <c r="BG168" i="8"/>
  <c r="BE168" i="8"/>
  <c r="T168" i="8"/>
  <c r="R168" i="8"/>
  <c r="P168" i="8"/>
  <c r="BI166" i="8"/>
  <c r="BH166" i="8"/>
  <c r="BG166" i="8"/>
  <c r="BE166" i="8"/>
  <c r="T166" i="8"/>
  <c r="R166" i="8"/>
  <c r="P166" i="8"/>
  <c r="BI162" i="8"/>
  <c r="BH162" i="8"/>
  <c r="BG162" i="8"/>
  <c r="BE162" i="8"/>
  <c r="T162" i="8"/>
  <c r="R162" i="8"/>
  <c r="P162" i="8"/>
  <c r="BI160" i="8"/>
  <c r="BH160" i="8"/>
  <c r="BG160" i="8"/>
  <c r="BE160" i="8"/>
  <c r="T160" i="8"/>
  <c r="R160" i="8"/>
  <c r="P160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4" i="8"/>
  <c r="BH144" i="8"/>
  <c r="BG144" i="8"/>
  <c r="BE144" i="8"/>
  <c r="T144" i="8"/>
  <c r="R144" i="8"/>
  <c r="P144" i="8"/>
  <c r="BI141" i="8"/>
  <c r="BH141" i="8"/>
  <c r="BG141" i="8"/>
  <c r="BE141" i="8"/>
  <c r="T141" i="8"/>
  <c r="R141" i="8"/>
  <c r="P141" i="8"/>
  <c r="BI138" i="8"/>
  <c r="BH138" i="8"/>
  <c r="BG138" i="8"/>
  <c r="BE138" i="8"/>
  <c r="T138" i="8"/>
  <c r="R138" i="8"/>
  <c r="P138" i="8"/>
  <c r="BI135" i="8"/>
  <c r="BH135" i="8"/>
  <c r="BG135" i="8"/>
  <c r="BE135" i="8"/>
  <c r="T135" i="8"/>
  <c r="R135" i="8"/>
  <c r="P135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5" i="8"/>
  <c r="BH125" i="8"/>
  <c r="BG125" i="8"/>
  <c r="BE125" i="8"/>
  <c r="T125" i="8"/>
  <c r="R125" i="8"/>
  <c r="P125" i="8"/>
  <c r="BI123" i="8"/>
  <c r="BH123" i="8"/>
  <c r="BG123" i="8"/>
  <c r="BE123" i="8"/>
  <c r="T123" i="8"/>
  <c r="T122" i="8"/>
  <c r="R123" i="8"/>
  <c r="R122" i="8"/>
  <c r="P123" i="8"/>
  <c r="P122" i="8"/>
  <c r="BI119" i="8"/>
  <c r="BH119" i="8"/>
  <c r="BG119" i="8"/>
  <c r="BE119" i="8"/>
  <c r="T119" i="8"/>
  <c r="T118" i="8"/>
  <c r="R119" i="8"/>
  <c r="R118" i="8"/>
  <c r="P119" i="8"/>
  <c r="P118" i="8"/>
  <c r="BI117" i="8"/>
  <c r="BH117" i="8"/>
  <c r="BG117" i="8"/>
  <c r="BE117" i="8"/>
  <c r="T117" i="8"/>
  <c r="R117" i="8"/>
  <c r="P117" i="8"/>
  <c r="BI116" i="8"/>
  <c r="BH116" i="8"/>
  <c r="BG116" i="8"/>
  <c r="BE116" i="8"/>
  <c r="T116" i="8"/>
  <c r="R116" i="8"/>
  <c r="P116" i="8"/>
  <c r="BI115" i="8"/>
  <c r="BH115" i="8"/>
  <c r="BG115" i="8"/>
  <c r="BE115" i="8"/>
  <c r="T115" i="8"/>
  <c r="R115" i="8"/>
  <c r="P115" i="8"/>
  <c r="BI114" i="8"/>
  <c r="BH114" i="8"/>
  <c r="BG114" i="8"/>
  <c r="BE114" i="8"/>
  <c r="T114" i="8"/>
  <c r="R114" i="8"/>
  <c r="P114" i="8"/>
  <c r="BI113" i="8"/>
  <c r="BH113" i="8"/>
  <c r="BG113" i="8"/>
  <c r="BE113" i="8"/>
  <c r="T113" i="8"/>
  <c r="R113" i="8"/>
  <c r="P113" i="8"/>
  <c r="BI110" i="8"/>
  <c r="BH110" i="8"/>
  <c r="BG110" i="8"/>
  <c r="BE110" i="8"/>
  <c r="T110" i="8"/>
  <c r="R110" i="8"/>
  <c r="P110" i="8"/>
  <c r="BI107" i="8"/>
  <c r="BH107" i="8"/>
  <c r="BG107" i="8"/>
  <c r="BE107" i="8"/>
  <c r="T107" i="8"/>
  <c r="R107" i="8"/>
  <c r="P107" i="8"/>
  <c r="J101" i="8"/>
  <c r="J100" i="8"/>
  <c r="F98" i="8"/>
  <c r="E96" i="8"/>
  <c r="J55" i="8"/>
  <c r="J54" i="8"/>
  <c r="F52" i="8"/>
  <c r="E50" i="8"/>
  <c r="J18" i="8"/>
  <c r="E18" i="8"/>
  <c r="F101" i="8"/>
  <c r="J17" i="8"/>
  <c r="J15" i="8"/>
  <c r="E15" i="8"/>
  <c r="F100" i="8"/>
  <c r="J14" i="8"/>
  <c r="J12" i="8"/>
  <c r="J52" i="8" s="1"/>
  <c r="E7" i="8"/>
  <c r="E48" i="8"/>
  <c r="J37" i="7"/>
  <c r="J36" i="7"/>
  <c r="AY60" i="1"/>
  <c r="J35" i="7"/>
  <c r="AX60" i="1"/>
  <c r="BI405" i="7"/>
  <c r="BH405" i="7"/>
  <c r="BG405" i="7"/>
  <c r="BE405" i="7"/>
  <c r="T405" i="7"/>
  <c r="R405" i="7"/>
  <c r="P405" i="7"/>
  <c r="BI404" i="7"/>
  <c r="BH404" i="7"/>
  <c r="BG404" i="7"/>
  <c r="BE404" i="7"/>
  <c r="T404" i="7"/>
  <c r="R404" i="7"/>
  <c r="P404" i="7"/>
  <c r="BI403" i="7"/>
  <c r="BH403" i="7"/>
  <c r="BG403" i="7"/>
  <c r="BE403" i="7"/>
  <c r="T403" i="7"/>
  <c r="R403" i="7"/>
  <c r="P403" i="7"/>
  <c r="BI402" i="7"/>
  <c r="BH402" i="7"/>
  <c r="BG402" i="7"/>
  <c r="BE402" i="7"/>
  <c r="T402" i="7"/>
  <c r="R402" i="7"/>
  <c r="P402" i="7"/>
  <c r="BI400" i="7"/>
  <c r="BH400" i="7"/>
  <c r="BG400" i="7"/>
  <c r="BE400" i="7"/>
  <c r="T400" i="7"/>
  <c r="R400" i="7"/>
  <c r="P400" i="7"/>
  <c r="BI398" i="7"/>
  <c r="BH398" i="7"/>
  <c r="BG398" i="7"/>
  <c r="BE398" i="7"/>
  <c r="T398" i="7"/>
  <c r="R398" i="7"/>
  <c r="P398" i="7"/>
  <c r="BI397" i="7"/>
  <c r="BH397" i="7"/>
  <c r="BG397" i="7"/>
  <c r="BE397" i="7"/>
  <c r="T397" i="7"/>
  <c r="R397" i="7"/>
  <c r="P397" i="7"/>
  <c r="BI395" i="7"/>
  <c r="BH395" i="7"/>
  <c r="BG395" i="7"/>
  <c r="BE395" i="7"/>
  <c r="T395" i="7"/>
  <c r="R395" i="7"/>
  <c r="P395" i="7"/>
  <c r="BI393" i="7"/>
  <c r="BH393" i="7"/>
  <c r="BG393" i="7"/>
  <c r="BE393" i="7"/>
  <c r="T393" i="7"/>
  <c r="R393" i="7"/>
  <c r="P393" i="7"/>
  <c r="BI389" i="7"/>
  <c r="BH389" i="7"/>
  <c r="BG389" i="7"/>
  <c r="BE389" i="7"/>
  <c r="T389" i="7"/>
  <c r="R389" i="7"/>
  <c r="P389" i="7"/>
  <c r="BI388" i="7"/>
  <c r="BH388" i="7"/>
  <c r="BG388" i="7"/>
  <c r="BE388" i="7"/>
  <c r="T388" i="7"/>
  <c r="R388" i="7"/>
  <c r="P388" i="7"/>
  <c r="BI386" i="7"/>
  <c r="BH386" i="7"/>
  <c r="BG386" i="7"/>
  <c r="BE386" i="7"/>
  <c r="T386" i="7"/>
  <c r="R386" i="7"/>
  <c r="P386" i="7"/>
  <c r="BI383" i="7"/>
  <c r="BH383" i="7"/>
  <c r="BG383" i="7"/>
  <c r="BE383" i="7"/>
  <c r="T383" i="7"/>
  <c r="R383" i="7"/>
  <c r="P383" i="7"/>
  <c r="BI382" i="7"/>
  <c r="BH382" i="7"/>
  <c r="BG382" i="7"/>
  <c r="BE382" i="7"/>
  <c r="T382" i="7"/>
  <c r="R382" i="7"/>
  <c r="P382" i="7"/>
  <c r="BI378" i="7"/>
  <c r="BH378" i="7"/>
  <c r="BG378" i="7"/>
  <c r="BE378" i="7"/>
  <c r="T378" i="7"/>
  <c r="R378" i="7"/>
  <c r="P378" i="7"/>
  <c r="BI376" i="7"/>
  <c r="BH376" i="7"/>
  <c r="BG376" i="7"/>
  <c r="BE376" i="7"/>
  <c r="T376" i="7"/>
  <c r="R376" i="7"/>
  <c r="P376" i="7"/>
  <c r="BI375" i="7"/>
  <c r="BH375" i="7"/>
  <c r="BG375" i="7"/>
  <c r="BE375" i="7"/>
  <c r="T375" i="7"/>
  <c r="R375" i="7"/>
  <c r="P375" i="7"/>
  <c r="BI374" i="7"/>
  <c r="BH374" i="7"/>
  <c r="BG374" i="7"/>
  <c r="BE374" i="7"/>
  <c r="T374" i="7"/>
  <c r="R374" i="7"/>
  <c r="P374" i="7"/>
  <c r="BI373" i="7"/>
  <c r="BH373" i="7"/>
  <c r="BG373" i="7"/>
  <c r="BE373" i="7"/>
  <c r="T373" i="7"/>
  <c r="R373" i="7"/>
  <c r="P373" i="7"/>
  <c r="BI372" i="7"/>
  <c r="BH372" i="7"/>
  <c r="BG372" i="7"/>
  <c r="BE372" i="7"/>
  <c r="T372" i="7"/>
  <c r="R372" i="7"/>
  <c r="P372" i="7"/>
  <c r="BI371" i="7"/>
  <c r="BH371" i="7"/>
  <c r="BG371" i="7"/>
  <c r="BE371" i="7"/>
  <c r="T371" i="7"/>
  <c r="R371" i="7"/>
  <c r="P371" i="7"/>
  <c r="BI369" i="7"/>
  <c r="BH369" i="7"/>
  <c r="BG369" i="7"/>
  <c r="BE369" i="7"/>
  <c r="T369" i="7"/>
  <c r="R369" i="7"/>
  <c r="P369" i="7"/>
  <c r="BI368" i="7"/>
  <c r="BH368" i="7"/>
  <c r="BG368" i="7"/>
  <c r="BE368" i="7"/>
  <c r="T368" i="7"/>
  <c r="R368" i="7"/>
  <c r="P368" i="7"/>
  <c r="BI367" i="7"/>
  <c r="BH367" i="7"/>
  <c r="BG367" i="7"/>
  <c r="BE367" i="7"/>
  <c r="T367" i="7"/>
  <c r="R367" i="7"/>
  <c r="P367" i="7"/>
  <c r="BI366" i="7"/>
  <c r="BH366" i="7"/>
  <c r="BG366" i="7"/>
  <c r="BE366" i="7"/>
  <c r="T366" i="7"/>
  <c r="R366" i="7"/>
  <c r="P366" i="7"/>
  <c r="BI365" i="7"/>
  <c r="BH365" i="7"/>
  <c r="BG365" i="7"/>
  <c r="BE365" i="7"/>
  <c r="T365" i="7"/>
  <c r="R365" i="7"/>
  <c r="P365" i="7"/>
  <c r="BI363" i="7"/>
  <c r="BH363" i="7"/>
  <c r="BG363" i="7"/>
  <c r="BE363" i="7"/>
  <c r="T363" i="7"/>
  <c r="R363" i="7"/>
  <c r="P363" i="7"/>
  <c r="BI362" i="7"/>
  <c r="BH362" i="7"/>
  <c r="BG362" i="7"/>
  <c r="BE362" i="7"/>
  <c r="T362" i="7"/>
  <c r="R362" i="7"/>
  <c r="P362" i="7"/>
  <c r="BI360" i="7"/>
  <c r="BH360" i="7"/>
  <c r="BG360" i="7"/>
  <c r="BE360" i="7"/>
  <c r="T360" i="7"/>
  <c r="R360" i="7"/>
  <c r="P360" i="7"/>
  <c r="BI359" i="7"/>
  <c r="BH359" i="7"/>
  <c r="BG359" i="7"/>
  <c r="BE359" i="7"/>
  <c r="T359" i="7"/>
  <c r="R359" i="7"/>
  <c r="P359" i="7"/>
  <c r="BI358" i="7"/>
  <c r="BH358" i="7"/>
  <c r="BG358" i="7"/>
  <c r="BE358" i="7"/>
  <c r="T358" i="7"/>
  <c r="R358" i="7"/>
  <c r="P358" i="7"/>
  <c r="BI356" i="7"/>
  <c r="BH356" i="7"/>
  <c r="BG356" i="7"/>
  <c r="BE356" i="7"/>
  <c r="T356" i="7"/>
  <c r="R356" i="7"/>
  <c r="P356" i="7"/>
  <c r="BI355" i="7"/>
  <c r="BH355" i="7"/>
  <c r="BG355" i="7"/>
  <c r="BE355" i="7"/>
  <c r="T355" i="7"/>
  <c r="R355" i="7"/>
  <c r="P355" i="7"/>
  <c r="BI351" i="7"/>
  <c r="BH351" i="7"/>
  <c r="BG351" i="7"/>
  <c r="BE351" i="7"/>
  <c r="T351" i="7"/>
  <c r="R351" i="7"/>
  <c r="P351" i="7"/>
  <c r="BI348" i="7"/>
  <c r="BH348" i="7"/>
  <c r="BG348" i="7"/>
  <c r="BE348" i="7"/>
  <c r="T348" i="7"/>
  <c r="R348" i="7"/>
  <c r="P348" i="7"/>
  <c r="BI345" i="7"/>
  <c r="BH345" i="7"/>
  <c r="BG345" i="7"/>
  <c r="BE345" i="7"/>
  <c r="T345" i="7"/>
  <c r="R345" i="7"/>
  <c r="P345" i="7"/>
  <c r="BI343" i="7"/>
  <c r="BH343" i="7"/>
  <c r="BG343" i="7"/>
  <c r="BE343" i="7"/>
  <c r="T343" i="7"/>
  <c r="T342" i="7"/>
  <c r="R343" i="7"/>
  <c r="R342" i="7"/>
  <c r="P343" i="7"/>
  <c r="P342" i="7"/>
  <c r="BI341" i="7"/>
  <c r="BH341" i="7"/>
  <c r="BG341" i="7"/>
  <c r="BE341" i="7"/>
  <c r="T341" i="7"/>
  <c r="T340" i="7"/>
  <c r="R341" i="7"/>
  <c r="R340" i="7"/>
  <c r="P341" i="7"/>
  <c r="P340" i="7"/>
  <c r="BI339" i="7"/>
  <c r="BH339" i="7"/>
  <c r="BG339" i="7"/>
  <c r="BE339" i="7"/>
  <c r="T339" i="7"/>
  <c r="R339" i="7"/>
  <c r="P339" i="7"/>
  <c r="BI338" i="7"/>
  <c r="BH338" i="7"/>
  <c r="BG338" i="7"/>
  <c r="BE338" i="7"/>
  <c r="T338" i="7"/>
  <c r="R338" i="7"/>
  <c r="P338" i="7"/>
  <c r="BI337" i="7"/>
  <c r="BH337" i="7"/>
  <c r="BG337" i="7"/>
  <c r="BE337" i="7"/>
  <c r="T337" i="7"/>
  <c r="R337" i="7"/>
  <c r="P337" i="7"/>
  <c r="BI335" i="7"/>
  <c r="BH335" i="7"/>
  <c r="BG335" i="7"/>
  <c r="BE335" i="7"/>
  <c r="T335" i="7"/>
  <c r="R335" i="7"/>
  <c r="P335" i="7"/>
  <c r="BI333" i="7"/>
  <c r="BH333" i="7"/>
  <c r="BG333" i="7"/>
  <c r="BE333" i="7"/>
  <c r="T333" i="7"/>
  <c r="R333" i="7"/>
  <c r="P333" i="7"/>
  <c r="BI332" i="7"/>
  <c r="BH332" i="7"/>
  <c r="BG332" i="7"/>
  <c r="BE332" i="7"/>
  <c r="T332" i="7"/>
  <c r="R332" i="7"/>
  <c r="P332" i="7"/>
  <c r="BI330" i="7"/>
  <c r="BH330" i="7"/>
  <c r="BG330" i="7"/>
  <c r="BE330" i="7"/>
  <c r="T330" i="7"/>
  <c r="R330" i="7"/>
  <c r="P330" i="7"/>
  <c r="BI327" i="7"/>
  <c r="BH327" i="7"/>
  <c r="BG327" i="7"/>
  <c r="BE327" i="7"/>
  <c r="T327" i="7"/>
  <c r="R327" i="7"/>
  <c r="P327" i="7"/>
  <c r="BI325" i="7"/>
  <c r="BH325" i="7"/>
  <c r="BG325" i="7"/>
  <c r="BE325" i="7"/>
  <c r="T325" i="7"/>
  <c r="R325" i="7"/>
  <c r="P325" i="7"/>
  <c r="BI321" i="7"/>
  <c r="BH321" i="7"/>
  <c r="BG321" i="7"/>
  <c r="BE321" i="7"/>
  <c r="T321" i="7"/>
  <c r="R321" i="7"/>
  <c r="P321" i="7"/>
  <c r="BI319" i="7"/>
  <c r="BH319" i="7"/>
  <c r="BG319" i="7"/>
  <c r="BE319" i="7"/>
  <c r="T319" i="7"/>
  <c r="R319" i="7"/>
  <c r="P319" i="7"/>
  <c r="BI318" i="7"/>
  <c r="BH318" i="7"/>
  <c r="BG318" i="7"/>
  <c r="BE318" i="7"/>
  <c r="T318" i="7"/>
  <c r="R318" i="7"/>
  <c r="P318" i="7"/>
  <c r="BI316" i="7"/>
  <c r="BH316" i="7"/>
  <c r="BG316" i="7"/>
  <c r="BE316" i="7"/>
  <c r="T316" i="7"/>
  <c r="R316" i="7"/>
  <c r="P316" i="7"/>
  <c r="BI315" i="7"/>
  <c r="BH315" i="7"/>
  <c r="BG315" i="7"/>
  <c r="BE315" i="7"/>
  <c r="T315" i="7"/>
  <c r="R315" i="7"/>
  <c r="P315" i="7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09" i="7"/>
  <c r="BH309" i="7"/>
  <c r="BG309" i="7"/>
  <c r="BE309" i="7"/>
  <c r="T309" i="7"/>
  <c r="R309" i="7"/>
  <c r="P309" i="7"/>
  <c r="BI308" i="7"/>
  <c r="BH308" i="7"/>
  <c r="BG308" i="7"/>
  <c r="BE308" i="7"/>
  <c r="T308" i="7"/>
  <c r="R308" i="7"/>
  <c r="P308" i="7"/>
  <c r="BI306" i="7"/>
  <c r="BH306" i="7"/>
  <c r="BG306" i="7"/>
  <c r="BE306" i="7"/>
  <c r="T306" i="7"/>
  <c r="R306" i="7"/>
  <c r="P306" i="7"/>
  <c r="BI305" i="7"/>
  <c r="BH305" i="7"/>
  <c r="BG305" i="7"/>
  <c r="BE305" i="7"/>
  <c r="T305" i="7"/>
  <c r="R305" i="7"/>
  <c r="P305" i="7"/>
  <c r="BI303" i="7"/>
  <c r="BH303" i="7"/>
  <c r="BG303" i="7"/>
  <c r="BE303" i="7"/>
  <c r="T303" i="7"/>
  <c r="R303" i="7"/>
  <c r="P303" i="7"/>
  <c r="BI302" i="7"/>
  <c r="BH302" i="7"/>
  <c r="BG302" i="7"/>
  <c r="BE302" i="7"/>
  <c r="T302" i="7"/>
  <c r="R302" i="7"/>
  <c r="P302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4" i="7"/>
  <c r="BH294" i="7"/>
  <c r="BG294" i="7"/>
  <c r="BE294" i="7"/>
  <c r="T294" i="7"/>
  <c r="R294" i="7"/>
  <c r="P294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T261" i="7"/>
  <c r="R262" i="7"/>
  <c r="R261" i="7" s="1"/>
  <c r="P262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2" i="7"/>
  <c r="BH232" i="7"/>
  <c r="BG232" i="7"/>
  <c r="BE232" i="7"/>
  <c r="T232" i="7"/>
  <c r="R232" i="7"/>
  <c r="P232" i="7"/>
  <c r="BI229" i="7"/>
  <c r="BH229" i="7"/>
  <c r="BG229" i="7"/>
  <c r="BE229" i="7"/>
  <c r="T229" i="7"/>
  <c r="R229" i="7"/>
  <c r="P229" i="7"/>
  <c r="BI227" i="7"/>
  <c r="BH227" i="7"/>
  <c r="BG227" i="7"/>
  <c r="BE227" i="7"/>
  <c r="T227" i="7"/>
  <c r="R227" i="7"/>
  <c r="P227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R220" i="7"/>
  <c r="P220" i="7"/>
  <c r="BI217" i="7"/>
  <c r="BH217" i="7"/>
  <c r="BG217" i="7"/>
  <c r="BE217" i="7"/>
  <c r="T217" i="7"/>
  <c r="R217" i="7"/>
  <c r="P217" i="7"/>
  <c r="BI214" i="7"/>
  <c r="BH214" i="7"/>
  <c r="BG214" i="7"/>
  <c r="BE214" i="7"/>
  <c r="T214" i="7"/>
  <c r="R214" i="7"/>
  <c r="P214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6" i="7"/>
  <c r="BH206" i="7"/>
  <c r="BG206" i="7"/>
  <c r="BE206" i="7"/>
  <c r="T206" i="7"/>
  <c r="R206" i="7"/>
  <c r="P206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3" i="7"/>
  <c r="BH183" i="7"/>
  <c r="BG183" i="7"/>
  <c r="BE183" i="7"/>
  <c r="T183" i="7"/>
  <c r="R183" i="7"/>
  <c r="P183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0" i="7"/>
  <c r="BH150" i="7"/>
  <c r="BG150" i="7"/>
  <c r="BE150" i="7"/>
  <c r="T150" i="7"/>
  <c r="R150" i="7"/>
  <c r="P150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R129" i="7"/>
  <c r="P129" i="7"/>
  <c r="BI126" i="7"/>
  <c r="BH126" i="7"/>
  <c r="BG126" i="7"/>
  <c r="BE126" i="7"/>
  <c r="T126" i="7"/>
  <c r="R126" i="7"/>
  <c r="P126" i="7"/>
  <c r="BI124" i="7"/>
  <c r="BH124" i="7"/>
  <c r="BG124" i="7"/>
  <c r="BE124" i="7"/>
  <c r="T124" i="7"/>
  <c r="T123" i="7"/>
  <c r="R124" i="7"/>
  <c r="R123" i="7"/>
  <c r="P124" i="7"/>
  <c r="P123" i="7"/>
  <c r="BI120" i="7"/>
  <c r="BH120" i="7"/>
  <c r="BG120" i="7"/>
  <c r="BE120" i="7"/>
  <c r="T120" i="7"/>
  <c r="T119" i="7"/>
  <c r="R120" i="7"/>
  <c r="R119" i="7"/>
  <c r="P120" i="7"/>
  <c r="P119" i="7"/>
  <c r="BI118" i="7"/>
  <c r="BH118" i="7"/>
  <c r="BG118" i="7"/>
  <c r="BE118" i="7"/>
  <c r="T118" i="7"/>
  <c r="T117" i="7"/>
  <c r="R118" i="7"/>
  <c r="R117" i="7"/>
  <c r="P118" i="7"/>
  <c r="P117" i="7"/>
  <c r="BI116" i="7"/>
  <c r="BH116" i="7"/>
  <c r="BG116" i="7"/>
  <c r="BE116" i="7"/>
  <c r="T116" i="7"/>
  <c r="R116" i="7"/>
  <c r="P116" i="7"/>
  <c r="BI115" i="7"/>
  <c r="BH115" i="7"/>
  <c r="BG115" i="7"/>
  <c r="BE115" i="7"/>
  <c r="T115" i="7"/>
  <c r="R115" i="7"/>
  <c r="P115" i="7"/>
  <c r="BI114" i="7"/>
  <c r="BH114" i="7"/>
  <c r="BG114" i="7"/>
  <c r="BE114" i="7"/>
  <c r="T114" i="7"/>
  <c r="R114" i="7"/>
  <c r="P114" i="7"/>
  <c r="BI113" i="7"/>
  <c r="BH113" i="7"/>
  <c r="BG113" i="7"/>
  <c r="BE113" i="7"/>
  <c r="T113" i="7"/>
  <c r="R113" i="7"/>
  <c r="P113" i="7"/>
  <c r="BI112" i="7"/>
  <c r="BH112" i="7"/>
  <c r="BG112" i="7"/>
  <c r="BE112" i="7"/>
  <c r="T112" i="7"/>
  <c r="R112" i="7"/>
  <c r="P112" i="7"/>
  <c r="BI109" i="7"/>
  <c r="BH109" i="7"/>
  <c r="BG109" i="7"/>
  <c r="BE109" i="7"/>
  <c r="T109" i="7"/>
  <c r="R109" i="7"/>
  <c r="P109" i="7"/>
  <c r="BI106" i="7"/>
  <c r="BH106" i="7"/>
  <c r="BG106" i="7"/>
  <c r="BE106" i="7"/>
  <c r="T106" i="7"/>
  <c r="R106" i="7"/>
  <c r="P106" i="7"/>
  <c r="J100" i="7"/>
  <c r="J99" i="7"/>
  <c r="F97" i="7"/>
  <c r="E95" i="7"/>
  <c r="J55" i="7"/>
  <c r="J54" i="7"/>
  <c r="F52" i="7"/>
  <c r="E50" i="7"/>
  <c r="J18" i="7"/>
  <c r="E18" i="7"/>
  <c r="F100" i="7"/>
  <c r="J17" i="7"/>
  <c r="J15" i="7"/>
  <c r="E15" i="7"/>
  <c r="F99" i="7"/>
  <c r="J14" i="7"/>
  <c r="J12" i="7"/>
  <c r="J97" i="7" s="1"/>
  <c r="E7" i="7"/>
  <c r="E93" i="7" s="1"/>
  <c r="J37" i="6"/>
  <c r="J36" i="6"/>
  <c r="AY59" i="1"/>
  <c r="J35" i="6"/>
  <c r="AX59" i="1"/>
  <c r="BI353" i="6"/>
  <c r="BH353" i="6"/>
  <c r="BG353" i="6"/>
  <c r="BE353" i="6"/>
  <c r="T353" i="6"/>
  <c r="R353" i="6"/>
  <c r="P353" i="6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8" i="6"/>
  <c r="BH348" i="6"/>
  <c r="BG348" i="6"/>
  <c r="BE348" i="6"/>
  <c r="T348" i="6"/>
  <c r="R348" i="6"/>
  <c r="P348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6" i="6"/>
  <c r="BH336" i="6"/>
  <c r="BG336" i="6"/>
  <c r="BE336" i="6"/>
  <c r="T336" i="6"/>
  <c r="R336" i="6"/>
  <c r="P336" i="6"/>
  <c r="BI334" i="6"/>
  <c r="BH334" i="6"/>
  <c r="BG334" i="6"/>
  <c r="BE334" i="6"/>
  <c r="T334" i="6"/>
  <c r="T333" i="6"/>
  <c r="R334" i="6"/>
  <c r="R333" i="6"/>
  <c r="P334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8" i="6"/>
  <c r="BH318" i="6"/>
  <c r="BG318" i="6"/>
  <c r="BE318" i="6"/>
  <c r="T318" i="6"/>
  <c r="T317" i="6" s="1"/>
  <c r="R318" i="6"/>
  <c r="R317" i="6" s="1"/>
  <c r="P318" i="6"/>
  <c r="P317" i="6" s="1"/>
  <c r="BI316" i="6"/>
  <c r="BH316" i="6"/>
  <c r="BG316" i="6"/>
  <c r="BE316" i="6"/>
  <c r="T316" i="6"/>
  <c r="T315" i="6" s="1"/>
  <c r="R316" i="6"/>
  <c r="R315" i="6" s="1"/>
  <c r="P316" i="6"/>
  <c r="P315" i="6" s="1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09" i="6"/>
  <c r="BH309" i="6"/>
  <c r="BG309" i="6"/>
  <c r="BE309" i="6"/>
  <c r="T309" i="6"/>
  <c r="R309" i="6"/>
  <c r="P309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4" i="6"/>
  <c r="BH304" i="6"/>
  <c r="BG304" i="6"/>
  <c r="BE304" i="6"/>
  <c r="T304" i="6"/>
  <c r="R304" i="6"/>
  <c r="P304" i="6"/>
  <c r="BI301" i="6"/>
  <c r="BH301" i="6"/>
  <c r="BG301" i="6"/>
  <c r="BE301" i="6"/>
  <c r="T301" i="6"/>
  <c r="R301" i="6"/>
  <c r="P301" i="6"/>
  <c r="BI299" i="6"/>
  <c r="BH299" i="6"/>
  <c r="BG299" i="6"/>
  <c r="BE299" i="6"/>
  <c r="T299" i="6"/>
  <c r="R299" i="6"/>
  <c r="P299" i="6"/>
  <c r="BI295" i="6"/>
  <c r="BH295" i="6"/>
  <c r="BG295" i="6"/>
  <c r="BE295" i="6"/>
  <c r="T295" i="6"/>
  <c r="R295" i="6"/>
  <c r="P295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3" i="6"/>
  <c r="BH283" i="6"/>
  <c r="BG283" i="6"/>
  <c r="BE283" i="6"/>
  <c r="T283" i="6"/>
  <c r="R283" i="6"/>
  <c r="P283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4" i="6"/>
  <c r="BH274" i="6"/>
  <c r="BG274" i="6"/>
  <c r="BE274" i="6"/>
  <c r="T274" i="6"/>
  <c r="R274" i="6"/>
  <c r="P274" i="6"/>
  <c r="BI271" i="6"/>
  <c r="BH271" i="6"/>
  <c r="BG271" i="6"/>
  <c r="BE271" i="6"/>
  <c r="T271" i="6"/>
  <c r="R271" i="6"/>
  <c r="P271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2" i="6"/>
  <c r="BH242" i="6"/>
  <c r="BG242" i="6"/>
  <c r="BE242" i="6"/>
  <c r="T242" i="6"/>
  <c r="R242" i="6"/>
  <c r="P242" i="6"/>
  <c r="BI240" i="6"/>
  <c r="BH240" i="6"/>
  <c r="BG240" i="6"/>
  <c r="BE240" i="6"/>
  <c r="T240" i="6"/>
  <c r="T239" i="6" s="1"/>
  <c r="R240" i="6"/>
  <c r="R239" i="6" s="1"/>
  <c r="P240" i="6"/>
  <c r="P239" i="6" s="1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1" i="6"/>
  <c r="BH231" i="6"/>
  <c r="BG231" i="6"/>
  <c r="BE231" i="6"/>
  <c r="T231" i="6"/>
  <c r="R231" i="6"/>
  <c r="P231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4" i="6"/>
  <c r="BH214" i="6"/>
  <c r="BG214" i="6"/>
  <c r="BE214" i="6"/>
  <c r="T214" i="6"/>
  <c r="R214" i="6"/>
  <c r="P214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7" i="6"/>
  <c r="BH197" i="6"/>
  <c r="BG197" i="6"/>
  <c r="BE197" i="6"/>
  <c r="T197" i="6"/>
  <c r="R197" i="6"/>
  <c r="P197" i="6"/>
  <c r="BI194" i="6"/>
  <c r="BH194" i="6"/>
  <c r="BG194" i="6"/>
  <c r="BE194" i="6"/>
  <c r="T194" i="6"/>
  <c r="R194" i="6"/>
  <c r="P194" i="6"/>
  <c r="BI191" i="6"/>
  <c r="BH191" i="6"/>
  <c r="BG191" i="6"/>
  <c r="BE191" i="6"/>
  <c r="T191" i="6"/>
  <c r="R191" i="6"/>
  <c r="P191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5" i="6"/>
  <c r="BH165" i="6"/>
  <c r="BG165" i="6"/>
  <c r="BE165" i="6"/>
  <c r="T165" i="6"/>
  <c r="R165" i="6"/>
  <c r="P165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8" i="6"/>
  <c r="BH138" i="6"/>
  <c r="BG138" i="6"/>
  <c r="BE138" i="6"/>
  <c r="T138" i="6"/>
  <c r="R138" i="6"/>
  <c r="P138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R125" i="6"/>
  <c r="P125" i="6"/>
  <c r="BI122" i="6"/>
  <c r="BH122" i="6"/>
  <c r="BG122" i="6"/>
  <c r="BE122" i="6"/>
  <c r="T122" i="6"/>
  <c r="R122" i="6"/>
  <c r="P122" i="6"/>
  <c r="BI120" i="6"/>
  <c r="BH120" i="6"/>
  <c r="BG120" i="6"/>
  <c r="BE120" i="6"/>
  <c r="T120" i="6"/>
  <c r="T119" i="6"/>
  <c r="R120" i="6"/>
  <c r="R119" i="6"/>
  <c r="P120" i="6"/>
  <c r="P119" i="6"/>
  <c r="BI118" i="6"/>
  <c r="BH118" i="6"/>
  <c r="BG118" i="6"/>
  <c r="BE118" i="6"/>
  <c r="T118" i="6"/>
  <c r="T117" i="6"/>
  <c r="R118" i="6"/>
  <c r="R117" i="6"/>
  <c r="P118" i="6"/>
  <c r="P117" i="6"/>
  <c r="BI116" i="6"/>
  <c r="BH116" i="6"/>
  <c r="BG116" i="6"/>
  <c r="BE116" i="6"/>
  <c r="T116" i="6"/>
  <c r="R116" i="6"/>
  <c r="P116" i="6"/>
  <c r="BI115" i="6"/>
  <c r="BH115" i="6"/>
  <c r="BG115" i="6"/>
  <c r="BE115" i="6"/>
  <c r="T115" i="6"/>
  <c r="R115" i="6"/>
  <c r="P115" i="6"/>
  <c r="BI114" i="6"/>
  <c r="BH114" i="6"/>
  <c r="BG114" i="6"/>
  <c r="BE114" i="6"/>
  <c r="T114" i="6"/>
  <c r="R114" i="6"/>
  <c r="P114" i="6"/>
  <c r="BI113" i="6"/>
  <c r="BH113" i="6"/>
  <c r="BG113" i="6"/>
  <c r="BE113" i="6"/>
  <c r="T113" i="6"/>
  <c r="R113" i="6"/>
  <c r="P113" i="6"/>
  <c r="BI112" i="6"/>
  <c r="BH112" i="6"/>
  <c r="BG112" i="6"/>
  <c r="BE112" i="6"/>
  <c r="T112" i="6"/>
  <c r="R112" i="6"/>
  <c r="P112" i="6"/>
  <c r="BI109" i="6"/>
  <c r="BH109" i="6"/>
  <c r="BG109" i="6"/>
  <c r="BE109" i="6"/>
  <c r="T109" i="6"/>
  <c r="R109" i="6"/>
  <c r="P109" i="6"/>
  <c r="BI106" i="6"/>
  <c r="BH106" i="6"/>
  <c r="BG106" i="6"/>
  <c r="BE106" i="6"/>
  <c r="T106" i="6"/>
  <c r="R106" i="6"/>
  <c r="P106" i="6"/>
  <c r="J100" i="6"/>
  <c r="J99" i="6"/>
  <c r="F97" i="6"/>
  <c r="E95" i="6"/>
  <c r="J55" i="6"/>
  <c r="J54" i="6"/>
  <c r="F52" i="6"/>
  <c r="E50" i="6"/>
  <c r="J18" i="6"/>
  <c r="E18" i="6"/>
  <c r="F100" i="6"/>
  <c r="J17" i="6"/>
  <c r="J15" i="6"/>
  <c r="E15" i="6"/>
  <c r="F54" i="6"/>
  <c r="J14" i="6"/>
  <c r="J12" i="6"/>
  <c r="J97" i="6" s="1"/>
  <c r="E7" i="6"/>
  <c r="E93" i="6" s="1"/>
  <c r="J37" i="5"/>
  <c r="J36" i="5"/>
  <c r="AY58" i="1"/>
  <c r="J35" i="5"/>
  <c r="AX58" i="1"/>
  <c r="BI354" i="5"/>
  <c r="BH354" i="5"/>
  <c r="BG354" i="5"/>
  <c r="BE354" i="5"/>
  <c r="T354" i="5"/>
  <c r="R354" i="5"/>
  <c r="P354" i="5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49" i="5"/>
  <c r="BH349" i="5"/>
  <c r="BG349" i="5"/>
  <c r="BE349" i="5"/>
  <c r="T349" i="5"/>
  <c r="R349" i="5"/>
  <c r="P349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7" i="5"/>
  <c r="BH337" i="5"/>
  <c r="BG337" i="5"/>
  <c r="BE337" i="5"/>
  <c r="T337" i="5"/>
  <c r="R337" i="5"/>
  <c r="P337" i="5"/>
  <c r="BI335" i="5"/>
  <c r="BH335" i="5"/>
  <c r="BG335" i="5"/>
  <c r="BE335" i="5"/>
  <c r="T335" i="5"/>
  <c r="R335" i="5"/>
  <c r="P335" i="5"/>
  <c r="BI334" i="5"/>
  <c r="BH334" i="5"/>
  <c r="BG334" i="5"/>
  <c r="BE334" i="5"/>
  <c r="T334" i="5"/>
  <c r="R334" i="5"/>
  <c r="P334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30" i="5"/>
  <c r="BH330" i="5"/>
  <c r="BG330" i="5"/>
  <c r="BE330" i="5"/>
  <c r="T330" i="5"/>
  <c r="R330" i="5"/>
  <c r="P330" i="5"/>
  <c r="BI328" i="5"/>
  <c r="BH328" i="5"/>
  <c r="BG328" i="5"/>
  <c r="BE328" i="5"/>
  <c r="T328" i="5"/>
  <c r="R328" i="5"/>
  <c r="P328" i="5"/>
  <c r="BI327" i="5"/>
  <c r="BH327" i="5"/>
  <c r="BG327" i="5"/>
  <c r="BE327" i="5"/>
  <c r="T327" i="5"/>
  <c r="R327" i="5"/>
  <c r="P327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0" i="5"/>
  <c r="BH320" i="5"/>
  <c r="BG320" i="5"/>
  <c r="BE320" i="5"/>
  <c r="T320" i="5"/>
  <c r="T319" i="5" s="1"/>
  <c r="R320" i="5"/>
  <c r="R319" i="5" s="1"/>
  <c r="P320" i="5"/>
  <c r="P319" i="5" s="1"/>
  <c r="BI318" i="5"/>
  <c r="BH318" i="5"/>
  <c r="BG318" i="5"/>
  <c r="BE318" i="5"/>
  <c r="T318" i="5"/>
  <c r="T317" i="5" s="1"/>
  <c r="R318" i="5"/>
  <c r="R317" i="5" s="1"/>
  <c r="P318" i="5"/>
  <c r="P317" i="5" s="1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1" i="5"/>
  <c r="BH311" i="5"/>
  <c r="BG311" i="5"/>
  <c r="BE311" i="5"/>
  <c r="T311" i="5"/>
  <c r="R311" i="5"/>
  <c r="P311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6" i="5"/>
  <c r="BH306" i="5"/>
  <c r="BG306" i="5"/>
  <c r="BE306" i="5"/>
  <c r="T306" i="5"/>
  <c r="R306" i="5"/>
  <c r="P306" i="5"/>
  <c r="BI303" i="5"/>
  <c r="BH303" i="5"/>
  <c r="BG303" i="5"/>
  <c r="BE303" i="5"/>
  <c r="T303" i="5"/>
  <c r="R303" i="5"/>
  <c r="P303" i="5"/>
  <c r="BI301" i="5"/>
  <c r="BH301" i="5"/>
  <c r="BG301" i="5"/>
  <c r="BE301" i="5"/>
  <c r="T301" i="5"/>
  <c r="R301" i="5"/>
  <c r="P301" i="5"/>
  <c r="BI297" i="5"/>
  <c r="BH297" i="5"/>
  <c r="BG297" i="5"/>
  <c r="BE297" i="5"/>
  <c r="T297" i="5"/>
  <c r="R297" i="5"/>
  <c r="P297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5" i="5"/>
  <c r="BH285" i="5"/>
  <c r="BG285" i="5"/>
  <c r="BE285" i="5"/>
  <c r="T285" i="5"/>
  <c r="R285" i="5"/>
  <c r="P285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T235" i="5"/>
  <c r="R236" i="5"/>
  <c r="R235" i="5"/>
  <c r="P236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7" i="5"/>
  <c r="BH227" i="5"/>
  <c r="BG227" i="5"/>
  <c r="BE227" i="5"/>
  <c r="T227" i="5"/>
  <c r="R227" i="5"/>
  <c r="P227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R207" i="5"/>
  <c r="P207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6" i="5"/>
  <c r="BH196" i="5"/>
  <c r="BG196" i="5"/>
  <c r="BE196" i="5"/>
  <c r="T196" i="5"/>
  <c r="R196" i="5"/>
  <c r="P196" i="5"/>
  <c r="BI193" i="5"/>
  <c r="BH193" i="5"/>
  <c r="BG193" i="5"/>
  <c r="BE193" i="5"/>
  <c r="T193" i="5"/>
  <c r="R193" i="5"/>
  <c r="P193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1" i="5"/>
  <c r="BH161" i="5"/>
  <c r="BG161" i="5"/>
  <c r="BE161" i="5"/>
  <c r="T161" i="5"/>
  <c r="R161" i="5"/>
  <c r="P161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3" i="5"/>
  <c r="BH133" i="5"/>
  <c r="BG133" i="5"/>
  <c r="BE133" i="5"/>
  <c r="T133" i="5"/>
  <c r="R133" i="5"/>
  <c r="P133" i="5"/>
  <c r="BI130" i="5"/>
  <c r="BH130" i="5"/>
  <c r="BG130" i="5"/>
  <c r="BE130" i="5"/>
  <c r="T130" i="5"/>
  <c r="R130" i="5"/>
  <c r="P130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BI123" i="5"/>
  <c r="BH123" i="5"/>
  <c r="BG123" i="5"/>
  <c r="BE123" i="5"/>
  <c r="T123" i="5"/>
  <c r="R123" i="5"/>
  <c r="P123" i="5"/>
  <c r="BI120" i="5"/>
  <c r="BH120" i="5"/>
  <c r="BG120" i="5"/>
  <c r="BE120" i="5"/>
  <c r="T120" i="5"/>
  <c r="R120" i="5"/>
  <c r="P120" i="5"/>
  <c r="BI118" i="5"/>
  <c r="BH118" i="5"/>
  <c r="BG118" i="5"/>
  <c r="BE118" i="5"/>
  <c r="T118" i="5"/>
  <c r="T117" i="5"/>
  <c r="R118" i="5"/>
  <c r="R117" i="5"/>
  <c r="P118" i="5"/>
  <c r="P117" i="5"/>
  <c r="BI116" i="5"/>
  <c r="BH116" i="5"/>
  <c r="BG116" i="5"/>
  <c r="BE116" i="5"/>
  <c r="T116" i="5"/>
  <c r="T115" i="5"/>
  <c r="R116" i="5"/>
  <c r="R115" i="5"/>
  <c r="P116" i="5"/>
  <c r="P115" i="5"/>
  <c r="BI114" i="5"/>
  <c r="BH114" i="5"/>
  <c r="BG114" i="5"/>
  <c r="BE114" i="5"/>
  <c r="T114" i="5"/>
  <c r="R114" i="5"/>
  <c r="P114" i="5"/>
  <c r="BI113" i="5"/>
  <c r="BH113" i="5"/>
  <c r="BG113" i="5"/>
  <c r="BE113" i="5"/>
  <c r="T113" i="5"/>
  <c r="R113" i="5"/>
  <c r="P113" i="5"/>
  <c r="BI112" i="5"/>
  <c r="BH112" i="5"/>
  <c r="BG112" i="5"/>
  <c r="BE112" i="5"/>
  <c r="T112" i="5"/>
  <c r="R112" i="5"/>
  <c r="P112" i="5"/>
  <c r="BI111" i="5"/>
  <c r="BH111" i="5"/>
  <c r="BG111" i="5"/>
  <c r="BE111" i="5"/>
  <c r="T111" i="5"/>
  <c r="R111" i="5"/>
  <c r="P111" i="5"/>
  <c r="BI110" i="5"/>
  <c r="BH110" i="5"/>
  <c r="BG110" i="5"/>
  <c r="BE110" i="5"/>
  <c r="T110" i="5"/>
  <c r="R110" i="5"/>
  <c r="P110" i="5"/>
  <c r="BI107" i="5"/>
  <c r="BH107" i="5"/>
  <c r="BG107" i="5"/>
  <c r="BE107" i="5"/>
  <c r="T107" i="5"/>
  <c r="R107" i="5"/>
  <c r="P107" i="5"/>
  <c r="BI104" i="5"/>
  <c r="BH104" i="5"/>
  <c r="BG104" i="5"/>
  <c r="BE104" i="5"/>
  <c r="T104" i="5"/>
  <c r="R104" i="5"/>
  <c r="P104" i="5"/>
  <c r="J98" i="5"/>
  <c r="J97" i="5"/>
  <c r="F95" i="5"/>
  <c r="E93" i="5"/>
  <c r="J55" i="5"/>
  <c r="J54" i="5"/>
  <c r="F52" i="5"/>
  <c r="E50" i="5"/>
  <c r="J18" i="5"/>
  <c r="E18" i="5"/>
  <c r="F55" i="5"/>
  <c r="J17" i="5"/>
  <c r="J15" i="5"/>
  <c r="E15" i="5"/>
  <c r="F97" i="5"/>
  <c r="J14" i="5"/>
  <c r="J12" i="5"/>
  <c r="J95" i="5" s="1"/>
  <c r="E7" i="5"/>
  <c r="E91" i="5" s="1"/>
  <c r="J37" i="4"/>
  <c r="J36" i="4"/>
  <c r="AY57" i="1"/>
  <c r="J35" i="4"/>
  <c r="AX57" i="1"/>
  <c r="BI404" i="4"/>
  <c r="BH404" i="4"/>
  <c r="BG404" i="4"/>
  <c r="BE404" i="4"/>
  <c r="T404" i="4"/>
  <c r="R404" i="4"/>
  <c r="P404" i="4"/>
  <c r="BI403" i="4"/>
  <c r="BH403" i="4"/>
  <c r="BG403" i="4"/>
  <c r="BE403" i="4"/>
  <c r="T403" i="4"/>
  <c r="R403" i="4"/>
  <c r="P403" i="4"/>
  <c r="BI402" i="4"/>
  <c r="BH402" i="4"/>
  <c r="BG402" i="4"/>
  <c r="BE402" i="4"/>
  <c r="T402" i="4"/>
  <c r="R402" i="4"/>
  <c r="P402" i="4"/>
  <c r="BI401" i="4"/>
  <c r="BH401" i="4"/>
  <c r="BG401" i="4"/>
  <c r="BE401" i="4"/>
  <c r="T401" i="4"/>
  <c r="R401" i="4"/>
  <c r="P401" i="4"/>
  <c r="BI399" i="4"/>
  <c r="BH399" i="4"/>
  <c r="BG399" i="4"/>
  <c r="BE399" i="4"/>
  <c r="T399" i="4"/>
  <c r="R399" i="4"/>
  <c r="P399" i="4"/>
  <c r="BI397" i="4"/>
  <c r="BH397" i="4"/>
  <c r="BG397" i="4"/>
  <c r="BE397" i="4"/>
  <c r="T397" i="4"/>
  <c r="R397" i="4"/>
  <c r="P397" i="4"/>
  <c r="BI396" i="4"/>
  <c r="BH396" i="4"/>
  <c r="BG396" i="4"/>
  <c r="BE396" i="4"/>
  <c r="T396" i="4"/>
  <c r="R396" i="4"/>
  <c r="P396" i="4"/>
  <c r="BI394" i="4"/>
  <c r="BH394" i="4"/>
  <c r="BG394" i="4"/>
  <c r="BE394" i="4"/>
  <c r="T394" i="4"/>
  <c r="R394" i="4"/>
  <c r="P394" i="4"/>
  <c r="BI392" i="4"/>
  <c r="BH392" i="4"/>
  <c r="BG392" i="4"/>
  <c r="BE392" i="4"/>
  <c r="T392" i="4"/>
  <c r="R392" i="4"/>
  <c r="P392" i="4"/>
  <c r="BI388" i="4"/>
  <c r="BH388" i="4"/>
  <c r="BG388" i="4"/>
  <c r="BE388" i="4"/>
  <c r="T388" i="4"/>
  <c r="R388" i="4"/>
  <c r="P388" i="4"/>
  <c r="BI387" i="4"/>
  <c r="BH387" i="4"/>
  <c r="BG387" i="4"/>
  <c r="BE387" i="4"/>
  <c r="T387" i="4"/>
  <c r="R387" i="4"/>
  <c r="P387" i="4"/>
  <c r="BI385" i="4"/>
  <c r="BH385" i="4"/>
  <c r="BG385" i="4"/>
  <c r="BE385" i="4"/>
  <c r="T385" i="4"/>
  <c r="R385" i="4"/>
  <c r="P385" i="4"/>
  <c r="BI382" i="4"/>
  <c r="BH382" i="4"/>
  <c r="BG382" i="4"/>
  <c r="BE382" i="4"/>
  <c r="T382" i="4"/>
  <c r="R382" i="4"/>
  <c r="P382" i="4"/>
  <c r="BI381" i="4"/>
  <c r="BH381" i="4"/>
  <c r="BG381" i="4"/>
  <c r="BE381" i="4"/>
  <c r="T381" i="4"/>
  <c r="R381" i="4"/>
  <c r="P381" i="4"/>
  <c r="BI377" i="4"/>
  <c r="BH377" i="4"/>
  <c r="BG377" i="4"/>
  <c r="BE377" i="4"/>
  <c r="T377" i="4"/>
  <c r="R377" i="4"/>
  <c r="P377" i="4"/>
  <c r="BI375" i="4"/>
  <c r="BH375" i="4"/>
  <c r="BG375" i="4"/>
  <c r="BE375" i="4"/>
  <c r="T375" i="4"/>
  <c r="R375" i="4"/>
  <c r="P375" i="4"/>
  <c r="BI374" i="4"/>
  <c r="BH374" i="4"/>
  <c r="BG374" i="4"/>
  <c r="BE374" i="4"/>
  <c r="T374" i="4"/>
  <c r="R374" i="4"/>
  <c r="P374" i="4"/>
  <c r="BI373" i="4"/>
  <c r="BH373" i="4"/>
  <c r="BG373" i="4"/>
  <c r="BE373" i="4"/>
  <c r="T373" i="4"/>
  <c r="R373" i="4"/>
  <c r="P373" i="4"/>
  <c r="BI372" i="4"/>
  <c r="BH372" i="4"/>
  <c r="BG372" i="4"/>
  <c r="BE372" i="4"/>
  <c r="T372" i="4"/>
  <c r="R372" i="4"/>
  <c r="P372" i="4"/>
  <c r="BI371" i="4"/>
  <c r="BH371" i="4"/>
  <c r="BG371" i="4"/>
  <c r="BE371" i="4"/>
  <c r="T371" i="4"/>
  <c r="R371" i="4"/>
  <c r="P371" i="4"/>
  <c r="BI370" i="4"/>
  <c r="BH370" i="4"/>
  <c r="BG370" i="4"/>
  <c r="BE370" i="4"/>
  <c r="T370" i="4"/>
  <c r="R370" i="4"/>
  <c r="P370" i="4"/>
  <c r="BI368" i="4"/>
  <c r="BH368" i="4"/>
  <c r="BG368" i="4"/>
  <c r="BE368" i="4"/>
  <c r="T368" i="4"/>
  <c r="R368" i="4"/>
  <c r="P368" i="4"/>
  <c r="BI367" i="4"/>
  <c r="BH367" i="4"/>
  <c r="BG367" i="4"/>
  <c r="BE367" i="4"/>
  <c r="T367" i="4"/>
  <c r="R367" i="4"/>
  <c r="P367" i="4"/>
  <c r="BI366" i="4"/>
  <c r="BH366" i="4"/>
  <c r="BG366" i="4"/>
  <c r="BE366" i="4"/>
  <c r="T366" i="4"/>
  <c r="R366" i="4"/>
  <c r="P366" i="4"/>
  <c r="BI365" i="4"/>
  <c r="BH365" i="4"/>
  <c r="BG365" i="4"/>
  <c r="BE365" i="4"/>
  <c r="T365" i="4"/>
  <c r="R365" i="4"/>
  <c r="P365" i="4"/>
  <c r="BI364" i="4"/>
  <c r="BH364" i="4"/>
  <c r="BG364" i="4"/>
  <c r="BE364" i="4"/>
  <c r="T364" i="4"/>
  <c r="R364" i="4"/>
  <c r="P364" i="4"/>
  <c r="BI362" i="4"/>
  <c r="BH362" i="4"/>
  <c r="BG362" i="4"/>
  <c r="BE362" i="4"/>
  <c r="T362" i="4"/>
  <c r="R362" i="4"/>
  <c r="P362" i="4"/>
  <c r="BI361" i="4"/>
  <c r="BH361" i="4"/>
  <c r="BG361" i="4"/>
  <c r="BE361" i="4"/>
  <c r="T361" i="4"/>
  <c r="R361" i="4"/>
  <c r="P361" i="4"/>
  <c r="BI359" i="4"/>
  <c r="BH359" i="4"/>
  <c r="BG359" i="4"/>
  <c r="BE359" i="4"/>
  <c r="T359" i="4"/>
  <c r="R359" i="4"/>
  <c r="P359" i="4"/>
  <c r="BI358" i="4"/>
  <c r="BH358" i="4"/>
  <c r="BG358" i="4"/>
  <c r="BE358" i="4"/>
  <c r="T358" i="4"/>
  <c r="R358" i="4"/>
  <c r="P358" i="4"/>
  <c r="BI357" i="4"/>
  <c r="BH357" i="4"/>
  <c r="BG357" i="4"/>
  <c r="BE357" i="4"/>
  <c r="T357" i="4"/>
  <c r="R357" i="4"/>
  <c r="P357" i="4"/>
  <c r="BI355" i="4"/>
  <c r="BH355" i="4"/>
  <c r="BG355" i="4"/>
  <c r="BE355" i="4"/>
  <c r="T355" i="4"/>
  <c r="R355" i="4"/>
  <c r="P355" i="4"/>
  <c r="BI354" i="4"/>
  <c r="BH354" i="4"/>
  <c r="BG354" i="4"/>
  <c r="BE354" i="4"/>
  <c r="T354" i="4"/>
  <c r="R354" i="4"/>
  <c r="P354" i="4"/>
  <c r="BI350" i="4"/>
  <c r="BH350" i="4"/>
  <c r="BG350" i="4"/>
  <c r="BE350" i="4"/>
  <c r="T350" i="4"/>
  <c r="R350" i="4"/>
  <c r="P350" i="4"/>
  <c r="BI347" i="4"/>
  <c r="BH347" i="4"/>
  <c r="BG347" i="4"/>
  <c r="BE347" i="4"/>
  <c r="T347" i="4"/>
  <c r="R347" i="4"/>
  <c r="P347" i="4"/>
  <c r="BI344" i="4"/>
  <c r="BH344" i="4"/>
  <c r="BG344" i="4"/>
  <c r="BE344" i="4"/>
  <c r="T344" i="4"/>
  <c r="R344" i="4"/>
  <c r="P344" i="4"/>
  <c r="BI342" i="4"/>
  <c r="BH342" i="4"/>
  <c r="BG342" i="4"/>
  <c r="BE342" i="4"/>
  <c r="T342" i="4"/>
  <c r="T341" i="4"/>
  <c r="R342" i="4"/>
  <c r="R341" i="4"/>
  <c r="P342" i="4"/>
  <c r="P341" i="4"/>
  <c r="BI340" i="4"/>
  <c r="BH340" i="4"/>
  <c r="BG340" i="4"/>
  <c r="BE340" i="4"/>
  <c r="T340" i="4"/>
  <c r="T339" i="4"/>
  <c r="R340" i="4"/>
  <c r="R339" i="4"/>
  <c r="P340" i="4"/>
  <c r="P339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4" i="4"/>
  <c r="BH334" i="4"/>
  <c r="BG334" i="4"/>
  <c r="BE334" i="4"/>
  <c r="T334" i="4"/>
  <c r="R334" i="4"/>
  <c r="P334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29" i="4"/>
  <c r="BH329" i="4"/>
  <c r="BG329" i="4"/>
  <c r="BE329" i="4"/>
  <c r="T329" i="4"/>
  <c r="R329" i="4"/>
  <c r="P329" i="4"/>
  <c r="BI326" i="4"/>
  <c r="BH326" i="4"/>
  <c r="BG326" i="4"/>
  <c r="BE326" i="4"/>
  <c r="T326" i="4"/>
  <c r="R326" i="4"/>
  <c r="P326" i="4"/>
  <c r="BI324" i="4"/>
  <c r="BH324" i="4"/>
  <c r="BG324" i="4"/>
  <c r="BE324" i="4"/>
  <c r="T324" i="4"/>
  <c r="R324" i="4"/>
  <c r="P324" i="4"/>
  <c r="BI320" i="4"/>
  <c r="BH320" i="4"/>
  <c r="BG320" i="4"/>
  <c r="BE320" i="4"/>
  <c r="T320" i="4"/>
  <c r="R320" i="4"/>
  <c r="P320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8" i="4"/>
  <c r="BH308" i="4"/>
  <c r="BG308" i="4"/>
  <c r="BE308" i="4"/>
  <c r="T308" i="4"/>
  <c r="R308" i="4"/>
  <c r="P308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4" i="4"/>
  <c r="BH294" i="4"/>
  <c r="BG294" i="4"/>
  <c r="BE294" i="4"/>
  <c r="T294" i="4"/>
  <c r="R294" i="4"/>
  <c r="P294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0" i="4"/>
  <c r="BH280" i="4"/>
  <c r="BG280" i="4"/>
  <c r="BE280" i="4"/>
  <c r="T280" i="4"/>
  <c r="R280" i="4"/>
  <c r="P280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0" i="4"/>
  <c r="BH260" i="4"/>
  <c r="BG260" i="4"/>
  <c r="BE260" i="4"/>
  <c r="T260" i="4"/>
  <c r="R260" i="4"/>
  <c r="P260" i="4"/>
  <c r="BI258" i="4"/>
  <c r="BH258" i="4"/>
  <c r="BG258" i="4"/>
  <c r="BE258" i="4"/>
  <c r="T258" i="4"/>
  <c r="T257" i="4" s="1"/>
  <c r="R258" i="4"/>
  <c r="R257" i="4" s="1"/>
  <c r="P258" i="4"/>
  <c r="P257" i="4" s="1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8" i="4"/>
  <c r="BH228" i="4"/>
  <c r="BG228" i="4"/>
  <c r="BE228" i="4"/>
  <c r="T228" i="4"/>
  <c r="R228" i="4"/>
  <c r="P228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0" i="4"/>
  <c r="BH210" i="4"/>
  <c r="BG210" i="4"/>
  <c r="BE210" i="4"/>
  <c r="T210" i="4"/>
  <c r="R210" i="4"/>
  <c r="P210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3" i="4"/>
  <c r="BH203" i="4"/>
  <c r="BG203" i="4"/>
  <c r="BE203" i="4"/>
  <c r="T203" i="4"/>
  <c r="R203" i="4"/>
  <c r="P203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/>
  <c r="R124" i="4"/>
  <c r="R123" i="4"/>
  <c r="P124" i="4"/>
  <c r="P123" i="4"/>
  <c r="BI120" i="4"/>
  <c r="BH120" i="4"/>
  <c r="BG120" i="4"/>
  <c r="BE120" i="4"/>
  <c r="T120" i="4"/>
  <c r="T119" i="4"/>
  <c r="R120" i="4"/>
  <c r="R119" i="4"/>
  <c r="P120" i="4"/>
  <c r="P119" i="4"/>
  <c r="BI118" i="4"/>
  <c r="BH118" i="4"/>
  <c r="BG118" i="4"/>
  <c r="BE118" i="4"/>
  <c r="T118" i="4"/>
  <c r="T117" i="4"/>
  <c r="R118" i="4"/>
  <c r="R117" i="4"/>
  <c r="P118" i="4"/>
  <c r="P117" i="4"/>
  <c r="BI116" i="4"/>
  <c r="BH116" i="4"/>
  <c r="BG116" i="4"/>
  <c r="BE116" i="4"/>
  <c r="T116" i="4"/>
  <c r="R116" i="4"/>
  <c r="P116" i="4"/>
  <c r="BI115" i="4"/>
  <c r="BH115" i="4"/>
  <c r="BG115" i="4"/>
  <c r="BE115" i="4"/>
  <c r="T115" i="4"/>
  <c r="R115" i="4"/>
  <c r="P115" i="4"/>
  <c r="BI114" i="4"/>
  <c r="BH114" i="4"/>
  <c r="BG114" i="4"/>
  <c r="BE114" i="4"/>
  <c r="T114" i="4"/>
  <c r="R114" i="4"/>
  <c r="P114" i="4"/>
  <c r="BI113" i="4"/>
  <c r="BH113" i="4"/>
  <c r="BG113" i="4"/>
  <c r="BE113" i="4"/>
  <c r="T113" i="4"/>
  <c r="R113" i="4"/>
  <c r="P113" i="4"/>
  <c r="BI112" i="4"/>
  <c r="BH112" i="4"/>
  <c r="BG112" i="4"/>
  <c r="BE112" i="4"/>
  <c r="T112" i="4"/>
  <c r="R112" i="4"/>
  <c r="P112" i="4"/>
  <c r="BI109" i="4"/>
  <c r="BH109" i="4"/>
  <c r="BG109" i="4"/>
  <c r="BE109" i="4"/>
  <c r="T109" i="4"/>
  <c r="R109" i="4"/>
  <c r="P109" i="4"/>
  <c r="BI106" i="4"/>
  <c r="BH106" i="4"/>
  <c r="BG106" i="4"/>
  <c r="BE106" i="4"/>
  <c r="T106" i="4"/>
  <c r="R106" i="4"/>
  <c r="P106" i="4"/>
  <c r="J100" i="4"/>
  <c r="J99" i="4"/>
  <c r="F97" i="4"/>
  <c r="E95" i="4"/>
  <c r="J55" i="4"/>
  <c r="J54" i="4"/>
  <c r="F52" i="4"/>
  <c r="E50" i="4"/>
  <c r="J18" i="4"/>
  <c r="E18" i="4"/>
  <c r="F55" i="4"/>
  <c r="J17" i="4"/>
  <c r="J15" i="4"/>
  <c r="E15" i="4"/>
  <c r="F99" i="4"/>
  <c r="J14" i="4"/>
  <c r="J12" i="4"/>
  <c r="J52" i="4" s="1"/>
  <c r="E7" i="4"/>
  <c r="E93" i="4" s="1"/>
  <c r="J37" i="3"/>
  <c r="J36" i="3"/>
  <c r="AY56" i="1"/>
  <c r="J35" i="3"/>
  <c r="AX56" i="1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T309" i="3" s="1"/>
  <c r="R310" i="3"/>
  <c r="R309" i="3" s="1"/>
  <c r="P310" i="3"/>
  <c r="P309" i="3" s="1"/>
  <c r="BI308" i="3"/>
  <c r="BH308" i="3"/>
  <c r="BG308" i="3"/>
  <c r="BE308" i="3"/>
  <c r="T308" i="3"/>
  <c r="T307" i="3" s="1"/>
  <c r="R308" i="3"/>
  <c r="R307" i="3" s="1"/>
  <c r="P308" i="3"/>
  <c r="P307" i="3" s="1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6" i="3"/>
  <c r="BH296" i="3"/>
  <c r="BG296" i="3"/>
  <c r="BE296" i="3"/>
  <c r="T296" i="3"/>
  <c r="R296" i="3"/>
  <c r="P296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T233" i="3" s="1"/>
  <c r="R234" i="3"/>
  <c r="R233" i="3" s="1"/>
  <c r="P234" i="3"/>
  <c r="P233" i="3" s="1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31" i="3"/>
  <c r="BH131" i="3"/>
  <c r="BG131" i="3"/>
  <c r="BE131" i="3"/>
  <c r="T131" i="3"/>
  <c r="R131" i="3"/>
  <c r="P131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1" i="3"/>
  <c r="BH121" i="3"/>
  <c r="BG121" i="3"/>
  <c r="BE121" i="3"/>
  <c r="T121" i="3"/>
  <c r="R121" i="3"/>
  <c r="P121" i="3"/>
  <c r="BI119" i="3"/>
  <c r="BH119" i="3"/>
  <c r="BG119" i="3"/>
  <c r="BE119" i="3"/>
  <c r="T119" i="3"/>
  <c r="T118" i="3" s="1"/>
  <c r="R119" i="3"/>
  <c r="R118" i="3" s="1"/>
  <c r="P119" i="3"/>
  <c r="P118" i="3" s="1"/>
  <c r="BI117" i="3"/>
  <c r="BH117" i="3"/>
  <c r="BG117" i="3"/>
  <c r="BE117" i="3"/>
  <c r="T117" i="3"/>
  <c r="T116" i="3" s="1"/>
  <c r="R117" i="3"/>
  <c r="R116" i="3" s="1"/>
  <c r="P117" i="3"/>
  <c r="P116" i="3" s="1"/>
  <c r="BI115" i="3"/>
  <c r="BH115" i="3"/>
  <c r="BG115" i="3"/>
  <c r="BE115" i="3"/>
  <c r="T115" i="3"/>
  <c r="R115" i="3"/>
  <c r="P115" i="3"/>
  <c r="BI114" i="3"/>
  <c r="BH114" i="3"/>
  <c r="BG114" i="3"/>
  <c r="BE114" i="3"/>
  <c r="T114" i="3"/>
  <c r="R114" i="3"/>
  <c r="P114" i="3"/>
  <c r="BI113" i="3"/>
  <c r="BH113" i="3"/>
  <c r="BG113" i="3"/>
  <c r="BE113" i="3"/>
  <c r="T113" i="3"/>
  <c r="R113" i="3"/>
  <c r="P113" i="3"/>
  <c r="BI112" i="3"/>
  <c r="BH112" i="3"/>
  <c r="BG112" i="3"/>
  <c r="BE112" i="3"/>
  <c r="T112" i="3"/>
  <c r="R112" i="3"/>
  <c r="P112" i="3"/>
  <c r="BI111" i="3"/>
  <c r="BH111" i="3"/>
  <c r="BG111" i="3"/>
  <c r="BE111" i="3"/>
  <c r="T111" i="3"/>
  <c r="R111" i="3"/>
  <c r="P111" i="3"/>
  <c r="BI108" i="3"/>
  <c r="BH108" i="3"/>
  <c r="BG108" i="3"/>
  <c r="BE108" i="3"/>
  <c r="T108" i="3"/>
  <c r="R108" i="3"/>
  <c r="P108" i="3"/>
  <c r="BI105" i="3"/>
  <c r="BH105" i="3"/>
  <c r="BG105" i="3"/>
  <c r="BE105" i="3"/>
  <c r="T105" i="3"/>
  <c r="R105" i="3"/>
  <c r="P105" i="3"/>
  <c r="J99" i="3"/>
  <c r="J98" i="3"/>
  <c r="F96" i="3"/>
  <c r="E94" i="3"/>
  <c r="J55" i="3"/>
  <c r="J54" i="3"/>
  <c r="F52" i="3"/>
  <c r="E50" i="3"/>
  <c r="J18" i="3"/>
  <c r="E18" i="3"/>
  <c r="F99" i="3" s="1"/>
  <c r="J17" i="3"/>
  <c r="J15" i="3"/>
  <c r="E15" i="3"/>
  <c r="F98" i="3" s="1"/>
  <c r="J14" i="3"/>
  <c r="J12" i="3"/>
  <c r="J96" i="3"/>
  <c r="E7" i="3"/>
  <c r="E92" i="3"/>
  <c r="J35" i="2"/>
  <c r="J34" i="2"/>
  <c r="AY55" i="1" s="1"/>
  <c r="J33" i="2"/>
  <c r="AX55" i="1"/>
  <c r="BI83" i="2"/>
  <c r="BH83" i="2"/>
  <c r="BG83" i="2"/>
  <c r="BE83" i="2"/>
  <c r="T83" i="2"/>
  <c r="R83" i="2"/>
  <c r="P83" i="2"/>
  <c r="BI82" i="2"/>
  <c r="BH82" i="2"/>
  <c r="BG82" i="2"/>
  <c r="BE82" i="2"/>
  <c r="T82" i="2"/>
  <c r="R82" i="2"/>
  <c r="P82" i="2"/>
  <c r="BI81" i="2"/>
  <c r="BH81" i="2"/>
  <c r="BG81" i="2"/>
  <c r="BE81" i="2"/>
  <c r="T81" i="2"/>
  <c r="R81" i="2"/>
  <c r="P81" i="2"/>
  <c r="BI80" i="2"/>
  <c r="BH80" i="2"/>
  <c r="BG80" i="2"/>
  <c r="BE80" i="2"/>
  <c r="T80" i="2"/>
  <c r="R80" i="2"/>
  <c r="P80" i="2"/>
  <c r="BI79" i="2"/>
  <c r="BH79" i="2"/>
  <c r="BG79" i="2"/>
  <c r="BE79" i="2"/>
  <c r="T79" i="2"/>
  <c r="R79" i="2"/>
  <c r="P79" i="2"/>
  <c r="BI78" i="2"/>
  <c r="BH78" i="2"/>
  <c r="BG78" i="2"/>
  <c r="BE78" i="2"/>
  <c r="T78" i="2"/>
  <c r="R78" i="2"/>
  <c r="P78" i="2"/>
  <c r="J72" i="2"/>
  <c r="J71" i="2"/>
  <c r="F69" i="2"/>
  <c r="E67" i="2"/>
  <c r="J51" i="2"/>
  <c r="J50" i="2"/>
  <c r="F48" i="2"/>
  <c r="E46" i="2"/>
  <c r="J16" i="2"/>
  <c r="E16" i="2"/>
  <c r="F72" i="2"/>
  <c r="J15" i="2"/>
  <c r="J13" i="2"/>
  <c r="E13" i="2"/>
  <c r="F71" i="2"/>
  <c r="J12" i="2"/>
  <c r="J10" i="2"/>
  <c r="J48" i="2" s="1"/>
  <c r="L50" i="1"/>
  <c r="AM50" i="1"/>
  <c r="AM49" i="1"/>
  <c r="L49" i="1"/>
  <c r="AM47" i="1"/>
  <c r="L47" i="1"/>
  <c r="L45" i="1"/>
  <c r="L44" i="1"/>
  <c r="BK382" i="10"/>
  <c r="BK371" i="10"/>
  <c r="BK355" i="10"/>
  <c r="J347" i="10"/>
  <c r="J335" i="10"/>
  <c r="BK327" i="10"/>
  <c r="J321" i="10"/>
  <c r="BK304" i="10"/>
  <c r="BK298" i="10"/>
  <c r="J289" i="10"/>
  <c r="BK286" i="10"/>
  <c r="BK275" i="10"/>
  <c r="BK266" i="10"/>
  <c r="BK260" i="10"/>
  <c r="J256" i="10"/>
  <c r="J251" i="10"/>
  <c r="BK242" i="10"/>
  <c r="J229" i="10"/>
  <c r="BK225" i="10"/>
  <c r="J217" i="10"/>
  <c r="J199" i="10"/>
  <c r="J174" i="10"/>
  <c r="J154" i="10"/>
  <c r="J146" i="10"/>
  <c r="BK131" i="10"/>
  <c r="BK124" i="10"/>
  <c r="BK113" i="10"/>
  <c r="J106" i="10"/>
  <c r="BK379" i="9"/>
  <c r="J365" i="9"/>
  <c r="J355" i="9"/>
  <c r="BK352" i="9"/>
  <c r="BK348" i="9"/>
  <c r="J336" i="9"/>
  <c r="J324" i="9"/>
  <c r="BK307" i="9"/>
  <c r="BK301" i="9"/>
  <c r="BK289" i="9"/>
  <c r="J281" i="9"/>
  <c r="BK271" i="9"/>
  <c r="J261" i="9"/>
  <c r="J254" i="9"/>
  <c r="J249" i="9"/>
  <c r="BK236" i="9"/>
  <c r="J221" i="9"/>
  <c r="BK211" i="9"/>
  <c r="BK189" i="9"/>
  <c r="BK184" i="9"/>
  <c r="BK173" i="9"/>
  <c r="BK163" i="9"/>
  <c r="BK159" i="9"/>
  <c r="J147" i="9"/>
  <c r="J140" i="9"/>
  <c r="J134" i="9"/>
  <c r="BK128" i="9"/>
  <c r="J118" i="9"/>
  <c r="BK115" i="9"/>
  <c r="J398" i="8"/>
  <c r="BK392" i="8"/>
  <c r="BK387" i="8"/>
  <c r="J377" i="8"/>
  <c r="J369" i="8"/>
  <c r="BK366" i="8"/>
  <c r="BK361" i="8"/>
  <c r="J357" i="8"/>
  <c r="BK350" i="8"/>
  <c r="BK345" i="8"/>
  <c r="BK338" i="8"/>
  <c r="J336" i="8"/>
  <c r="BK329" i="8"/>
  <c r="J314" i="8"/>
  <c r="BK306" i="8"/>
  <c r="BK302" i="8"/>
  <c r="BK298" i="8"/>
  <c r="J288" i="8"/>
  <c r="BK283" i="8"/>
  <c r="BK278" i="8"/>
  <c r="BK275" i="8"/>
  <c r="BK270" i="8"/>
  <c r="J259" i="8"/>
  <c r="J248" i="8"/>
  <c r="J244" i="8"/>
  <c r="J241" i="8"/>
  <c r="BK234" i="8"/>
  <c r="J234" i="8"/>
  <c r="BK226" i="8"/>
  <c r="BK220" i="8"/>
  <c r="BK214" i="8"/>
  <c r="BK206" i="8"/>
  <c r="J193" i="8"/>
  <c r="J186" i="8"/>
  <c r="J177" i="8"/>
  <c r="J166" i="8"/>
  <c r="J152" i="8"/>
  <c r="J138" i="8"/>
  <c r="BK132" i="8"/>
  <c r="BK116" i="8"/>
  <c r="BK107" i="8"/>
  <c r="J400" i="7"/>
  <c r="J395" i="7"/>
  <c r="J382" i="7"/>
  <c r="J372" i="7"/>
  <c r="BK368" i="7"/>
  <c r="BK363" i="7"/>
  <c r="J356" i="7"/>
  <c r="J348" i="7"/>
  <c r="BK341" i="7"/>
  <c r="J333" i="7"/>
  <c r="J330" i="7"/>
  <c r="BK316" i="7"/>
  <c r="BK312" i="7"/>
  <c r="BK300" i="7"/>
  <c r="BK288" i="7"/>
  <c r="BK284" i="7"/>
  <c r="BK276" i="7"/>
  <c r="J268" i="7"/>
  <c r="BK265" i="7"/>
  <c r="J260" i="7"/>
  <c r="BK251" i="7"/>
  <c r="BK240" i="7"/>
  <c r="J236" i="7"/>
  <c r="J225" i="7"/>
  <c r="J220" i="7"/>
  <c r="BK210" i="7"/>
  <c r="J206" i="7"/>
  <c r="J187" i="7"/>
  <c r="J178" i="7"/>
  <c r="BK154" i="7"/>
  <c r="J150" i="7"/>
  <c r="J139" i="7"/>
  <c r="BK133" i="7"/>
  <c r="BK126" i="7"/>
  <c r="J118" i="7"/>
  <c r="J112" i="7"/>
  <c r="J352" i="6"/>
  <c r="J345" i="6"/>
  <c r="BK338" i="6"/>
  <c r="BK336" i="6"/>
  <c r="J328" i="6"/>
  <c r="J321" i="6"/>
  <c r="J313" i="6"/>
  <c r="BK307" i="6"/>
  <c r="BK299" i="6"/>
  <c r="BK289" i="6"/>
  <c r="J281" i="6"/>
  <c r="BK271" i="6"/>
  <c r="BK264" i="6"/>
  <c r="BK258" i="6"/>
  <c r="BK252" i="6"/>
  <c r="BK247" i="6"/>
  <c r="BK242" i="6"/>
  <c r="BK231" i="6"/>
  <c r="BK220" i="6"/>
  <c r="BK216" i="6"/>
  <c r="BK206" i="6"/>
  <c r="BK204" i="6"/>
  <c r="BK197" i="6"/>
  <c r="BK187" i="6"/>
  <c r="BK177" i="6"/>
  <c r="BK168" i="6"/>
  <c r="J162" i="6"/>
  <c r="BK146" i="6"/>
  <c r="J138" i="6"/>
  <c r="BK125" i="6"/>
  <c r="BK120" i="6"/>
  <c r="J118" i="6"/>
  <c r="BK114" i="6"/>
  <c r="J112" i="6"/>
  <c r="BK106" i="6"/>
  <c r="BK353" i="5"/>
  <c r="J349" i="5"/>
  <c r="J343" i="5"/>
  <c r="J341" i="5"/>
  <c r="BK337" i="5"/>
  <c r="BK334" i="5"/>
  <c r="J331" i="5"/>
  <c r="BK327" i="5"/>
  <c r="J322" i="5"/>
  <c r="J316" i="5"/>
  <c r="J313" i="5"/>
  <c r="J311" i="5"/>
  <c r="J306" i="5"/>
  <c r="BK295" i="5"/>
  <c r="J292" i="5"/>
  <c r="J288" i="5"/>
  <c r="BK283" i="5"/>
  <c r="J282" i="5"/>
  <c r="BK279" i="5"/>
  <c r="J275" i="5"/>
  <c r="J270" i="5"/>
  <c r="J268" i="5"/>
  <c r="J265" i="5"/>
  <c r="BK259" i="5"/>
  <c r="BK254" i="5"/>
  <c r="J251" i="5"/>
  <c r="J248" i="5"/>
  <c r="BK244" i="5"/>
  <c r="BK384" i="10"/>
  <c r="J375" i="10"/>
  <c r="J365" i="10"/>
  <c r="J360" i="10"/>
  <c r="BK358" i="10"/>
  <c r="J356" i="10"/>
  <c r="BK350" i="10"/>
  <c r="J346" i="10"/>
  <c r="BK344" i="10"/>
  <c r="BK340" i="10"/>
  <c r="J332" i="10"/>
  <c r="J327" i="10"/>
  <c r="BK321" i="10"/>
  <c r="BK316" i="10"/>
  <c r="BK308" i="10"/>
  <c r="BK297" i="10"/>
  <c r="J288" i="10"/>
  <c r="BK278" i="10"/>
  <c r="J274" i="10"/>
  <c r="J266" i="10"/>
  <c r="BK262" i="10"/>
  <c r="BK254" i="10"/>
  <c r="J249" i="10"/>
  <c r="J242" i="10"/>
  <c r="BK236" i="10"/>
  <c r="BK229" i="10"/>
  <c r="BK215" i="10"/>
  <c r="J214" i="10"/>
  <c r="BK207" i="10"/>
  <c r="J203" i="10"/>
  <c r="J190" i="10"/>
  <c r="J185" i="10"/>
  <c r="J182" i="10"/>
  <c r="J176" i="10"/>
  <c r="J163" i="10"/>
  <c r="BK157" i="10"/>
  <c r="BK143" i="10"/>
  <c r="J124" i="10"/>
  <c r="J118" i="10"/>
  <c r="J115" i="10"/>
  <c r="J384" i="9"/>
  <c r="J372" i="9"/>
  <c r="BK365" i="9"/>
  <c r="J357" i="9"/>
  <c r="J352" i="9"/>
  <c r="BK346" i="9"/>
  <c r="J343" i="9"/>
  <c r="BK340" i="9"/>
  <c r="BK336" i="9"/>
  <c r="BK329" i="9"/>
  <c r="BK321" i="9"/>
  <c r="J318" i="9"/>
  <c r="BK311" i="9"/>
  <c r="J304" i="9"/>
  <c r="BK293" i="9"/>
  <c r="BK290" i="9"/>
  <c r="J285" i="9"/>
  <c r="J275" i="9"/>
  <c r="J266" i="9"/>
  <c r="J258" i="9"/>
  <c r="J247" i="9"/>
  <c r="J234" i="9"/>
  <c r="J222" i="9"/>
  <c r="J217" i="9"/>
  <c r="BK197" i="9"/>
  <c r="J186" i="9"/>
  <c r="J182" i="9"/>
  <c r="J173" i="9"/>
  <c r="J166" i="9"/>
  <c r="BK154" i="9"/>
  <c r="BK150" i="9"/>
  <c r="BK146" i="9"/>
  <c r="J141" i="9"/>
  <c r="BK139" i="9"/>
  <c r="BK133" i="9"/>
  <c r="BK127" i="9"/>
  <c r="BK118" i="9"/>
  <c r="BK112" i="9"/>
  <c r="J399" i="8"/>
  <c r="J394" i="8"/>
  <c r="J387" i="8"/>
  <c r="J376" i="8"/>
  <c r="J372" i="8"/>
  <c r="J368" i="8"/>
  <c r="BK363" i="8"/>
  <c r="BK362" i="8"/>
  <c r="J354" i="8"/>
  <c r="BK353" i="8"/>
  <c r="BK344" i="8"/>
  <c r="BK336" i="8"/>
  <c r="J326" i="8"/>
  <c r="BK324" i="8"/>
  <c r="BK315" i="8"/>
  <c r="J308" i="8"/>
  <c r="J300" i="8"/>
  <c r="J298" i="8"/>
  <c r="BK286" i="8"/>
  <c r="J283" i="8"/>
  <c r="J276" i="8"/>
  <c r="J272" i="8"/>
  <c r="J266" i="8"/>
  <c r="J261" i="8"/>
  <c r="BK253" i="8"/>
  <c r="J239" i="8"/>
  <c r="BK225" i="8"/>
  <c r="J211" i="8"/>
  <c r="J207" i="8"/>
  <c r="BK256" i="7"/>
  <c r="BK246" i="7"/>
  <c r="J235" i="7"/>
  <c r="J229" i="7"/>
  <c r="BK225" i="7"/>
  <c r="BK206" i="7"/>
  <c r="J193" i="7"/>
  <c r="BK187" i="7"/>
  <c r="BK180" i="7"/>
  <c r="J158" i="7"/>
  <c r="J154" i="7"/>
  <c r="J142" i="7"/>
  <c r="BK118" i="7"/>
  <c r="J350" i="6"/>
  <c r="BK341" i="6"/>
  <c r="BK324" i="6"/>
  <c r="BK316" i="6"/>
  <c r="BK304" i="6"/>
  <c r="J289" i="6"/>
  <c r="J285" i="6"/>
  <c r="BK276" i="6"/>
  <c r="J266" i="6"/>
  <c r="J265" i="6"/>
  <c r="BK260" i="6"/>
  <c r="J256" i="6"/>
  <c r="J253" i="6"/>
  <c r="J247" i="6"/>
  <c r="J242" i="4"/>
  <c r="BK235" i="4"/>
  <c r="J231" i="4"/>
  <c r="J225" i="4"/>
  <c r="J221" i="4"/>
  <c r="J220" i="4"/>
  <c r="J216" i="4"/>
  <c r="BK210" i="4"/>
  <c r="J194" i="4"/>
  <c r="BK189" i="4"/>
  <c r="BK181" i="4"/>
  <c r="J165" i="4"/>
  <c r="BK145" i="4"/>
  <c r="J139" i="4"/>
  <c r="J133" i="4"/>
  <c r="J124" i="4"/>
  <c r="J115" i="4"/>
  <c r="BK106" i="4"/>
  <c r="J342" i="3"/>
  <c r="J338" i="3"/>
  <c r="BK333" i="3"/>
  <c r="J330" i="3"/>
  <c r="BK326" i="3"/>
  <c r="BK319" i="3"/>
  <c r="BK313" i="3"/>
  <c r="BK308" i="3"/>
  <c r="BK306" i="3"/>
  <c r="BK301" i="3"/>
  <c r="BK293" i="3"/>
  <c r="BK189" i="3"/>
  <c r="BK178" i="3"/>
  <c r="J173" i="3"/>
  <c r="J159" i="3"/>
  <c r="BK140" i="3"/>
  <c r="J134" i="3"/>
  <c r="BK114" i="3"/>
  <c r="J112" i="3"/>
  <c r="BK82" i="2"/>
  <c r="AS54" i="1"/>
  <c r="J358" i="10"/>
  <c r="BK354" i="10"/>
  <c r="BK351" i="10"/>
  <c r="BK349" i="10"/>
  <c r="BK342" i="10"/>
  <c r="BK334" i="10"/>
  <c r="BK332" i="10"/>
  <c r="J328" i="10"/>
  <c r="J324" i="10"/>
  <c r="J316" i="10"/>
  <c r="J308" i="10"/>
  <c r="J301" i="10"/>
  <c r="J295" i="10"/>
  <c r="J291" i="10"/>
  <c r="BK289" i="10"/>
  <c r="J286" i="10"/>
  <c r="J280" i="10"/>
  <c r="J277" i="10"/>
  <c r="BK274" i="10"/>
  <c r="BK272" i="10"/>
  <c r="J267" i="10"/>
  <c r="BK264" i="10"/>
  <c r="J262" i="10"/>
  <c r="J260" i="10"/>
  <c r="J255" i="10"/>
  <c r="J246" i="10"/>
  <c r="J243" i="10"/>
  <c r="J226" i="10"/>
  <c r="BK217" i="10"/>
  <c r="BK214" i="10"/>
  <c r="J207" i="10"/>
  <c r="BK190" i="10"/>
  <c r="J186" i="10"/>
  <c r="BK182" i="10"/>
  <c r="BK174" i="10"/>
  <c r="BK154" i="10"/>
  <c r="BK152" i="10"/>
  <c r="BK149" i="10"/>
  <c r="BK137" i="10"/>
  <c r="J131" i="10"/>
  <c r="BK122" i="10"/>
  <c r="BK115" i="10"/>
  <c r="BK112" i="10"/>
  <c r="J206" i="8"/>
  <c r="BK193" i="8"/>
  <c r="J189" i="8"/>
  <c r="BK186" i="8"/>
  <c r="BK179" i="8"/>
  <c r="BK166" i="8"/>
  <c r="BK160" i="8"/>
  <c r="BK153" i="8"/>
  <c r="J141" i="8"/>
  <c r="BK130" i="8"/>
  <c r="J125" i="8"/>
  <c r="J119" i="8"/>
  <c r="J110" i="8"/>
  <c r="J403" i="7"/>
  <c r="J393" i="7"/>
  <c r="BK386" i="7"/>
  <c r="BK382" i="7"/>
  <c r="BK376" i="7"/>
  <c r="J373" i="7"/>
  <c r="BK366" i="7"/>
  <c r="BK362" i="7"/>
  <c r="J359" i="7"/>
  <c r="BK351" i="7"/>
  <c r="BK337" i="7"/>
  <c r="BK330" i="7"/>
  <c r="J325" i="7"/>
  <c r="J318" i="7"/>
  <c r="J312" i="7"/>
  <c r="BK306" i="7"/>
  <c r="J303" i="7"/>
  <c r="J298" i="7"/>
  <c r="BK290" i="7"/>
  <c r="J285" i="7"/>
  <c r="BK280" i="7"/>
  <c r="BK278" i="7"/>
  <c r="J275" i="7"/>
  <c r="J272" i="7"/>
  <c r="BK267" i="7"/>
  <c r="J264" i="7"/>
  <c r="J259" i="7"/>
  <c r="BK250" i="7"/>
  <c r="BK236" i="7"/>
  <c r="BK227" i="7"/>
  <c r="J223" i="7"/>
  <c r="BK214" i="7"/>
  <c r="BK209" i="7"/>
  <c r="BK188" i="7"/>
  <c r="J167" i="7"/>
  <c r="BK158" i="7"/>
  <c r="J147" i="7"/>
  <c r="BK136" i="7"/>
  <c r="J131" i="7"/>
  <c r="J126" i="7"/>
  <c r="BK115" i="7"/>
  <c r="BK112" i="7"/>
  <c r="J106" i="7"/>
  <c r="BK352" i="6"/>
  <c r="BK346" i="6"/>
  <c r="BK343" i="6"/>
  <c r="BK340" i="6"/>
  <c r="J338" i="6"/>
  <c r="J334" i="6"/>
  <c r="J331" i="6"/>
  <c r="BK327" i="6"/>
  <c r="J325" i="6"/>
  <c r="BK318" i="6"/>
  <c r="J314" i="6"/>
  <c r="BK312" i="6"/>
  <c r="BK309" i="6"/>
  <c r="J299" i="6"/>
  <c r="J292" i="6"/>
  <c r="J286" i="6"/>
  <c r="BK281" i="6"/>
  <c r="BK274" i="6"/>
  <c r="BK265" i="6"/>
  <c r="J262" i="6"/>
  <c r="J260" i="6"/>
  <c r="BK256" i="6"/>
  <c r="J255" i="6"/>
  <c r="J248" i="6"/>
  <c r="BK245" i="6"/>
  <c r="BK238" i="6"/>
  <c r="BK234" i="6"/>
  <c r="J231" i="6"/>
  <c r="BK227" i="6"/>
  <c r="BK218" i="6"/>
  <c r="BK214" i="6"/>
  <c r="J208" i="6"/>
  <c r="BK205" i="6"/>
  <c r="BK202" i="6"/>
  <c r="J200" i="6"/>
  <c r="BK191" i="6"/>
  <c r="J187" i="6"/>
  <c r="BK178" i="6"/>
  <c r="BK173" i="6"/>
  <c r="BK165" i="6"/>
  <c r="J158" i="6"/>
  <c r="J146" i="6"/>
  <c r="BK138" i="6"/>
  <c r="J132" i="6"/>
  <c r="J125" i="6"/>
  <c r="J120" i="6"/>
  <c r="BK115" i="6"/>
  <c r="J113" i="6"/>
  <c r="J106" i="6"/>
  <c r="BK352" i="5"/>
  <c r="BK349" i="5"/>
  <c r="J344" i="5"/>
  <c r="J342" i="5"/>
  <c r="J338" i="5"/>
  <c r="J335" i="5"/>
  <c r="J332" i="5"/>
  <c r="BK328" i="5"/>
  <c r="J327" i="5"/>
  <c r="BK320" i="5"/>
  <c r="J315" i="5"/>
  <c r="BK313" i="5"/>
  <c r="BK309" i="5"/>
  <c r="J303" i="5"/>
  <c r="J295" i="5"/>
  <c r="J291" i="5"/>
  <c r="BK288" i="5"/>
  <c r="J283" i="5"/>
  <c r="J280" i="5"/>
  <c r="BK278" i="5"/>
  <c r="BK272" i="5"/>
  <c r="BK269" i="5"/>
  <c r="BK266" i="5"/>
  <c r="BK265" i="5"/>
  <c r="J259" i="5"/>
  <c r="BK253" i="5"/>
  <c r="BK250" i="5"/>
  <c r="BK248" i="5"/>
  <c r="BK239" i="5"/>
  <c r="J236" i="5"/>
  <c r="BK230" i="5"/>
  <c r="J224" i="5"/>
  <c r="J214" i="5"/>
  <c r="BK211" i="5"/>
  <c r="J203" i="5"/>
  <c r="J200" i="5"/>
  <c r="J196" i="5"/>
  <c r="BK189" i="5"/>
  <c r="BK182" i="5"/>
  <c r="J170" i="5"/>
  <c r="J169" i="5"/>
  <c r="BK161" i="5"/>
  <c r="BK156" i="5"/>
  <c r="J144" i="5"/>
  <c r="BK137" i="5"/>
  <c r="BK130" i="5"/>
  <c r="J125" i="5"/>
  <c r="BK118" i="5"/>
  <c r="BK114" i="5"/>
  <c r="J111" i="5"/>
  <c r="BK104" i="5"/>
  <c r="BK402" i="4"/>
  <c r="BK399" i="4"/>
  <c r="J396" i="4"/>
  <c r="J388" i="4"/>
  <c r="J382" i="4"/>
  <c r="J377" i="4"/>
  <c r="J373" i="4"/>
  <c r="J372" i="4"/>
  <c r="J370" i="4"/>
  <c r="J367" i="4"/>
  <c r="J365" i="4"/>
  <c r="BK361" i="4"/>
  <c r="BK358" i="4"/>
  <c r="BK354" i="4"/>
  <c r="BK347" i="4"/>
  <c r="BK340" i="4"/>
  <c r="BK338" i="4"/>
  <c r="J334" i="4"/>
  <c r="J329" i="4"/>
  <c r="BK320" i="4"/>
  <c r="J318" i="4"/>
  <c r="BK314" i="4"/>
  <c r="BK310" i="4"/>
  <c r="BK306" i="4"/>
  <c r="BK300" i="4"/>
  <c r="J298" i="4"/>
  <c r="BK290" i="4"/>
  <c r="BK288" i="4"/>
  <c r="BK286" i="4"/>
  <c r="J283" i="4"/>
  <c r="BK277" i="4"/>
  <c r="BK275" i="4"/>
  <c r="J272" i="4"/>
  <c r="BK270" i="4"/>
  <c r="BK265" i="4"/>
  <c r="BK263" i="4"/>
  <c r="J258" i="4"/>
  <c r="BK252" i="4"/>
  <c r="J247" i="4"/>
  <c r="BK242" i="4"/>
  <c r="J233" i="4"/>
  <c r="BK231" i="4"/>
  <c r="BK220" i="4"/>
  <c r="BK216" i="4"/>
  <c r="J210" i="4"/>
  <c r="J206" i="4"/>
  <c r="BK190" i="4"/>
  <c r="J181" i="4"/>
  <c r="BK165" i="4"/>
  <c r="BK159" i="4"/>
  <c r="J151" i="4"/>
  <c r="BK147" i="4"/>
  <c r="BK131" i="4"/>
  <c r="J126" i="4"/>
  <c r="J118" i="4"/>
  <c r="BK115" i="4"/>
  <c r="J112" i="4"/>
  <c r="J106" i="4"/>
  <c r="BK336" i="3"/>
  <c r="BK332" i="3"/>
  <c r="BK330" i="3"/>
  <c r="BK324" i="3"/>
  <c r="J319" i="3"/>
  <c r="J313" i="3"/>
  <c r="J306" i="3"/>
  <c r="J301" i="3"/>
  <c r="BK299" i="3"/>
  <c r="J293" i="3"/>
  <c r="J287" i="3"/>
  <c r="BK285" i="3"/>
  <c r="BK281" i="3"/>
  <c r="BK275" i="3"/>
  <c r="BK270" i="3"/>
  <c r="J266" i="3"/>
  <c r="J259" i="3"/>
  <c r="BK257" i="3"/>
  <c r="BK255" i="3"/>
  <c r="BK252" i="3"/>
  <c r="BK249" i="3"/>
  <c r="J247" i="3"/>
  <c r="BK244" i="3"/>
  <c r="BK239" i="3"/>
  <c r="J237" i="3"/>
  <c r="BK232" i="3"/>
  <c r="J227" i="3"/>
  <c r="BK225" i="3"/>
  <c r="J215" i="3"/>
  <c r="BK211" i="3"/>
  <c r="BK204" i="3"/>
  <c r="BK201" i="3"/>
  <c r="BK197" i="3"/>
  <c r="J195" i="3"/>
  <c r="BK186" i="3"/>
  <c r="BK182" i="3"/>
  <c r="BK168" i="3"/>
  <c r="BK147" i="3"/>
  <c r="J126" i="3"/>
  <c r="BK121" i="3"/>
  <c r="J115" i="3"/>
  <c r="BK108" i="3"/>
  <c r="J83" i="2"/>
  <c r="BK79" i="2"/>
  <c r="BK384" i="9"/>
  <c r="BK382" i="9"/>
  <c r="BK376" i="9"/>
  <c r="BK367" i="9"/>
  <c r="BK361" i="9"/>
  <c r="BK353" i="9"/>
  <c r="BK347" i="9"/>
  <c r="BK344" i="9"/>
  <c r="J339" i="9"/>
  <c r="J332" i="9"/>
  <c r="BK325" i="9"/>
  <c r="J321" i="9"/>
  <c r="J316" i="9"/>
  <c r="BK302" i="9"/>
  <c r="J297" i="9"/>
  <c r="J292" i="9"/>
  <c r="BK286" i="9"/>
  <c r="BK278" i="9"/>
  <c r="BK276" i="9"/>
  <c r="J271" i="9"/>
  <c r="J263" i="9"/>
  <c r="BK258" i="9"/>
  <c r="BK247" i="9"/>
  <c r="J242" i="9"/>
  <c r="J236" i="9"/>
  <c r="BK231" i="9"/>
  <c r="J218" i="9"/>
  <c r="BK215" i="9"/>
  <c r="BK208" i="9"/>
  <c r="BK195" i="9"/>
  <c r="J184" i="9"/>
  <c r="BK178" i="9"/>
  <c r="J163" i="9"/>
  <c r="J154" i="9"/>
  <c r="J149" i="9"/>
  <c r="BK147" i="9"/>
  <c r="J138" i="9"/>
  <c r="BK135" i="9"/>
  <c r="BK134" i="9"/>
  <c r="J131" i="9"/>
  <c r="J126" i="9"/>
  <c r="J115" i="9"/>
  <c r="J114" i="9"/>
  <c r="BK106" i="9"/>
  <c r="J397" i="8"/>
  <c r="BK391" i="8"/>
  <c r="BK380" i="8"/>
  <c r="J366" i="8"/>
  <c r="J365" i="8"/>
  <c r="BK360" i="8"/>
  <c r="BK357" i="8"/>
  <c r="J349" i="8"/>
  <c r="J338" i="8"/>
  <c r="BK334" i="8"/>
  <c r="BK326" i="8"/>
  <c r="J315" i="8"/>
  <c r="J310" i="8"/>
  <c r="BK305" i="8"/>
  <c r="J294" i="8"/>
  <c r="BK288" i="8"/>
  <c r="J282" i="8"/>
  <c r="J278" i="8"/>
  <c r="J274" i="8"/>
  <c r="J267" i="8"/>
  <c r="BK266" i="8"/>
  <c r="BK257" i="8"/>
  <c r="BK244" i="8"/>
  <c r="J242" i="8"/>
  <c r="BK231" i="8"/>
  <c r="J229" i="8"/>
  <c r="BK224" i="8"/>
  <c r="J217" i="8"/>
  <c r="BK208" i="8"/>
  <c r="J160" i="8"/>
  <c r="BK149" i="8"/>
  <c r="BK141" i="8"/>
  <c r="BK125" i="8"/>
  <c r="J116" i="8"/>
  <c r="BK113" i="8"/>
  <c r="J405" i="7"/>
  <c r="BK402" i="7"/>
  <c r="BK395" i="7"/>
  <c r="BK383" i="7"/>
  <c r="J374" i="7"/>
  <c r="BK367" i="7"/>
  <c r="J355" i="7"/>
  <c r="J345" i="7"/>
  <c r="J337" i="7"/>
  <c r="J321" i="7"/>
  <c r="BK308" i="7"/>
  <c r="J305" i="7"/>
  <c r="J300" i="7"/>
  <c r="BK298" i="7"/>
  <c r="BK291" i="7"/>
  <c r="J288" i="7"/>
  <c r="BK279" i="7"/>
  <c r="J277" i="7"/>
  <c r="BK274" i="7"/>
  <c r="J239" i="5"/>
  <c r="BK236" i="5"/>
  <c r="J233" i="5"/>
  <c r="BK227" i="5"/>
  <c r="BK215" i="5"/>
  <c r="J212" i="5"/>
  <c r="J207" i="5"/>
  <c r="J201" i="5"/>
  <c r="BK199" i="5"/>
  <c r="J189" i="5"/>
  <c r="BK183" i="5"/>
  <c r="BK174" i="5"/>
  <c r="BK169" i="5"/>
  <c r="J161" i="5"/>
  <c r="BK154" i="5"/>
  <c r="J142" i="5"/>
  <c r="J137" i="5"/>
  <c r="J130" i="5"/>
  <c r="BK125" i="5"/>
  <c r="J118" i="5"/>
  <c r="J114" i="5"/>
  <c r="BK111" i="5"/>
  <c r="BK107" i="5"/>
  <c r="BK403" i="4"/>
  <c r="BK401" i="4"/>
  <c r="BK396" i="4"/>
  <c r="J392" i="4"/>
  <c r="J387" i="4"/>
  <c r="BK381" i="4"/>
  <c r="J374" i="4"/>
  <c r="BK372" i="4"/>
  <c r="J368" i="4"/>
  <c r="BK365" i="4"/>
  <c r="BK362" i="4"/>
  <c r="J358" i="4"/>
  <c r="J357" i="4"/>
  <c r="J350" i="4"/>
  <c r="BK344" i="4"/>
  <c r="J340" i="4"/>
  <c r="J336" i="4"/>
  <c r="J326" i="4"/>
  <c r="BK324" i="4"/>
  <c r="BK318" i="4"/>
  <c r="J315" i="4"/>
  <c r="J314" i="4"/>
  <c r="J311" i="4"/>
  <c r="J306" i="4"/>
  <c r="J302" i="4"/>
  <c r="BK298" i="4"/>
  <c r="BK294" i="4"/>
  <c r="J290" i="4"/>
  <c r="J287" i="4"/>
  <c r="J285" i="4"/>
  <c r="BK283" i="4"/>
  <c r="J278" i="4"/>
  <c r="BK274" i="4"/>
  <c r="BK272" i="4"/>
  <c r="J270" i="4"/>
  <c r="J265" i="4"/>
  <c r="J263" i="4"/>
  <c r="J256" i="4"/>
  <c r="J252" i="4"/>
  <c r="J246" i="4"/>
  <c r="J235" i="4"/>
  <c r="BK225" i="4"/>
  <c r="BK206" i="4"/>
  <c r="BK193" i="4"/>
  <c r="BK178" i="4"/>
  <c r="J176" i="4"/>
  <c r="J159" i="4"/>
  <c r="BK154" i="4"/>
  <c r="BK151" i="4"/>
  <c r="J145" i="4"/>
  <c r="J131" i="4"/>
  <c r="BK113" i="4"/>
  <c r="BK342" i="3"/>
  <c r="J335" i="3"/>
  <c r="BK327" i="3"/>
  <c r="J324" i="3"/>
  <c r="J321" i="3"/>
  <c r="BK316" i="3"/>
  <c r="BK304" i="3"/>
  <c r="J285" i="3"/>
  <c r="J282" i="3"/>
  <c r="BK277" i="3"/>
  <c r="J275" i="3"/>
  <c r="J270" i="3"/>
  <c r="BK266" i="3"/>
  <c r="BK260" i="3"/>
  <c r="J258" i="3"/>
  <c r="J255" i="3"/>
  <c r="BK253" i="3"/>
  <c r="BK251" i="3"/>
  <c r="BK248" i="3"/>
  <c r="J245" i="3"/>
  <c r="BK240" i="3"/>
  <c r="BK238" i="3"/>
  <c r="BK236" i="3"/>
  <c r="J231" i="3"/>
  <c r="J225" i="3"/>
  <c r="J222" i="3"/>
  <c r="J214" i="3"/>
  <c r="J210" i="3"/>
  <c r="BK202" i="3"/>
  <c r="J199" i="3"/>
  <c r="J197" i="3"/>
  <c r="J192" i="3"/>
  <c r="J181" i="3"/>
  <c r="BK174" i="3"/>
  <c r="J169" i="3"/>
  <c r="BK159" i="3"/>
  <c r="J147" i="3"/>
  <c r="J140" i="3"/>
  <c r="J131" i="3"/>
  <c r="BK124" i="3"/>
  <c r="J121" i="3"/>
  <c r="BK115" i="3"/>
  <c r="J105" i="3"/>
  <c r="J79" i="2"/>
  <c r="J78" i="2"/>
  <c r="J379" i="10"/>
  <c r="BK360" i="10"/>
  <c r="BK343" i="10"/>
  <c r="BK324" i="10"/>
  <c r="J307" i="10"/>
  <c r="BK301" i="10"/>
  <c r="BK295" i="10"/>
  <c r="BK277" i="10"/>
  <c r="BK267" i="10"/>
  <c r="BK259" i="10"/>
  <c r="BK253" i="10"/>
  <c r="BK247" i="10"/>
  <c r="J230" i="10"/>
  <c r="J219" i="10"/>
  <c r="BK179" i="10"/>
  <c r="J152" i="10"/>
  <c r="J141" i="10"/>
  <c r="J127" i="10"/>
  <c r="BK383" i="9"/>
  <c r="J376" i="9"/>
  <c r="J354" i="9"/>
  <c r="J350" i="9"/>
  <c r="J331" i="9"/>
  <c r="BK313" i="9"/>
  <c r="J302" i="9"/>
  <c r="BK297" i="9"/>
  <c r="J276" i="9"/>
  <c r="BK263" i="9"/>
  <c r="BK257" i="9"/>
  <c r="J239" i="9"/>
  <c r="J215" i="9"/>
  <c r="J208" i="9"/>
  <c r="BK175" i="9"/>
  <c r="BK166" i="9"/>
  <c r="BK148" i="9"/>
  <c r="BK141" i="9"/>
  <c r="BK132" i="9"/>
  <c r="BK125" i="9"/>
  <c r="J109" i="9"/>
  <c r="J396" i="8"/>
  <c r="BK389" i="8"/>
  <c r="J380" i="8"/>
  <c r="BK372" i="8"/>
  <c r="BK367" i="8"/>
  <c r="J360" i="8"/>
  <c r="BK354" i="8"/>
  <c r="BK340" i="8"/>
  <c r="BK331" i="8"/>
  <c r="BK317" i="8"/>
  <c r="BK308" i="8"/>
  <c r="BK300" i="8"/>
  <c r="BK291" i="8"/>
  <c r="BK285" i="8"/>
  <c r="BK277" i="8"/>
  <c r="BK272" i="8"/>
  <c r="J265" i="8"/>
  <c r="J253" i="8"/>
  <c r="J243" i="8"/>
  <c r="BK239" i="8"/>
  <c r="BK229" i="8"/>
  <c r="J222" i="8"/>
  <c r="BK211" i="8"/>
  <c r="J194" i="8"/>
  <c r="BK187" i="8"/>
  <c r="J168" i="8"/>
  <c r="J153" i="8"/>
  <c r="BK135" i="8"/>
  <c r="BK117" i="8"/>
  <c r="J113" i="8"/>
  <c r="J398" i="7"/>
  <c r="BK388" i="7"/>
  <c r="J376" i="7"/>
  <c r="BK365" i="7"/>
  <c r="BK358" i="7"/>
  <c r="J351" i="7"/>
  <c r="BK339" i="7"/>
  <c r="J332" i="7"/>
  <c r="J319" i="7"/>
  <c r="J308" i="7"/>
  <c r="J291" i="7"/>
  <c r="BK283" i="7"/>
  <c r="BK272" i="7"/>
  <c r="BK266" i="7"/>
  <c r="BK259" i="7"/>
  <c r="J250" i="7"/>
  <c r="BK239" i="7"/>
  <c r="BK232" i="7"/>
  <c r="J214" i="7"/>
  <c r="BK197" i="7"/>
  <c r="BK183" i="7"/>
  <c r="BK161" i="7"/>
  <c r="J145" i="7"/>
  <c r="J129" i="7"/>
  <c r="BK114" i="7"/>
  <c r="J351" i="6"/>
  <c r="J343" i="6"/>
  <c r="J337" i="6"/>
  <c r="BK331" i="6"/>
  <c r="BK325" i="6"/>
  <c r="BK311" i="6"/>
  <c r="BK301" i="6"/>
  <c r="BK285" i="6"/>
  <c r="BK277" i="6"/>
  <c r="BK266" i="6"/>
  <c r="BK262" i="6"/>
  <c r="J254" i="6"/>
  <c r="J246" i="6"/>
  <c r="J238" i="6"/>
  <c r="J228" i="6"/>
  <c r="J218" i="6"/>
  <c r="BK210" i="6"/>
  <c r="J202" i="6"/>
  <c r="J194" i="6"/>
  <c r="J178" i="6"/>
  <c r="J169" i="6"/>
  <c r="BK160" i="6"/>
  <c r="J142" i="6"/>
  <c r="BK132" i="6"/>
  <c r="J387" i="10"/>
  <c r="BK356" i="10"/>
  <c r="J351" i="10"/>
  <c r="J334" i="10"/>
  <c r="J322" i="10"/>
  <c r="J305" i="10"/>
  <c r="J300" i="10"/>
  <c r="BK292" i="10"/>
  <c r="BK280" i="10"/>
  <c r="J271" i="10"/>
  <c r="BK261" i="10"/>
  <c r="J254" i="10"/>
  <c r="BK249" i="10"/>
  <c r="J238" i="10"/>
  <c r="BK226" i="10"/>
  <c r="J213" i="10"/>
  <c r="BK189" i="10"/>
  <c r="J157" i="10"/>
  <c r="J143" i="10"/>
  <c r="BK129" i="10"/>
  <c r="J109" i="10"/>
  <c r="BK381" i="9"/>
  <c r="J374" i="9"/>
  <c r="J361" i="9"/>
  <c r="J351" i="9"/>
  <c r="BK343" i="9"/>
  <c r="BK327" i="9"/>
  <c r="BK304" i="9"/>
  <c r="J293" i="9"/>
  <c r="J286" i="9"/>
  <c r="J272" i="9"/>
  <c r="BK262" i="9"/>
  <c r="BK251" i="9"/>
  <c r="J246" i="9"/>
  <c r="BK235" i="9"/>
  <c r="BK191" i="9"/>
  <c r="BK182" i="9"/>
  <c r="J169" i="9"/>
  <c r="BK149" i="9"/>
  <c r="BK143" i="9"/>
  <c r="J137" i="9"/>
  <c r="J122" i="9"/>
  <c r="BK113" i="9"/>
  <c r="BK397" i="8"/>
  <c r="J391" i="8"/>
  <c r="BK382" i="8"/>
  <c r="BK370" i="8"/>
  <c r="BK365" i="8"/>
  <c r="J359" i="8"/>
  <c r="BK352" i="8"/>
  <c r="BK342" i="8"/>
  <c r="J334" i="8"/>
  <c r="BK320" i="8"/>
  <c r="J311" i="8"/>
  <c r="J305" i="8"/>
  <c r="BK297" i="8"/>
  <c r="J287" i="8"/>
  <c r="BK282" i="8"/>
  <c r="BK276" i="8"/>
  <c r="BK271" i="8"/>
  <c r="BK261" i="8"/>
  <c r="J252" i="8"/>
  <c r="BK242" i="8"/>
  <c r="BK237" i="8"/>
  <c r="J227" i="8"/>
  <c r="BK221" i="8"/>
  <c r="J203" i="8"/>
  <c r="J190" i="8"/>
  <c r="BK182" i="8"/>
  <c r="J155" i="8"/>
  <c r="BK144" i="8"/>
  <c r="J128" i="8"/>
  <c r="J114" i="8"/>
  <c r="BK403" i="7"/>
  <c r="BK393" i="7"/>
  <c r="BK378" i="7"/>
  <c r="BK369" i="7"/>
  <c r="J360" i="7"/>
  <c r="BK355" i="7"/>
  <c r="J343" i="7"/>
  <c r="J338" i="7"/>
  <c r="J327" i="7"/>
  <c r="BK315" i="7"/>
  <c r="BK309" i="7"/>
  <c r="BK294" i="7"/>
  <c r="BK285" i="7"/>
  <c r="BK273" i="7"/>
  <c r="J262" i="7"/>
  <c r="BK255" i="7"/>
  <c r="J247" i="7"/>
  <c r="BK235" i="7"/>
  <c r="BK223" i="7"/>
  <c r="J209" i="7"/>
  <c r="BK193" i="7"/>
  <c r="BK169" i="7"/>
  <c r="J153" i="7"/>
  <c r="BK142" i="7"/>
  <c r="BK131" i="7"/>
  <c r="J120" i="7"/>
  <c r="J109" i="7"/>
  <c r="BK348" i="6"/>
  <c r="J342" i="6"/>
  <c r="J336" i="6"/>
  <c r="J329" i="6"/>
  <c r="BK320" i="6"/>
  <c r="J312" i="6"/>
  <c r="BK306" i="6"/>
  <c r="J290" i="6"/>
  <c r="J280" i="6"/>
  <c r="J268" i="6"/>
  <c r="BK263" i="6"/>
  <c r="J257" i="6"/>
  <c r="BK248" i="6"/>
  <c r="J240" i="6"/>
  <c r="BK233" i="6"/>
  <c r="J221" i="6"/>
  <c r="J214" i="6"/>
  <c r="J205" i="6"/>
  <c r="BK200" i="6"/>
  <c r="BK186" i="6"/>
  <c r="J173" i="6"/>
  <c r="BK158" i="6"/>
  <c r="BK141" i="6"/>
  <c r="J129" i="6"/>
  <c r="BK122" i="6"/>
  <c r="J115" i="6"/>
  <c r="BK113" i="6"/>
  <c r="BK109" i="6"/>
  <c r="J352" i="5"/>
  <c r="BK347" i="5"/>
  <c r="BK344" i="5"/>
  <c r="J339" i="5"/>
  <c r="BK335" i="5"/>
  <c r="J330" i="5"/>
  <c r="J323" i="5"/>
  <c r="BK318" i="5"/>
  <c r="J314" i="5"/>
  <c r="BK308" i="5"/>
  <c r="J301" i="5"/>
  <c r="J294" i="5"/>
  <c r="BK287" i="5"/>
  <c r="BK280" i="5"/>
  <c r="J276" i="5"/>
  <c r="BK271" i="5"/>
  <c r="BK267" i="5"/>
  <c r="J264" i="5"/>
  <c r="BK258" i="5"/>
  <c r="J252" i="5"/>
  <c r="J249" i="5"/>
  <c r="J386" i="10"/>
  <c r="J380" i="10"/>
  <c r="J370" i="10"/>
  <c r="J364" i="10"/>
  <c r="BK357" i="10"/>
  <c r="J354" i="10"/>
  <c r="J349" i="10"/>
  <c r="J342" i="10"/>
  <c r="BK335" i="10"/>
  <c r="BK328" i="10"/>
  <c r="J319" i="10"/>
  <c r="BK310" i="10"/>
  <c r="J298" i="10"/>
  <c r="BK294" i="10"/>
  <c r="BK276" i="10"/>
  <c r="J268" i="10"/>
  <c r="J264" i="10"/>
  <c r="J253" i="10"/>
  <c r="BK243" i="10"/>
  <c r="BK237" i="10"/>
  <c r="J227" i="10"/>
  <c r="J210" i="10"/>
  <c r="J204" i="10"/>
  <c r="BK199" i="10"/>
  <c r="J183" i="10"/>
  <c r="BK165" i="10"/>
  <c r="J149" i="10"/>
  <c r="BK138" i="10"/>
  <c r="J122" i="10"/>
  <c r="J112" i="10"/>
  <c r="J381" i="9"/>
  <c r="BK368" i="9"/>
  <c r="BK362" i="9"/>
  <c r="J348" i="9"/>
  <c r="J344" i="9"/>
  <c r="BK339" i="9"/>
  <c r="BK332" i="9"/>
  <c r="J325" i="9"/>
  <c r="J319" i="9"/>
  <c r="J307" i="9"/>
  <c r="J301" i="9"/>
  <c r="BK292" i="9"/>
  <c r="BK284" i="9"/>
  <c r="J267" i="9"/>
  <c r="J251" i="9"/>
  <c r="BK246" i="9"/>
  <c r="J231" i="9"/>
  <c r="BK214" i="9"/>
  <c r="J195" i="9"/>
  <c r="J178" i="9"/>
  <c r="BK161" i="9"/>
  <c r="BK152" i="9"/>
  <c r="J143" i="9"/>
  <c r="BK140" i="9"/>
  <c r="J135" i="9"/>
  <c r="J125" i="9"/>
  <c r="J113" i="9"/>
  <c r="BK398" i="8"/>
  <c r="J389" i="8"/>
  <c r="J383" i="8"/>
  <c r="BK369" i="8"/>
  <c r="J367" i="8"/>
  <c r="J356" i="8"/>
  <c r="J352" i="8"/>
  <c r="J340" i="8"/>
  <c r="J329" i="8"/>
  <c r="J317" i="8"/>
  <c r="BK303" i="8"/>
  <c r="BK299" i="8"/>
  <c r="BK287" i="8"/>
  <c r="J277" i="8"/>
  <c r="J271" i="8"/>
  <c r="BK264" i="8"/>
  <c r="BK252" i="8"/>
  <c r="J238" i="8"/>
  <c r="J220" i="8"/>
  <c r="J267" i="7"/>
  <c r="J255" i="7"/>
  <c r="J239" i="7"/>
  <c r="J227" i="7"/>
  <c r="J211" i="7"/>
  <c r="J192" i="7"/>
  <c r="J183" i="7"/>
  <c r="BK163" i="7"/>
  <c r="BK153" i="7"/>
  <c r="J124" i="7"/>
  <c r="BK116" i="7"/>
  <c r="J348" i="6"/>
  <c r="J332" i="6"/>
  <c r="J318" i="6"/>
  <c r="J295" i="6"/>
  <c r="BK286" i="6"/>
  <c r="J277" i="6"/>
  <c r="BK268" i="6"/>
  <c r="BK261" i="6"/>
  <c r="BK255" i="6"/>
  <c r="J251" i="6"/>
  <c r="BK236" i="4"/>
  <c r="BK228" i="4"/>
  <c r="BK223" i="4"/>
  <c r="J219" i="4"/>
  <c r="J213" i="4"/>
  <c r="J208" i="4"/>
  <c r="J190" i="4"/>
  <c r="BK176" i="4"/>
  <c r="BK152" i="4"/>
  <c r="BK142" i="4"/>
  <c r="BK129" i="4"/>
  <c r="BK118" i="4"/>
  <c r="BK343" i="3"/>
  <c r="J341" i="3"/>
  <c r="J332" i="3"/>
  <c r="J328" i="3"/>
  <c r="J317" i="3"/>
  <c r="BK312" i="3"/>
  <c r="J304" i="3"/>
  <c r="J299" i="3"/>
  <c r="J186" i="3"/>
  <c r="BK177" i="3"/>
  <c r="BK161" i="3"/>
  <c r="J145" i="3"/>
  <c r="BK117" i="3"/>
  <c r="BK111" i="3"/>
  <c r="BK81" i="2"/>
  <c r="BK387" i="10"/>
  <c r="J382" i="10"/>
  <c r="BK379" i="10"/>
  <c r="BK375" i="10"/>
  <c r="BK370" i="10"/>
  <c r="BK365" i="10"/>
  <c r="J357" i="10"/>
  <c r="BK353" i="10"/>
  <c r="BK346" i="10"/>
  <c r="BK339" i="10"/>
  <c r="BK326" i="10"/>
  <c r="BK319" i="10"/>
  <c r="BK305" i="10"/>
  <c r="BK300" i="10"/>
  <c r="J292" i="10"/>
  <c r="BK288" i="10"/>
  <c r="J283" i="10"/>
  <c r="J276" i="10"/>
  <c r="J273" i="10"/>
  <c r="BK268" i="10"/>
  <c r="BK263" i="10"/>
  <c r="J259" i="10"/>
  <c r="J252" i="10"/>
  <c r="J237" i="10"/>
  <c r="J225" i="10"/>
  <c r="J215" i="10"/>
  <c r="J202" i="10"/>
  <c r="BK185" i="10"/>
  <c r="BK176" i="10"/>
  <c r="BK163" i="10"/>
  <c r="BK141" i="10"/>
  <c r="BK134" i="10"/>
  <c r="BK127" i="10"/>
  <c r="J116" i="10"/>
  <c r="J113" i="10"/>
  <c r="BK203" i="8"/>
  <c r="BK190" i="8"/>
  <c r="J182" i="8"/>
  <c r="BK177" i="8"/>
  <c r="J162" i="8"/>
  <c r="J149" i="8"/>
  <c r="J135" i="8"/>
  <c r="J123" i="8"/>
  <c r="BK115" i="8"/>
  <c r="J402" i="7"/>
  <c r="BK389" i="7"/>
  <c r="J383" i="7"/>
  <c r="BK375" i="7"/>
  <c r="BK372" i="7"/>
  <c r="J368" i="7"/>
  <c r="J365" i="7"/>
  <c r="BK360" i="7"/>
  <c r="BK356" i="7"/>
  <c r="BK338" i="7"/>
  <c r="BK333" i="7"/>
  <c r="BK319" i="7"/>
  <c r="J315" i="7"/>
  <c r="J309" i="7"/>
  <c r="J302" i="7"/>
  <c r="J294" i="7"/>
  <c r="BK286" i="7"/>
  <c r="J283" i="7"/>
  <c r="BK277" i="7"/>
  <c r="J273" i="7"/>
  <c r="BK268" i="7"/>
  <c r="BK262" i="7"/>
  <c r="J251" i="7"/>
  <c r="BK237" i="7"/>
  <c r="J224" i="7"/>
  <c r="BK211" i="7"/>
  <c r="J196" i="7"/>
  <c r="J169" i="7"/>
  <c r="J161" i="7"/>
  <c r="BK150" i="7"/>
  <c r="J133" i="7"/>
  <c r="J116" i="7"/>
  <c r="J113" i="7"/>
  <c r="BK353" i="6"/>
  <c r="BK351" i="6"/>
  <c r="BK345" i="6"/>
  <c r="J341" i="6"/>
  <c r="BK337" i="6"/>
  <c r="BK332" i="6"/>
  <c r="BK328" i="6"/>
  <c r="J324" i="6"/>
  <c r="J316" i="6"/>
  <c r="BK313" i="6"/>
  <c r="J307" i="6"/>
  <c r="J301" i="6"/>
  <c r="J293" i="6"/>
  <c r="BK283" i="6"/>
  <c r="BK278" i="6"/>
  <c r="J267" i="6"/>
  <c r="J261" i="6"/>
  <c r="J258" i="6"/>
  <c r="BK254" i="6"/>
  <c r="BK246" i="6"/>
  <c r="BK240" i="6"/>
  <c r="J237" i="6"/>
  <c r="BK228" i="6"/>
  <c r="J220" i="6"/>
  <c r="J216" i="6"/>
  <c r="BK208" i="6"/>
  <c r="J206" i="6"/>
  <c r="BK201" i="6"/>
  <c r="BK194" i="6"/>
  <c r="J188" i="6"/>
  <c r="J177" i="6"/>
  <c r="BK169" i="6"/>
  <c r="BK162" i="6"/>
  <c r="BK148" i="6"/>
  <c r="J141" i="6"/>
  <c r="BK129" i="6"/>
  <c r="J122" i="6"/>
  <c r="J116" i="6"/>
  <c r="BK112" i="6"/>
  <c r="J354" i="5"/>
  <c r="BK351" i="5"/>
  <c r="BK346" i="5"/>
  <c r="BK341" i="5"/>
  <c r="J337" i="5"/>
  <c r="BK330" i="5"/>
  <c r="BK323" i="5"/>
  <c r="J318" i="5"/>
  <c r="BK314" i="5"/>
  <c r="J308" i="5"/>
  <c r="BK301" i="5"/>
  <c r="BK294" i="5"/>
  <c r="J287" i="5"/>
  <c r="J279" i="5"/>
  <c r="BK275" i="5"/>
  <c r="BK270" i="5"/>
  <c r="J267" i="5"/>
  <c r="BK260" i="5"/>
  <c r="J254" i="5"/>
  <c r="BK251" i="5"/>
  <c r="J245" i="5"/>
  <c r="J238" i="5"/>
  <c r="BK233" i="5"/>
  <c r="J227" i="5"/>
  <c r="J215" i="5"/>
  <c r="BK210" i="5"/>
  <c r="BK201" i="5"/>
  <c r="BK193" i="5"/>
  <c r="J183" i="5"/>
  <c r="BK173" i="5"/>
  <c r="BK166" i="5"/>
  <c r="BK158" i="5"/>
  <c r="BK142" i="5"/>
  <c r="J136" i="5"/>
  <c r="BK127" i="5"/>
  <c r="BK120" i="5"/>
  <c r="BK113" i="5"/>
  <c r="J110" i="5"/>
  <c r="BK404" i="4"/>
  <c r="BK397" i="4"/>
  <c r="BK392" i="4"/>
  <c r="J385" i="4"/>
  <c r="J375" i="4"/>
  <c r="J366" i="4"/>
  <c r="J362" i="4"/>
  <c r="BK357" i="4"/>
  <c r="BK350" i="4"/>
  <c r="BK342" i="4"/>
  <c r="BK336" i="4"/>
  <c r="BK331" i="4"/>
  <c r="J324" i="4"/>
  <c r="BK315" i="4"/>
  <c r="J308" i="4"/>
  <c r="BK303" i="4"/>
  <c r="J299" i="4"/>
  <c r="J294" i="4"/>
  <c r="BK289" i="4"/>
  <c r="BK287" i="4"/>
  <c r="J284" i="4"/>
  <c r="BK278" i="4"/>
  <c r="J274" i="4"/>
  <c r="J271" i="4"/>
  <c r="J266" i="4"/>
  <c r="BK260" i="4"/>
  <c r="BK256" i="4"/>
  <c r="BK251" i="4"/>
  <c r="BK243" i="4"/>
  <c r="BK232" i="4"/>
  <c r="J228" i="4"/>
  <c r="BK219" i="4"/>
  <c r="BK208" i="4"/>
  <c r="J203" i="4"/>
  <c r="J189" i="4"/>
  <c r="BK161" i="4"/>
  <c r="J154" i="4"/>
  <c r="J142" i="4"/>
  <c r="J129" i="4"/>
  <c r="J120" i="4"/>
  <c r="BK114" i="4"/>
  <c r="BK109" i="4"/>
  <c r="BK338" i="3"/>
  <c r="J333" i="3"/>
  <c r="J327" i="3"/>
  <c r="J320" i="3"/>
  <c r="J312" i="3"/>
  <c r="J305" i="3"/>
  <c r="J296" i="3"/>
  <c r="BK291" i="3"/>
  <c r="BK282" i="3"/>
  <c r="BK278" i="3"/>
  <c r="BK273" i="3"/>
  <c r="J269" i="3"/>
  <c r="BK263" i="3"/>
  <c r="BK258" i="3"/>
  <c r="J254" i="3"/>
  <c r="J251" i="3"/>
  <c r="J248" i="3"/>
  <c r="BK245" i="3"/>
  <c r="J240" i="3"/>
  <c r="J236" i="3"/>
  <c r="BK231" i="3"/>
  <c r="BK222" i="3"/>
  <c r="BK214" i="3"/>
  <c r="BK210" i="3"/>
  <c r="J202" i="3"/>
  <c r="BK199" i="3"/>
  <c r="BK192" i="3"/>
  <c r="BK183" i="3"/>
  <c r="J164" i="3"/>
  <c r="BK141" i="3"/>
  <c r="BK128" i="3"/>
  <c r="BK119" i="3"/>
  <c r="J111" i="3"/>
  <c r="J82" i="2"/>
  <c r="BK78" i="2"/>
  <c r="J383" i="9"/>
  <c r="J377" i="9"/>
  <c r="J368" i="9"/>
  <c r="BK357" i="9"/>
  <c r="BK351" i="9"/>
  <c r="J346" i="9"/>
  <c r="J337" i="9"/>
  <c r="J327" i="9"/>
  <c r="BK323" i="9"/>
  <c r="J313" i="9"/>
  <c r="BK305" i="9"/>
  <c r="J295" i="9"/>
  <c r="J289" i="9"/>
  <c r="BK281" i="9"/>
  <c r="BK272" i="9"/>
  <c r="BK261" i="9"/>
  <c r="J257" i="9"/>
  <c r="BK239" i="9"/>
  <c r="BK234" i="9"/>
  <c r="BK221" i="9"/>
  <c r="J211" i="9"/>
  <c r="J191" i="9"/>
  <c r="J175" i="9"/>
  <c r="J159" i="9"/>
  <c r="J152" i="9"/>
  <c r="J139" i="9"/>
  <c r="J136" i="9"/>
  <c r="J132" i="9"/>
  <c r="J127" i="9"/>
  <c r="J116" i="9"/>
  <c r="J112" i="9"/>
  <c r="BK399" i="8"/>
  <c r="J392" i="8"/>
  <c r="J370" i="8"/>
  <c r="J361" i="8"/>
  <c r="J350" i="8"/>
  <c r="J344" i="8"/>
  <c r="J331" i="8"/>
  <c r="J324" i="8"/>
  <c r="BK314" i="8"/>
  <c r="J299" i="8"/>
  <c r="J291" i="8"/>
  <c r="J285" i="8"/>
  <c r="J279" i="8"/>
  <c r="J273" i="8"/>
  <c r="J264" i="8"/>
  <c r="J256" i="8"/>
  <c r="BK243" i="8"/>
  <c r="J237" i="8"/>
  <c r="BK227" i="8"/>
  <c r="BK222" i="8"/>
  <c r="J214" i="8"/>
  <c r="BK155" i="8"/>
  <c r="J144" i="8"/>
  <c r="BK123" i="8"/>
  <c r="BK110" i="8"/>
  <c r="J404" i="7"/>
  <c r="BK397" i="7"/>
  <c r="J375" i="7"/>
  <c r="J369" i="7"/>
  <c r="J362" i="7"/>
  <c r="BK343" i="7"/>
  <c r="BK332" i="7"/>
  <c r="BK318" i="7"/>
  <c r="BK303" i="7"/>
  <c r="J299" i="7"/>
  <c r="J290" i="7"/>
  <c r="J287" i="7"/>
  <c r="J278" i="7"/>
  <c r="BK275" i="7"/>
  <c r="BK240" i="5"/>
  <c r="J234" i="5"/>
  <c r="J229" i="5"/>
  <c r="BK221" i="5"/>
  <c r="J211" i="5"/>
  <c r="BK203" i="5"/>
  <c r="BK196" i="5"/>
  <c r="J187" i="5"/>
  <c r="J173" i="5"/>
  <c r="J166" i="5"/>
  <c r="J158" i="5"/>
  <c r="BK144" i="5"/>
  <c r="BK136" i="5"/>
  <c r="J127" i="5"/>
  <c r="J120" i="5"/>
  <c r="J113" i="5"/>
  <c r="BK110" i="5"/>
  <c r="J404" i="4"/>
  <c r="J399" i="4"/>
  <c r="J394" i="4"/>
  <c r="BK385" i="4"/>
  <c r="BK377" i="4"/>
  <c r="BK373" i="4"/>
  <c r="BK370" i="4"/>
  <c r="BK366" i="4"/>
  <c r="J361" i="4"/>
  <c r="J354" i="4"/>
  <c r="J342" i="4"/>
  <c r="J337" i="4"/>
  <c r="BK332" i="4"/>
  <c r="BK329" i="4"/>
  <c r="J317" i="4"/>
  <c r="J310" i="4"/>
  <c r="J305" i="4"/>
  <c r="J300" i="4"/>
  <c r="BK297" i="4"/>
  <c r="J289" i="4"/>
  <c r="J286" i="4"/>
  <c r="J280" i="4"/>
  <c r="J276" i="4"/>
  <c r="J273" i="4"/>
  <c r="J269" i="4"/>
  <c r="BK264" i="4"/>
  <c r="BK258" i="4"/>
  <c r="J251" i="4"/>
  <c r="J236" i="4"/>
  <c r="J223" i="4"/>
  <c r="BK203" i="4"/>
  <c r="BK185" i="4"/>
  <c r="J161" i="4"/>
  <c r="J152" i="4"/>
  <c r="J136" i="4"/>
  <c r="BK120" i="4"/>
  <c r="BK112" i="4"/>
  <c r="BK341" i="3"/>
  <c r="BK328" i="3"/>
  <c r="BK323" i="3"/>
  <c r="J308" i="3"/>
  <c r="J298" i="3"/>
  <c r="BK284" i="3"/>
  <c r="J278" i="3"/>
  <c r="J273" i="3"/>
  <c r="BK269" i="3"/>
  <c r="J263" i="3"/>
  <c r="J257" i="3"/>
  <c r="BK254" i="3"/>
  <c r="BK250" i="3"/>
  <c r="BK247" i="3"/>
  <c r="J244" i="3"/>
  <c r="J239" i="3"/>
  <c r="J232" i="3"/>
  <c r="J228" i="3"/>
  <c r="BK221" i="3"/>
  <c r="J212" i="3"/>
  <c r="J204" i="3"/>
  <c r="J200" i="3"/>
  <c r="BK195" i="3"/>
  <c r="J182" i="3"/>
  <c r="J177" i="3"/>
  <c r="J168" i="3"/>
  <c r="J161" i="3"/>
  <c r="J141" i="3"/>
  <c r="BK134" i="3"/>
  <c r="BK126" i="3"/>
  <c r="J117" i="3"/>
  <c r="BK112" i="3"/>
  <c r="J80" i="2"/>
  <c r="J385" i="10"/>
  <c r="BK368" i="10"/>
  <c r="J353" i="10"/>
  <c r="J344" i="10"/>
  <c r="BK330" i="10"/>
  <c r="BK314" i="10"/>
  <c r="J297" i="10"/>
  <c r="BK287" i="10"/>
  <c r="BK273" i="10"/>
  <c r="J263" i="10"/>
  <c r="BK252" i="10"/>
  <c r="BK246" i="10"/>
  <c r="BK227" i="10"/>
  <c r="BK222" i="10"/>
  <c r="BK204" i="10"/>
  <c r="J165" i="10"/>
  <c r="J150" i="10"/>
  <c r="J137" i="10"/>
  <c r="J114" i="10"/>
  <c r="J382" i="9"/>
  <c r="BK377" i="9"/>
  <c r="J362" i="9"/>
  <c r="J353" i="9"/>
  <c r="BK341" i="9"/>
  <c r="BK319" i="9"/>
  <c r="J298" i="9"/>
  <c r="J287" i="9"/>
  <c r="BK285" i="9"/>
  <c r="BK267" i="9"/>
  <c r="J259" i="9"/>
  <c r="J245" i="9"/>
  <c r="J214" i="9"/>
  <c r="J197" i="9"/>
  <c r="BK186" i="9"/>
  <c r="J170" i="9"/>
  <c r="J161" i="9"/>
  <c r="J146" i="9"/>
  <c r="BK138" i="9"/>
  <c r="BK126" i="9"/>
  <c r="BK116" i="9"/>
  <c r="J106" i="9"/>
  <c r="BK394" i="8"/>
  <c r="BK383" i="8"/>
  <c r="BK376" i="8"/>
  <c r="BK368" i="8"/>
  <c r="J363" i="8"/>
  <c r="BK356" i="8"/>
  <c r="BK349" i="8"/>
  <c r="BK337" i="8"/>
  <c r="BK332" i="8"/>
  <c r="J318" i="8"/>
  <c r="BK310" i="8"/>
  <c r="J303" i="8"/>
  <c r="BK294" i="8"/>
  <c r="J286" i="8"/>
  <c r="BK279" i="8"/>
  <c r="BK273" i="8"/>
  <c r="BK267" i="8"/>
  <c r="BK256" i="8"/>
  <c r="J247" i="8"/>
  <c r="BK238" i="8"/>
  <c r="J231" i="8"/>
  <c r="J224" i="8"/>
  <c r="BK217" i="8"/>
  <c r="J208" i="8"/>
  <c r="BK189" i="8"/>
  <c r="J179" i="8"/>
  <c r="J157" i="8"/>
  <c r="BK146" i="8"/>
  <c r="J130" i="8"/>
  <c r="J115" i="8"/>
  <c r="BK405" i="7"/>
  <c r="J397" i="7"/>
  <c r="J386" i="7"/>
  <c r="J371" i="7"/>
  <c r="BK359" i="7"/>
  <c r="BK345" i="7"/>
  <c r="BK335" i="7"/>
  <c r="BK325" i="7"/>
  <c r="BK311" i="7"/>
  <c r="J297" i="7"/>
  <c r="BK287" i="7"/>
  <c r="J280" i="7"/>
  <c r="J271" i="7"/>
  <c r="BK264" i="7"/>
  <c r="J256" i="7"/>
  <c r="J246" i="7"/>
  <c r="J237" i="7"/>
  <c r="BK224" i="7"/>
  <c r="J217" i="7"/>
  <c r="BK196" i="7"/>
  <c r="J180" i="7"/>
  <c r="BK167" i="7"/>
  <c r="BK147" i="7"/>
  <c r="J136" i="7"/>
  <c r="BK124" i="7"/>
  <c r="BK113" i="7"/>
  <c r="BK106" i="7"/>
  <c r="J346" i="6"/>
  <c r="J340" i="6"/>
  <c r="BK334" i="6"/>
  <c r="J327" i="6"/>
  <c r="BK314" i="6"/>
  <c r="J309" i="6"/>
  <c r="BK293" i="6"/>
  <c r="J283" i="6"/>
  <c r="J276" i="6"/>
  <c r="BK267" i="6"/>
  <c r="J259" i="6"/>
  <c r="BK251" i="6"/>
  <c r="J245" i="6"/>
  <c r="J234" i="6"/>
  <c r="J227" i="6"/>
  <c r="BK217" i="6"/>
  <c r="J207" i="6"/>
  <c r="J201" i="6"/>
  <c r="BK188" i="6"/>
  <c r="BK174" i="6"/>
  <c r="J165" i="6"/>
  <c r="J148" i="6"/>
  <c r="J135" i="6"/>
  <c r="J127" i="6"/>
  <c r="BK116" i="6"/>
  <c r="BK354" i="5"/>
  <c r="J351" i="5"/>
  <c r="J346" i="5"/>
  <c r="BK342" i="5"/>
  <c r="BK338" i="5"/>
  <c r="BK332" i="5"/>
  <c r="J328" i="5"/>
  <c r="J320" i="5"/>
  <c r="BK315" i="5"/>
  <c r="J309" i="5"/>
  <c r="BK303" i="5"/>
  <c r="BK297" i="5"/>
  <c r="BK291" i="5"/>
  <c r="J285" i="5"/>
  <c r="J278" i="5"/>
  <c r="J272" i="5"/>
  <c r="J269" i="5"/>
  <c r="J266" i="5"/>
  <c r="J260" i="5"/>
  <c r="J253" i="5"/>
  <c r="J250" i="5"/>
  <c r="BK245" i="5"/>
  <c r="BK385" i="10"/>
  <c r="BK377" i="10"/>
  <c r="BK347" i="10"/>
  <c r="J339" i="10"/>
  <c r="J326" i="10"/>
  <c r="J314" i="10"/>
  <c r="BK307" i="10"/>
  <c r="BK291" i="10"/>
  <c r="BK283" i="10"/>
  <c r="J272" i="10"/>
  <c r="BK265" i="10"/>
  <c r="BK255" i="10"/>
  <c r="BK251" i="10"/>
  <c r="BK238" i="10"/>
  <c r="BK230" i="10"/>
  <c r="BK219" i="10"/>
  <c r="BK213" i="10"/>
  <c r="BK202" i="10"/>
  <c r="BK186" i="10"/>
  <c r="J179" i="10"/>
  <c r="BK159" i="10"/>
  <c r="BK146" i="10"/>
  <c r="J134" i="10"/>
  <c r="BK116" i="10"/>
  <c r="BK109" i="10"/>
  <c r="BK374" i="9"/>
  <c r="J367" i="9"/>
  <c r="BK355" i="9"/>
  <c r="J347" i="9"/>
  <c r="J341" i="9"/>
  <c r="BK337" i="9"/>
  <c r="BK331" i="9"/>
  <c r="J323" i="9"/>
  <c r="BK316" i="9"/>
  <c r="J305" i="9"/>
  <c r="BK295" i="9"/>
  <c r="BK287" i="9"/>
  <c r="J278" i="9"/>
  <c r="J262" i="9"/>
  <c r="BK249" i="9"/>
  <c r="BK242" i="9"/>
  <c r="BK218" i="9"/>
  <c r="J206" i="9"/>
  <c r="J189" i="9"/>
  <c r="BK181" i="9"/>
  <c r="BK170" i="9"/>
  <c r="J156" i="9"/>
  <c r="J148" i="9"/>
  <c r="J142" i="9"/>
  <c r="BK136" i="9"/>
  <c r="BK131" i="9"/>
  <c r="BK114" i="9"/>
  <c r="BK359" i="8"/>
  <c r="J342" i="8"/>
  <c r="J332" i="8"/>
  <c r="BK318" i="8"/>
  <c r="BK311" i="8"/>
  <c r="J302" i="8"/>
  <c r="J289" i="8"/>
  <c r="J284" i="8"/>
  <c r="BK274" i="8"/>
  <c r="BK265" i="8"/>
  <c r="J257" i="8"/>
  <c r="BK247" i="8"/>
  <c r="J226" i="8"/>
  <c r="BK207" i="8"/>
  <c r="J266" i="7"/>
  <c r="J240" i="7"/>
  <c r="J232" i="7"/>
  <c r="BK217" i="7"/>
  <c r="J197" i="7"/>
  <c r="J188" i="7"/>
  <c r="BK178" i="7"/>
  <c r="J156" i="7"/>
  <c r="BK145" i="7"/>
  <c r="BK120" i="7"/>
  <c r="J115" i="7"/>
  <c r="BK342" i="6"/>
  <c r="J320" i="6"/>
  <c r="J306" i="6"/>
  <c r="BK292" i="6"/>
  <c r="J278" i="6"/>
  <c r="J274" i="6"/>
  <c r="J264" i="6"/>
  <c r="BK259" i="6"/>
  <c r="J252" i="6"/>
  <c r="J243" i="4"/>
  <c r="J232" i="4"/>
  <c r="J185" i="4"/>
  <c r="BK167" i="4"/>
  <c r="J147" i="4"/>
  <c r="BK136" i="4"/>
  <c r="BK126" i="4"/>
  <c r="J116" i="4"/>
  <c r="J343" i="3"/>
  <c r="J340" i="3"/>
  <c r="J331" i="3"/>
  <c r="J323" i="3"/>
  <c r="J316" i="3"/>
  <c r="J310" i="3"/>
  <c r="BK303" i="3"/>
  <c r="J291" i="3"/>
  <c r="BK181" i="3"/>
  <c r="J174" i="3"/>
  <c r="BK157" i="3"/>
  <c r="BK137" i="3"/>
  <c r="J113" i="3"/>
  <c r="J108" i="3"/>
  <c r="BK80" i="2"/>
  <c r="J384" i="10"/>
  <c r="BK380" i="10"/>
  <c r="J377" i="10"/>
  <c r="J371" i="10"/>
  <c r="J368" i="10"/>
  <c r="BK364" i="10"/>
  <c r="J355" i="10"/>
  <c r="J350" i="10"/>
  <c r="J343" i="10"/>
  <c r="J340" i="10"/>
  <c r="J330" i="10"/>
  <c r="BK322" i="10"/>
  <c r="J310" i="10"/>
  <c r="J304" i="10"/>
  <c r="J294" i="10"/>
  <c r="J287" i="10"/>
  <c r="J278" i="10"/>
  <c r="J275" i="10"/>
  <c r="BK271" i="10"/>
  <c r="J265" i="10"/>
  <c r="J261" i="10"/>
  <c r="BK256" i="10"/>
  <c r="J247" i="10"/>
  <c r="J236" i="10"/>
  <c r="J222" i="10"/>
  <c r="BK210" i="10"/>
  <c r="BK203" i="10"/>
  <c r="J189" i="10"/>
  <c r="BK183" i="10"/>
  <c r="J159" i="10"/>
  <c r="BK150" i="10"/>
  <c r="J138" i="10"/>
  <c r="J129" i="10"/>
  <c r="BK118" i="10"/>
  <c r="BK114" i="10"/>
  <c r="BK106" i="10"/>
  <c r="BK194" i="8"/>
  <c r="J187" i="8"/>
  <c r="BK168" i="8"/>
  <c r="BK157" i="8"/>
  <c r="J146" i="8"/>
  <c r="J132" i="8"/>
  <c r="BK128" i="8"/>
  <c r="J117" i="8"/>
  <c r="BK404" i="7"/>
  <c r="BK400" i="7"/>
  <c r="J388" i="7"/>
  <c r="J378" i="7"/>
  <c r="BK374" i="7"/>
  <c r="BK371" i="7"/>
  <c r="J367" i="7"/>
  <c r="J363" i="7"/>
  <c r="J358" i="7"/>
  <c r="J341" i="7"/>
  <c r="J335" i="7"/>
  <c r="BK321" i="7"/>
  <c r="J316" i="7"/>
  <c r="J311" i="7"/>
  <c r="BK305" i="7"/>
  <c r="BK299" i="7"/>
  <c r="J289" i="7"/>
  <c r="J284" i="7"/>
  <c r="J279" i="7"/>
  <c r="J274" i="7"/>
  <c r="BK271" i="7"/>
  <c r="J265" i="7"/>
  <c r="BK260" i="7"/>
  <c r="BK247" i="7"/>
  <c r="BK229" i="7"/>
  <c r="BK220" i="7"/>
  <c r="J210" i="7"/>
  <c r="BK192" i="7"/>
  <c r="J163" i="7"/>
  <c r="BK156" i="7"/>
  <c r="BK139" i="7"/>
  <c r="BK129" i="7"/>
  <c r="J114" i="7"/>
  <c r="BK109" i="7"/>
  <c r="J353" i="6"/>
  <c r="BK350" i="6"/>
  <c r="BK329" i="6"/>
  <c r="BK321" i="6"/>
  <c r="J311" i="6"/>
  <c r="J304" i="6"/>
  <c r="BK295" i="6"/>
  <c r="BK290" i="6"/>
  <c r="BK280" i="6"/>
  <c r="J271" i="6"/>
  <c r="J263" i="6"/>
  <c r="BK257" i="6"/>
  <c r="BK253" i="6"/>
  <c r="J242" i="6"/>
  <c r="BK237" i="6"/>
  <c r="J233" i="6"/>
  <c r="BK221" i="6"/>
  <c r="J217" i="6"/>
  <c r="J210" i="6"/>
  <c r="BK207" i="6"/>
  <c r="J204" i="6"/>
  <c r="J197" i="6"/>
  <c r="J191" i="6"/>
  <c r="J186" i="6"/>
  <c r="J174" i="6"/>
  <c r="J168" i="6"/>
  <c r="J160" i="6"/>
  <c r="BK142" i="6"/>
  <c r="BK135" i="6"/>
  <c r="BK127" i="6"/>
  <c r="BK118" i="6"/>
  <c r="J114" i="6"/>
  <c r="J109" i="6"/>
  <c r="J353" i="5"/>
  <c r="J347" i="5"/>
  <c r="BK343" i="5"/>
  <c r="BK339" i="5"/>
  <c r="J334" i="5"/>
  <c r="BK331" i="5"/>
  <c r="BK322" i="5"/>
  <c r="BK316" i="5"/>
  <c r="BK311" i="5"/>
  <c r="BK306" i="5"/>
  <c r="J297" i="5"/>
  <c r="BK292" i="5"/>
  <c r="BK285" i="5"/>
  <c r="BK282" i="5"/>
  <c r="BK276" i="5"/>
  <c r="J271" i="5"/>
  <c r="BK268" i="5"/>
  <c r="BK264" i="5"/>
  <c r="J258" i="5"/>
  <c r="BK252" i="5"/>
  <c r="BK249" i="5"/>
  <c r="J240" i="5"/>
  <c r="BK234" i="5"/>
  <c r="BK229" i="5"/>
  <c r="J221" i="5"/>
  <c r="BK212" i="5"/>
  <c r="BK207" i="5"/>
  <c r="J199" i="5"/>
  <c r="BK187" i="5"/>
  <c r="J174" i="5"/>
  <c r="J165" i="5"/>
  <c r="J154" i="5"/>
  <c r="BK138" i="5"/>
  <c r="BK133" i="5"/>
  <c r="BK123" i="5"/>
  <c r="J116" i="5"/>
  <c r="J112" i="5"/>
  <c r="J107" i="5"/>
  <c r="J403" i="4"/>
  <c r="J401" i="4"/>
  <c r="BK394" i="4"/>
  <c r="BK387" i="4"/>
  <c r="J381" i="4"/>
  <c r="BK374" i="4"/>
  <c r="BK371" i="4"/>
  <c r="BK368" i="4"/>
  <c r="J364" i="4"/>
  <c r="BK359" i="4"/>
  <c r="BK355" i="4"/>
  <c r="J344" i="4"/>
  <c r="BK337" i="4"/>
  <c r="J332" i="4"/>
  <c r="BK326" i="4"/>
  <c r="BK317" i="4"/>
  <c r="BK311" i="4"/>
  <c r="BK305" i="4"/>
  <c r="BK302" i="4"/>
  <c r="J297" i="4"/>
  <c r="J291" i="4"/>
  <c r="BK285" i="4"/>
  <c r="BK280" i="4"/>
  <c r="BK276" i="4"/>
  <c r="BK273" i="4"/>
  <c r="BK269" i="4"/>
  <c r="J264" i="4"/>
  <c r="BK255" i="4"/>
  <c r="BK246" i="4"/>
  <c r="BK221" i="4"/>
  <c r="BK213" i="4"/>
  <c r="BK207" i="4"/>
  <c r="J193" i="4"/>
  <c r="J184" i="4"/>
  <c r="J178" i="4"/>
  <c r="BK156" i="4"/>
  <c r="BK150" i="4"/>
  <c r="BK139" i="4"/>
  <c r="BK124" i="4"/>
  <c r="BK116" i="4"/>
  <c r="J113" i="4"/>
  <c r="BK340" i="3"/>
  <c r="BK335" i="3"/>
  <c r="BK331" i="3"/>
  <c r="BK321" i="3"/>
  <c r="BK317" i="3"/>
  <c r="BK310" i="3"/>
  <c r="J303" i="3"/>
  <c r="BK298" i="3"/>
  <c r="BK287" i="3"/>
  <c r="J284" i="3"/>
  <c r="J277" i="3"/>
  <c r="J272" i="3"/>
  <c r="BK268" i="3"/>
  <c r="J260" i="3"/>
  <c r="J256" i="3"/>
  <c r="J253" i="3"/>
  <c r="J250" i="3"/>
  <c r="J246" i="3"/>
  <c r="J243" i="3"/>
  <c r="J238" i="3"/>
  <c r="BK234" i="3"/>
  <c r="BK228" i="3"/>
  <c r="J221" i="3"/>
  <c r="BK212" i="3"/>
  <c r="BK207" i="3"/>
  <c r="BK200" i="3"/>
  <c r="J196" i="3"/>
  <c r="J189" i="3"/>
  <c r="BK169" i="3"/>
  <c r="J157" i="3"/>
  <c r="BK131" i="3"/>
  <c r="J124" i="3"/>
  <c r="BK113" i="3"/>
  <c r="BK105" i="3"/>
  <c r="J81" i="2"/>
  <c r="BK386" i="10"/>
  <c r="J379" i="9"/>
  <c r="BK372" i="9"/>
  <c r="BK354" i="9"/>
  <c r="BK350" i="9"/>
  <c r="J340" i="9"/>
  <c r="J329" i="9"/>
  <c r="BK324" i="9"/>
  <c r="BK318" i="9"/>
  <c r="J311" i="9"/>
  <c r="BK298" i="9"/>
  <c r="J290" i="9"/>
  <c r="J284" i="9"/>
  <c r="BK275" i="9"/>
  <c r="BK266" i="9"/>
  <c r="BK259" i="9"/>
  <c r="BK254" i="9"/>
  <c r="BK245" i="9"/>
  <c r="J235" i="9"/>
  <c r="BK222" i="9"/>
  <c r="BK217" i="9"/>
  <c r="BK206" i="9"/>
  <c r="J181" i="9"/>
  <c r="BK169" i="9"/>
  <c r="BK156" i="9"/>
  <c r="J150" i="9"/>
  <c r="BK142" i="9"/>
  <c r="BK137" i="9"/>
  <c r="J133" i="9"/>
  <c r="J128" i="9"/>
  <c r="BK122" i="9"/>
  <c r="BK109" i="9"/>
  <c r="BK396" i="8"/>
  <c r="J382" i="8"/>
  <c r="BK377" i="8"/>
  <c r="J362" i="8"/>
  <c r="J353" i="8"/>
  <c r="J345" i="8"/>
  <c r="J337" i="8"/>
  <c r="J320" i="8"/>
  <c r="J306" i="8"/>
  <c r="J297" i="8"/>
  <c r="BK289" i="8"/>
  <c r="BK284" i="8"/>
  <c r="J275" i="8"/>
  <c r="J270" i="8"/>
  <c r="BK259" i="8"/>
  <c r="BK248" i="8"/>
  <c r="BK241" i="8"/>
  <c r="J225" i="8"/>
  <c r="J221" i="8"/>
  <c r="BK162" i="8"/>
  <c r="BK152" i="8"/>
  <c r="BK138" i="8"/>
  <c r="BK119" i="8"/>
  <c r="BK114" i="8"/>
  <c r="J107" i="8"/>
  <c r="BK398" i="7"/>
  <c r="J389" i="7"/>
  <c r="BK373" i="7"/>
  <c r="J366" i="7"/>
  <c r="BK348" i="7"/>
  <c r="J339" i="7"/>
  <c r="BK327" i="7"/>
  <c r="J306" i="7"/>
  <c r="BK302" i="7"/>
  <c r="BK297" i="7"/>
  <c r="BK289" i="7"/>
  <c r="J286" i="7"/>
  <c r="J276" i="7"/>
  <c r="J244" i="5"/>
  <c r="BK238" i="5"/>
  <c r="J230" i="5"/>
  <c r="BK224" i="5"/>
  <c r="BK214" i="5"/>
  <c r="J210" i="5"/>
  <c r="BK200" i="5"/>
  <c r="J193" i="5"/>
  <c r="J182" i="5"/>
  <c r="BK170" i="5"/>
  <c r="BK165" i="5"/>
  <c r="J156" i="5"/>
  <c r="J138" i="5"/>
  <c r="J133" i="5"/>
  <c r="J123" i="5"/>
  <c r="BK116" i="5"/>
  <c r="BK112" i="5"/>
  <c r="J104" i="5"/>
  <c r="J402" i="4"/>
  <c r="J397" i="4"/>
  <c r="BK388" i="4"/>
  <c r="BK382" i="4"/>
  <c r="BK375" i="4"/>
  <c r="J371" i="4"/>
  <c r="BK367" i="4"/>
  <c r="BK364" i="4"/>
  <c r="J359" i="4"/>
  <c r="J355" i="4"/>
  <c r="J347" i="4"/>
  <c r="J338" i="4"/>
  <c r="BK334" i="4"/>
  <c r="J331" i="4"/>
  <c r="J320" i="4"/>
  <c r="BK308" i="4"/>
  <c r="J303" i="4"/>
  <c r="BK299" i="4"/>
  <c r="BK291" i="4"/>
  <c r="J288" i="4"/>
  <c r="BK284" i="4"/>
  <c r="J277" i="4"/>
  <c r="J275" i="4"/>
  <c r="BK271" i="4"/>
  <c r="BK266" i="4"/>
  <c r="J260" i="4"/>
  <c r="J255" i="4"/>
  <c r="BK247" i="4"/>
  <c r="BK233" i="4"/>
  <c r="J207" i="4"/>
  <c r="BK194" i="4"/>
  <c r="BK184" i="4"/>
  <c r="J167" i="4"/>
  <c r="J156" i="4"/>
  <c r="J150" i="4"/>
  <c r="BK133" i="4"/>
  <c r="J114" i="4"/>
  <c r="J109" i="4"/>
  <c r="J336" i="3"/>
  <c r="J326" i="3"/>
  <c r="BK320" i="3"/>
  <c r="BK305" i="3"/>
  <c r="BK296" i="3"/>
  <c r="J281" i="3"/>
  <c r="BK272" i="3"/>
  <c r="J268" i="3"/>
  <c r="BK259" i="3"/>
  <c r="BK256" i="3"/>
  <c r="J252" i="3"/>
  <c r="J249" i="3"/>
  <c r="BK246" i="3"/>
  <c r="BK243" i="3"/>
  <c r="BK237" i="3"/>
  <c r="J234" i="3"/>
  <c r="BK227" i="3"/>
  <c r="BK215" i="3"/>
  <c r="J211" i="3"/>
  <c r="J207" i="3"/>
  <c r="J201" i="3"/>
  <c r="BK196" i="3"/>
  <c r="J183" i="3"/>
  <c r="J178" i="3"/>
  <c r="BK173" i="3"/>
  <c r="BK164" i="3"/>
  <c r="BK145" i="3"/>
  <c r="J137" i="3"/>
  <c r="J128" i="3"/>
  <c r="J119" i="3"/>
  <c r="J114" i="3"/>
  <c r="BK83" i="2"/>
  <c r="BK77" i="2" l="1"/>
  <c r="BK76" i="2"/>
  <c r="J76" i="2"/>
  <c r="J56" i="2"/>
  <c r="R77" i="2"/>
  <c r="R76" i="2"/>
  <c r="R75" i="2"/>
  <c r="R104" i="3"/>
  <c r="R120" i="3"/>
  <c r="T127" i="3"/>
  <c r="R198" i="3"/>
  <c r="P203" i="3"/>
  <c r="BK226" i="3"/>
  <c r="J226" i="3"/>
  <c r="J68" i="3" s="1"/>
  <c r="R226" i="3"/>
  <c r="T235" i="3"/>
  <c r="T262" i="3"/>
  <c r="T276" i="3"/>
  <c r="T302" i="3"/>
  <c r="P311" i="3"/>
  <c r="BK322" i="3"/>
  <c r="J322" i="3"/>
  <c r="J78" i="3"/>
  <c r="R322" i="3"/>
  <c r="BK329" i="3"/>
  <c r="J329" i="3"/>
  <c r="J80" i="3"/>
  <c r="T329" i="3"/>
  <c r="R334" i="3"/>
  <c r="T339" i="3"/>
  <c r="BK105" i="4"/>
  <c r="R105" i="4"/>
  <c r="BK132" i="4"/>
  <c r="J132" i="4" s="1"/>
  <c r="J66" i="4" s="1"/>
  <c r="R132" i="4"/>
  <c r="BK222" i="4"/>
  <c r="J222" i="4" s="1"/>
  <c r="J67" i="4" s="1"/>
  <c r="R222" i="4"/>
  <c r="BK250" i="4"/>
  <c r="J250" i="4" s="1"/>
  <c r="J68" i="4" s="1"/>
  <c r="R250" i="4"/>
  <c r="BK259" i="4"/>
  <c r="J259" i="4" s="1"/>
  <c r="J70" i="4" s="1"/>
  <c r="T259" i="4"/>
  <c r="R293" i="4"/>
  <c r="BK309" i="4"/>
  <c r="J309" i="4" s="1"/>
  <c r="J73" i="4" s="1"/>
  <c r="R309" i="4"/>
  <c r="BK335" i="4"/>
  <c r="J335" i="4" s="1"/>
  <c r="J74" i="4" s="1"/>
  <c r="T335" i="4"/>
  <c r="P343" i="4"/>
  <c r="T343" i="4"/>
  <c r="P360" i="4"/>
  <c r="BK363" i="4"/>
  <c r="J363" i="4" s="1"/>
  <c r="J79" i="4" s="1"/>
  <c r="R363" i="4"/>
  <c r="BK369" i="4"/>
  <c r="J369" i="4" s="1"/>
  <c r="J80" i="4" s="1"/>
  <c r="R369" i="4"/>
  <c r="BK376" i="4"/>
  <c r="J376" i="4" s="1"/>
  <c r="J81" i="4" s="1"/>
  <c r="T376" i="4"/>
  <c r="P395" i="4"/>
  <c r="T395" i="4"/>
  <c r="R400" i="4"/>
  <c r="T105" i="7"/>
  <c r="BK125" i="7"/>
  <c r="J125" i="7" s="1"/>
  <c r="J65" i="7" s="1"/>
  <c r="P132" i="7"/>
  <c r="BK226" i="7"/>
  <c r="J226" i="7" s="1"/>
  <c r="J67" i="7" s="1"/>
  <c r="T226" i="7"/>
  <c r="R254" i="7"/>
  <c r="R263" i="7"/>
  <c r="T293" i="7"/>
  <c r="R310" i="7"/>
  <c r="P336" i="7"/>
  <c r="P344" i="7"/>
  <c r="R364" i="7"/>
  <c r="BK377" i="7"/>
  <c r="J377" i="7" s="1"/>
  <c r="J81" i="7" s="1"/>
  <c r="T377" i="7"/>
  <c r="T396" i="7"/>
  <c r="R401" i="7"/>
  <c r="R106" i="8"/>
  <c r="P124" i="8"/>
  <c r="R124" i="8"/>
  <c r="R131" i="8"/>
  <c r="P223" i="8"/>
  <c r="P228" i="8"/>
  <c r="BK251" i="8"/>
  <c r="J251" i="8"/>
  <c r="J68" i="8" s="1"/>
  <c r="R251" i="8"/>
  <c r="R293" i="8"/>
  <c r="P309" i="8"/>
  <c r="BK335" i="8"/>
  <c r="J335" i="8"/>
  <c r="J75" i="8"/>
  <c r="R335" i="8"/>
  <c r="R343" i="8"/>
  <c r="P355" i="8"/>
  <c r="BK358" i="8"/>
  <c r="J358" i="8"/>
  <c r="J80" i="8" s="1"/>
  <c r="BK364" i="8"/>
  <c r="J364" i="8"/>
  <c r="J81" i="8"/>
  <c r="BK371" i="8"/>
  <c r="J371" i="8" s="1"/>
  <c r="J82" i="8" s="1"/>
  <c r="T371" i="8"/>
  <c r="P390" i="8"/>
  <c r="P395" i="8"/>
  <c r="BK105" i="9"/>
  <c r="T105" i="9"/>
  <c r="T104" i="9" s="1"/>
  <c r="BK155" i="9"/>
  <c r="J155" i="9"/>
  <c r="J66" i="9"/>
  <c r="P155" i="9"/>
  <c r="R155" i="9"/>
  <c r="T155" i="9"/>
  <c r="R162" i="9"/>
  <c r="BK248" i="9"/>
  <c r="J248" i="9" s="1"/>
  <c r="J68" i="9" s="1"/>
  <c r="R248" i="9"/>
  <c r="BK270" i="9"/>
  <c r="J270" i="9" s="1"/>
  <c r="J69" i="9" s="1"/>
  <c r="P270" i="9"/>
  <c r="T270" i="9"/>
  <c r="BK280" i="9"/>
  <c r="R280" i="9"/>
  <c r="T280" i="9"/>
  <c r="P296" i="9"/>
  <c r="R296" i="9"/>
  <c r="BK322" i="9"/>
  <c r="J322" i="9"/>
  <c r="J74" i="9" s="1"/>
  <c r="P322" i="9"/>
  <c r="T322" i="9"/>
  <c r="BK330" i="9"/>
  <c r="J330" i="9" s="1"/>
  <c r="J77" i="9" s="1"/>
  <c r="P330" i="9"/>
  <c r="T330" i="9"/>
  <c r="P342" i="9"/>
  <c r="R342" i="9"/>
  <c r="BK345" i="9"/>
  <c r="J345" i="9"/>
  <c r="J79" i="9" s="1"/>
  <c r="R345" i="9"/>
  <c r="BK349" i="9"/>
  <c r="J349" i="9"/>
  <c r="J80" i="9" s="1"/>
  <c r="R349" i="9"/>
  <c r="T349" i="9"/>
  <c r="P356" i="9"/>
  <c r="R356" i="9"/>
  <c r="BK375" i="9"/>
  <c r="J375" i="9"/>
  <c r="J82" i="9"/>
  <c r="R375" i="9"/>
  <c r="BK380" i="9"/>
  <c r="J380" i="9"/>
  <c r="J83" i="9"/>
  <c r="R380" i="9"/>
  <c r="BK333" i="10"/>
  <c r="J333" i="10"/>
  <c r="J77" i="10"/>
  <c r="T352" i="10"/>
  <c r="BK359" i="10"/>
  <c r="J359" i="10"/>
  <c r="J81" i="10"/>
  <c r="R378" i="10"/>
  <c r="T383" i="10"/>
  <c r="P77" i="2"/>
  <c r="P76" i="2"/>
  <c r="P75" i="2" s="1"/>
  <c r="AU55" i="1" s="1"/>
  <c r="BK104" i="3"/>
  <c r="J104" i="3"/>
  <c r="J61" i="3" s="1"/>
  <c r="T104" i="3"/>
  <c r="BK120" i="3"/>
  <c r="J120" i="3"/>
  <c r="J64" i="3" s="1"/>
  <c r="P120" i="3"/>
  <c r="T120" i="3"/>
  <c r="R127" i="3"/>
  <c r="P198" i="3"/>
  <c r="T198" i="3"/>
  <c r="R203" i="3"/>
  <c r="P226" i="3"/>
  <c r="BK235" i="3"/>
  <c r="J235" i="3"/>
  <c r="J70" i="3"/>
  <c r="R235" i="3"/>
  <c r="P262" i="3"/>
  <c r="R262" i="3"/>
  <c r="P276" i="3"/>
  <c r="BK302" i="3"/>
  <c r="J302" i="3" s="1"/>
  <c r="J74" i="3" s="1"/>
  <c r="P302" i="3"/>
  <c r="R311" i="3"/>
  <c r="P322" i="3"/>
  <c r="T322" i="3"/>
  <c r="P325" i="3"/>
  <c r="T325" i="3"/>
  <c r="R329" i="3"/>
  <c r="P334" i="3"/>
  <c r="BK339" i="3"/>
  <c r="J339" i="3"/>
  <c r="J82" i="3" s="1"/>
  <c r="P339" i="3"/>
  <c r="P105" i="4"/>
  <c r="T105" i="4"/>
  <c r="BK125" i="4"/>
  <c r="J125" i="4"/>
  <c r="J65" i="4"/>
  <c r="P125" i="4"/>
  <c r="R125" i="4"/>
  <c r="T125" i="4"/>
  <c r="P132" i="4"/>
  <c r="T132" i="4"/>
  <c r="P222" i="4"/>
  <c r="T222" i="4"/>
  <c r="P250" i="4"/>
  <c r="T250" i="4"/>
  <c r="P259" i="4"/>
  <c r="R259" i="4"/>
  <c r="BK293" i="4"/>
  <c r="P293" i="4"/>
  <c r="T293" i="4"/>
  <c r="P309" i="4"/>
  <c r="T309" i="4"/>
  <c r="P335" i="4"/>
  <c r="R335" i="4"/>
  <c r="BK343" i="4"/>
  <c r="J343" i="4"/>
  <c r="J77" i="4"/>
  <c r="R343" i="4"/>
  <c r="BK360" i="4"/>
  <c r="J360" i="4"/>
  <c r="J78" i="4"/>
  <c r="R360" i="4"/>
  <c r="T360" i="4"/>
  <c r="P363" i="4"/>
  <c r="T363" i="4"/>
  <c r="P369" i="4"/>
  <c r="T369" i="4"/>
  <c r="P376" i="4"/>
  <c r="R376" i="4"/>
  <c r="BK395" i="4"/>
  <c r="J395" i="4"/>
  <c r="J82" i="4"/>
  <c r="R395" i="4"/>
  <c r="BK400" i="4"/>
  <c r="J400" i="4"/>
  <c r="J83" i="4"/>
  <c r="P400" i="4"/>
  <c r="T400" i="4"/>
  <c r="P103" i="5"/>
  <c r="T103" i="5"/>
  <c r="BK119" i="5"/>
  <c r="J119" i="5" s="1"/>
  <c r="J64" i="5" s="1"/>
  <c r="P119" i="5"/>
  <c r="R119" i="5"/>
  <c r="T119" i="5"/>
  <c r="P126" i="5"/>
  <c r="T126" i="5"/>
  <c r="P202" i="5"/>
  <c r="R202" i="5"/>
  <c r="BK228" i="5"/>
  <c r="J228" i="5"/>
  <c r="J67" i="5"/>
  <c r="R228" i="5"/>
  <c r="T228" i="5"/>
  <c r="P237" i="5"/>
  <c r="T237" i="5"/>
  <c r="BK274" i="5"/>
  <c r="R274" i="5"/>
  <c r="T274" i="5"/>
  <c r="P286" i="5"/>
  <c r="R286" i="5"/>
  <c r="BK312" i="5"/>
  <c r="J312" i="5"/>
  <c r="J73" i="5"/>
  <c r="P312" i="5"/>
  <c r="T312" i="5"/>
  <c r="BK321" i="5"/>
  <c r="J321" i="5"/>
  <c r="J76" i="5" s="1"/>
  <c r="P321" i="5"/>
  <c r="T321" i="5"/>
  <c r="P333" i="5"/>
  <c r="R333" i="5"/>
  <c r="BK336" i="5"/>
  <c r="J336" i="5"/>
  <c r="J78" i="5"/>
  <c r="R336" i="5"/>
  <c r="BK340" i="5"/>
  <c r="J340" i="5"/>
  <c r="J79" i="5"/>
  <c r="R340" i="5"/>
  <c r="T340" i="5"/>
  <c r="P345" i="5"/>
  <c r="R345" i="5"/>
  <c r="BK350" i="5"/>
  <c r="J350" i="5"/>
  <c r="J81" i="5"/>
  <c r="T350" i="5"/>
  <c r="P105" i="6"/>
  <c r="BK128" i="6"/>
  <c r="J128" i="6"/>
  <c r="J65" i="6"/>
  <c r="P128" i="6"/>
  <c r="BK203" i="6"/>
  <c r="J203" i="6"/>
  <c r="J66" i="6"/>
  <c r="R203" i="6"/>
  <c r="R209" i="6"/>
  <c r="P232" i="6"/>
  <c r="T232" i="6"/>
  <c r="R241" i="6"/>
  <c r="T270" i="6"/>
  <c r="T284" i="6"/>
  <c r="R310" i="6"/>
  <c r="P319" i="6"/>
  <c r="BK330" i="6"/>
  <c r="J330" i="6"/>
  <c r="J78" i="6"/>
  <c r="T330" i="6"/>
  <c r="T335" i="6"/>
  <c r="R339" i="6"/>
  <c r="P344" i="6"/>
  <c r="T344" i="6"/>
  <c r="T349" i="6"/>
  <c r="P105" i="7"/>
  <c r="BK132" i="7"/>
  <c r="J132" i="7" s="1"/>
  <c r="J66" i="7" s="1"/>
  <c r="T132" i="7"/>
  <c r="R226" i="7"/>
  <c r="P254" i="7"/>
  <c r="BK263" i="7"/>
  <c r="J263" i="7"/>
  <c r="J70" i="7"/>
  <c r="T263" i="7"/>
  <c r="P293" i="7"/>
  <c r="R293" i="7"/>
  <c r="P310" i="7"/>
  <c r="BK336" i="7"/>
  <c r="J336" i="7"/>
  <c r="J74" i="7"/>
  <c r="R336" i="7"/>
  <c r="BK344" i="7"/>
  <c r="J344" i="7"/>
  <c r="J77" i="7"/>
  <c r="R344" i="7"/>
  <c r="BK361" i="7"/>
  <c r="J361" i="7"/>
  <c r="J78" i="7"/>
  <c r="P361" i="7"/>
  <c r="T361" i="7"/>
  <c r="P364" i="7"/>
  <c r="T364" i="7"/>
  <c r="P370" i="7"/>
  <c r="R370" i="7"/>
  <c r="P377" i="7"/>
  <c r="BK396" i="7"/>
  <c r="J396" i="7"/>
  <c r="J82" i="7" s="1"/>
  <c r="R396" i="7"/>
  <c r="T401" i="7"/>
  <c r="BK105" i="10"/>
  <c r="J105" i="10" s="1"/>
  <c r="J61" i="10" s="1"/>
  <c r="T105" i="10"/>
  <c r="BK130" i="10"/>
  <c r="J130" i="10" s="1"/>
  <c r="J65" i="10" s="1"/>
  <c r="P130" i="10"/>
  <c r="BK216" i="10"/>
  <c r="J216" i="10" s="1"/>
  <c r="J66" i="10" s="1"/>
  <c r="T216" i="10"/>
  <c r="T241" i="10"/>
  <c r="BK282" i="10"/>
  <c r="R282" i="10"/>
  <c r="BK299" i="10"/>
  <c r="J299" i="10"/>
  <c r="J73" i="10" s="1"/>
  <c r="R299" i="10"/>
  <c r="BK325" i="10"/>
  <c r="J325" i="10"/>
  <c r="J74" i="10" s="1"/>
  <c r="P325" i="10"/>
  <c r="T325" i="10"/>
  <c r="R348" i="10"/>
  <c r="T348" i="10"/>
  <c r="P352" i="10"/>
  <c r="T359" i="10"/>
  <c r="T378" i="10"/>
  <c r="BK383" i="10"/>
  <c r="J383" i="10"/>
  <c r="J83" i="10"/>
  <c r="T77" i="2"/>
  <c r="T76" i="2" s="1"/>
  <c r="T75" i="2" s="1"/>
  <c r="P104" i="3"/>
  <c r="BK127" i="3"/>
  <c r="J127" i="3" s="1"/>
  <c r="J65" i="3" s="1"/>
  <c r="P127" i="3"/>
  <c r="BK198" i="3"/>
  <c r="J198" i="3" s="1"/>
  <c r="J66" i="3" s="1"/>
  <c r="BK203" i="3"/>
  <c r="J203" i="3"/>
  <c r="J67" i="3" s="1"/>
  <c r="T203" i="3"/>
  <c r="T226" i="3"/>
  <c r="P235" i="3"/>
  <c r="BK262" i="3"/>
  <c r="BK276" i="3"/>
  <c r="J276" i="3"/>
  <c r="J73" i="3"/>
  <c r="R276" i="3"/>
  <c r="R302" i="3"/>
  <c r="BK311" i="3"/>
  <c r="J311" i="3"/>
  <c r="J77" i="3" s="1"/>
  <c r="T311" i="3"/>
  <c r="BK325" i="3"/>
  <c r="J325" i="3"/>
  <c r="J79" i="3" s="1"/>
  <c r="R325" i="3"/>
  <c r="P329" i="3"/>
  <c r="BK334" i="3"/>
  <c r="J334" i="3" s="1"/>
  <c r="J81" i="3" s="1"/>
  <c r="T334" i="3"/>
  <c r="R339" i="3"/>
  <c r="T105" i="6"/>
  <c r="R121" i="6"/>
  <c r="R128" i="6"/>
  <c r="BK209" i="6"/>
  <c r="J209" i="6" s="1"/>
  <c r="J67" i="6" s="1"/>
  <c r="T209" i="6"/>
  <c r="R232" i="6"/>
  <c r="P241" i="6"/>
  <c r="BK270" i="6"/>
  <c r="J270" i="6"/>
  <c r="J72" i="6"/>
  <c r="R270" i="6"/>
  <c r="R284" i="6"/>
  <c r="P310" i="6"/>
  <c r="BK319" i="6"/>
  <c r="J319" i="6" s="1"/>
  <c r="J77" i="6" s="1"/>
  <c r="R319" i="6"/>
  <c r="R330" i="6"/>
  <c r="BK335" i="6"/>
  <c r="J335" i="6"/>
  <c r="J80" i="6"/>
  <c r="R335" i="6"/>
  <c r="T339" i="6"/>
  <c r="R344" i="6"/>
  <c r="P349" i="6"/>
  <c r="BK106" i="8"/>
  <c r="T106" i="8"/>
  <c r="BK124" i="8"/>
  <c r="J124" i="8"/>
  <c r="J64" i="8"/>
  <c r="T124" i="8"/>
  <c r="T131" i="8"/>
  <c r="R223" i="8"/>
  <c r="T223" i="8"/>
  <c r="T228" i="8"/>
  <c r="T251" i="8"/>
  <c r="BK293" i="8"/>
  <c r="T293" i="8"/>
  <c r="R309" i="8"/>
  <c r="P335" i="8"/>
  <c r="BK343" i="8"/>
  <c r="J343" i="8"/>
  <c r="J78" i="8" s="1"/>
  <c r="T343" i="8"/>
  <c r="P358" i="8"/>
  <c r="R358" i="8"/>
  <c r="R364" i="8"/>
  <c r="P371" i="8"/>
  <c r="BK390" i="8"/>
  <c r="J390" i="8"/>
  <c r="J83" i="8" s="1"/>
  <c r="T390" i="8"/>
  <c r="T395" i="8"/>
  <c r="P105" i="9"/>
  <c r="P104" i="9" s="1"/>
  <c r="BK162" i="9"/>
  <c r="J162" i="9"/>
  <c r="J67" i="9"/>
  <c r="T162" i="9"/>
  <c r="T248" i="9"/>
  <c r="R270" i="9"/>
  <c r="P280" i="9"/>
  <c r="BK296" i="9"/>
  <c r="J296" i="9"/>
  <c r="J73" i="9"/>
  <c r="T296" i="9"/>
  <c r="R322" i="9"/>
  <c r="R330" i="9"/>
  <c r="BK342" i="9"/>
  <c r="J342" i="9"/>
  <c r="J78" i="9" s="1"/>
  <c r="T342" i="9"/>
  <c r="P345" i="9"/>
  <c r="T345" i="9"/>
  <c r="P349" i="9"/>
  <c r="BK356" i="9"/>
  <c r="J356" i="9"/>
  <c r="J81" i="9"/>
  <c r="T356" i="9"/>
  <c r="P375" i="9"/>
  <c r="T375" i="9"/>
  <c r="P380" i="9"/>
  <c r="T380" i="9"/>
  <c r="R105" i="10"/>
  <c r="BK123" i="10"/>
  <c r="J123" i="10"/>
  <c r="J64" i="10" s="1"/>
  <c r="R123" i="10"/>
  <c r="R130" i="10"/>
  <c r="P216" i="10"/>
  <c r="BK241" i="10"/>
  <c r="J241" i="10"/>
  <c r="J67" i="10"/>
  <c r="P241" i="10"/>
  <c r="P282" i="10"/>
  <c r="T282" i="10"/>
  <c r="T299" i="10"/>
  <c r="R325" i="10"/>
  <c r="T333" i="10"/>
  <c r="BK345" i="10"/>
  <c r="J345" i="10"/>
  <c r="J78" i="10"/>
  <c r="P345" i="10"/>
  <c r="R345" i="10"/>
  <c r="T345" i="10"/>
  <c r="BK348" i="10"/>
  <c r="J348" i="10" s="1"/>
  <c r="J79" i="10" s="1"/>
  <c r="P348" i="10"/>
  <c r="BK352" i="10"/>
  <c r="J352" i="10" s="1"/>
  <c r="J80" i="10" s="1"/>
  <c r="R352" i="10"/>
  <c r="P359" i="10"/>
  <c r="BK378" i="10"/>
  <c r="J378" i="10"/>
  <c r="J82" i="10"/>
  <c r="P383" i="10"/>
  <c r="BK103" i="5"/>
  <c r="J103" i="5"/>
  <c r="J61" i="5"/>
  <c r="R103" i="5"/>
  <c r="BK126" i="5"/>
  <c r="J126" i="5"/>
  <c r="J65" i="5"/>
  <c r="R126" i="5"/>
  <c r="BK202" i="5"/>
  <c r="J202" i="5"/>
  <c r="J66" i="5"/>
  <c r="T202" i="5"/>
  <c r="P228" i="5"/>
  <c r="BK237" i="5"/>
  <c r="J237" i="5"/>
  <c r="J69" i="5"/>
  <c r="R237" i="5"/>
  <c r="P274" i="5"/>
  <c r="BK286" i="5"/>
  <c r="J286" i="5"/>
  <c r="J72" i="5" s="1"/>
  <c r="T286" i="5"/>
  <c r="R312" i="5"/>
  <c r="R321" i="5"/>
  <c r="BK333" i="5"/>
  <c r="J333" i="5"/>
  <c r="J77" i="5"/>
  <c r="T333" i="5"/>
  <c r="P336" i="5"/>
  <c r="T336" i="5"/>
  <c r="P340" i="5"/>
  <c r="BK345" i="5"/>
  <c r="J345" i="5" s="1"/>
  <c r="J80" i="5" s="1"/>
  <c r="T345" i="5"/>
  <c r="P350" i="5"/>
  <c r="R350" i="5"/>
  <c r="BK105" i="6"/>
  <c r="J105" i="6"/>
  <c r="J61" i="6"/>
  <c r="R105" i="6"/>
  <c r="R104" i="6"/>
  <c r="BK121" i="6"/>
  <c r="J121" i="6"/>
  <c r="J64" i="6" s="1"/>
  <c r="P121" i="6"/>
  <c r="T121" i="6"/>
  <c r="T128" i="6"/>
  <c r="P203" i="6"/>
  <c r="T203" i="6"/>
  <c r="P209" i="6"/>
  <c r="BK232" i="6"/>
  <c r="J232" i="6" s="1"/>
  <c r="J68" i="6" s="1"/>
  <c r="BK241" i="6"/>
  <c r="J241" i="6"/>
  <c r="J70" i="6" s="1"/>
  <c r="T241" i="6"/>
  <c r="P270" i="6"/>
  <c r="BK284" i="6"/>
  <c r="J284" i="6" s="1"/>
  <c r="J73" i="6" s="1"/>
  <c r="P284" i="6"/>
  <c r="BK310" i="6"/>
  <c r="J310" i="6" s="1"/>
  <c r="J74" i="6" s="1"/>
  <c r="T310" i="6"/>
  <c r="T319" i="6"/>
  <c r="P330" i="6"/>
  <c r="P335" i="6"/>
  <c r="BK339" i="6"/>
  <c r="J339" i="6"/>
  <c r="J81" i="6" s="1"/>
  <c r="P339" i="6"/>
  <c r="BK344" i="6"/>
  <c r="J344" i="6"/>
  <c r="J82" i="6" s="1"/>
  <c r="BK349" i="6"/>
  <c r="J349" i="6"/>
  <c r="J83" i="6"/>
  <c r="R349" i="6"/>
  <c r="BK105" i="7"/>
  <c r="J105" i="7"/>
  <c r="J61" i="7"/>
  <c r="R105" i="7"/>
  <c r="P125" i="7"/>
  <c r="R125" i="7"/>
  <c r="T125" i="7"/>
  <c r="R132" i="7"/>
  <c r="P226" i="7"/>
  <c r="BK254" i="7"/>
  <c r="J254" i="7"/>
  <c r="J68" i="7" s="1"/>
  <c r="T254" i="7"/>
  <c r="P263" i="7"/>
  <c r="BK293" i="7"/>
  <c r="J293" i="7" s="1"/>
  <c r="J72" i="7" s="1"/>
  <c r="BK310" i="7"/>
  <c r="J310" i="7"/>
  <c r="J73" i="7" s="1"/>
  <c r="T310" i="7"/>
  <c r="T336" i="7"/>
  <c r="T344" i="7"/>
  <c r="R361" i="7"/>
  <c r="BK364" i="7"/>
  <c r="J364" i="7"/>
  <c r="J79" i="7"/>
  <c r="BK370" i="7"/>
  <c r="J370" i="7"/>
  <c r="J80" i="7"/>
  <c r="T370" i="7"/>
  <c r="R377" i="7"/>
  <c r="P396" i="7"/>
  <c r="BK401" i="7"/>
  <c r="J401" i="7"/>
  <c r="J83" i="7" s="1"/>
  <c r="P401" i="7"/>
  <c r="P106" i="8"/>
  <c r="BK131" i="8"/>
  <c r="J131" i="8" s="1"/>
  <c r="J65" i="8" s="1"/>
  <c r="P131" i="8"/>
  <c r="BK223" i="8"/>
  <c r="J223" i="8" s="1"/>
  <c r="J66" i="8" s="1"/>
  <c r="BK228" i="8"/>
  <c r="J228" i="8"/>
  <c r="J67" i="8" s="1"/>
  <c r="R228" i="8"/>
  <c r="P251" i="8"/>
  <c r="P293" i="8"/>
  <c r="BK309" i="8"/>
  <c r="J309" i="8"/>
  <c r="J74" i="8"/>
  <c r="T309" i="8"/>
  <c r="T335" i="8"/>
  <c r="P343" i="8"/>
  <c r="BK355" i="8"/>
  <c r="J355" i="8"/>
  <c r="J79" i="8" s="1"/>
  <c r="R355" i="8"/>
  <c r="T355" i="8"/>
  <c r="T358" i="8"/>
  <c r="P364" i="8"/>
  <c r="T364" i="8"/>
  <c r="R371" i="8"/>
  <c r="R390" i="8"/>
  <c r="BK395" i="8"/>
  <c r="J395" i="8"/>
  <c r="J84" i="8"/>
  <c r="R395" i="8"/>
  <c r="R105" i="9"/>
  <c r="R104" i="9"/>
  <c r="P162" i="9"/>
  <c r="P248" i="9"/>
  <c r="P105" i="10"/>
  <c r="P123" i="10"/>
  <c r="T123" i="10"/>
  <c r="T130" i="10"/>
  <c r="R216" i="10"/>
  <c r="R241" i="10"/>
  <c r="P299" i="10"/>
  <c r="P333" i="10"/>
  <c r="R333" i="10"/>
  <c r="R359" i="10"/>
  <c r="P378" i="10"/>
  <c r="R383" i="10"/>
  <c r="F50" i="2"/>
  <c r="J69" i="2"/>
  <c r="BF80" i="2"/>
  <c r="BF81" i="2"/>
  <c r="BF83" i="2"/>
  <c r="E48" i="3"/>
  <c r="F54" i="3"/>
  <c r="BF112" i="3"/>
  <c r="BF114" i="3"/>
  <c r="BF117" i="3"/>
  <c r="BF124" i="3"/>
  <c r="BF140" i="3"/>
  <c r="BF147" i="3"/>
  <c r="BF183" i="3"/>
  <c r="BF189" i="3"/>
  <c r="BF199" i="3"/>
  <c r="BF200" i="3"/>
  <c r="BF201" i="3"/>
  <c r="BF204" i="3"/>
  <c r="BF207" i="3"/>
  <c r="BF210" i="3"/>
  <c r="BF211" i="3"/>
  <c r="BF212" i="3"/>
  <c r="BF214" i="3"/>
  <c r="BF215" i="3"/>
  <c r="BF221" i="3"/>
  <c r="BF222" i="3"/>
  <c r="BF227" i="3"/>
  <c r="BF231" i="3"/>
  <c r="BF236" i="3"/>
  <c r="BF237" i="3"/>
  <c r="BF238" i="3"/>
  <c r="BF240" i="3"/>
  <c r="BF243" i="3"/>
  <c r="BF244" i="3"/>
  <c r="BF245" i="3"/>
  <c r="BF246" i="3"/>
  <c r="BF247" i="3"/>
  <c r="BF249" i="3"/>
  <c r="BF250" i="3"/>
  <c r="BF252" i="3"/>
  <c r="BF256" i="3"/>
  <c r="BF258" i="3"/>
  <c r="BF259" i="3"/>
  <c r="BF260" i="3"/>
  <c r="BF268" i="3"/>
  <c r="BF270" i="3"/>
  <c r="BF272" i="3"/>
  <c r="BF273" i="3"/>
  <c r="BF282" i="3"/>
  <c r="BF284" i="3"/>
  <c r="BF285" i="3"/>
  <c r="BF291" i="3"/>
  <c r="BF296" i="3"/>
  <c r="BF299" i="3"/>
  <c r="BF312" i="3"/>
  <c r="BF317" i="3"/>
  <c r="BF323" i="3"/>
  <c r="BF330" i="3"/>
  <c r="BF332" i="3"/>
  <c r="BF333" i="3"/>
  <c r="BF336" i="3"/>
  <c r="BF340" i="3"/>
  <c r="BF341" i="3"/>
  <c r="BF342" i="3"/>
  <c r="BK116" i="3"/>
  <c r="J116" i="3"/>
  <c r="J62" i="3" s="1"/>
  <c r="BK233" i="3"/>
  <c r="J233" i="3"/>
  <c r="J69" i="3"/>
  <c r="E48" i="4"/>
  <c r="F54" i="4"/>
  <c r="J97" i="4"/>
  <c r="F100" i="4"/>
  <c r="BF115" i="4"/>
  <c r="BF126" i="4"/>
  <c r="BF136" i="4"/>
  <c r="BF139" i="4"/>
  <c r="BF142" i="4"/>
  <c r="BF145" i="4"/>
  <c r="BF151" i="4"/>
  <c r="BF159" i="4"/>
  <c r="BF161" i="4"/>
  <c r="BF167" i="4"/>
  <c r="BF185" i="4"/>
  <c r="BF207" i="4"/>
  <c r="BF210" i="4"/>
  <c r="BF216" i="4"/>
  <c r="BF219" i="4"/>
  <c r="BF225" i="4"/>
  <c r="BF231" i="4"/>
  <c r="BF235" i="4"/>
  <c r="BF242" i="4"/>
  <c r="BF243" i="4"/>
  <c r="BF251" i="4"/>
  <c r="BF252" i="4"/>
  <c r="BF255" i="4"/>
  <c r="BF260" i="4"/>
  <c r="BF263" i="4"/>
  <c r="BF264" i="4"/>
  <c r="BF266" i="4"/>
  <c r="BF269" i="4"/>
  <c r="BF272" i="4"/>
  <c r="BF273" i="4"/>
  <c r="BF274" i="4"/>
  <c r="BF276" i="4"/>
  <c r="BF277" i="4"/>
  <c r="BF280" i="4"/>
  <c r="BF283" i="4"/>
  <c r="BF284" i="4"/>
  <c r="BF285" i="4"/>
  <c r="BF286" i="4"/>
  <c r="BF287" i="4"/>
  <c r="BF288" i="4"/>
  <c r="BF289" i="4"/>
  <c r="BF291" i="4"/>
  <c r="BF294" i="4"/>
  <c r="BF298" i="4"/>
  <c r="BF299" i="4"/>
  <c r="BF300" i="4"/>
  <c r="BF302" i="4"/>
  <c r="BF303" i="4"/>
  <c r="BF305" i="4"/>
  <c r="BF308" i="4"/>
  <c r="BF310" i="4"/>
  <c r="BF311" i="4"/>
  <c r="BF314" i="4"/>
  <c r="BF315" i="4"/>
  <c r="BF317" i="4"/>
  <c r="BF318" i="4"/>
  <c r="BF320" i="4"/>
  <c r="BF324" i="4"/>
  <c r="BF331" i="4"/>
  <c r="BF332" i="4"/>
  <c r="BF336" i="4"/>
  <c r="BF344" i="4"/>
  <c r="BF347" i="4"/>
  <c r="BF350" i="4"/>
  <c r="BF354" i="4"/>
  <c r="BF355" i="4"/>
  <c r="BF357" i="4"/>
  <c r="BF359" i="4"/>
  <c r="BF364" i="4"/>
  <c r="BF366" i="4"/>
  <c r="BF367" i="4"/>
  <c r="BF370" i="4"/>
  <c r="BF372" i="4"/>
  <c r="BF373" i="4"/>
  <c r="BF374" i="4"/>
  <c r="BF381" i="4"/>
  <c r="BF382" i="4"/>
  <c r="BF385" i="4"/>
  <c r="BF388" i="4"/>
  <c r="BF392" i="4"/>
  <c r="BF394" i="4"/>
  <c r="BF396" i="4"/>
  <c r="BF397" i="4"/>
  <c r="BF402" i="4"/>
  <c r="BF403" i="4"/>
  <c r="BK117" i="4"/>
  <c r="J117" i="4"/>
  <c r="J62" i="4"/>
  <c r="BK123" i="4"/>
  <c r="J123" i="4" s="1"/>
  <c r="J64" i="4" s="1"/>
  <c r="BK339" i="4"/>
  <c r="J339" i="4" s="1"/>
  <c r="J75" i="4" s="1"/>
  <c r="BK341" i="4"/>
  <c r="J341" i="4"/>
  <c r="J76" i="4"/>
  <c r="E48" i="5"/>
  <c r="J52" i="5"/>
  <c r="F98" i="5"/>
  <c r="BF104" i="5"/>
  <c r="BF107" i="5"/>
  <c r="BF110" i="5"/>
  <c r="BF111" i="5"/>
  <c r="BF112" i="5"/>
  <c r="BF113" i="5"/>
  <c r="BF116" i="5"/>
  <c r="BF120" i="5"/>
  <c r="BF123" i="5"/>
  <c r="BF125" i="5"/>
  <c r="BF127" i="5"/>
  <c r="BF130" i="5"/>
  <c r="BF136" i="5"/>
  <c r="BF137" i="5"/>
  <c r="BF138" i="5"/>
  <c r="BF144" i="5"/>
  <c r="BF154" i="5"/>
  <c r="BF161" i="5"/>
  <c r="BF165" i="5"/>
  <c r="BF166" i="5"/>
  <c r="BF169" i="5"/>
  <c r="BF170" i="5"/>
  <c r="BF173" i="5"/>
  <c r="BF174" i="5"/>
  <c r="BF183" i="5"/>
  <c r="BF187" i="5"/>
  <c r="BF193" i="5"/>
  <c r="BF196" i="5"/>
  <c r="BF199" i="5"/>
  <c r="BF203" i="5"/>
  <c r="BF207" i="5"/>
  <c r="BF210" i="5"/>
  <c r="BF211" i="5"/>
  <c r="BF212" i="5"/>
  <c r="BF214" i="5"/>
  <c r="BF215" i="5"/>
  <c r="BF221" i="5"/>
  <c r="BF224" i="5"/>
  <c r="BF227" i="5"/>
  <c r="BF229" i="5"/>
  <c r="BF230" i="5"/>
  <c r="BF233" i="5"/>
  <c r="BF238" i="5"/>
  <c r="BF273" i="7"/>
  <c r="BF283" i="7"/>
  <c r="BF287" i="7"/>
  <c r="BF299" i="7"/>
  <c r="BF302" i="7"/>
  <c r="BF308" i="7"/>
  <c r="BF311" i="7"/>
  <c r="BF312" i="7"/>
  <c r="BF315" i="7"/>
  <c r="BF325" i="7"/>
  <c r="BF330" i="7"/>
  <c r="BF332" i="7"/>
  <c r="BF333" i="7"/>
  <c r="BF337" i="7"/>
  <c r="BF338" i="7"/>
  <c r="BF351" i="7"/>
  <c r="BF355" i="7"/>
  <c r="BF356" i="7"/>
  <c r="BF358" i="7"/>
  <c r="BF359" i="7"/>
  <c r="BF362" i="7"/>
  <c r="BF367" i="7"/>
  <c r="BF373" i="7"/>
  <c r="BF375" i="7"/>
  <c r="BF376" i="7"/>
  <c r="BF386" i="7"/>
  <c r="BF389" i="7"/>
  <c r="BF393" i="7"/>
  <c r="BF398" i="7"/>
  <c r="BF402" i="7"/>
  <c r="BF405" i="7"/>
  <c r="BK119" i="7"/>
  <c r="J119" i="7"/>
  <c r="J63" i="7" s="1"/>
  <c r="E94" i="8"/>
  <c r="BF110" i="8"/>
  <c r="BF115" i="8"/>
  <c r="BF116" i="8"/>
  <c r="BF123" i="8"/>
  <c r="BF128" i="8"/>
  <c r="BF132" i="8"/>
  <c r="BF141" i="8"/>
  <c r="BF166" i="8"/>
  <c r="BF208" i="8"/>
  <c r="BF214" i="8"/>
  <c r="BF217" i="8"/>
  <c r="BF222" i="8"/>
  <c r="BF225" i="8"/>
  <c r="BF229" i="8"/>
  <c r="BF238" i="8"/>
  <c r="BF261" i="8"/>
  <c r="BF264" i="8"/>
  <c r="BF267" i="8"/>
  <c r="BF271" i="8"/>
  <c r="BF275" i="8"/>
  <c r="BF276" i="8"/>
  <c r="BF285" i="8"/>
  <c r="BF287" i="8"/>
  <c r="BF297" i="8"/>
  <c r="BF298" i="8"/>
  <c r="BF300" i="8"/>
  <c r="BF302" i="8"/>
  <c r="BF311" i="8"/>
  <c r="BF314" i="8"/>
  <c r="BF315" i="8"/>
  <c r="BF317" i="8"/>
  <c r="BF332" i="8"/>
  <c r="BF338" i="8"/>
  <c r="BF350" i="8"/>
  <c r="BF353" i="8"/>
  <c r="BF363" i="8"/>
  <c r="BF368" i="8"/>
  <c r="BF369" i="8"/>
  <c r="BF372" i="8"/>
  <c r="BF387" i="8"/>
  <c r="BF394" i="8"/>
  <c r="BF397" i="8"/>
  <c r="BF398" i="8"/>
  <c r="J52" i="9"/>
  <c r="F100" i="9"/>
  <c r="BF109" i="9"/>
  <c r="BF112" i="9"/>
  <c r="BF125" i="9"/>
  <c r="BF128" i="9"/>
  <c r="BF133" i="9"/>
  <c r="BF134" i="9"/>
  <c r="BF135" i="9"/>
  <c r="BF136" i="9"/>
  <c r="BF137" i="9"/>
  <c r="BF143" i="9"/>
  <c r="BF150" i="9"/>
  <c r="BF152" i="9"/>
  <c r="BF154" i="9"/>
  <c r="BF159" i="9"/>
  <c r="BF161" i="9"/>
  <c r="BF170" i="9"/>
  <c r="BF175" i="9"/>
  <c r="BF178" i="9"/>
  <c r="BF181" i="9"/>
  <c r="BF184" i="9"/>
  <c r="BF186" i="9"/>
  <c r="BF197" i="9"/>
  <c r="BF206" i="9"/>
  <c r="BF214" i="9"/>
  <c r="BF215" i="9"/>
  <c r="BF218" i="9"/>
  <c r="BF234" i="9"/>
  <c r="BF247" i="9"/>
  <c r="BF249" i="9"/>
  <c r="BF254" i="9"/>
  <c r="BF259" i="9"/>
  <c r="BF261" i="9"/>
  <c r="BF262" i="9"/>
  <c r="BF263" i="9"/>
  <c r="BF266" i="9"/>
  <c r="BF275" i="9"/>
  <c r="BF276" i="9"/>
  <c r="BF278" i="9"/>
  <c r="BF285" i="9"/>
  <c r="BF292" i="9"/>
  <c r="BF295" i="9"/>
  <c r="BF297" i="9"/>
  <c r="BF298" i="9"/>
  <c r="BF301" i="9"/>
  <c r="BF311" i="9"/>
  <c r="BF316" i="9"/>
  <c r="BF318" i="9"/>
  <c r="BF321" i="9"/>
  <c r="BF323" i="9"/>
  <c r="BF325" i="9"/>
  <c r="BF327" i="9"/>
  <c r="BF329" i="9"/>
  <c r="BF340" i="9"/>
  <c r="BF341" i="9"/>
  <c r="BF344" i="9"/>
  <c r="BF347" i="9"/>
  <c r="BF350" i="9"/>
  <c r="BF352" i="9"/>
  <c r="BF355" i="9"/>
  <c r="BF362" i="9"/>
  <c r="BF365" i="9"/>
  <c r="BF372" i="9"/>
  <c r="BF377" i="9"/>
  <c r="BF379" i="9"/>
  <c r="BK153" i="9"/>
  <c r="J153" i="9" s="1"/>
  <c r="J65" i="9" s="1"/>
  <c r="BK326" i="9"/>
  <c r="J326" i="9"/>
  <c r="J75" i="9"/>
  <c r="BF386" i="10"/>
  <c r="F51" i="2"/>
  <c r="BF79" i="2"/>
  <c r="BF82" i="2"/>
  <c r="J52" i="3"/>
  <c r="BF105" i="3"/>
  <c r="BF108" i="3"/>
  <c r="BF111" i="3"/>
  <c r="BF113" i="3"/>
  <c r="BF131" i="3"/>
  <c r="BF137" i="3"/>
  <c r="BF141" i="3"/>
  <c r="BF157" i="3"/>
  <c r="BF159" i="3"/>
  <c r="BF169" i="3"/>
  <c r="BF173" i="3"/>
  <c r="BF174" i="3"/>
  <c r="BF177" i="3"/>
  <c r="BF182" i="3"/>
  <c r="BF192" i="3"/>
  <c r="BF195" i="3"/>
  <c r="BF196" i="3"/>
  <c r="BF197" i="3"/>
  <c r="BF202" i="3"/>
  <c r="BF225" i="3"/>
  <c r="BF228" i="3"/>
  <c r="BF232" i="3"/>
  <c r="BF234" i="3"/>
  <c r="BF239" i="3"/>
  <c r="BF248" i="3"/>
  <c r="BF251" i="3"/>
  <c r="BF253" i="3"/>
  <c r="BF254" i="3"/>
  <c r="BF255" i="3"/>
  <c r="BF257" i="3"/>
  <c r="BF263" i="3"/>
  <c r="BF266" i="3"/>
  <c r="BF269" i="3"/>
  <c r="BF275" i="3"/>
  <c r="BF277" i="3"/>
  <c r="BF278" i="3"/>
  <c r="BF281" i="3"/>
  <c r="BF287" i="3"/>
  <c r="BF298" i="3"/>
  <c r="BF301" i="3"/>
  <c r="BF304" i="3"/>
  <c r="BF306" i="3"/>
  <c r="BF308" i="3"/>
  <c r="BF310" i="3"/>
  <c r="BF316" i="3"/>
  <c r="BF321" i="3"/>
  <c r="BF324" i="3"/>
  <c r="BF327" i="3"/>
  <c r="BF328" i="3"/>
  <c r="BF331" i="3"/>
  <c r="BK118" i="3"/>
  <c r="J118" i="3" s="1"/>
  <c r="J63" i="3" s="1"/>
  <c r="BK307" i="3"/>
  <c r="J307" i="3" s="1"/>
  <c r="J75" i="3" s="1"/>
  <c r="BK309" i="3"/>
  <c r="J309" i="3"/>
  <c r="J76" i="3" s="1"/>
  <c r="BF114" i="4"/>
  <c r="BF118" i="4"/>
  <c r="BF120" i="4"/>
  <c r="BF124" i="4"/>
  <c r="BF131" i="4"/>
  <c r="BF133" i="4"/>
  <c r="BF147" i="4"/>
  <c r="BF165" i="4"/>
  <c r="BF178" i="4"/>
  <c r="BF184" i="4"/>
  <c r="BF189" i="4"/>
  <c r="BF194" i="4"/>
  <c r="BF206" i="4"/>
  <c r="BF208" i="4"/>
  <c r="BF213" i="4"/>
  <c r="BF220" i="4"/>
  <c r="BF223" i="4"/>
  <c r="BF228" i="4"/>
  <c r="BF236" i="4"/>
  <c r="BF246" i="4"/>
  <c r="BF247" i="4"/>
  <c r="BF256" i="4"/>
  <c r="BF258" i="4"/>
  <c r="BF265" i="4"/>
  <c r="BF270" i="4"/>
  <c r="BF271" i="4"/>
  <c r="BF275" i="4"/>
  <c r="BF278" i="4"/>
  <c r="BF290" i="4"/>
  <c r="BF297" i="4"/>
  <c r="BF306" i="4"/>
  <c r="BF326" i="4"/>
  <c r="BF329" i="4"/>
  <c r="BF334" i="4"/>
  <c r="BF337" i="4"/>
  <c r="BF338" i="4"/>
  <c r="BF340" i="4"/>
  <c r="BF342" i="4"/>
  <c r="BF358" i="4"/>
  <c r="BF361" i="4"/>
  <c r="BF362" i="4"/>
  <c r="BF365" i="4"/>
  <c r="BF368" i="4"/>
  <c r="BF371" i="4"/>
  <c r="BF375" i="4"/>
  <c r="BF377" i="4"/>
  <c r="BF387" i="4"/>
  <c r="BF399" i="4"/>
  <c r="BF401" i="4"/>
  <c r="BF404" i="4"/>
  <c r="BK119" i="4"/>
  <c r="J119" i="4" s="1"/>
  <c r="J63" i="4" s="1"/>
  <c r="BK257" i="4"/>
  <c r="J257" i="4"/>
  <c r="J69" i="4" s="1"/>
  <c r="F54" i="5"/>
  <c r="BF114" i="5"/>
  <c r="BF118" i="5"/>
  <c r="BF133" i="5"/>
  <c r="BF142" i="5"/>
  <c r="BF156" i="5"/>
  <c r="BF158" i="5"/>
  <c r="BF182" i="5"/>
  <c r="BF189" i="5"/>
  <c r="BF200" i="5"/>
  <c r="BF201" i="5"/>
  <c r="BF234" i="5"/>
  <c r="BF236" i="5"/>
  <c r="BF239" i="5"/>
  <c r="BF240" i="5"/>
  <c r="BF248" i="5"/>
  <c r="BF250" i="5"/>
  <c r="BF251" i="5"/>
  <c r="BF252" i="5"/>
  <c r="BF259" i="5"/>
  <c r="BF260" i="5"/>
  <c r="BF265" i="5"/>
  <c r="BF268" i="5"/>
  <c r="BF269" i="5"/>
  <c r="BF272" i="5"/>
  <c r="BF276" i="5"/>
  <c r="BF280" i="5"/>
  <c r="BF283" i="5"/>
  <c r="BF285" i="5"/>
  <c r="BF287" i="5"/>
  <c r="BF288" i="5"/>
  <c r="BF291" i="5"/>
  <c r="BF292" i="5"/>
  <c r="BF295" i="5"/>
  <c r="BF297" i="5"/>
  <c r="BF301" i="5"/>
  <c r="BF303" i="5"/>
  <c r="BF308" i="5"/>
  <c r="BF309" i="5"/>
  <c r="BF313" i="5"/>
  <c r="BF315" i="5"/>
  <c r="BF316" i="5"/>
  <c r="BF322" i="5"/>
  <c r="BF328" i="5"/>
  <c r="BF330" i="5"/>
  <c r="BF331" i="5"/>
  <c r="BF332" i="5"/>
  <c r="BF338" i="5"/>
  <c r="BF342" i="5"/>
  <c r="BF347" i="5"/>
  <c r="BF351" i="5"/>
  <c r="BF353" i="5"/>
  <c r="BF354" i="5"/>
  <c r="BK115" i="5"/>
  <c r="J115" i="5"/>
  <c r="J62" i="5" s="1"/>
  <c r="BK117" i="5"/>
  <c r="J117" i="5" s="1"/>
  <c r="J63" i="5" s="1"/>
  <c r="BK235" i="5"/>
  <c r="J235" i="5" s="1"/>
  <c r="J68" i="5" s="1"/>
  <c r="E48" i="6"/>
  <c r="J52" i="6"/>
  <c r="F99" i="6"/>
  <c r="BF109" i="6"/>
  <c r="BF112" i="6"/>
  <c r="BF114" i="6"/>
  <c r="BF118" i="6"/>
  <c r="BF120" i="6"/>
  <c r="BF125" i="6"/>
  <c r="BF135" i="6"/>
  <c r="BF141" i="6"/>
  <c r="BF146" i="6"/>
  <c r="BF160" i="6"/>
  <c r="BF162" i="6"/>
  <c r="BF169" i="6"/>
  <c r="BF177" i="6"/>
  <c r="BF187" i="6"/>
  <c r="BF188" i="6"/>
  <c r="BF191" i="6"/>
  <c r="BF200" i="6"/>
  <c r="BF201" i="6"/>
  <c r="BF202" i="6"/>
  <c r="BF206" i="6"/>
  <c r="BF207" i="6"/>
  <c r="BF214" i="6"/>
  <c r="BF217" i="6"/>
  <c r="BF221" i="6"/>
  <c r="BF231" i="6"/>
  <c r="BF233" i="6"/>
  <c r="BF234" i="6"/>
  <c r="BF242" i="6"/>
  <c r="BF246" i="6"/>
  <c r="BF251" i="6"/>
  <c r="BF256" i="6"/>
  <c r="BF258" i="6"/>
  <c r="BF259" i="6"/>
  <c r="BF263" i="6"/>
  <c r="BF267" i="6"/>
  <c r="BF268" i="6"/>
  <c r="BF274" i="6"/>
  <c r="BF285" i="6"/>
  <c r="BF289" i="6"/>
  <c r="BF312" i="6"/>
  <c r="BF320" i="6"/>
  <c r="BF329" i="6"/>
  <c r="BF332" i="6"/>
  <c r="BF337" i="6"/>
  <c r="BF338" i="6"/>
  <c r="BF341" i="6"/>
  <c r="BF342" i="6"/>
  <c r="BF343" i="6"/>
  <c r="BF348" i="6"/>
  <c r="BF352" i="6"/>
  <c r="BF353" i="6"/>
  <c r="BK315" i="6"/>
  <c r="J315" i="6" s="1"/>
  <c r="J75" i="6" s="1"/>
  <c r="F54" i="7"/>
  <c r="BF131" i="7"/>
  <c r="BF142" i="7"/>
  <c r="BF169" i="7"/>
  <c r="BF178" i="7"/>
  <c r="BF180" i="7"/>
  <c r="BF183" i="7"/>
  <c r="BF192" i="7"/>
  <c r="BF214" i="7"/>
  <c r="BF224" i="7"/>
  <c r="BF232" i="7"/>
  <c r="BF237" i="7"/>
  <c r="BF239" i="7"/>
  <c r="BF265" i="7"/>
  <c r="BF272" i="7"/>
  <c r="BF274" i="7"/>
  <c r="BF275" i="7"/>
  <c r="BF279" i="7"/>
  <c r="BF280" i="7"/>
  <c r="BF284" i="7"/>
  <c r="BF286" i="7"/>
  <c r="BF291" i="7"/>
  <c r="BF294" i="7"/>
  <c r="BF298" i="7"/>
  <c r="BF305" i="7"/>
  <c r="BF316" i="7"/>
  <c r="BF318" i="7"/>
  <c r="BF327" i="7"/>
  <c r="BF335" i="7"/>
  <c r="BF339" i="7"/>
  <c r="BF341" i="7"/>
  <c r="BF343" i="7"/>
  <c r="BF345" i="7"/>
  <c r="BF348" i="7"/>
  <c r="BF360" i="7"/>
  <c r="BF363" i="7"/>
  <c r="BF368" i="7"/>
  <c r="BF369" i="7"/>
  <c r="BF371" i="7"/>
  <c r="BF372" i="7"/>
  <c r="BF374" i="7"/>
  <c r="BF378" i="7"/>
  <c r="BF383" i="7"/>
  <c r="BF388" i="7"/>
  <c r="BF395" i="7"/>
  <c r="BF400" i="7"/>
  <c r="BF404" i="7"/>
  <c r="BK340" i="7"/>
  <c r="J340" i="7" s="1"/>
  <c r="J75" i="7" s="1"/>
  <c r="F54" i="8"/>
  <c r="F55" i="8"/>
  <c r="J98" i="8"/>
  <c r="BF107" i="8"/>
  <c r="BF113" i="8"/>
  <c r="BF114" i="8"/>
  <c r="BF117" i="8"/>
  <c r="BF119" i="8"/>
  <c r="BF125" i="8"/>
  <c r="BF130" i="8"/>
  <c r="BF135" i="8"/>
  <c r="BF138" i="8"/>
  <c r="BF144" i="8"/>
  <c r="BF146" i="8"/>
  <c r="BF152" i="8"/>
  <c r="BF155" i="8"/>
  <c r="BF160" i="8"/>
  <c r="BF187" i="8"/>
  <c r="BF194" i="8"/>
  <c r="E48" i="10"/>
  <c r="J52" i="10"/>
  <c r="F99" i="10"/>
  <c r="F100" i="10"/>
  <c r="BF106" i="10"/>
  <c r="BF114" i="10"/>
  <c r="BF115" i="10"/>
  <c r="BF116" i="10"/>
  <c r="BF118" i="10"/>
  <c r="BF122" i="10"/>
  <c r="BF124" i="10"/>
  <c r="BF127" i="10"/>
  <c r="BF129" i="10"/>
  <c r="BF138" i="10"/>
  <c r="BF141" i="10"/>
  <c r="BF149" i="10"/>
  <c r="BF150" i="10"/>
  <c r="BF157" i="10"/>
  <c r="BF159" i="10"/>
  <c r="BF174" i="10"/>
  <c r="BF179" i="10"/>
  <c r="BF183" i="10"/>
  <c r="BF202" i="10"/>
  <c r="BF204" i="10"/>
  <c r="BF215" i="10"/>
  <c r="BF227" i="10"/>
  <c r="BF229" i="10"/>
  <c r="BF236" i="10"/>
  <c r="BF237" i="10"/>
  <c r="BF238" i="10"/>
  <c r="BF242" i="10"/>
  <c r="BF246" i="10"/>
  <c r="BF247" i="10"/>
  <c r="BF249" i="10"/>
  <c r="BF252" i="10"/>
  <c r="BF255" i="10"/>
  <c r="BF261" i="10"/>
  <c r="BF262" i="10"/>
  <c r="BF267" i="10"/>
  <c r="BF268" i="10"/>
  <c r="BF275" i="10"/>
  <c r="BF276" i="10"/>
  <c r="BF278" i="10"/>
  <c r="BF280" i="10"/>
  <c r="BF287" i="10"/>
  <c r="BF288" i="10"/>
  <c r="BF295" i="10"/>
  <c r="BF297" i="10"/>
  <c r="BF298" i="10"/>
  <c r="BF300" i="10"/>
  <c r="BF301" i="10"/>
  <c r="BF305" i="10"/>
  <c r="BF308" i="10"/>
  <c r="BF316" i="10"/>
  <c r="BF319" i="10"/>
  <c r="BF324" i="10"/>
  <c r="BF326" i="10"/>
  <c r="BF328" i="10"/>
  <c r="BF330" i="10"/>
  <c r="BF332" i="10"/>
  <c r="BF334" i="10"/>
  <c r="BF340" i="10"/>
  <c r="BF347" i="10"/>
  <c r="BF351" i="10"/>
  <c r="BF353" i="10"/>
  <c r="BF357" i="10"/>
  <c r="BF358" i="10"/>
  <c r="BF368" i="10"/>
  <c r="BF371" i="10"/>
  <c r="BF377" i="10"/>
  <c r="BF382" i="10"/>
  <c r="BF384" i="10"/>
  <c r="BF385" i="10"/>
  <c r="BF387" i="10"/>
  <c r="BK279" i="10"/>
  <c r="J279" i="10" s="1"/>
  <c r="J70" i="10" s="1"/>
  <c r="BK329" i="10"/>
  <c r="J329" i="10"/>
  <c r="J75" i="10"/>
  <c r="BK331" i="10"/>
  <c r="J331" i="10" s="1"/>
  <c r="J76" i="10" s="1"/>
  <c r="BF78" i="2"/>
  <c r="F55" i="3"/>
  <c r="BF115" i="3"/>
  <c r="BF119" i="3"/>
  <c r="BF121" i="3"/>
  <c r="BF126" i="3"/>
  <c r="BF128" i="3"/>
  <c r="BF134" i="3"/>
  <c r="BF145" i="3"/>
  <c r="BF161" i="3"/>
  <c r="BF164" i="3"/>
  <c r="BF168" i="3"/>
  <c r="BF178" i="3"/>
  <c r="BF181" i="3"/>
  <c r="BF186" i="3"/>
  <c r="BF293" i="3"/>
  <c r="BF303" i="3"/>
  <c r="BF305" i="3"/>
  <c r="BF313" i="3"/>
  <c r="BF319" i="3"/>
  <c r="BF320" i="3"/>
  <c r="BF326" i="3"/>
  <c r="BF335" i="3"/>
  <c r="BF338" i="3"/>
  <c r="BF343" i="3"/>
  <c r="BF106" i="4"/>
  <c r="BF109" i="4"/>
  <c r="BF112" i="4"/>
  <c r="BF113" i="4"/>
  <c r="BF116" i="4"/>
  <c r="BF129" i="4"/>
  <c r="BF150" i="4"/>
  <c r="BF152" i="4"/>
  <c r="BF154" i="4"/>
  <c r="BF156" i="4"/>
  <c r="BF176" i="4"/>
  <c r="BF181" i="4"/>
  <c r="BF190" i="4"/>
  <c r="BF193" i="4"/>
  <c r="BF203" i="4"/>
  <c r="BF221" i="4"/>
  <c r="BF232" i="4"/>
  <c r="BF233" i="4"/>
  <c r="BF247" i="6"/>
  <c r="BF248" i="6"/>
  <c r="BF252" i="6"/>
  <c r="BF257" i="6"/>
  <c r="BF266" i="6"/>
  <c r="BF281" i="6"/>
  <c r="BF293" i="6"/>
  <c r="BF295" i="6"/>
  <c r="BF301" i="6"/>
  <c r="BF307" i="6"/>
  <c r="BF313" i="6"/>
  <c r="BF321" i="6"/>
  <c r="BF325" i="6"/>
  <c r="BF328" i="6"/>
  <c r="BF331" i="6"/>
  <c r="BF345" i="6"/>
  <c r="BK239" i="6"/>
  <c r="J239" i="6"/>
  <c r="J69" i="6" s="1"/>
  <c r="J52" i="7"/>
  <c r="F55" i="7"/>
  <c r="BF106" i="7"/>
  <c r="BF109" i="7"/>
  <c r="BF112" i="7"/>
  <c r="BF126" i="7"/>
  <c r="BF129" i="7"/>
  <c r="BF133" i="7"/>
  <c r="BF147" i="7"/>
  <c r="BF150" i="7"/>
  <c r="BF153" i="7"/>
  <c r="BF154" i="7"/>
  <c r="BF156" i="7"/>
  <c r="BF158" i="7"/>
  <c r="BF161" i="7"/>
  <c r="BF163" i="7"/>
  <c r="BF188" i="7"/>
  <c r="BF193" i="7"/>
  <c r="BF206" i="7"/>
  <c r="BF209" i="7"/>
  <c r="BF210" i="7"/>
  <c r="BF211" i="7"/>
  <c r="BF217" i="7"/>
  <c r="BF220" i="7"/>
  <c r="BF229" i="7"/>
  <c r="BF235" i="7"/>
  <c r="BF236" i="7"/>
  <c r="BF247" i="7"/>
  <c r="BF250" i="7"/>
  <c r="BF255" i="7"/>
  <c r="BF259" i="7"/>
  <c r="BF264" i="7"/>
  <c r="BF266" i="7"/>
  <c r="BF267" i="7"/>
  <c r="BF268" i="7"/>
  <c r="BF211" i="8"/>
  <c r="BF221" i="8"/>
  <c r="BF227" i="8"/>
  <c r="BF239" i="8"/>
  <c r="BF242" i="8"/>
  <c r="BF244" i="8"/>
  <c r="BF247" i="8"/>
  <c r="BF248" i="8"/>
  <c r="BF273" i="8"/>
  <c r="BF274" i="8"/>
  <c r="BF294" i="8"/>
  <c r="BF305" i="8"/>
  <c r="BF320" i="8"/>
  <c r="BF324" i="8"/>
  <c r="BF326" i="8"/>
  <c r="BF337" i="8"/>
  <c r="BF356" i="8"/>
  <c r="BF357" i="8"/>
  <c r="BF359" i="8"/>
  <c r="BF360" i="8"/>
  <c r="BF366" i="8"/>
  <c r="BF376" i="8"/>
  <c r="BF377" i="8"/>
  <c r="BF391" i="8"/>
  <c r="BF392" i="8"/>
  <c r="BF396" i="8"/>
  <c r="BF399" i="8"/>
  <c r="BK118" i="8"/>
  <c r="J118" i="8" s="1"/>
  <c r="J62" i="8" s="1"/>
  <c r="BK122" i="8"/>
  <c r="J122" i="8" s="1"/>
  <c r="J63" i="8" s="1"/>
  <c r="BK339" i="8"/>
  <c r="J339" i="8"/>
  <c r="J76" i="8" s="1"/>
  <c r="E48" i="9"/>
  <c r="BF106" i="9"/>
  <c r="BF114" i="9"/>
  <c r="BF115" i="9"/>
  <c r="BF127" i="9"/>
  <c r="BF131" i="9"/>
  <c r="BF139" i="9"/>
  <c r="BF142" i="9"/>
  <c r="BF146" i="9"/>
  <c r="BF147" i="9"/>
  <c r="BF148" i="9"/>
  <c r="BF156" i="9"/>
  <c r="BF163" i="9"/>
  <c r="BF166" i="9"/>
  <c r="BF173" i="9"/>
  <c r="BF182" i="9"/>
  <c r="BF189" i="9"/>
  <c r="BF208" i="9"/>
  <c r="BF222" i="9"/>
  <c r="BF235" i="9"/>
  <c r="BF236" i="9"/>
  <c r="BF242" i="9"/>
  <c r="BF251" i="9"/>
  <c r="BF257" i="9"/>
  <c r="BF258" i="9"/>
  <c r="BF284" i="9"/>
  <c r="BF287" i="9"/>
  <c r="BF290" i="9"/>
  <c r="BF302" i="9"/>
  <c r="BF351" i="9"/>
  <c r="BF353" i="9"/>
  <c r="BF354" i="9"/>
  <c r="BF361" i="9"/>
  <c r="BF374" i="9"/>
  <c r="BF376" i="9"/>
  <c r="BF381" i="9"/>
  <c r="BF382" i="9"/>
  <c r="BF383" i="9"/>
  <c r="BF384" i="9"/>
  <c r="BK117" i="9"/>
  <c r="J117" i="9" s="1"/>
  <c r="J62" i="9" s="1"/>
  <c r="BK151" i="9"/>
  <c r="J151" i="9" s="1"/>
  <c r="J64" i="9" s="1"/>
  <c r="BK277" i="9"/>
  <c r="J277" i="9"/>
  <c r="J70" i="9" s="1"/>
  <c r="BK328" i="9"/>
  <c r="J328" i="9"/>
  <c r="J76" i="9"/>
  <c r="BF112" i="10"/>
  <c r="BF113" i="10"/>
  <c r="BF134" i="10"/>
  <c r="BF152" i="10"/>
  <c r="BF165" i="10"/>
  <c r="BF176" i="10"/>
  <c r="BF186" i="10"/>
  <c r="BF203" i="10"/>
  <c r="BF217" i="10"/>
  <c r="BF219" i="10"/>
  <c r="BF222" i="10"/>
  <c r="BF225" i="10"/>
  <c r="BF226" i="10"/>
  <c r="BF243" i="10"/>
  <c r="BF251" i="10"/>
  <c r="BF254" i="10"/>
  <c r="BF256" i="10"/>
  <c r="BF259" i="10"/>
  <c r="BF260" i="10"/>
  <c r="BF265" i="10"/>
  <c r="BF266" i="10"/>
  <c r="BF272" i="10"/>
  <c r="BF274" i="10"/>
  <c r="BF283" i="10"/>
  <c r="BF286" i="10"/>
  <c r="BF291" i="10"/>
  <c r="BF294" i="10"/>
  <c r="BF304" i="10"/>
  <c r="BF310" i="10"/>
  <c r="BF321" i="10"/>
  <c r="BF322" i="10"/>
  <c r="BF342" i="10"/>
  <c r="BF349" i="10"/>
  <c r="BF350" i="10"/>
  <c r="BF354" i="10"/>
  <c r="BF355" i="10"/>
  <c r="BF364" i="10"/>
  <c r="BF365" i="10"/>
  <c r="BF379" i="10"/>
  <c r="BF380" i="10"/>
  <c r="BK121" i="10"/>
  <c r="J121" i="10" s="1"/>
  <c r="J63" i="10" s="1"/>
  <c r="BK250" i="10"/>
  <c r="J250" i="10" s="1"/>
  <c r="J69" i="10" s="1"/>
  <c r="BF244" i="5"/>
  <c r="BF245" i="5"/>
  <c r="BF249" i="5"/>
  <c r="BF253" i="5"/>
  <c r="BF254" i="5"/>
  <c r="BF258" i="5"/>
  <c r="BF264" i="5"/>
  <c r="BF266" i="5"/>
  <c r="BF267" i="5"/>
  <c r="BF270" i="5"/>
  <c r="BF271" i="5"/>
  <c r="BF275" i="5"/>
  <c r="BF278" i="5"/>
  <c r="BF279" i="5"/>
  <c r="BF282" i="5"/>
  <c r="BF294" i="5"/>
  <c r="BF306" i="5"/>
  <c r="BF311" i="5"/>
  <c r="BF314" i="5"/>
  <c r="BF318" i="5"/>
  <c r="BF320" i="5"/>
  <c r="BF323" i="5"/>
  <c r="BF327" i="5"/>
  <c r="BF334" i="5"/>
  <c r="BF335" i="5"/>
  <c r="BF337" i="5"/>
  <c r="BF339" i="5"/>
  <c r="BF341" i="5"/>
  <c r="BF343" i="5"/>
  <c r="BF344" i="5"/>
  <c r="BF346" i="5"/>
  <c r="BF349" i="5"/>
  <c r="BF352" i="5"/>
  <c r="BK317" i="5"/>
  <c r="J317" i="5" s="1"/>
  <c r="J74" i="5" s="1"/>
  <c r="BK319" i="5"/>
  <c r="J319" i="5"/>
  <c r="J75" i="5" s="1"/>
  <c r="F55" i="6"/>
  <c r="BF106" i="6"/>
  <c r="BF113" i="6"/>
  <c r="BF115" i="6"/>
  <c r="BF116" i="6"/>
  <c r="BF122" i="6"/>
  <c r="BF127" i="6"/>
  <c r="BF129" i="6"/>
  <c r="BF132" i="6"/>
  <c r="BF138" i="6"/>
  <c r="BF142" i="6"/>
  <c r="BF148" i="6"/>
  <c r="BF158" i="6"/>
  <c r="BF165" i="6"/>
  <c r="BF168" i="6"/>
  <c r="BF173" i="6"/>
  <c r="BF174" i="6"/>
  <c r="BF178" i="6"/>
  <c r="BF186" i="6"/>
  <c r="BF194" i="6"/>
  <c r="BF197" i="6"/>
  <c r="BF204" i="6"/>
  <c r="BF205" i="6"/>
  <c r="BF208" i="6"/>
  <c r="BF210" i="6"/>
  <c r="BF216" i="6"/>
  <c r="BF218" i="6"/>
  <c r="BF220" i="6"/>
  <c r="BF227" i="6"/>
  <c r="BF228" i="6"/>
  <c r="BF237" i="6"/>
  <c r="BF238" i="6"/>
  <c r="BF240" i="6"/>
  <c r="BF245" i="6"/>
  <c r="BF253" i="6"/>
  <c r="BF254" i="6"/>
  <c r="BF255" i="6"/>
  <c r="BF260" i="6"/>
  <c r="BF261" i="6"/>
  <c r="BF262" i="6"/>
  <c r="BF264" i="6"/>
  <c r="BF265" i="6"/>
  <c r="BF271" i="6"/>
  <c r="BF276" i="6"/>
  <c r="BF277" i="6"/>
  <c r="BF278" i="6"/>
  <c r="BF280" i="6"/>
  <c r="BF283" i="6"/>
  <c r="BF286" i="6"/>
  <c r="BF290" i="6"/>
  <c r="BF292" i="6"/>
  <c r="BF299" i="6"/>
  <c r="BF304" i="6"/>
  <c r="BF306" i="6"/>
  <c r="BF309" i="6"/>
  <c r="BF311" i="6"/>
  <c r="BF314" i="6"/>
  <c r="BF316" i="6"/>
  <c r="BF318" i="6"/>
  <c r="BF324" i="6"/>
  <c r="BF327" i="6"/>
  <c r="BF334" i="6"/>
  <c r="BF336" i="6"/>
  <c r="BF340" i="6"/>
  <c r="BF346" i="6"/>
  <c r="BF350" i="6"/>
  <c r="BF351" i="6"/>
  <c r="BK117" i="6"/>
  <c r="J117" i="6" s="1"/>
  <c r="J62" i="6" s="1"/>
  <c r="BK119" i="6"/>
  <c r="J119" i="6" s="1"/>
  <c r="J63" i="6" s="1"/>
  <c r="BK317" i="6"/>
  <c r="J317" i="6"/>
  <c r="J76" i="6" s="1"/>
  <c r="BK333" i="6"/>
  <c r="J333" i="6"/>
  <c r="J79" i="6"/>
  <c r="E48" i="7"/>
  <c r="BF113" i="7"/>
  <c r="BF114" i="7"/>
  <c r="BF115" i="7"/>
  <c r="BF116" i="7"/>
  <c r="BF118" i="7"/>
  <c r="BF120" i="7"/>
  <c r="BF124" i="7"/>
  <c r="BF136" i="7"/>
  <c r="BF139" i="7"/>
  <c r="BF145" i="7"/>
  <c r="BF167" i="7"/>
  <c r="BF187" i="7"/>
  <c r="BF196" i="7"/>
  <c r="BF197" i="7"/>
  <c r="BF223" i="7"/>
  <c r="BF225" i="7"/>
  <c r="BF227" i="7"/>
  <c r="BF240" i="7"/>
  <c r="BF246" i="7"/>
  <c r="BF251" i="7"/>
  <c r="BF256" i="7"/>
  <c r="BF260" i="7"/>
  <c r="BF262" i="7"/>
  <c r="BF271" i="7"/>
  <c r="BF276" i="7"/>
  <c r="BF277" i="7"/>
  <c r="BF278" i="7"/>
  <c r="BF285" i="7"/>
  <c r="BF288" i="7"/>
  <c r="BF289" i="7"/>
  <c r="BF290" i="7"/>
  <c r="BF297" i="7"/>
  <c r="BF300" i="7"/>
  <c r="BF303" i="7"/>
  <c r="BF306" i="7"/>
  <c r="BF309" i="7"/>
  <c r="BF319" i="7"/>
  <c r="BF321" i="7"/>
  <c r="BF365" i="7"/>
  <c r="BF366" i="7"/>
  <c r="BF382" i="7"/>
  <c r="BF397" i="7"/>
  <c r="BF403" i="7"/>
  <c r="BK117" i="7"/>
  <c r="J117" i="7" s="1"/>
  <c r="J62" i="7" s="1"/>
  <c r="BK123" i="7"/>
  <c r="J123" i="7"/>
  <c r="J64" i="7" s="1"/>
  <c r="BK261" i="7"/>
  <c r="J261" i="7"/>
  <c r="J69" i="7"/>
  <c r="BK342" i="7"/>
  <c r="J342" i="7" s="1"/>
  <c r="J76" i="7" s="1"/>
  <c r="BF149" i="8"/>
  <c r="BF153" i="8"/>
  <c r="BF157" i="8"/>
  <c r="BF162" i="8"/>
  <c r="BF168" i="8"/>
  <c r="BF177" i="8"/>
  <c r="BF179" i="8"/>
  <c r="BF182" i="8"/>
  <c r="BF186" i="8"/>
  <c r="BF189" i="8"/>
  <c r="BF190" i="8"/>
  <c r="BF193" i="8"/>
  <c r="BF203" i="8"/>
  <c r="BF206" i="8"/>
  <c r="BF207" i="8"/>
  <c r="BF220" i="8"/>
  <c r="BF224" i="8"/>
  <c r="BF226" i="8"/>
  <c r="BF231" i="8"/>
  <c r="BF234" i="8"/>
  <c r="BF237" i="8"/>
  <c r="BF241" i="8"/>
  <c r="BF243" i="8"/>
  <c r="BF252" i="8"/>
  <c r="BF253" i="8"/>
  <c r="BF256" i="8"/>
  <c r="BF257" i="8"/>
  <c r="BF259" i="8"/>
  <c r="BF265" i="8"/>
  <c r="BF266" i="8"/>
  <c r="BF270" i="8"/>
  <c r="BF272" i="8"/>
  <c r="BF277" i="8"/>
  <c r="BF278" i="8"/>
  <c r="BF279" i="8"/>
  <c r="BF282" i="8"/>
  <c r="BF283" i="8"/>
  <c r="BF284" i="8"/>
  <c r="BF286" i="8"/>
  <c r="BF288" i="8"/>
  <c r="BF289" i="8"/>
  <c r="BF291" i="8"/>
  <c r="BF299" i="8"/>
  <c r="BF303" i="8"/>
  <c r="BF306" i="8"/>
  <c r="BF308" i="8"/>
  <c r="BF310" i="8"/>
  <c r="BF318" i="8"/>
  <c r="BF329" i="8"/>
  <c r="BF331" i="8"/>
  <c r="BF334" i="8"/>
  <c r="BF336" i="8"/>
  <c r="BF340" i="8"/>
  <c r="BF342" i="8"/>
  <c r="BF344" i="8"/>
  <c r="BF345" i="8"/>
  <c r="BF349" i="8"/>
  <c r="BF352" i="8"/>
  <c r="BF354" i="8"/>
  <c r="BF361" i="8"/>
  <c r="BF362" i="8"/>
  <c r="BF365" i="8"/>
  <c r="BF367" i="8"/>
  <c r="BF370" i="8"/>
  <c r="BF380" i="8"/>
  <c r="BF382" i="8"/>
  <c r="BF383" i="8"/>
  <c r="BF389" i="8"/>
  <c r="BK258" i="8"/>
  <c r="J258" i="8" s="1"/>
  <c r="J69" i="8" s="1"/>
  <c r="BK290" i="8"/>
  <c r="J290" i="8"/>
  <c r="J71" i="8" s="1"/>
  <c r="BK341" i="8"/>
  <c r="J341" i="8" s="1"/>
  <c r="J77" i="8" s="1"/>
  <c r="F54" i="9"/>
  <c r="BF113" i="9"/>
  <c r="BF116" i="9"/>
  <c r="BF118" i="9"/>
  <c r="BF122" i="9"/>
  <c r="BF126" i="9"/>
  <c r="BF132" i="9"/>
  <c r="BF138" i="9"/>
  <c r="BF140" i="9"/>
  <c r="BF141" i="9"/>
  <c r="BF149" i="9"/>
  <c r="BF169" i="9"/>
  <c r="BF191" i="9"/>
  <c r="BF195" i="9"/>
  <c r="BF211" i="9"/>
  <c r="BF217" i="9"/>
  <c r="BF221" i="9"/>
  <c r="BF231" i="9"/>
  <c r="BF239" i="9"/>
  <c r="BF245" i="9"/>
  <c r="BF246" i="9"/>
  <c r="BF267" i="9"/>
  <c r="BF271" i="9"/>
  <c r="BF272" i="9"/>
  <c r="BF281" i="9"/>
  <c r="BF286" i="9"/>
  <c r="BF289" i="9"/>
  <c r="BF293" i="9"/>
  <c r="BF304" i="9"/>
  <c r="BF305" i="9"/>
  <c r="BF307" i="9"/>
  <c r="BF313" i="9"/>
  <c r="BF319" i="9"/>
  <c r="BF324" i="9"/>
  <c r="BF331" i="9"/>
  <c r="BF332" i="9"/>
  <c r="BF336" i="9"/>
  <c r="BF337" i="9"/>
  <c r="BF339" i="9"/>
  <c r="BF343" i="9"/>
  <c r="BF346" i="9"/>
  <c r="BF348" i="9"/>
  <c r="BF357" i="9"/>
  <c r="BF367" i="9"/>
  <c r="BF368" i="9"/>
  <c r="BK121" i="9"/>
  <c r="J121" i="9" s="1"/>
  <c r="J63" i="9" s="1"/>
  <c r="BF109" i="10"/>
  <c r="BF131" i="10"/>
  <c r="BF137" i="10"/>
  <c r="BF143" i="10"/>
  <c r="BF146" i="10"/>
  <c r="BF154" i="10"/>
  <c r="BF163" i="10"/>
  <c r="BF182" i="10"/>
  <c r="BF185" i="10"/>
  <c r="BF189" i="10"/>
  <c r="BF190" i="10"/>
  <c r="BF199" i="10"/>
  <c r="BF207" i="10"/>
  <c r="BF210" i="10"/>
  <c r="BF213" i="10"/>
  <c r="BF214" i="10"/>
  <c r="BF230" i="10"/>
  <c r="BF253" i="10"/>
  <c r="BF263" i="10"/>
  <c r="BF264" i="10"/>
  <c r="BF271" i="10"/>
  <c r="BF273" i="10"/>
  <c r="BF277" i="10"/>
  <c r="BF289" i="10"/>
  <c r="BF292" i="10"/>
  <c r="BF307" i="10"/>
  <c r="BF314" i="10"/>
  <c r="BF327" i="10"/>
  <c r="BF335" i="10"/>
  <c r="BF339" i="10"/>
  <c r="BF343" i="10"/>
  <c r="BF344" i="10"/>
  <c r="BF346" i="10"/>
  <c r="BF356" i="10"/>
  <c r="BF360" i="10"/>
  <c r="BF370" i="10"/>
  <c r="BF375" i="10"/>
  <c r="BK117" i="10"/>
  <c r="J117" i="10" s="1"/>
  <c r="J62" i="10" s="1"/>
  <c r="BK248" i="10"/>
  <c r="J248" i="10" s="1"/>
  <c r="J68" i="10" s="1"/>
  <c r="J33" i="7"/>
  <c r="AV60" i="1" s="1"/>
  <c r="F36" i="9"/>
  <c r="BC62" i="1" s="1"/>
  <c r="J33" i="10"/>
  <c r="AV63" i="1" s="1"/>
  <c r="F35" i="6"/>
  <c r="BB59" i="1" s="1"/>
  <c r="J33" i="9"/>
  <c r="AV62" i="1" s="1"/>
  <c r="F37" i="4"/>
  <c r="BD57" i="1" s="1"/>
  <c r="F36" i="8"/>
  <c r="BC61" i="1" s="1"/>
  <c r="F37" i="10"/>
  <c r="BD63" i="1" s="1"/>
  <c r="F33" i="2"/>
  <c r="BB55" i="1" s="1"/>
  <c r="J33" i="5"/>
  <c r="AV58" i="1" s="1"/>
  <c r="F33" i="8"/>
  <c r="AZ61" i="1" s="1"/>
  <c r="F33" i="9"/>
  <c r="AZ62" i="1" s="1"/>
  <c r="F36" i="3"/>
  <c r="BC56" i="1" s="1"/>
  <c r="F33" i="6"/>
  <c r="AZ59" i="1" s="1"/>
  <c r="J33" i="3"/>
  <c r="AV56" i="1" s="1"/>
  <c r="F36" i="4"/>
  <c r="BC57" i="1" s="1"/>
  <c r="F35" i="8"/>
  <c r="BB61" i="1" s="1"/>
  <c r="F35" i="7"/>
  <c r="BB60" i="1" s="1"/>
  <c r="F33" i="7"/>
  <c r="AZ60" i="1" s="1"/>
  <c r="J31" i="2"/>
  <c r="AV55" i="1" s="1"/>
  <c r="F37" i="3"/>
  <c r="BD56" i="1" s="1"/>
  <c r="F35" i="9"/>
  <c r="BB62" i="1" s="1"/>
  <c r="F35" i="4"/>
  <c r="BB57" i="1" s="1"/>
  <c r="F35" i="3"/>
  <c r="BB56" i="1" s="1"/>
  <c r="F36" i="6"/>
  <c r="BC59" i="1" s="1"/>
  <c r="F37" i="8"/>
  <c r="BD61" i="1" s="1"/>
  <c r="F36" i="5"/>
  <c r="BC58" i="1" s="1"/>
  <c r="F37" i="5"/>
  <c r="BD58" i="1" s="1"/>
  <c r="F33" i="10"/>
  <c r="AZ63" i="1" s="1"/>
  <c r="F33" i="4"/>
  <c r="AZ57" i="1" s="1"/>
  <c r="J33" i="4"/>
  <c r="AV57" i="1" s="1"/>
  <c r="F36" i="7"/>
  <c r="BC60" i="1" s="1"/>
  <c r="F35" i="5"/>
  <c r="BB58" i="1" s="1"/>
  <c r="F37" i="6"/>
  <c r="BD59" i="1" s="1"/>
  <c r="F34" i="2"/>
  <c r="BC55" i="1" s="1"/>
  <c r="F35" i="2"/>
  <c r="BD55" i="1" s="1"/>
  <c r="F33" i="3"/>
  <c r="AZ56" i="1" s="1"/>
  <c r="F33" i="5"/>
  <c r="AZ58" i="1" s="1"/>
  <c r="F31" i="2"/>
  <c r="AZ55" i="1" s="1"/>
  <c r="F35" i="10"/>
  <c r="BB63" i="1" s="1"/>
  <c r="F37" i="7"/>
  <c r="BD60" i="1" s="1"/>
  <c r="J33" i="8"/>
  <c r="AV61" i="1" s="1"/>
  <c r="J33" i="6"/>
  <c r="AV59" i="1" s="1"/>
  <c r="F36" i="10"/>
  <c r="BC63" i="1" s="1"/>
  <c r="F37" i="9"/>
  <c r="BD62" i="1" s="1"/>
  <c r="T121" i="9" l="1"/>
  <c r="R121" i="9"/>
  <c r="P121" i="9"/>
  <c r="P103" i="9" s="1"/>
  <c r="AU62" i="1" s="1"/>
  <c r="P292" i="8"/>
  <c r="P273" i="5"/>
  <c r="P281" i="10"/>
  <c r="P279" i="9"/>
  <c r="BK105" i="8"/>
  <c r="T104" i="6"/>
  <c r="BK261" i="3"/>
  <c r="J261" i="3" s="1"/>
  <c r="J71" i="3" s="1"/>
  <c r="P103" i="3"/>
  <c r="BK281" i="10"/>
  <c r="J281" i="10" s="1"/>
  <c r="J71" i="10" s="1"/>
  <c r="P104" i="7"/>
  <c r="T269" i="6"/>
  <c r="T273" i="5"/>
  <c r="BK273" i="5"/>
  <c r="J273" i="5"/>
  <c r="J70" i="5" s="1"/>
  <c r="R292" i="8"/>
  <c r="R105" i="8"/>
  <c r="R104" i="8"/>
  <c r="R292" i="4"/>
  <c r="T261" i="3"/>
  <c r="R103" i="3"/>
  <c r="R104" i="7"/>
  <c r="P269" i="6"/>
  <c r="R102" i="5"/>
  <c r="BK292" i="8"/>
  <c r="J292" i="8"/>
  <c r="J72" i="8" s="1"/>
  <c r="T105" i="8"/>
  <c r="R281" i="10"/>
  <c r="T104" i="10"/>
  <c r="R292" i="7"/>
  <c r="P104" i="6"/>
  <c r="P103" i="6"/>
  <c r="AU59" i="1"/>
  <c r="T102" i="5"/>
  <c r="T101" i="5" s="1"/>
  <c r="P102" i="5"/>
  <c r="P101" i="5"/>
  <c r="AU58" i="1"/>
  <c r="T292" i="4"/>
  <c r="P292" i="4"/>
  <c r="T104" i="4"/>
  <c r="T103" i="4" s="1"/>
  <c r="P261" i="3"/>
  <c r="T103" i="3"/>
  <c r="T102" i="3"/>
  <c r="T279" i="9"/>
  <c r="T103" i="9" s="1"/>
  <c r="BK279" i="9"/>
  <c r="J279" i="9" s="1"/>
  <c r="J71" i="9" s="1"/>
  <c r="T104" i="7"/>
  <c r="P104" i="10"/>
  <c r="P103" i="10" s="1"/>
  <c r="AU63" i="1" s="1"/>
  <c r="R104" i="10"/>
  <c r="R103" i="10"/>
  <c r="R261" i="3"/>
  <c r="R279" i="9"/>
  <c r="BK104" i="9"/>
  <c r="BK103" i="9"/>
  <c r="J103" i="9" s="1"/>
  <c r="J59" i="9" s="1"/>
  <c r="T292" i="7"/>
  <c r="BK104" i="4"/>
  <c r="R103" i="9"/>
  <c r="P105" i="8"/>
  <c r="P104" i="8" s="1"/>
  <c r="AU61" i="1" s="1"/>
  <c r="T281" i="10"/>
  <c r="T292" i="8"/>
  <c r="R269" i="6"/>
  <c r="R103" i="6"/>
  <c r="P292" i="7"/>
  <c r="R273" i="5"/>
  <c r="BK292" i="4"/>
  <c r="J292" i="4"/>
  <c r="J71" i="4"/>
  <c r="P104" i="4"/>
  <c r="P103" i="4" s="1"/>
  <c r="AU57" i="1" s="1"/>
  <c r="R104" i="4"/>
  <c r="R103" i="4" s="1"/>
  <c r="BK260" i="8"/>
  <c r="J260" i="8"/>
  <c r="J70" i="8"/>
  <c r="BK103" i="3"/>
  <c r="J103" i="3" s="1"/>
  <c r="J60" i="3" s="1"/>
  <c r="J262" i="3"/>
  <c r="J72" i="3"/>
  <c r="J105" i="4"/>
  <c r="J61" i="4"/>
  <c r="J293" i="4"/>
  <c r="J72" i="4"/>
  <c r="BK104" i="7"/>
  <c r="J104" i="7"/>
  <c r="J60" i="7"/>
  <c r="BK292" i="7"/>
  <c r="J292" i="7" s="1"/>
  <c r="J71" i="7" s="1"/>
  <c r="J106" i="8"/>
  <c r="J61" i="8"/>
  <c r="J105" i="9"/>
  <c r="J61" i="9"/>
  <c r="J280" i="9"/>
  <c r="J72" i="9"/>
  <c r="BK75" i="2"/>
  <c r="J75" i="2"/>
  <c r="J77" i="2"/>
  <c r="J57" i="2"/>
  <c r="BK102" i="5"/>
  <c r="J102" i="5" s="1"/>
  <c r="J60" i="5" s="1"/>
  <c r="J274" i="5"/>
  <c r="J71" i="5" s="1"/>
  <c r="BK269" i="6"/>
  <c r="J269" i="6"/>
  <c r="J71" i="6"/>
  <c r="BK104" i="10"/>
  <c r="BK103" i="10"/>
  <c r="J103" i="10"/>
  <c r="J59" i="10"/>
  <c r="J282" i="10"/>
  <c r="J72" i="10"/>
  <c r="BK104" i="6"/>
  <c r="BK103" i="6"/>
  <c r="J103" i="6" s="1"/>
  <c r="J30" i="6" s="1"/>
  <c r="AG59" i="1" s="1"/>
  <c r="J293" i="8"/>
  <c r="J73" i="8"/>
  <c r="J34" i="4"/>
  <c r="AW57" i="1" s="1"/>
  <c r="AT57" i="1" s="1"/>
  <c r="AZ54" i="1"/>
  <c r="W29" i="1"/>
  <c r="J34" i="9"/>
  <c r="AW62" i="1"/>
  <c r="AT62" i="1" s="1"/>
  <c r="F34" i="10"/>
  <c r="BA63" i="1" s="1"/>
  <c r="F34" i="4"/>
  <c r="BA57" i="1" s="1"/>
  <c r="F34" i="8"/>
  <c r="BA61" i="1" s="1"/>
  <c r="J32" i="2"/>
  <c r="AW55" i="1" s="1"/>
  <c r="AT55" i="1" s="1"/>
  <c r="BB54" i="1"/>
  <c r="AX54" i="1"/>
  <c r="J34" i="3"/>
  <c r="AW56" i="1" s="1"/>
  <c r="AT56" i="1" s="1"/>
  <c r="J34" i="5"/>
  <c r="AW58" i="1" s="1"/>
  <c r="AT58" i="1" s="1"/>
  <c r="J34" i="6"/>
  <c r="AW59" i="1"/>
  <c r="AT59" i="1" s="1"/>
  <c r="J34" i="8"/>
  <c r="AW61" i="1" s="1"/>
  <c r="AT61" i="1" s="1"/>
  <c r="BD54" i="1"/>
  <c r="W33" i="1"/>
  <c r="J34" i="10"/>
  <c r="AW63" i="1"/>
  <c r="AT63" i="1" s="1"/>
  <c r="J28" i="2"/>
  <c r="AG55" i="1"/>
  <c r="F34" i="6"/>
  <c r="BA59" i="1" s="1"/>
  <c r="F34" i="5"/>
  <c r="BA58" i="1" s="1"/>
  <c r="F32" i="2"/>
  <c r="BA55" i="1" s="1"/>
  <c r="J34" i="7"/>
  <c r="AW60" i="1" s="1"/>
  <c r="AT60" i="1" s="1"/>
  <c r="BC54" i="1"/>
  <c r="AY54" i="1"/>
  <c r="F34" i="3"/>
  <c r="BA56" i="1"/>
  <c r="F34" i="9"/>
  <c r="BA62" i="1"/>
  <c r="F34" i="7"/>
  <c r="BA60" i="1"/>
  <c r="BK103" i="4" l="1"/>
  <c r="J103" i="4" s="1"/>
  <c r="J59" i="4" s="1"/>
  <c r="R101" i="5"/>
  <c r="R102" i="3"/>
  <c r="T103" i="7"/>
  <c r="P103" i="7"/>
  <c r="AU60" i="1"/>
  <c r="P102" i="3"/>
  <c r="AU56" i="1"/>
  <c r="T103" i="6"/>
  <c r="T103" i="10"/>
  <c r="T104" i="8"/>
  <c r="R103" i="7"/>
  <c r="BK104" i="8"/>
  <c r="J104" i="8"/>
  <c r="J37" i="2"/>
  <c r="J39" i="6"/>
  <c r="BK102" i="3"/>
  <c r="J102" i="3"/>
  <c r="J104" i="4"/>
  <c r="J60" i="4" s="1"/>
  <c r="BK103" i="7"/>
  <c r="J103" i="7"/>
  <c r="J105" i="8"/>
  <c r="J60" i="8" s="1"/>
  <c r="J104" i="9"/>
  <c r="J60" i="9"/>
  <c r="J55" i="2"/>
  <c r="BK101" i="5"/>
  <c r="J101" i="5"/>
  <c r="J59" i="5"/>
  <c r="J59" i="6"/>
  <c r="J104" i="6"/>
  <c r="J60" i="6"/>
  <c r="J104" i="10"/>
  <c r="J60" i="10" s="1"/>
  <c r="AN55" i="1"/>
  <c r="AN59" i="1"/>
  <c r="J30" i="3"/>
  <c r="AG56" i="1" s="1"/>
  <c r="AN56" i="1" s="1"/>
  <c r="J30" i="9"/>
  <c r="AG62" i="1" s="1"/>
  <c r="AN62" i="1" s="1"/>
  <c r="J30" i="8"/>
  <c r="AG61" i="1" s="1"/>
  <c r="AN61" i="1" s="1"/>
  <c r="AV54" i="1"/>
  <c r="AK29" i="1"/>
  <c r="BA54" i="1"/>
  <c r="AW54" i="1" s="1"/>
  <c r="AK30" i="1" s="1"/>
  <c r="J30" i="7"/>
  <c r="AG60" i="1"/>
  <c r="AN60" i="1" s="1"/>
  <c r="W32" i="1"/>
  <c r="J30" i="10"/>
  <c r="AG63" i="1"/>
  <c r="AN63" i="1" s="1"/>
  <c r="W31" i="1"/>
  <c r="J59" i="7" l="1"/>
  <c r="J59" i="8"/>
  <c r="J39" i="3"/>
  <c r="J59" i="3"/>
  <c r="J39" i="7"/>
  <c r="J39" i="10"/>
  <c r="J39" i="8"/>
  <c r="J39" i="9"/>
  <c r="J30" i="4"/>
  <c r="AG57" i="1"/>
  <c r="AN57" i="1"/>
  <c r="W30" i="1"/>
  <c r="AT54" i="1"/>
  <c r="J30" i="5"/>
  <c r="AG58" i="1"/>
  <c r="AN58" i="1"/>
  <c r="AU54" i="1"/>
  <c r="J39" i="5" l="1"/>
  <c r="J39" i="4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<sst xmlns="http://schemas.openxmlformats.org/spreadsheetml/2006/main" count="28042" uniqueCount="2095">
  <si>
    <t>Export Komplet</t>
  </si>
  <si>
    <t>VZ</t>
  </si>
  <si>
    <t>2.0</t>
  </si>
  <si>
    <t>ZAMOK</t>
  </si>
  <si>
    <t>False</t>
  </si>
  <si>
    <t>{ed2037c1-d789-4cf7-9693-c24f30a9a62a}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</si>
  <si>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</si>
  <si>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</si>
  <si>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</si>
  <si>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</si>
  <si>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</si>
  <si>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</si>
  <si>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</si>
  <si>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</si>
  <si>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200103/981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</si>
  <si>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</si>
  <si>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</si>
  <si>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Regenerace bytového fondu Mírová osada I.etapa -ul.Chrustova - VZ ZATEPLENÍ ,IZOLACE</t>
  </si>
  <si>
    <t>KSO:</t>
  </si>
  <si>
    <t>803</t>
  </si>
  <si>
    <t>CC-CZ:</t>
  </si>
  <si>
    <t>1</t>
  </si>
  <si>
    <t>Místo:</t>
  </si>
  <si>
    <t xml:space="preserve">Slezská Ostrava </t>
  </si>
  <si>
    <t>Datum:</t>
  </si>
  <si>
    <t>22. 3. 2020</t>
  </si>
  <si>
    <t>CZ-CPV:</t>
  </si>
  <si>
    <t>45000000-7</t>
  </si>
  <si>
    <t>CZ-CPA:</t>
  </si>
  <si>
    <t>41</t>
  </si>
  <si>
    <t>Zadavatel:</t>
  </si>
  <si>
    <t>IČ:</t>
  </si>
  <si>
    <t/>
  </si>
  <si>
    <t xml:space="preserve"> </t>
  </si>
  <si>
    <t>DIČ:</t>
  </si>
  <si>
    <t>Uchazeč:</t>
  </si>
  <si>
    <t>Vyplň údaj</t>
  </si>
  <si>
    <t>Projektant:</t>
  </si>
  <si>
    <t>63307111</t>
  </si>
  <si>
    <t xml:space="preserve">Lenka Jerakasová </t>
  </si>
  <si>
    <t>CZ6760101040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</si>
  <si>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</si>
  <si>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</si>
  <si>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</si>
  <si>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</si>
  <si>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</si>
  <si>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</si>
  <si>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</si>
  <si>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</si>
  <si>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</si>
  <si>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</si>
  <si>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</si>
  <si>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</si>
  <si>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</si>
  <si>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</si>
  <si>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</si>
  <si>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</si>
  <si>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</si>
  <si>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</si>
  <si>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</si>
  <si>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</si>
  <si>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</si>
  <si>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</si>
  <si>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</si>
  <si>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</si>
  <si>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</si>
  <si>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</si>
  <si>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</si>
  <si>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</si>
  <si>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</si>
  <si>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</si>
  <si>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</si>
  <si>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</si>
  <si>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</si>
  <si>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</si>
  <si>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</si>
  <si>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</si>
  <si>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</si>
  <si>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</si>
  <si>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</si>
  <si>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</si>
  <si>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</si>
  <si>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</si>
  <si>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</si>
  <si>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</si>
  <si>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D.1.1/1-12</t>
  </si>
  <si>
    <t xml:space="preserve">Chrustova 12 - Stavební práce vnější - zateplení objektu,izolace suterénu, střecha   </t>
  </si>
  <si>
    <t>{a690d05e-09fc-4579-a91b-19ea4328c893}</t>
  </si>
  <si>
    <t>D.1.1/1-16</t>
  </si>
  <si>
    <t xml:space="preserve">Chrustova 16 - Stavební práce vnější - zateplení objektu ,zateplení půdy, izolace suterénu, střecha </t>
  </si>
  <si>
    <t>{bd8d3b3a-1e55-4e43-8024-9ae99a381bf1}</t>
  </si>
  <si>
    <t>D.1.1/1-8</t>
  </si>
  <si>
    <t xml:space="preserve">Chrustova 8 - Stavební práce vnější - zateplení objektu, izolace suterénu, střecha    </t>
  </si>
  <si>
    <t>{26420c8d-d841-443e-9c8a-797f558f01b3}</t>
  </si>
  <si>
    <t>D.1.1/1-10</t>
  </si>
  <si>
    <t xml:space="preserve">Chrustova 10 - Stavební práce vnější - zateplení objektu,izolace suterénu, střecha   </t>
  </si>
  <si>
    <t>{069264b1-1018-496f-9d8b-13560216f809}</t>
  </si>
  <si>
    <t>D.1.1/1-14</t>
  </si>
  <si>
    <t xml:space="preserve">Chrustova 14 - Stavební práce vnější - zateplení objektu ,zateplení půdy, izolace suterénu, střecha </t>
  </si>
  <si>
    <t>{a2d984a4-e801-48a3-b22f-2d8c01deeacc}</t>
  </si>
  <si>
    <t>D.1.1/1-18</t>
  </si>
  <si>
    <t xml:space="preserve">Chrustova 18 - Stavební práce vnější-zateplení objektu,zateplení půdy,izolace suterénu,střecha   </t>
  </si>
  <si>
    <t>{c6c62011-4047-4d2a-9819-831a07809601}</t>
  </si>
  <si>
    <t>D.1.1/1-20</t>
  </si>
  <si>
    <t>Chrustova 20 - Stavební práce vnější - zateplení objektu,zateplení půdy,izolace suterénu,střecha</t>
  </si>
  <si>
    <t>{39dd6d27-129f-4ff4-b5db-b144a9539378}</t>
  </si>
  <si>
    <t>D.1.1/1-22</t>
  </si>
  <si>
    <t xml:space="preserve">Chrustova 22 - Stavební práce vnější -zateplení objektu,zateplení půdy,izolace suterénu, střecha </t>
  </si>
  <si>
    <t>{20d97398-d5cd-41ce-a16b-017d757bc476}</t>
  </si>
  <si>
    <t>KRYCÍ LIST SOUPISU PRACÍ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</si>
  <si>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</si>
  <si>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</si>
  <si>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</si>
  <si>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</si>
  <si>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</si>
  <si>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</si>
  <si>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</si>
  <si>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</si>
  <si>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</si>
  <si>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</si>
  <si>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</si>
  <si>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</si>
  <si>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</si>
  <si>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</si>
  <si>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</si>
  <si>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</si>
  <si>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</si>
  <si>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</si>
  <si>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</si>
  <si>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</si>
  <si>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</si>
  <si>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</si>
  <si>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</si>
  <si>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</si>
  <si>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</si>
  <si>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</si>
  <si>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032103000</t>
  </si>
  <si>
    <t>Náklady na stavební buňky</t>
  </si>
  <si>
    <t xml:space="preserve">soubor </t>
  </si>
  <si>
    <t>CS ÚRS 2020 01</t>
  </si>
  <si>
    <t>1024</t>
  </si>
  <si>
    <t>2</t>
  </si>
  <si>
    <t>950114723</t>
  </si>
  <si>
    <t>032503000</t>
  </si>
  <si>
    <t>Skládky na staveništi</t>
  </si>
  <si>
    <t>289948735</t>
  </si>
  <si>
    <t>3</t>
  </si>
  <si>
    <t>032603000</t>
  </si>
  <si>
    <t>Mycí centrum</t>
  </si>
  <si>
    <t>1036416910</t>
  </si>
  <si>
    <t>4</t>
  </si>
  <si>
    <t>032903000</t>
  </si>
  <si>
    <t>Náklady na provoz a údržbu vybavení staveniště</t>
  </si>
  <si>
    <t>-1993318929</t>
  </si>
  <si>
    <t>034103000</t>
  </si>
  <si>
    <t>Oplocení staveniště</t>
  </si>
  <si>
    <t>-119282052</t>
  </si>
  <si>
    <t>7</t>
  </si>
  <si>
    <t>039103000</t>
  </si>
  <si>
    <t>Rozebrání, bourání a odvoz zařízení staveniště</t>
  </si>
  <si>
    <t>749285579</t>
  </si>
  <si>
    <t>Objekt:</t>
  </si>
  <si>
    <t xml:space="preserve">D.1.1/1-12 - Chrustova 12 - Stavební práce vnější - zateplení objektu,izolace suterénu, střecha   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</si>
  <si>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</si>
  <si>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</si>
  <si>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</si>
  <si>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</si>
  <si>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</si>
  <si>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</si>
  <si>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</si>
  <si>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</si>
  <si>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</si>
  <si>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</si>
  <si>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764 - Konstrukce klempířské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</si>
  <si>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</si>
  <si>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</si>
  <si>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</si>
  <si>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</si>
  <si>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731 - Ústřední vytápění - kotelny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</si>
  <si>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</si>
  <si>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</si>
  <si>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</si>
  <si>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</si>
  <si>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</si>
  <si>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</si>
  <si>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783 - Dokončovací práce - nátěry</t>
  </si>
  <si>
    <t>HSV</t>
  </si>
  <si>
    <t>Práce a dodávky HSV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</si>
  <si>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</si>
  <si>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</si>
  <si>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</si>
  <si>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</si>
  <si>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347081145</t>
  </si>
  <si>
    <t>VV</t>
  </si>
  <si>
    <t>18*2*1,2</t>
  </si>
  <si>
    <t>Součet</t>
  </si>
  <si>
    <t>132301201</t>
  </si>
  <si>
    <t>Hloubení zapažených i nezapažených rýh šířky přes 600 do 2 000 mm s urovnáním dna do předepsaného profilu a spádu v hornině tř. 4 do 100 m3</t>
  </si>
  <si>
    <t>m3</t>
  </si>
  <si>
    <t>-464872790</t>
  </si>
  <si>
    <t>36*0,9*1,75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</si>
  <si>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</si>
  <si>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</si>
  <si>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22785049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</si>
  <si>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</si>
  <si>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</si>
  <si>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-257780771</t>
  </si>
  <si>
    <t>162201101</t>
  </si>
  <si>
    <t>Vodorovné přemístění výkopku nebo sypaniny po suchu na obvyklém dopravním prostředku, bez naložení výkopku, avšak se složením bez rozhrnutí z horniny tř. 1 až 4 na vzdálenost do 20 m</t>
  </si>
  <si>
    <t>739802564</t>
  </si>
  <si>
    <t>6</t>
  </si>
  <si>
    <t>167101101</t>
  </si>
  <si>
    <t>Nakládání, skládání a překládání neulehlého výkopku nebo sypaniny nakládání, množství do 100 m3, z hornin tř. 1 až 4</t>
  </si>
  <si>
    <t>1090499753</t>
  </si>
  <si>
    <t>174101101</t>
  </si>
  <si>
    <t>Zásyp sypaninou z jakékoliv horniny s uložením výkopku ve vrstvách se zhutněním jam, šachet, rýh nebo kolem objektů v těchto vykopávkách</t>
  </si>
  <si>
    <t>599036150</t>
  </si>
  <si>
    <t>Zakládání</t>
  </si>
  <si>
    <t>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</si>
  <si>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</si>
  <si>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</si>
  <si>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m</t>
  </si>
  <si>
    <t>-1382169875</t>
  </si>
  <si>
    <t>Vodorovné konstrukce</t>
  </si>
  <si>
    <t>9</t>
  </si>
  <si>
    <t>451577877</t>
  </si>
  <si>
    <t>Podklad nebo lože pod dlažbu (přídlažbu) v ploše vodorovné nebo ve sklonu do 1:5, tloušťky od 30 do 100 mm ze štěrkopísku</t>
  </si>
  <si>
    <t>-1350437729</t>
  </si>
  <si>
    <t>Komunikace pozemní</t>
  </si>
  <si>
    <t>10</t>
  </si>
  <si>
    <t>596811311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</si>
  <si>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do 300 m2</t>
  </si>
  <si>
    <t>493587730</t>
  </si>
  <si>
    <t>11</t>
  </si>
  <si>
    <t>M</t>
  </si>
  <si>
    <t>59246018</t>
  </si>
  <si>
    <t>dlažba velkoformátová betonová plochy do 0,5m2 tl 80mm přírodní</t>
  </si>
  <si>
    <t>1974632866</t>
  </si>
  <si>
    <t>17,2770938446015*1,03 'Přepočtené koeficientem množství</t>
  </si>
  <si>
    <t>12</t>
  </si>
  <si>
    <t>998223011</t>
  </si>
  <si>
    <t>Přesun hmot pro pozemní komunikace s krytem dlážděným dopravní vzdálenost do 200 m jakékoliv délky objektu</t>
  </si>
  <si>
    <t>t</t>
  </si>
  <si>
    <t>-590978868</t>
  </si>
  <si>
    <t>Úpravy povrchů, podlahy a osazování výplní</t>
  </si>
  <si>
    <t>13</t>
  </si>
  <si>
    <t>6123253011</t>
  </si>
  <si>
    <t xml:space="preserve">Omítka ostění nebo nadpraží </t>
  </si>
  <si>
    <t>-1031779006</t>
  </si>
  <si>
    <t>85,6*0,3</t>
  </si>
  <si>
    <t>14</t>
  </si>
  <si>
    <t>6123254111</t>
  </si>
  <si>
    <t>Oprava vápenocementové omítky vnitřních ploch hladké, tloušťky do 20 mm stěn, v rozsahu opravované plochy do 10%</t>
  </si>
  <si>
    <t>-1128743840</t>
  </si>
  <si>
    <t>0,31*2+0,31*1+1,2*2,2</t>
  </si>
  <si>
    <t>619995001</t>
  </si>
  <si>
    <t>Začištění omítek (s dodáním hmot) kolem oken, dveří, podlah, obkladů apod.</t>
  </si>
  <si>
    <t>1111409088</t>
  </si>
  <si>
    <t>4,9</t>
  </si>
  <si>
    <t>16</t>
  </si>
  <si>
    <t>622131121</t>
  </si>
  <si>
    <t>Podkladní a spojovací vrstva vnějších omítaných ploch penetrace akrylát-silikonová nanášená ručně stěn</t>
  </si>
  <si>
    <t>-859479148</t>
  </si>
  <si>
    <t>247,958+25,68</t>
  </si>
  <si>
    <t>17</t>
  </si>
  <si>
    <t>622131129</t>
  </si>
  <si>
    <t>Příplatek na odmaštění</t>
  </si>
  <si>
    <t>370251808</t>
  </si>
  <si>
    <t>18</t>
  </si>
  <si>
    <t>622211021</t>
  </si>
  <si>
    <t>Montáž kontaktního zateplení lepením a mechanickým kotvením z polystyrenových desek nebo z kombinovaných desek na vnější stěny, tloušťky desek přes 80 do 120 mm</t>
  </si>
  <si>
    <t>-1641182803</t>
  </si>
  <si>
    <t xml:space="preserve">sokl </t>
  </si>
  <si>
    <t>36*1,2</t>
  </si>
  <si>
    <t>19</t>
  </si>
  <si>
    <t>28376444</t>
  </si>
  <si>
    <t>deska z polystyrénu XPS, hrana rovná a strukturovaný povrch 300kPa tl 120mm,λ=0,036</t>
  </si>
  <si>
    <t>-1892122687</t>
  </si>
  <si>
    <t>43,2*1,02 'Přepočtené koeficientem množství</t>
  </si>
  <si>
    <t>20</t>
  </si>
  <si>
    <t>622211031</t>
  </si>
  <si>
    <t>Montáž kontaktního zateplení lepením a mechanickým kotvením z polystyrenových desek nebo z kombinovaných desek na vnější stěny, tloušťky desek přes 120 do 160 mm</t>
  </si>
  <si>
    <t>908691660</t>
  </si>
  <si>
    <t>18*2*6,9</t>
  </si>
  <si>
    <t>-1,8*1,5*6</t>
  </si>
  <si>
    <t>-1,2*1,5*12</t>
  </si>
  <si>
    <t>-0,6*1,5*2</t>
  </si>
  <si>
    <t>-0,6*0,8*2</t>
  </si>
  <si>
    <t>1,975*3,15*2</t>
  </si>
  <si>
    <t>-0,4*0,8*2</t>
  </si>
  <si>
    <t>-0,6*2,4*2</t>
  </si>
  <si>
    <t>28376079</t>
  </si>
  <si>
    <t>deska EPS grafitová fasadní λ=0,032 tl 160mm</t>
  </si>
  <si>
    <t>1260296554</t>
  </si>
  <si>
    <t>207,84*1,02 'Přepočtené koeficientem množství</t>
  </si>
  <si>
    <t>22</t>
  </si>
  <si>
    <t>28376078</t>
  </si>
  <si>
    <t>deska EPS grafitová fasádní λ=0,032 tl 140mm</t>
  </si>
  <si>
    <t>-916867995</t>
  </si>
  <si>
    <t>8,93*1,02 'Přepočtené koeficientem množství</t>
  </si>
  <si>
    <t>23</t>
  </si>
  <si>
    <t>622212051</t>
  </si>
  <si>
    <t>Montáž kontaktního zateplení vnějšího ostění, nadpraží nebo parapetu lepením z polystyrenových desek nebo z kombinovaných desek hloubky špalet přes 200 do 400 mm, tloušťky desek do 40 mm</t>
  </si>
  <si>
    <t>489983401</t>
  </si>
  <si>
    <t>6,6*4+5,4*8+4*4</t>
  </si>
  <si>
    <t>24</t>
  </si>
  <si>
    <t>28375931</t>
  </si>
  <si>
    <t>deska EPS 70 fasádní λ=0,032 tl 30mm</t>
  </si>
  <si>
    <t>-1066301568</t>
  </si>
  <si>
    <t>25,68*1,1 'Přepočtené koeficientem množství</t>
  </si>
  <si>
    <t>25</t>
  </si>
  <si>
    <t>622252001</t>
  </si>
  <si>
    <t>Montáž lišt kontaktního zateplení zakládacích soklových připevněných hmoždinkami</t>
  </si>
  <si>
    <t>-1605791568</t>
  </si>
  <si>
    <t>26</t>
  </si>
  <si>
    <t>59051653</t>
  </si>
  <si>
    <t>profil zakládací Al tl 0,7mm pro ETICS pro izolant tl 160mm</t>
  </si>
  <si>
    <t>453241488</t>
  </si>
  <si>
    <t>18,15*2</t>
  </si>
  <si>
    <t>36,3*1,02 'Přepočtené koeficientem množství</t>
  </si>
  <si>
    <t>27</t>
  </si>
  <si>
    <t>622252002</t>
  </si>
  <si>
    <t>Montáž lišt kontaktního zateplení ostatních stěnových, dilatačních apod. lepených do tmelu</t>
  </si>
  <si>
    <t>1397152951</t>
  </si>
  <si>
    <t>28</t>
  </si>
  <si>
    <t>CEMIX167</t>
  </si>
  <si>
    <t>PŘÍSLUŠENSTVÍ ZS Ostatní příslušenství Rohová lišta PVC, 100x100 mm, 2,5 m</t>
  </si>
  <si>
    <t>-692423876</t>
  </si>
  <si>
    <t>28*1,05 "Přepočtené koeficientem množství</t>
  </si>
  <si>
    <t>29</t>
  </si>
  <si>
    <t>622325302</t>
  </si>
  <si>
    <t>Oprava vápenné omítky vnějších ploch stupně členitosti 2 štukové, v rozsahu opravované plochy přes 10 do 20%</t>
  </si>
  <si>
    <t>-1358618226</t>
  </si>
  <si>
    <t>30</t>
  </si>
  <si>
    <t>622531021</t>
  </si>
  <si>
    <t>Omítka tenkovrstvá silikonová vnějších ploch probarvená, včetně penetrace podkladu zrnitá, tloušťky 2,0 mm stěn</t>
  </si>
  <si>
    <t>322495452</t>
  </si>
  <si>
    <t>239,028+8,93</t>
  </si>
  <si>
    <t>31</t>
  </si>
  <si>
    <t>622541029</t>
  </si>
  <si>
    <t>Příplatek za protiplísňovou přísadu a omítku odlnou vůči mikroorganizmům</t>
  </si>
  <si>
    <t>3057798</t>
  </si>
  <si>
    <t>32</t>
  </si>
  <si>
    <t>62254103112</t>
  </si>
  <si>
    <t xml:space="preserve">Omítka fasádní decorativní (marmolit )včetně penetrace podkladu zrnitá </t>
  </si>
  <si>
    <t>1984055614</t>
  </si>
  <si>
    <t>33</t>
  </si>
  <si>
    <t>622635071</t>
  </si>
  <si>
    <t>Oprava spárování cihelného zdiva cementovou maltou včetně vysekání a vyčištění spár komínového nad střechou, v rozsahu opravované plochy přes 20 do 30 %</t>
  </si>
  <si>
    <t>1522009659</t>
  </si>
  <si>
    <t>(0,8*2+0,45*2)*2*2,25</t>
  </si>
  <si>
    <t>34</t>
  </si>
  <si>
    <t>622821001</t>
  </si>
  <si>
    <t>Sanační omítka vnějších ploch stěn pro vlhké zdivo, prováděná včetně sanačního postřiku tl. do 5 mm, tl. jádrové omítky do 20 mm ručně zatřená</t>
  </si>
  <si>
    <t>1870510334</t>
  </si>
  <si>
    <t>10+12,5+14*1,3</t>
  </si>
  <si>
    <t>35</t>
  </si>
  <si>
    <t>629991011</t>
  </si>
  <si>
    <t>Zakrytí vnějších ploch před znečištěním včetně pozdějšího odkrytí výplní otvorů a svislých ploch fólií přilepenou lepící páskou</t>
  </si>
  <si>
    <t>-332966707</t>
  </si>
  <si>
    <t>1,8*1,5*6+1,2*1,5*12+0,6*1,5*2+0,6*0,8*2</t>
  </si>
  <si>
    <t>36</t>
  </si>
  <si>
    <t>629995101</t>
  </si>
  <si>
    <t>Očištění vnějších ploch tlakovou vodou omytím</t>
  </si>
  <si>
    <t>-1090936914</t>
  </si>
  <si>
    <t>207,84+43,2+8,93+25,68</t>
  </si>
  <si>
    <t>37</t>
  </si>
  <si>
    <t>6299952011</t>
  </si>
  <si>
    <t xml:space="preserve">Očištění suter. zdiva od zbytků asfaltové hmoty </t>
  </si>
  <si>
    <t>1758722501</t>
  </si>
  <si>
    <t>38</t>
  </si>
  <si>
    <t>642942111</t>
  </si>
  <si>
    <t>Osazování zárubní nebo rámů kovových dveřních lisovaných nebo z úhelníků bez dveřních křídel na cementovou maltu, plochy otvoru do 2,5 m2</t>
  </si>
  <si>
    <t>kus</t>
  </si>
  <si>
    <t>-1642665608</t>
  </si>
  <si>
    <t>39</t>
  </si>
  <si>
    <t>55331402</t>
  </si>
  <si>
    <t>zárubeň ocelová pro běžné zdění a pórobeton s drážkou 100 levá/pravá 800</t>
  </si>
  <si>
    <t>1796531952</t>
  </si>
  <si>
    <t>Trubní vedení</t>
  </si>
  <si>
    <t>40</t>
  </si>
  <si>
    <t>894812003</t>
  </si>
  <si>
    <t>Revizní a čistící šachta z polypropylenu PP pro hladké trouby DN 400 šachtové dno (DN šachty / DN trubního vedení) DN 400/150 pravý a levý přítok</t>
  </si>
  <si>
    <t>-56652109</t>
  </si>
  <si>
    <t>894812034</t>
  </si>
  <si>
    <t>Revizní a čistící šachta z polypropylenu PP pro hladké trouby DN 400 roura šachtová korugovaná bez hrdla, světlé hloubky 3000 mm</t>
  </si>
  <si>
    <t>2026512772</t>
  </si>
  <si>
    <t>42</t>
  </si>
  <si>
    <t>894812041</t>
  </si>
  <si>
    <t>Revizní a čistící šachta z polypropylenu PP pro hladké trouby DN 400 roura šachtová korugovaná Příplatek k cenám 2031 - 2035 za uříznutí šachtové roury</t>
  </si>
  <si>
    <t>-844291246</t>
  </si>
  <si>
    <t>43</t>
  </si>
  <si>
    <t>894812063</t>
  </si>
  <si>
    <t>Revizní a čistící šachta z polypropylenu PP pro hladké trouby DN 400 poklop litinový (pro třídu zatížení) plný do teleskopické trubky (D400)</t>
  </si>
  <si>
    <t>-479882430</t>
  </si>
  <si>
    <t>Ostatní konstrukce a práce, bourání</t>
  </si>
  <si>
    <t>44</t>
  </si>
  <si>
    <t>941211112</t>
  </si>
  <si>
    <t>Montáž lešení řadového rámového lehkého pracovního s podlahami s provozním zatížením tř. 3 do 200 kg/m2 šířky tř. SW06 přes 0,6 do 0,9 m, výšky přes 10 do 25 m</t>
  </si>
  <si>
    <t>-2774533</t>
  </si>
  <si>
    <t>8,5*18,9*2+8,5*4,8</t>
  </si>
  <si>
    <t>45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</si>
  <si>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</si>
  <si>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</si>
  <si>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1340151390</t>
  </si>
  <si>
    <t>362,1*30</t>
  </si>
  <si>
    <t>46</t>
  </si>
  <si>
    <t>941211812</t>
  </si>
  <si>
    <t>Demontáž lešení řadového rámového lehkého pracovního s provozním zatížením tř. 3 do 200 kg/m2 šířky tř. SW06 přes 0,6 do 0,9 m, výšky přes 10 do 25 m</t>
  </si>
  <si>
    <t>-5010339</t>
  </si>
  <si>
    <t>47</t>
  </si>
  <si>
    <t>944511111</t>
  </si>
  <si>
    <t>Montáž ochranné sítě zavěšené na konstrukci lešení z textilie z umělých vláken</t>
  </si>
  <si>
    <t>382023783</t>
  </si>
  <si>
    <t>48</t>
  </si>
  <si>
    <t>944511211</t>
  </si>
  <si>
    <t>Montáž ochranné sítě Příplatek za první a každý další den použití sítě k ceně -1111</t>
  </si>
  <si>
    <t>-2109777913</t>
  </si>
  <si>
    <t>362,1*30 'Přepočtené koeficientem množství</t>
  </si>
  <si>
    <t>49</t>
  </si>
  <si>
    <t>944511811</t>
  </si>
  <si>
    <t>Demontáž ochranné sítě zavěšené na konstrukci lešení z textilie z umělých vláken</t>
  </si>
  <si>
    <t>-1935264164</t>
  </si>
  <si>
    <t>50</t>
  </si>
  <si>
    <t>949101112</t>
  </si>
  <si>
    <t>Lešení pomocné pracovní pro objekty pozemních staveb pro zatížení do 150 kg/m2, o výšce lešeňové podlahy přes 1,9 do 3,5 m</t>
  </si>
  <si>
    <t>640365246</t>
  </si>
  <si>
    <t>venkovní</t>
  </si>
  <si>
    <t>10,6*3,1</t>
  </si>
  <si>
    <t>půda</t>
  </si>
  <si>
    <t>20,8*1,0</t>
  </si>
  <si>
    <t>51</t>
  </si>
  <si>
    <t>962031132</t>
  </si>
  <si>
    <t>Bourání příček z cihel, tvárnic nebo příčkovek z cihel pálených, plných nebo dutých na maltu vápennou nebo vápenocementovou, tl. do 100 mm</t>
  </si>
  <si>
    <t>-1694351413</t>
  </si>
  <si>
    <t>52</t>
  </si>
  <si>
    <t>962032631</t>
  </si>
  <si>
    <t>Bourání zdiva nadzákladového z cihel nebo tvárnic komínového z cihel pálených, šamotových nebo vápenopískových nad střechou na maltu vápennou nebo vápenocementovou</t>
  </si>
  <si>
    <t>1954954743</t>
  </si>
  <si>
    <t>1,3*0,45*1,2*2+0,75*0,45*1,2</t>
  </si>
  <si>
    <t>53</t>
  </si>
  <si>
    <t>978015331</t>
  </si>
  <si>
    <t>Otlučení vápenných nebo vápenocementových omítek vnějších ploch s vyškrabáním spar a s očištěním zdiva stupně členitosti 1 a 2, v rozsahu přes 10 do 20 %</t>
  </si>
  <si>
    <t>219836588</t>
  </si>
  <si>
    <t>997</t>
  </si>
  <si>
    <t>Přesun sutě</t>
  </si>
  <si>
    <t>54</t>
  </si>
  <si>
    <t>997013114</t>
  </si>
  <si>
    <t>Vnitrostaveništní doprava suti a vybouraných hmot vodorovně do 50 m svisle s použitím mechanizace pro budovy a haly výšky přes 12 do 15 m</t>
  </si>
  <si>
    <t>-1354133012</t>
  </si>
  <si>
    <t>55</t>
  </si>
  <si>
    <t>997013509</t>
  </si>
  <si>
    <t>Odvoz suti a vybouraných hmot na skládku nebo meziskládku se složením, na vzdálenost Příplatek k ceně za každý další i započatý 1 km přes 1 km</t>
  </si>
  <si>
    <t>-940696491</t>
  </si>
  <si>
    <t>29,604*14</t>
  </si>
  <si>
    <t>56</t>
  </si>
  <si>
    <t>997013511</t>
  </si>
  <si>
    <t>Odvoz suti a vybouraných hmot z meziskládky na skládku s naložením a se složením, na vzdálenost do 1 km</t>
  </si>
  <si>
    <t>1810171135</t>
  </si>
  <si>
    <t>57</t>
  </si>
  <si>
    <t>997013831</t>
  </si>
  <si>
    <t>Poplatek za uložení stavebního odpadu na skládce (skládkovné) směsného stavebního a demoličního zatříděného do Katalogu odpadů pod kódem 170 904</t>
  </si>
  <si>
    <t>-429323153</t>
  </si>
  <si>
    <t>998</t>
  </si>
  <si>
    <t>Přesun hmot</t>
  </si>
  <si>
    <t>58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</si>
  <si>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</si>
  <si>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</si>
  <si>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-120988221</t>
  </si>
  <si>
    <t>764</t>
  </si>
  <si>
    <t>Konstrukce klempířské</t>
  </si>
  <si>
    <t>59</t>
  </si>
  <si>
    <t>764001821</t>
  </si>
  <si>
    <t>Demontáž klempířských konstrukcí krytiny ze svitků nebo tabulí do suti</t>
  </si>
  <si>
    <t>1000476555</t>
  </si>
  <si>
    <t>60</t>
  </si>
  <si>
    <t>764001851</t>
  </si>
  <si>
    <t>Demontáž klempířských konstrukcí oplechování hřebene s větrací mřížkou nebo podkladním plechem do suti</t>
  </si>
  <si>
    <t>82608402</t>
  </si>
  <si>
    <t>61</t>
  </si>
  <si>
    <t>764002841</t>
  </si>
  <si>
    <t>Demontáž klempířských konstrukcí oplechování horních ploch zdí a nadezdívek do suti</t>
  </si>
  <si>
    <t>-696206756</t>
  </si>
  <si>
    <t>62</t>
  </si>
  <si>
    <t>764004801</t>
  </si>
  <si>
    <t>Demontáž podokapního žlabu do suti</t>
  </si>
  <si>
    <t>-1806428258</t>
  </si>
  <si>
    <t>63</t>
  </si>
  <si>
    <t>764004861</t>
  </si>
  <si>
    <t>Demontáž svodu do suti</t>
  </si>
  <si>
    <t>-1268280688</t>
  </si>
  <si>
    <t>7,6*4</t>
  </si>
  <si>
    <t>64</t>
  </si>
  <si>
    <t>76401162R</t>
  </si>
  <si>
    <t>Dilatační připojovací lišta z Pz s povrchovou úpravou včetně tmelení rš 330 mm</t>
  </si>
  <si>
    <t>-1091861895</t>
  </si>
  <si>
    <t>65</t>
  </si>
  <si>
    <t>764111643</t>
  </si>
  <si>
    <t>Krytina ze svitků nebo z taškových tabulí z pozinkovaného plechu s povrchovou úpravou s úpravou u okapů, prostupů a výčnělků střechy rovné drážkováním ze svitků do rš 670 mm, sklon střechy přes 30 do 60°</t>
  </si>
  <si>
    <t>1954906924</t>
  </si>
  <si>
    <t>66</t>
  </si>
  <si>
    <t>764203152</t>
  </si>
  <si>
    <t>Montáž oplechování střešních prvků střešního výlezu střechy s krytinou skládanou nebo plechovou</t>
  </si>
  <si>
    <t>337997876</t>
  </si>
  <si>
    <t>67</t>
  </si>
  <si>
    <t>55351066</t>
  </si>
  <si>
    <t>výlez střešní standardní  60x60cm</t>
  </si>
  <si>
    <t>1076786573</t>
  </si>
  <si>
    <t>68</t>
  </si>
  <si>
    <t>764211616</t>
  </si>
  <si>
    <t>Oplechování větraného hřebene s těsněním a perforovaným plechem z Pz s povrch úpravou rš 500 mm</t>
  </si>
  <si>
    <t>-1959598530</t>
  </si>
  <si>
    <t>69</t>
  </si>
  <si>
    <t>764211624</t>
  </si>
  <si>
    <t>Oplechování střešních prvků z pozinkovaného plechu s povrchovou úpravou hřebene větraného s použitím hřebenového plechu s větracím pásem rš 330 mm</t>
  </si>
  <si>
    <t>794009222</t>
  </si>
  <si>
    <t>70</t>
  </si>
  <si>
    <t>764213657</t>
  </si>
  <si>
    <t>Oplechování střešních prvků z pozinkovaného plechu s povrchovou úpravou sněhový rozražeč</t>
  </si>
  <si>
    <t>-1532924750</t>
  </si>
  <si>
    <t>71</t>
  </si>
  <si>
    <t>764215606</t>
  </si>
  <si>
    <t>Oplechování horních ploch zdí a nadezdívek (atik) z pozinkovaného plechu s povrchovou úpravou celoplošně lepené rš 500 mm</t>
  </si>
  <si>
    <t>2142381003</t>
  </si>
  <si>
    <t>72</t>
  </si>
  <si>
    <t>764216645</t>
  </si>
  <si>
    <t>Oplechování parapetů z pozinkovaného plechu s povrchovou úpravou rovných celoplošně lepené, bez rohů rš 400 mm</t>
  </si>
  <si>
    <t>-680780740</t>
  </si>
  <si>
    <t>73</t>
  </si>
  <si>
    <t>7642186041</t>
  </si>
  <si>
    <t xml:space="preserve">Oplechování dilatace z Pz s upraveným povrchem </t>
  </si>
  <si>
    <t>1671986605</t>
  </si>
  <si>
    <t>74</t>
  </si>
  <si>
    <t>764314612</t>
  </si>
  <si>
    <t>Lemování prostupů z pozinkovaného plechu s povrchovou úpravou bez lišty, střech s krytinou skládanou nebo z plechu</t>
  </si>
  <si>
    <t>-1891586927</t>
  </si>
  <si>
    <t>75</t>
  </si>
  <si>
    <t>76451160R</t>
  </si>
  <si>
    <t>Žlab podokapní půlkruhový z Pz s povrchovou úpravou rš 500 mm</t>
  </si>
  <si>
    <t>1850194255</t>
  </si>
  <si>
    <t>76</t>
  </si>
  <si>
    <t>764511644</t>
  </si>
  <si>
    <t>Kotlík oválný (trychtýřový) pro podokapní žlaby z Pz s povrchovou úpravou 400/100 mm</t>
  </si>
  <si>
    <t>1396406831</t>
  </si>
  <si>
    <t>77</t>
  </si>
  <si>
    <t>764518622</t>
  </si>
  <si>
    <t>Svod z pozinkovaného plechu s upraveným povrchem včetně objímek, kolen a odskoků kruhový, průměru 100 mm</t>
  </si>
  <si>
    <t>-1860307319</t>
  </si>
  <si>
    <t>78</t>
  </si>
  <si>
    <t>7651350131</t>
  </si>
  <si>
    <t>Montáž střešních doplňků plechové krytiny - střešních výlezů, plochy jednotlivě přes 0,25 do 1,0 m2</t>
  </si>
  <si>
    <t>-1716735326</t>
  </si>
  <si>
    <t>79</t>
  </si>
  <si>
    <t>765192811</t>
  </si>
  <si>
    <t>Demontáž střešního výlezu jakékoliv plochy</t>
  </si>
  <si>
    <t>2011826698</t>
  </si>
  <si>
    <t>80</t>
  </si>
  <si>
    <t>998764102</t>
  </si>
  <si>
    <t>Přesun hmot tonážní pro konstrukce klempířské v objektech v do 12 m</t>
  </si>
  <si>
    <t>1361169487</t>
  </si>
  <si>
    <t>81</t>
  </si>
  <si>
    <t>998764103</t>
  </si>
  <si>
    <t>Přesun hmot pro konstrukce klempířské stanovený z hmotnosti přesunovaného materiálu vodorovná dopravní vzdálenost do 50 m v objektech výšky přes 12 do 24 m</t>
  </si>
  <si>
    <t>1884926100</t>
  </si>
  <si>
    <t>PSV</t>
  </si>
  <si>
    <t>Práce a dodávky PSV</t>
  </si>
  <si>
    <t>711</t>
  </si>
  <si>
    <t>Izolace proti vodě, vlhkosti a plynům</t>
  </si>
  <si>
    <t>82</t>
  </si>
  <si>
    <t>711112011</t>
  </si>
  <si>
    <t>Provedení izolace proti zemní vlhkosti natěradly a tmely za studena na ploše svislé S nátěrem suspensí asfaltovou</t>
  </si>
  <si>
    <t>-1173937452</t>
  </si>
  <si>
    <t>18*2*1,75</t>
  </si>
  <si>
    <t>83</t>
  </si>
  <si>
    <t>11163346</t>
  </si>
  <si>
    <t xml:space="preserve">suspenze hydroizolační asfaltová </t>
  </si>
  <si>
    <t>-61150957</t>
  </si>
  <si>
    <t>63*0,0011 'Přepočtené koeficientem množství</t>
  </si>
  <si>
    <t>84</t>
  </si>
  <si>
    <t>711131821</t>
  </si>
  <si>
    <t>Odstranění izolace proti zemní vlhkosti na ploše svislé S</t>
  </si>
  <si>
    <t>2141247716</t>
  </si>
  <si>
    <t>85</t>
  </si>
  <si>
    <t>711442559</t>
  </si>
  <si>
    <t>Provedení izolace proti povrchové a podpovrchové tlakové vodě pásy přitavením NAIP na ploše svislé S</t>
  </si>
  <si>
    <t>-1137038116</t>
  </si>
  <si>
    <t>86</t>
  </si>
  <si>
    <t>62832002</t>
  </si>
  <si>
    <t xml:space="preserve">pás asfaltový natavitelný oxidovaný tl. 4,2mm </t>
  </si>
  <si>
    <t>1135341675</t>
  </si>
  <si>
    <t>63*1,2 'Přepočtené koeficientem množství</t>
  </si>
  <si>
    <t>87</t>
  </si>
  <si>
    <t>711491273</t>
  </si>
  <si>
    <t xml:space="preserve">Provedení izolace proti povrchové a podpovrchové tlakové vodě ostatní na ploše svislé S z nopové fólie,včetně ukončení </t>
  </si>
  <si>
    <t>-421264822</t>
  </si>
  <si>
    <t>88</t>
  </si>
  <si>
    <t>28323005</t>
  </si>
  <si>
    <t>fólie profilovaná (nopová) drenážní HDPE s výškou nopů 8mm</t>
  </si>
  <si>
    <t>-1670946933</t>
  </si>
  <si>
    <t>89</t>
  </si>
  <si>
    <t>998711101</t>
  </si>
  <si>
    <t>Přesun hmot pro izolace proti vodě, vlhkosti a plynům stanovený z hmotnosti přesunovaného materiálu vodorovná dopravní vzdálenost do 50 m v objektech výšky do 6 m</t>
  </si>
  <si>
    <t>261858444</t>
  </si>
  <si>
    <t>713</t>
  </si>
  <si>
    <t>Izolace tepelné</t>
  </si>
  <si>
    <t>90</t>
  </si>
  <si>
    <t>7131111391</t>
  </si>
  <si>
    <t xml:space="preserve">Montáž tepelné izolace stropů - nástřik polotvrdou pěnou (izolační materiál ve specifikaci) žebrových spodem </t>
  </si>
  <si>
    <t>1902105751</t>
  </si>
  <si>
    <t>91</t>
  </si>
  <si>
    <t>59053101</t>
  </si>
  <si>
    <t>PUR pěna tepelně izolační polotvrdá stříkaná s uzavřenou buněčnou strukturou (např.ECO H 200)</t>
  </si>
  <si>
    <t>1416052994</t>
  </si>
  <si>
    <t>122,72*0,12</t>
  </si>
  <si>
    <t>14,726*1,05 'Přepočtené koeficientem množství</t>
  </si>
  <si>
    <t>92</t>
  </si>
  <si>
    <t>713121121</t>
  </si>
  <si>
    <t>Montáž tepelné izolace podlah rohožemi, pásy, deskami, dílci, bloky (izolační materiál ve specifikaci) kladenými volně dvouvrstvá</t>
  </si>
  <si>
    <t>CS ÚRS 2019 02</t>
  </si>
  <si>
    <t>1984420023</t>
  </si>
  <si>
    <t>93</t>
  </si>
  <si>
    <t>63150851</t>
  </si>
  <si>
    <t>pás tepelně izolační pro všechny druhy nezatížených izolací λ=0,038-0,039 tl 140mm</t>
  </si>
  <si>
    <t>65477</t>
  </si>
  <si>
    <t>160,32*2,02 'Přepočtené koeficientem množství</t>
  </si>
  <si>
    <t>94</t>
  </si>
  <si>
    <t>713121131</t>
  </si>
  <si>
    <t>Montáž tepelné izolace podlah parotěsnými reflexními pásy, tloušťka izolace do 5 mm</t>
  </si>
  <si>
    <t>122906098</t>
  </si>
  <si>
    <t>95</t>
  </si>
  <si>
    <t>28355306</t>
  </si>
  <si>
    <t>pás podlahový parotěsný tepelně izolační s reflexní Al vrstvou tl 5mm</t>
  </si>
  <si>
    <t>315847112</t>
  </si>
  <si>
    <t>160,32*1,05 'Přepočtené koeficientem množství</t>
  </si>
  <si>
    <t>96</t>
  </si>
  <si>
    <t>713131143</t>
  </si>
  <si>
    <t>Montáž tepelné izolace stěn rohožemi, pásy, deskami, dílci, bloky (izolační materiál ve specifikaci) lepením celoplošně s mechanickým kotvením</t>
  </si>
  <si>
    <t>1750513333</t>
  </si>
  <si>
    <t>12,94*2,3</t>
  </si>
  <si>
    <t>-0,8*2</t>
  </si>
  <si>
    <t>97</t>
  </si>
  <si>
    <t>63148157</t>
  </si>
  <si>
    <t>deska tepelně izolační minerální  univerzální λ=0,035 tl 160mm</t>
  </si>
  <si>
    <t>-1738389669</t>
  </si>
  <si>
    <t>27,6266173106646*1,02 'Přepočtené koeficientem množství</t>
  </si>
  <si>
    <t>98</t>
  </si>
  <si>
    <t>713151111</t>
  </si>
  <si>
    <t>Montáž tepelné izolace střech šikmých rohožemi, pásy, deskami (izolační materiál ve specifikaci) kladenými volně mezi krokve</t>
  </si>
  <si>
    <t>775842988</t>
  </si>
  <si>
    <t>3,67*2,35</t>
  </si>
  <si>
    <t>99</t>
  </si>
  <si>
    <t>63166765</t>
  </si>
  <si>
    <t>pás tepelně izolační mezi krokve λ=0,036-0,037 tl 120mm</t>
  </si>
  <si>
    <t>-1760511486</t>
  </si>
  <si>
    <t>8,625*1,02 'Přepočtené koeficientem množství</t>
  </si>
  <si>
    <t>100</t>
  </si>
  <si>
    <t>713151121</t>
  </si>
  <si>
    <t>Montáž tepelné izolace střech šikmých rohožemi, pásy, deskami (izolační materiál ve specifikaci) kladenými volně pod krokve</t>
  </si>
  <si>
    <t>-14613344</t>
  </si>
  <si>
    <t>101</t>
  </si>
  <si>
    <t>28376486</t>
  </si>
  <si>
    <t>panel  PUR  s  paro membránou λ=0,022 tl 120mm</t>
  </si>
  <si>
    <t>237293786</t>
  </si>
  <si>
    <t>102</t>
  </si>
  <si>
    <t>998713102</t>
  </si>
  <si>
    <t>Přesun hmot pro izolace tepelné stanovený z hmotnosti přesunovaného materiálu vodorovná dopravní vzdálenost do 50 m v objektech výšky přes 6 m do 12 m</t>
  </si>
  <si>
    <t>235408928</t>
  </si>
  <si>
    <t>721</t>
  </si>
  <si>
    <t>Zdravotechnika - vnitřní kanalizace</t>
  </si>
  <si>
    <t>103</t>
  </si>
  <si>
    <t>721242115</t>
  </si>
  <si>
    <t xml:space="preserve">Lapače střešních splavenin polypropylenové (PP) s kulovým kloubem na odtoku DN 110 - nový v případě poškození </t>
  </si>
  <si>
    <t>-1945249636</t>
  </si>
  <si>
    <t>104</t>
  </si>
  <si>
    <t>7212421151</t>
  </si>
  <si>
    <t xml:space="preserve">Lapače střešních splavenin polypropylenové (PP) s kulovým kloubem na odtoku DN 110 - zpětná montáž </t>
  </si>
  <si>
    <t>1708837822</t>
  </si>
  <si>
    <t>105</t>
  </si>
  <si>
    <t>721242803</t>
  </si>
  <si>
    <t>Demontáž lapačů střešních splavenin DN 110</t>
  </si>
  <si>
    <t>-192265596</t>
  </si>
  <si>
    <t>106</t>
  </si>
  <si>
    <t>998721101</t>
  </si>
  <si>
    <t>Přesun hmot pro vnitřní kanalizace stanovený z hmotnosti přesunovaného materiálu vodorovná dopravní vzdálenost do 50 m v objektech výšky do 6 m</t>
  </si>
  <si>
    <t>-692713906</t>
  </si>
  <si>
    <t>731</t>
  </si>
  <si>
    <t>Ústřední vytápění - kotelny</t>
  </si>
  <si>
    <t>107</t>
  </si>
  <si>
    <t>73181041211</t>
  </si>
  <si>
    <t xml:space="preserve">Úprava odvodu spalin plynových spotřebičů - prodloužení s ohledem na zateplení objektu </t>
  </si>
  <si>
    <t>soubor</t>
  </si>
  <si>
    <t>-779046548</t>
  </si>
  <si>
    <t>741</t>
  </si>
  <si>
    <t>Elektroinstalace - silnoproud</t>
  </si>
  <si>
    <t>108</t>
  </si>
  <si>
    <t>741420001</t>
  </si>
  <si>
    <t>Demontáž a zpětná montáž hromosvodného vedení cca 40m</t>
  </si>
  <si>
    <t>184146458</t>
  </si>
  <si>
    <t>762</t>
  </si>
  <si>
    <t>Konstrukce tesařské</t>
  </si>
  <si>
    <t>109</t>
  </si>
  <si>
    <t>762341210</t>
  </si>
  <si>
    <t>Bednění a laťování montáž bednění střech rovných a šikmých sklonu do 60° s vyřezáním otvorů z prken hrubých na sraz tl. do 32 mm</t>
  </si>
  <si>
    <t>-110884087</t>
  </si>
  <si>
    <t>110</t>
  </si>
  <si>
    <t>60511109</t>
  </si>
  <si>
    <t>řezivo jehličnaté smrk, borovice š přes 80mm tl 24mm dl 2-3m</t>
  </si>
  <si>
    <t>-1951333412</t>
  </si>
  <si>
    <t>56*0,024</t>
  </si>
  <si>
    <t>1,344*1,02 'Přepočtené koeficientem množství</t>
  </si>
  <si>
    <t>111</t>
  </si>
  <si>
    <t>762512235</t>
  </si>
  <si>
    <t>Podlahové konstrukce podkladové montáž z desek dřevotřískových, dřevoštěpkových nebo cementotřískových na podklad dřevěný přibíjením</t>
  </si>
  <si>
    <t>-1084575171</t>
  </si>
  <si>
    <t>112</t>
  </si>
  <si>
    <t>60726286</t>
  </si>
  <si>
    <t>deska dřevoštěpková OSB 3 P+D broušená tl 25mm</t>
  </si>
  <si>
    <t>729554542</t>
  </si>
  <si>
    <t>160,32*1,08 'Přepočtené koeficientem množství</t>
  </si>
  <si>
    <t>113</t>
  </si>
  <si>
    <t>762512261</t>
  </si>
  <si>
    <t>Podlahové konstrukce podkladové montáž roštu podkladového</t>
  </si>
  <si>
    <t>-1648110087</t>
  </si>
  <si>
    <t>114</t>
  </si>
  <si>
    <t>60512127</t>
  </si>
  <si>
    <t>hranol stavební řezivo průřezu do 120cm2 přes dl 8m</t>
  </si>
  <si>
    <t>1239986597</t>
  </si>
  <si>
    <t>115</t>
  </si>
  <si>
    <t>998762102</t>
  </si>
  <si>
    <t>Přesun hmot pro konstrukce tesařské stanovený z hmotnosti přesunovaného materiálu vodorovná dopravní vzdálenost do 50 m v objektech výšky přes 6 do 12 m</t>
  </si>
  <si>
    <t>651753292</t>
  </si>
  <si>
    <t>763</t>
  </si>
  <si>
    <t>Konstrukce suché výstavby</t>
  </si>
  <si>
    <t>116</t>
  </si>
  <si>
    <t>763131411</t>
  </si>
  <si>
    <t>Podhled ze sádrokartonových desek dvouvrstvá zavěšená spodní konstrukce z ocelových profilů CD, UD jednoduše opláštěná deskou standardní A, tl. 12,5 mm, bez izolace</t>
  </si>
  <si>
    <t>-1472990650</t>
  </si>
  <si>
    <t>117</t>
  </si>
  <si>
    <t>998763302</t>
  </si>
  <si>
    <t>Přesun hmot pro konstrukce montované z desek sádrokartonových, sádrovláknitých, cementovláknitých nebo cementových stanovený z hmotnosti přesunovaného materiálu vodorovná dopravní vzdálenost do 50 m v objektech výšky přes 6 do 12 m</t>
  </si>
  <si>
    <t>-1660232450</t>
  </si>
  <si>
    <t>766</t>
  </si>
  <si>
    <t>Konstrukce truhlářské</t>
  </si>
  <si>
    <t>118</t>
  </si>
  <si>
    <t>766660021</t>
  </si>
  <si>
    <t>Montáž dveřních křídel dřevěných nebo plastových otevíravých do ocelové zárubně protipožárních jednokřídlových, šířky do 800 mm</t>
  </si>
  <si>
    <t>-2000926315</t>
  </si>
  <si>
    <t>119</t>
  </si>
  <si>
    <t>61162038</t>
  </si>
  <si>
    <t xml:space="preserve">dveře jednokřídlé dřevotřískové protipožární EI (EW) 30 D3 povrch fóliový plné 800x1970/2100mm včetně kování a zámku - vstup na půdu, Ud=1,2 W/m2.K </t>
  </si>
  <si>
    <t>-1845296012</t>
  </si>
  <si>
    <t>120</t>
  </si>
  <si>
    <t>998766102</t>
  </si>
  <si>
    <t>Přesun hmot pro konstrukce truhlářské stanovený z hmotnosti přesunovaného materiálu vodorovná dopravní vzdálenost do 50 m v objektech výšky přes 6 do 12 m</t>
  </si>
  <si>
    <t>-552095153</t>
  </si>
  <si>
    <t>767</t>
  </si>
  <si>
    <t>Konstrukce zámečnické</t>
  </si>
  <si>
    <t>121</t>
  </si>
  <si>
    <t>767641800</t>
  </si>
  <si>
    <t>Demontáž dveřních zárubní odřezáním od upevnění, plochy dveří do 2,5 m2</t>
  </si>
  <si>
    <t>-760010658</t>
  </si>
  <si>
    <t>122</t>
  </si>
  <si>
    <t>76785110412.1</t>
  </si>
  <si>
    <t xml:space="preserve">Montáž komínových lávek kompletní celé lávky, včetně dodávky </t>
  </si>
  <si>
    <t>-1995745996</t>
  </si>
  <si>
    <t>123</t>
  </si>
  <si>
    <t>767851803</t>
  </si>
  <si>
    <t>Demontáž komínových lávek kompletní celé lávky</t>
  </si>
  <si>
    <t>-441093198</t>
  </si>
  <si>
    <t>124</t>
  </si>
  <si>
    <t>998767202</t>
  </si>
  <si>
    <t>Přesun hmot pro zámečnické konstrukce stanovený procentní sazbou (%) z ceny vodorovná dopravní vzdálenost do 50 m v objektech výšky přes 6 do 12 m</t>
  </si>
  <si>
    <t>%</t>
  </si>
  <si>
    <t>-1886520471</t>
  </si>
  <si>
    <t>775</t>
  </si>
  <si>
    <t>Podlahy skládané</t>
  </si>
  <si>
    <t>125</t>
  </si>
  <si>
    <t>775591197</t>
  </si>
  <si>
    <t>Ostatní prvky pro plovoucí podlahy montáž parozábrany se samolepícím proužkem</t>
  </si>
  <si>
    <t>576915684</t>
  </si>
  <si>
    <t>126</t>
  </si>
  <si>
    <t>61155367</t>
  </si>
  <si>
    <t>podložka izolační z pěnového PE s parozábranou 2mm na povrchu s LDPE fólií 0,2mm a samolepícím proužkem 15mm celková š 1,1m</t>
  </si>
  <si>
    <t>1560632221</t>
  </si>
  <si>
    <t>127</t>
  </si>
  <si>
    <t>998775102</t>
  </si>
  <si>
    <t>Přesun hmot pro podlahy skládané stanovený z hmotnosti přesunovaného materiálu vodorovná dopravní vzdálenost do 50 m v objektech výšky přes 6 do 12 m</t>
  </si>
  <si>
    <t>-358961791</t>
  </si>
  <si>
    <t>783</t>
  </si>
  <si>
    <t>Dokončovací práce - nátěry</t>
  </si>
  <si>
    <t>128</t>
  </si>
  <si>
    <t>783201201</t>
  </si>
  <si>
    <t>Příprava podkladu tesařských konstrukcí před provedením nátěru broušení</t>
  </si>
  <si>
    <t>-1133333294</t>
  </si>
  <si>
    <t>129</t>
  </si>
  <si>
    <t>783201403</t>
  </si>
  <si>
    <t>Příprava podkladu tesařských konstrukcí před provedením nátěru oprášení</t>
  </si>
  <si>
    <t>326431231</t>
  </si>
  <si>
    <t>130</t>
  </si>
  <si>
    <t>783213121</t>
  </si>
  <si>
    <t>Napouštěcí nátěr tesařských konstrukcí zabudovaných do konstrukce proti dřevokazným houbám, hmyzu a plísním dvojnásobný syntetický</t>
  </si>
  <si>
    <t>1708583032</t>
  </si>
  <si>
    <t>131</t>
  </si>
  <si>
    <t>783232111</t>
  </si>
  <si>
    <t>Tmelení tesařských konstrukcí lokální, včetně přebroušení tmelených míst rozsahu přes 10 do 30% plochy, tmelem epoxidovým</t>
  </si>
  <si>
    <t>-294987707</t>
  </si>
  <si>
    <t xml:space="preserve">D.1.1/1-16 - Chrustova 16 - Stavební práce vnější - zateplení objektu ,zateplení půdy, izolace suterénu, střecha </t>
  </si>
  <si>
    <t xml:space="preserve">    3 - Svislé a kompletní konstrukce</t>
  </si>
  <si>
    <t xml:space="preserve">    771 - Podlahy z dlaždic</t>
  </si>
  <si>
    <t>608011706</t>
  </si>
  <si>
    <t>19*2*1,2</t>
  </si>
  <si>
    <t>843173429</t>
  </si>
  <si>
    <t>38*0,9*1,75</t>
  </si>
  <si>
    <t>-1252172588</t>
  </si>
  <si>
    <t>270521828</t>
  </si>
  <si>
    <t>417701065</t>
  </si>
  <si>
    <t>406893317</t>
  </si>
  <si>
    <t>1037296692</t>
  </si>
  <si>
    <t>1339576089</t>
  </si>
  <si>
    <t>Svislé a kompletní konstrukce</t>
  </si>
  <si>
    <t>342272215</t>
  </si>
  <si>
    <t>Příčky z pórobetonových tvárnic hladkých na tenké maltové lože objemová hmotnost do 500 kg/m3, tloušťka příčky 75 mm</t>
  </si>
  <si>
    <t>-1064422968</t>
  </si>
  <si>
    <t>2,1*0,15</t>
  </si>
  <si>
    <t>1271037673</t>
  </si>
  <si>
    <t>-1102627680</t>
  </si>
  <si>
    <t>726329772</t>
  </si>
  <si>
    <t>18,2369323915238*1,03 'Přepočtené koeficientem množství</t>
  </si>
  <si>
    <t>-1365930634</t>
  </si>
  <si>
    <t>1879622979</t>
  </si>
  <si>
    <t>114*0,3</t>
  </si>
  <si>
    <t>-1660897371</t>
  </si>
  <si>
    <t>0,45*2*3+0,45*1+0,45*0,9*2+1,1*2,2</t>
  </si>
  <si>
    <t>-14677648</t>
  </si>
  <si>
    <t>9,6+5</t>
  </si>
  <si>
    <t>621211011</t>
  </si>
  <si>
    <t>Montáž kontaktního zateplení lepením a mechanickým kotvením z polystyrenových desek nebo z kombinovaných desek na vnější podhledy, tloušťky desek přes 40 do 80 mm</t>
  </si>
  <si>
    <t>1396252354</t>
  </si>
  <si>
    <t>4,6*1,1</t>
  </si>
  <si>
    <t>28375934</t>
  </si>
  <si>
    <t>deska EPS 70 fasádní λ=0,039 tl 60mm</t>
  </si>
  <si>
    <t>15128570</t>
  </si>
  <si>
    <t>5,06*1,02 'Přepočtené koeficientem množství</t>
  </si>
  <si>
    <t>621531021</t>
  </si>
  <si>
    <t>Omítka tenkovrstvá silikonová vnějších ploch probarvená, včetně penetrace podkladu zrnitá, tloušťky 2,0 mm podhledů</t>
  </si>
  <si>
    <t>-1475714821</t>
  </si>
  <si>
    <t>537042134</t>
  </si>
  <si>
    <t>-1718415084</t>
  </si>
  <si>
    <t>622143003</t>
  </si>
  <si>
    <t>Montáž omítkových profilů plastových, pozinkovaných nebo dřevěných upevněných vtlačením do podkladní vrstvy nebo přibitím rohových s tkaninou</t>
  </si>
  <si>
    <t>-573482311</t>
  </si>
  <si>
    <t>4,6+2,2</t>
  </si>
  <si>
    <t>194160001</t>
  </si>
  <si>
    <t>profil ukončovací LT plast  13x23mm</t>
  </si>
  <si>
    <t>2130331617</t>
  </si>
  <si>
    <t>6,8*1,05 'Přepočtené koeficientem množství</t>
  </si>
  <si>
    <t>622211001</t>
  </si>
  <si>
    <t>Montáž kontaktního zateplení lepením a mechanickým kotvením z polystyrenových desek nebo z kombinovaných desek na vnější stěny, tloušťky desek do 40 mm</t>
  </si>
  <si>
    <t>1652755866</t>
  </si>
  <si>
    <t>0,18*4,6+0,18*2,2</t>
  </si>
  <si>
    <t>28375930</t>
  </si>
  <si>
    <t>deska EPS 70 fasádní λ=0,039 tl 20mm</t>
  </si>
  <si>
    <t>340031431</t>
  </si>
  <si>
    <t>1,224*1,02 'Přepočtené koeficientem množství</t>
  </si>
  <si>
    <t>461244055</t>
  </si>
  <si>
    <t>38*1,4</t>
  </si>
  <si>
    <t>1802166659</t>
  </si>
  <si>
    <t>53,2*1,02 'Přepočtené koeficientem množství</t>
  </si>
  <si>
    <t>279113665</t>
  </si>
  <si>
    <t>19*2*6,9</t>
  </si>
  <si>
    <t>-1,5*1,5*8</t>
  </si>
  <si>
    <t>-2,25*1,5*4</t>
  </si>
  <si>
    <t>-0,7*2,2*2</t>
  </si>
  <si>
    <t>-0,7*1,5*2</t>
  </si>
  <si>
    <t>-0,75*1,5*2</t>
  </si>
  <si>
    <t>-0,45*1,5*4</t>
  </si>
  <si>
    <t>-515432460</t>
  </si>
  <si>
    <t>220,57*1,02 'Přepočtené koeficientem množství</t>
  </si>
  <si>
    <t>-655391087</t>
  </si>
  <si>
    <t>6*8+7,5*4+5,8*2+4,4*2+3,9*4</t>
  </si>
  <si>
    <t>-1405757523</t>
  </si>
  <si>
    <t>34,2*1,1 'Přepočtené koeficientem množství</t>
  </si>
  <si>
    <t>513104253</t>
  </si>
  <si>
    <t>2144945950</t>
  </si>
  <si>
    <t>19*2</t>
  </si>
  <si>
    <t>38*1,02 'Přepočtené koeficientem množství</t>
  </si>
  <si>
    <t>755195636</t>
  </si>
  <si>
    <t>162808300</t>
  </si>
  <si>
    <t>-1820621650</t>
  </si>
  <si>
    <t>-570907048</t>
  </si>
  <si>
    <t>19*2*6,9+0,3*2*6,9</t>
  </si>
  <si>
    <t>1650145104</t>
  </si>
  <si>
    <t>1,224</t>
  </si>
  <si>
    <t>672542357</t>
  </si>
  <si>
    <t>1792806550</t>
  </si>
  <si>
    <t>2045654383</t>
  </si>
  <si>
    <t>(0,75*2+0,45*2)*2*2,6</t>
  </si>
  <si>
    <t>1961981572</t>
  </si>
  <si>
    <t>(19+15,75)*1,35</t>
  </si>
  <si>
    <t>-1942796076</t>
  </si>
  <si>
    <t>1,5*1,5*8+2,25*1,5*4+1,4*2,2*2+0,45*1,5*4</t>
  </si>
  <si>
    <t>-923982968</t>
  </si>
  <si>
    <t>220,57+53,2</t>
  </si>
  <si>
    <t>568695309</t>
  </si>
  <si>
    <t>-1750156009</t>
  </si>
  <si>
    <t>803435701</t>
  </si>
  <si>
    <t>931994131</t>
  </si>
  <si>
    <t xml:space="preserve">Těsnění spáry betonové konstrukce pásy, profily, tmely tmelem silikonovým spáry pracovní do 1,5 cm2 - sanace balkónů </t>
  </si>
  <si>
    <t>1063913750</t>
  </si>
  <si>
    <t>-1522579137</t>
  </si>
  <si>
    <t>332,8</t>
  </si>
  <si>
    <t>-378501900</t>
  </si>
  <si>
    <t>332,80*30</t>
  </si>
  <si>
    <t>-1629257622</t>
  </si>
  <si>
    <t>1961440303</t>
  </si>
  <si>
    <t>1298814655</t>
  </si>
  <si>
    <t>332,8*30 'Přepočtené koeficientem množství</t>
  </si>
  <si>
    <t>-649235836</t>
  </si>
  <si>
    <t>-1454641981</t>
  </si>
  <si>
    <t>4712870</t>
  </si>
  <si>
    <t>1224208902</t>
  </si>
  <si>
    <t>1,95*0,45*1,2*2+1,05*0,45*1,2</t>
  </si>
  <si>
    <t>-1583785191</t>
  </si>
  <si>
    <t>985311112</t>
  </si>
  <si>
    <t>Reprofilace betonu sanačními maltami na cementové bázi ručně stěn, tloušťky přes 10 do 20 mm</t>
  </si>
  <si>
    <t>-305897257</t>
  </si>
  <si>
    <t>0,16*4,6+0,16*2,2</t>
  </si>
  <si>
    <t>1049058115</t>
  </si>
  <si>
    <t>-1281787661</t>
  </si>
  <si>
    <t>1276640304</t>
  </si>
  <si>
    <t>1669572926</t>
  </si>
  <si>
    <t>-99208840</t>
  </si>
  <si>
    <t>764001831</t>
  </si>
  <si>
    <t>Demontáž krytiny do suti</t>
  </si>
  <si>
    <t>-155452333</t>
  </si>
  <si>
    <t>816003912</t>
  </si>
  <si>
    <t>958109566</t>
  </si>
  <si>
    <t>1015326021</t>
  </si>
  <si>
    <t>661018685</t>
  </si>
  <si>
    <t>1342458474</t>
  </si>
  <si>
    <t>875256435</t>
  </si>
  <si>
    <t>2021038591</t>
  </si>
  <si>
    <t>-861500085</t>
  </si>
  <si>
    <t>-1136763322</t>
  </si>
  <si>
    <t>-554769671</t>
  </si>
  <si>
    <t>-1209745568</t>
  </si>
  <si>
    <t>809279210</t>
  </si>
  <si>
    <t>7642166401</t>
  </si>
  <si>
    <t>Oplechování balkónů z pozinkovaného plechu s povrchovou úpravou rovných celoplošně lepené, bez rohů rš 100 mm</t>
  </si>
  <si>
    <t>1279185624</t>
  </si>
  <si>
    <t>764216644</t>
  </si>
  <si>
    <t>Oplechování parapetů z pozinkovaného plechu s povrchovou úpravou rovných celoplošně lepené, bez rohů rš 330 mm</t>
  </si>
  <si>
    <t>383279025</t>
  </si>
  <si>
    <t>1,5*8+2,25*4+0,7*2+0,45*8</t>
  </si>
  <si>
    <t>-102949858</t>
  </si>
  <si>
    <t>1768351713</t>
  </si>
  <si>
    <t>417360365</t>
  </si>
  <si>
    <t>2073829978</t>
  </si>
  <si>
    <t>23787529</t>
  </si>
  <si>
    <t>51966070</t>
  </si>
  <si>
    <t>-1912380661</t>
  </si>
  <si>
    <t>71924799</t>
  </si>
  <si>
    <t>97173866</t>
  </si>
  <si>
    <t>-279693417</t>
  </si>
  <si>
    <t>-1155060386</t>
  </si>
  <si>
    <t>24551030</t>
  </si>
  <si>
    <t>stěrka hydroizolační dvousložková cemento-polymerová vlákny vyztužená proti zemní vlhkosti</t>
  </si>
  <si>
    <t>kg</t>
  </si>
  <si>
    <t>1623066553</t>
  </si>
  <si>
    <t>-1547893150</t>
  </si>
  <si>
    <t>711411011</t>
  </si>
  <si>
    <t xml:space="preserve">Provedení izolace proti povrchové a podpovrchové tlakové vodě natěradly a tmely za studena na ploše vodorovné V nátěrem suspensí asfaltovou - sanace balkónů </t>
  </si>
  <si>
    <t>-396690665</t>
  </si>
  <si>
    <t>111633461</t>
  </si>
  <si>
    <t>suspenze hydroizolační asfaltová pro opravu - sanace balkónů</t>
  </si>
  <si>
    <t>1236367755</t>
  </si>
  <si>
    <t>4,906*0,001 'Přepočtené koeficientem množství</t>
  </si>
  <si>
    <t>212976412</t>
  </si>
  <si>
    <t>pás asfaltový natavitelný oxidovaný tl. 4,2mm typu s vložkou ze skleněné rohože, hrubozrnným posypem</t>
  </si>
  <si>
    <t>1980432555</t>
  </si>
  <si>
    <t>-245299192</t>
  </si>
  <si>
    <t>1212802761</t>
  </si>
  <si>
    <t>1889250069</t>
  </si>
  <si>
    <t>1355549846</t>
  </si>
  <si>
    <t>640379095</t>
  </si>
  <si>
    <t>-154270189</t>
  </si>
  <si>
    <t>-1063687995</t>
  </si>
  <si>
    <t>152,32*2,02 'Přepočtené koeficientem množství</t>
  </si>
  <si>
    <t>-1842794717</t>
  </si>
  <si>
    <t>1577415886</t>
  </si>
  <si>
    <t>152,32*1,05 'Přepočtené koeficientem množství</t>
  </si>
  <si>
    <t>853912327</t>
  </si>
  <si>
    <t>12,1*2,3</t>
  </si>
  <si>
    <t>-0,8*2*2</t>
  </si>
  <si>
    <t>1920310935</t>
  </si>
  <si>
    <t>24,162*1,02 'Přepočtené koeficientem množství</t>
  </si>
  <si>
    <t>-926947</t>
  </si>
  <si>
    <t>3*2,3</t>
  </si>
  <si>
    <t>-272867913</t>
  </si>
  <si>
    <t>6,9*1,02 'Přepočtené koeficientem množství</t>
  </si>
  <si>
    <t>-76452308</t>
  </si>
  <si>
    <t>2113821133</t>
  </si>
  <si>
    <t>232816816</t>
  </si>
  <si>
    <t>-586355917</t>
  </si>
  <si>
    <t>-1576244704</t>
  </si>
  <si>
    <t>998721102</t>
  </si>
  <si>
    <t>Přesun hmot pro vnitřní kanalizace stanovený z hmotnosti přesunovaného materiálu vodorovná dopravní vzdálenost do 50 m v objektech výšky přes 6 do 12 m</t>
  </si>
  <si>
    <t>-818705391</t>
  </si>
  <si>
    <t>554364392</t>
  </si>
  <si>
    <t>Demontáž a zpětná montáž hromosvodného vedení cca 45m</t>
  </si>
  <si>
    <t>-1189551800</t>
  </si>
  <si>
    <t xml:space="preserve">Bednění a laťování montáž bednění střech rovných a šikmých sklonu do 60° s vyřezáním otvorů z prken hrubých na sraz tl. do 32 mm -částečná výměna </t>
  </si>
  <si>
    <t>-1012257191</t>
  </si>
  <si>
    <t>19*6,9*2*0,3</t>
  </si>
  <si>
    <t>970222990</t>
  </si>
  <si>
    <t>78,66*0,024</t>
  </si>
  <si>
    <t>1,888*1,02 'Přepočtené koeficientem množství</t>
  </si>
  <si>
    <t>762511276</t>
  </si>
  <si>
    <t>Podlahové konstrukce podkladové z dřevoštěpkových desek OSB jednovrstvých šroubovaných na pero a drážku broušených, tloušťky desky 22 mm</t>
  </si>
  <si>
    <t>-2001921776</t>
  </si>
  <si>
    <t>Místnosti ve 2.NP  203,204,205,207,208</t>
  </si>
  <si>
    <t>10,915+16,73+10,83+18,75+9</t>
  </si>
  <si>
    <t>-791743887</t>
  </si>
  <si>
    <t>-1613388254</t>
  </si>
  <si>
    <t>152,32*1,08 'Přepočtené koeficientem množství</t>
  </si>
  <si>
    <t>-642796852</t>
  </si>
  <si>
    <t>2052013087</t>
  </si>
  <si>
    <t>911822865</t>
  </si>
  <si>
    <t>1887287716</t>
  </si>
  <si>
    <t>-781023772</t>
  </si>
  <si>
    <t>766660002</t>
  </si>
  <si>
    <t>Montáž dveřních křídel dřevěných nebo plastových otevíravých do ocelové zárubně povrchově upravených jednokřídlových, šířky přes 800 mm</t>
  </si>
  <si>
    <t>726847996</t>
  </si>
  <si>
    <t>611441631</t>
  </si>
  <si>
    <t xml:space="preserve">dveře plastové vchodové jednokřídlé otvíravé 900x1970mm prosklené z 1/3, Ud=1,2 W/m2.K včetně kování a zámku </t>
  </si>
  <si>
    <t>587359270</t>
  </si>
  <si>
    <t>-14817365</t>
  </si>
  <si>
    <t>-451367046</t>
  </si>
  <si>
    <t>132</t>
  </si>
  <si>
    <t>-1201395407</t>
  </si>
  <si>
    <t>133</t>
  </si>
  <si>
    <t>767161217</t>
  </si>
  <si>
    <t xml:space="preserve">Montáž zábradlí rovného z profilové oceli do zdiva, hmotnosti 1 m zábradlí přes 30 do 45 kg , včetně dodávky materiálu </t>
  </si>
  <si>
    <t>-123103668</t>
  </si>
  <si>
    <t>134</t>
  </si>
  <si>
    <t>767161814</t>
  </si>
  <si>
    <t>Demontáž zábradlí rovného nerozebíratelný spoj hmotnosti 1 m zábradlí přes 20 kg</t>
  </si>
  <si>
    <t>-1439280313</t>
  </si>
  <si>
    <t>135</t>
  </si>
  <si>
    <t>-669806746</t>
  </si>
  <si>
    <t>136</t>
  </si>
  <si>
    <t>76785110412</t>
  </si>
  <si>
    <t>2031743573</t>
  </si>
  <si>
    <t>137</t>
  </si>
  <si>
    <t>-173032038</t>
  </si>
  <si>
    <t>138</t>
  </si>
  <si>
    <t>358982812</t>
  </si>
  <si>
    <t>771</t>
  </si>
  <si>
    <t>Podlahy z dlaždic</t>
  </si>
  <si>
    <t>139</t>
  </si>
  <si>
    <t>771121011</t>
  </si>
  <si>
    <t xml:space="preserve">Příprava podkladu před provedením dlažby nátěr penetrační na podlahu - sanace balkónů </t>
  </si>
  <si>
    <t>2035123172</t>
  </si>
  <si>
    <t>1,1*2,23*2</t>
  </si>
  <si>
    <t>0,25*1,23*2</t>
  </si>
  <si>
    <t>140</t>
  </si>
  <si>
    <t>771151021</t>
  </si>
  <si>
    <t xml:space="preserve">Příprava podkladu před provedením dlažby samonivelační stěrka min.pevnosti 30 MPa, tloušťky do 3 mm - sanace balkónů </t>
  </si>
  <si>
    <t>300234031</t>
  </si>
  <si>
    <t>141</t>
  </si>
  <si>
    <t>771474112</t>
  </si>
  <si>
    <t>Montáž soklů z dlaždic keramických lepených flexibilním lepidlem rovných, výšky přes 65 do 90 mm - sanace balkónů</t>
  </si>
  <si>
    <t>1768117553</t>
  </si>
  <si>
    <t>1,242*2</t>
  </si>
  <si>
    <t>142</t>
  </si>
  <si>
    <t>59761416</t>
  </si>
  <si>
    <t>sokl-dlažba keramická slinutá hladká do interiéru i exteriéru 300x80mm</t>
  </si>
  <si>
    <t>-1394052659</t>
  </si>
  <si>
    <t>9*1,1 'Přepočtené koeficientem množství</t>
  </si>
  <si>
    <t>143</t>
  </si>
  <si>
    <t>771571810</t>
  </si>
  <si>
    <t>Demontáž podlah z dlaždic keramických kladených do malty</t>
  </si>
  <si>
    <t>-408951884</t>
  </si>
  <si>
    <t>144</t>
  </si>
  <si>
    <t>771574112</t>
  </si>
  <si>
    <t>Montáž podlah z dlaždic keramických lepených flexibilním lepidlem maloformátových hladkých přes 9 do 12 ks/m2 - sanace balkónů</t>
  </si>
  <si>
    <t>-1171521536</t>
  </si>
  <si>
    <t>145</t>
  </si>
  <si>
    <t>59761409</t>
  </si>
  <si>
    <t>dlažba keramická slinutá protiskluzná do exteriéru, protimrazová  přes 9 do 12ks/m2</t>
  </si>
  <si>
    <t>-908938663</t>
  </si>
  <si>
    <t>5,521*1,1 'Přepočtené koeficientem množství</t>
  </si>
  <si>
    <t>146</t>
  </si>
  <si>
    <t>998771102</t>
  </si>
  <si>
    <t>Přesun hmot pro podlahy z dlaždic stanovený z hmotnosti přesunovaného materiálu vodorovná dopravní vzdálenost do 50 m v objektech výšky přes 6 do 12 m</t>
  </si>
  <si>
    <t>-41941286</t>
  </si>
  <si>
    <t>147</t>
  </si>
  <si>
    <t>242408405</t>
  </si>
  <si>
    <t>148</t>
  </si>
  <si>
    <t>69746051</t>
  </si>
  <si>
    <t>149</t>
  </si>
  <si>
    <t>-92207493</t>
  </si>
  <si>
    <t>150</t>
  </si>
  <si>
    <t>1659372860</t>
  </si>
  <si>
    <t>151</t>
  </si>
  <si>
    <t>1702452395</t>
  </si>
  <si>
    <t>152</t>
  </si>
  <si>
    <t>-369219827</t>
  </si>
  <si>
    <t>153</t>
  </si>
  <si>
    <t>252060314</t>
  </si>
  <si>
    <t xml:space="preserve">D.1.1/1-8 - Chrustova 8 - Stavební práce vnější - zateplení objektu, izolace suterénu, střecha    </t>
  </si>
  <si>
    <t>1246912487</t>
  </si>
  <si>
    <t>(18,15+10,35+21,05)*1,2</t>
  </si>
  <si>
    <t>-2047764329</t>
  </si>
  <si>
    <t>49,55*0,9*1,75</t>
  </si>
  <si>
    <t>-328539310</t>
  </si>
  <si>
    <t>1391552658</t>
  </si>
  <si>
    <t>-41443543</t>
  </si>
  <si>
    <t>919578691</t>
  </si>
  <si>
    <t>-1600522492</t>
  </si>
  <si>
    <t>-2005387838</t>
  </si>
  <si>
    <t>1537932955</t>
  </si>
  <si>
    <t>1124537996</t>
  </si>
  <si>
    <t>1667753211</t>
  </si>
  <si>
    <t>23,78*1,03 'Přepočtené koeficientem množství</t>
  </si>
  <si>
    <t>1082335351</t>
  </si>
  <si>
    <t>-1779102448</t>
  </si>
  <si>
    <t>-569926143</t>
  </si>
  <si>
    <t>1178737028</t>
  </si>
  <si>
    <t>-1146063403</t>
  </si>
  <si>
    <t>988194126</t>
  </si>
  <si>
    <t>1845094259</t>
  </si>
  <si>
    <t>50,55*1,4</t>
  </si>
  <si>
    <t>1214900378</t>
  </si>
  <si>
    <t>69,1857769234513*1,02 'Přepočtené koeficientem množství</t>
  </si>
  <si>
    <t>-2016847518</t>
  </si>
  <si>
    <t>18,15*6,9+21,05*6,9+10,35*6,9</t>
  </si>
  <si>
    <t>1924169128</t>
  </si>
  <si>
    <t>301,335*1,02 'Přepočtené koeficientem množství</t>
  </si>
  <si>
    <t>-218281210</t>
  </si>
  <si>
    <t>-1745566890</t>
  </si>
  <si>
    <t>750354604</t>
  </si>
  <si>
    <t>-166146913</t>
  </si>
  <si>
    <t>-1294960922</t>
  </si>
  <si>
    <t>18,15*2+10,35</t>
  </si>
  <si>
    <t>-555148031</t>
  </si>
  <si>
    <t>1146663733</t>
  </si>
  <si>
    <t>69*1,05 "Přepočtené koeficientem množství</t>
  </si>
  <si>
    <t>47831951</t>
  </si>
  <si>
    <t>1511996799</t>
  </si>
  <si>
    <t>18,31*6,8+21,21*6,8+10,67*6,8+25,68</t>
  </si>
  <si>
    <t>8,93</t>
  </si>
  <si>
    <t>-801417179</t>
  </si>
  <si>
    <t>-1658949100</t>
  </si>
  <si>
    <t>50,91*1,4</t>
  </si>
  <si>
    <t>-773342056</t>
  </si>
  <si>
    <t>(0,8*2+0,45*2)*2*2,25*0,3</t>
  </si>
  <si>
    <t>422988806</t>
  </si>
  <si>
    <t>18,15*2*1,4</t>
  </si>
  <si>
    <t>10,35*1,65</t>
  </si>
  <si>
    <t>509489233</t>
  </si>
  <si>
    <t>506278248</t>
  </si>
  <si>
    <t>310,258+70,77+25,68</t>
  </si>
  <si>
    <t>1272801594</t>
  </si>
  <si>
    <t>333617713</t>
  </si>
  <si>
    <t>2121222678</t>
  </si>
  <si>
    <t>646151807</t>
  </si>
  <si>
    <t>8,5*(18,15+1,8+18,15+10,35+1,8)</t>
  </si>
  <si>
    <t>8,5*4,8</t>
  </si>
  <si>
    <t>-1064735518</t>
  </si>
  <si>
    <t>467,925*30</t>
  </si>
  <si>
    <t>-197740460</t>
  </si>
  <si>
    <t>910908559</t>
  </si>
  <si>
    <t>1114144276</t>
  </si>
  <si>
    <t>1091723330</t>
  </si>
  <si>
    <t>486430496</t>
  </si>
  <si>
    <t>-120022960</t>
  </si>
  <si>
    <t>(36+10,35)*1,75</t>
  </si>
  <si>
    <t>1496118439</t>
  </si>
  <si>
    <t>1346230561</t>
  </si>
  <si>
    <t>-472643229</t>
  </si>
  <si>
    <t>1442867593</t>
  </si>
  <si>
    <t>911629671</t>
  </si>
  <si>
    <t>1049254853</t>
  </si>
  <si>
    <t>1250878371</t>
  </si>
  <si>
    <t>-1020821522</t>
  </si>
  <si>
    <t>1606138735</t>
  </si>
  <si>
    <t>-96242835</t>
  </si>
  <si>
    <t>úprava 4</t>
  </si>
  <si>
    <t>21,05+18,15</t>
  </si>
  <si>
    <t>-258046348</t>
  </si>
  <si>
    <t>-1252471725</t>
  </si>
  <si>
    <t>1310596969</t>
  </si>
  <si>
    <t>-1361765211</t>
  </si>
  <si>
    <t>-1836186432</t>
  </si>
  <si>
    <t>1963173726</t>
  </si>
  <si>
    <t>960225960</t>
  </si>
  <si>
    <t>7767846</t>
  </si>
  <si>
    <t>764212636</t>
  </si>
  <si>
    <t>Oplechování štítu závětrnou lištou z Pz s povrchovou úpravou rš 500 mm</t>
  </si>
  <si>
    <t>1788550414</t>
  </si>
  <si>
    <t>K/2</t>
  </si>
  <si>
    <t>30,0</t>
  </si>
  <si>
    <t>-1350851384</t>
  </si>
  <si>
    <t>-408775198</t>
  </si>
  <si>
    <t>764216643</t>
  </si>
  <si>
    <t>Oplechování rovných parapetů celoplošně lepené z Pz s povrchovou úpravou rš 250 mm</t>
  </si>
  <si>
    <t>-2012759448</t>
  </si>
  <si>
    <t>K/3,5,6,7</t>
  </si>
  <si>
    <t>13,0+3,1+2,0+1,1</t>
  </si>
  <si>
    <t>1225443580</t>
  </si>
  <si>
    <t>-1395337654</t>
  </si>
  <si>
    <t>93299250</t>
  </si>
  <si>
    <t>-492440435</t>
  </si>
  <si>
    <t>-1935995506</t>
  </si>
  <si>
    <t>-1987007372</t>
  </si>
  <si>
    <t>1885328533</t>
  </si>
  <si>
    <t>639595894</t>
  </si>
  <si>
    <t>1948012877</t>
  </si>
  <si>
    <t>-1882982314</t>
  </si>
  <si>
    <t>627220979</t>
  </si>
  <si>
    <t>86,713*0,0011 'Přepočtené koeficientem množství</t>
  </si>
  <si>
    <t>-1440843719</t>
  </si>
  <si>
    <t>-593310236</t>
  </si>
  <si>
    <t>912953770</t>
  </si>
  <si>
    <t>86,713*1,2 'Přepočtené koeficientem množství</t>
  </si>
  <si>
    <t>1805182523</t>
  </si>
  <si>
    <t>-2080952515</t>
  </si>
  <si>
    <t>-306882693</t>
  </si>
  <si>
    <t>1405654732</t>
  </si>
  <si>
    <t>701090864</t>
  </si>
  <si>
    <t>733866767</t>
  </si>
  <si>
    <t>-1879979016</t>
  </si>
  <si>
    <t>-269410286</t>
  </si>
  <si>
    <t>-226477802</t>
  </si>
  <si>
    <t>2014064098</t>
  </si>
  <si>
    <t>1373285693</t>
  </si>
  <si>
    <t>27,6266173106645*1,02 'Přepočtené koeficientem množství</t>
  </si>
  <si>
    <t>357729937</t>
  </si>
  <si>
    <t>235036678</t>
  </si>
  <si>
    <t>1509580776</t>
  </si>
  <si>
    <t>-1548169270</t>
  </si>
  <si>
    <t>-1696242175</t>
  </si>
  <si>
    <t>204745898</t>
  </si>
  <si>
    <t>1982577816</t>
  </si>
  <si>
    <t>171022564</t>
  </si>
  <si>
    <t>1389930618</t>
  </si>
  <si>
    <t>1624390301</t>
  </si>
  <si>
    <t>746471687</t>
  </si>
  <si>
    <t>341030604</t>
  </si>
  <si>
    <t>-1033512447</t>
  </si>
  <si>
    <t>61*0,024</t>
  </si>
  <si>
    <t>1,464*1,02 'Přepočtené koeficientem množství</t>
  </si>
  <si>
    <t>-875108635</t>
  </si>
  <si>
    <t>-1223829136</t>
  </si>
  <si>
    <t>-2031690311</t>
  </si>
  <si>
    <t>-67376727</t>
  </si>
  <si>
    <t>-1526199104</t>
  </si>
  <si>
    <t>-988579672</t>
  </si>
  <si>
    <t>-620066722</t>
  </si>
  <si>
    <t>-681803012</t>
  </si>
  <si>
    <t>-1684801844</t>
  </si>
  <si>
    <t>1270352197</t>
  </si>
  <si>
    <t>1989956252</t>
  </si>
  <si>
    <t>1367990669</t>
  </si>
  <si>
    <t>-1052482404</t>
  </si>
  <si>
    <t>1145942662</t>
  </si>
  <si>
    <t>56550276</t>
  </si>
  <si>
    <t>-837481394</t>
  </si>
  <si>
    <t>-1048902226</t>
  </si>
  <si>
    <t>-168291248</t>
  </si>
  <si>
    <t>-874010520</t>
  </si>
  <si>
    <t>-1598911136</t>
  </si>
  <si>
    <t>-206457217</t>
  </si>
  <si>
    <t xml:space="preserve">D.1.1/1-10 - Chrustova 10 - Stavební práce vnější - zateplení objektu,izolace suterénu, střecha   </t>
  </si>
  <si>
    <t xml:space="preserve">    765 - Krytina skládaná</t>
  </si>
  <si>
    <t>891222532</t>
  </si>
  <si>
    <t>705662544</t>
  </si>
  <si>
    <t>-717822106</t>
  </si>
  <si>
    <t>243,906+25,68</t>
  </si>
  <si>
    <t>971091222</t>
  </si>
  <si>
    <t>-1145024446</t>
  </si>
  <si>
    <t>-267925575</t>
  </si>
  <si>
    <t>-1951542043</t>
  </si>
  <si>
    <t>18,15*2*6,8+1,61*2*6,8+0,5*2*6,8</t>
  </si>
  <si>
    <t>1810140706</t>
  </si>
  <si>
    <t>583620384</t>
  </si>
  <si>
    <t>-80355808</t>
  </si>
  <si>
    <t>1217894188</t>
  </si>
  <si>
    <t>2039427849</t>
  </si>
  <si>
    <t>310392376</t>
  </si>
  <si>
    <t>998276101</t>
  </si>
  <si>
    <t>Přesun hmot pro trubní vedení hloubené z trub z plastických hmot nebo sklolaminátových pro vodovody nebo kanalizace v otevřeném výkopu dopravní vzdálenost do 15 m</t>
  </si>
  <si>
    <t>1536088041</t>
  </si>
  <si>
    <t>-1201984768</t>
  </si>
  <si>
    <t>8,5*18,9*2</t>
  </si>
  <si>
    <t>-1255170225</t>
  </si>
  <si>
    <t>-1751629558</t>
  </si>
  <si>
    <t>-1272468602</t>
  </si>
  <si>
    <t>2115340621</t>
  </si>
  <si>
    <t>-1199902825</t>
  </si>
  <si>
    <t>472504831</t>
  </si>
  <si>
    <t>18*2*7*1,1</t>
  </si>
  <si>
    <t>764001861</t>
  </si>
  <si>
    <t>Demontáž hřebene do suti</t>
  </si>
  <si>
    <t>541580188</t>
  </si>
  <si>
    <t>1032697876</t>
  </si>
  <si>
    <t>-1242802107</t>
  </si>
  <si>
    <t>-1998118012</t>
  </si>
  <si>
    <t>1582926468</t>
  </si>
  <si>
    <t>-123268022</t>
  </si>
  <si>
    <t>-1813173426</t>
  </si>
  <si>
    <t>1991456580</t>
  </si>
  <si>
    <t>1226100217</t>
  </si>
  <si>
    <t>951536020</t>
  </si>
  <si>
    <t>-1119426519</t>
  </si>
  <si>
    <t>-829606328</t>
  </si>
  <si>
    <t>-561408658</t>
  </si>
  <si>
    <t>-2105308539</t>
  </si>
  <si>
    <t>-1300326565</t>
  </si>
  <si>
    <t>-1537309442</t>
  </si>
  <si>
    <t>-845973277</t>
  </si>
  <si>
    <t>-1289129981</t>
  </si>
  <si>
    <t>-604457931</t>
  </si>
  <si>
    <t>1215998749</t>
  </si>
  <si>
    <t>306795213</t>
  </si>
  <si>
    <t>-223392063</t>
  </si>
  <si>
    <t>1353148750</t>
  </si>
  <si>
    <t>-1920472394</t>
  </si>
  <si>
    <t>1214700654</t>
  </si>
  <si>
    <t>765</t>
  </si>
  <si>
    <t>Krytina skládaná</t>
  </si>
  <si>
    <t>-326612303</t>
  </si>
  <si>
    <t>1845306993</t>
  </si>
  <si>
    <t>-321856165</t>
  </si>
  <si>
    <t>285399506</t>
  </si>
  <si>
    <t>-1531221436</t>
  </si>
  <si>
    <t>1663387793</t>
  </si>
  <si>
    <t>-1494432517</t>
  </si>
  <si>
    <t xml:space="preserve">D.1.1/1-14 - Chrustova 14 - Stavební práce vnější - zateplení objektu ,zateplení půdy, izolace suterénu, střecha </t>
  </si>
  <si>
    <t>1266645740</t>
  </si>
  <si>
    <t>-1987781427</t>
  </si>
  <si>
    <t>1283083719</t>
  </si>
  <si>
    <t>-1125300298</t>
  </si>
  <si>
    <t>-617746172</t>
  </si>
  <si>
    <t>-948646205</t>
  </si>
  <si>
    <t>-82588009</t>
  </si>
  <si>
    <t>220,85+34,2</t>
  </si>
  <si>
    <t>-931155676</t>
  </si>
  <si>
    <t>-926254036</t>
  </si>
  <si>
    <t>-892402419</t>
  </si>
  <si>
    <t>1713033719</t>
  </si>
  <si>
    <t>-1280487673</t>
  </si>
  <si>
    <t>903263099</t>
  </si>
  <si>
    <t>811372134</t>
  </si>
  <si>
    <t>19*2*6,8+0,3*2*6,8</t>
  </si>
  <si>
    <t>-866741341</t>
  </si>
  <si>
    <t>-269237629</t>
  </si>
  <si>
    <t>957541093</t>
  </si>
  <si>
    <t>(19+15,75)*1,3</t>
  </si>
  <si>
    <t>220,57+53,2+34,2</t>
  </si>
  <si>
    <t>-1752372487</t>
  </si>
  <si>
    <t>-254735906</t>
  </si>
  <si>
    <t>-1746401957</t>
  </si>
  <si>
    <t>962214166</t>
  </si>
  <si>
    <t>387638330</t>
  </si>
  <si>
    <t>8*20,8*2</t>
  </si>
  <si>
    <t>332,8*30</t>
  </si>
  <si>
    <t>-268213173</t>
  </si>
  <si>
    <t>2140034696</t>
  </si>
  <si>
    <t>240272231</t>
  </si>
  <si>
    <t>2025927542</t>
  </si>
  <si>
    <t>-2021860148</t>
  </si>
  <si>
    <t>803143149</t>
  </si>
  <si>
    <t>-276489415</t>
  </si>
  <si>
    <t>-1397164692</t>
  </si>
  <si>
    <t>142124634</t>
  </si>
  <si>
    <t>1451453982</t>
  </si>
  <si>
    <t>583147605</t>
  </si>
  <si>
    <t>20615672</t>
  </si>
  <si>
    <t>424673075</t>
  </si>
  <si>
    <t>86061884</t>
  </si>
  <si>
    <t>-1235008505</t>
  </si>
  <si>
    <t>2022222905</t>
  </si>
  <si>
    <t>-1073079827</t>
  </si>
  <si>
    <t>-1787116336</t>
  </si>
  <si>
    <t>-1752037963</t>
  </si>
  <si>
    <t xml:space="preserve">Provedení izolace proti povrchové a podpovrchové tlakové vodě ostatní na ploše svislé S z nopové fólie ,včetně ukončení </t>
  </si>
  <si>
    <t>998711102</t>
  </si>
  <si>
    <t>Přesun hmot pro izolace proti vodě, vlhkosti a plynům stanovený z hmotnosti přesunovaného materiálu vodorovná dopravní vzdálenost do 50 m v objektech výšky přes 6 do 12 m</t>
  </si>
  <si>
    <t>1737591607</t>
  </si>
  <si>
    <t>-1483100614</t>
  </si>
  <si>
    <t>-1230078660</t>
  </si>
  <si>
    <t>1580114707</t>
  </si>
  <si>
    <t>-1653176518</t>
  </si>
  <si>
    <t>-127701246</t>
  </si>
  <si>
    <t>-1041454231</t>
  </si>
  <si>
    <t>1014325718</t>
  </si>
  <si>
    <t>-1691943823</t>
  </si>
  <si>
    <t>-519036017</t>
  </si>
  <si>
    <t>938872478</t>
  </si>
  <si>
    <t>915340217</t>
  </si>
  <si>
    <t>-1136546398</t>
  </si>
  <si>
    <t>180362139</t>
  </si>
  <si>
    <t>-222533770</t>
  </si>
  <si>
    <t>-1606803783</t>
  </si>
  <si>
    <t>787273014</t>
  </si>
  <si>
    <t>1717969400</t>
  </si>
  <si>
    <t>-1473474871</t>
  </si>
  <si>
    <t>1327829600</t>
  </si>
  <si>
    <t>-2106873199</t>
  </si>
  <si>
    <t>127754200</t>
  </si>
  <si>
    <t>1172199144</t>
  </si>
  <si>
    <t>-575395189</t>
  </si>
  <si>
    <t>1106806153</t>
  </si>
  <si>
    <t>-1006915631</t>
  </si>
  <si>
    <t>858677361</t>
  </si>
  <si>
    <t>1880701335</t>
  </si>
  <si>
    <t>-2068137095</t>
  </si>
  <si>
    <t xml:space="preserve">D.1.1/1-18 - Chrustova 18 - Stavební práce vnější-zateplení objektu,zateplení půdy,izolace suterénu,střecha   </t>
  </si>
  <si>
    <t>-2082039776</t>
  </si>
  <si>
    <t>19*2*1,2+9,75*1,2</t>
  </si>
  <si>
    <t>287310382</t>
  </si>
  <si>
    <t>38*0,9*1,75+9,75*0,9*1,75</t>
  </si>
  <si>
    <t>2128970798</t>
  </si>
  <si>
    <t>-1394452853</t>
  </si>
  <si>
    <t>846895172</t>
  </si>
  <si>
    <t>-1779502698</t>
  </si>
  <si>
    <t>206037978</t>
  </si>
  <si>
    <t>-780898637</t>
  </si>
  <si>
    <t>-1392573394</t>
  </si>
  <si>
    <t>413092060</t>
  </si>
  <si>
    <t>-343468717</t>
  </si>
  <si>
    <t>22,91614530777*1,03 'Přepočtené koeficientem množství</t>
  </si>
  <si>
    <t>377006539</t>
  </si>
  <si>
    <t>-705866211</t>
  </si>
  <si>
    <t>-491970657</t>
  </si>
  <si>
    <t>674879025</t>
  </si>
  <si>
    <t>541810389</t>
  </si>
  <si>
    <t>1957677571</t>
  </si>
  <si>
    <t>118981148</t>
  </si>
  <si>
    <t>1550526077</t>
  </si>
  <si>
    <t>293,406+5,06+34,2</t>
  </si>
  <si>
    <t>1126154915</t>
  </si>
  <si>
    <t>448563245</t>
  </si>
  <si>
    <t>-1287522577</t>
  </si>
  <si>
    <t>219919610</t>
  </si>
  <si>
    <t>582450680</t>
  </si>
  <si>
    <t>-1780791095</t>
  </si>
  <si>
    <t>38*1,4+9,75*1,4</t>
  </si>
  <si>
    <t>1227584664</t>
  </si>
  <si>
    <t>66,85*1,02 'Přepočtené koeficientem množství</t>
  </si>
  <si>
    <t>264626129</t>
  </si>
  <si>
    <t>19*2*6,9+9,75*6,9</t>
  </si>
  <si>
    <t>1909218912</t>
  </si>
  <si>
    <t>287,845*1,02 'Přepočtené koeficientem množství</t>
  </si>
  <si>
    <t>988261525</t>
  </si>
  <si>
    <t>292138806</t>
  </si>
  <si>
    <t>-735686454</t>
  </si>
  <si>
    <t>1885536255</t>
  </si>
  <si>
    <t>51,6127450980392*1,02 'Přepočtené koeficientem množství</t>
  </si>
  <si>
    <t>-92778254</t>
  </si>
  <si>
    <t>217820829</t>
  </si>
  <si>
    <t>38*1,05 "Přepočtené koeficientem množství</t>
  </si>
  <si>
    <t>696439471</t>
  </si>
  <si>
    <t>364704495</t>
  </si>
  <si>
    <t>19,46*2*6,8+9,75*6,8+0,3*2*6,8</t>
  </si>
  <si>
    <t>-1780267139</t>
  </si>
  <si>
    <t>1888251154</t>
  </si>
  <si>
    <t>-328431005</t>
  </si>
  <si>
    <t>-579815402</t>
  </si>
  <si>
    <t>-560054891</t>
  </si>
  <si>
    <t>(19+15,75+9,75)*1,25</t>
  </si>
  <si>
    <t>-778872800</t>
  </si>
  <si>
    <t>-1859983603</t>
  </si>
  <si>
    <t>287,845+66,85+34,2</t>
  </si>
  <si>
    <t>-1771789907</t>
  </si>
  <si>
    <t>254733229</t>
  </si>
  <si>
    <t>778416978</t>
  </si>
  <si>
    <t>-1548396860</t>
  </si>
  <si>
    <t>1811115093</t>
  </si>
  <si>
    <t>1647825494</t>
  </si>
  <si>
    <t>1247602922</t>
  </si>
  <si>
    <t>370415720</t>
  </si>
  <si>
    <t>1547639919</t>
  </si>
  <si>
    <t>8*20,8*2+8*11,55</t>
  </si>
  <si>
    <t>560944718</t>
  </si>
  <si>
    <t>425,2*30</t>
  </si>
  <si>
    <t>1587717259</t>
  </si>
  <si>
    <t>1649393243</t>
  </si>
  <si>
    <t>-1155368370</t>
  </si>
  <si>
    <t>425,2*30 'Přepočtené koeficientem množství</t>
  </si>
  <si>
    <t>1151868430</t>
  </si>
  <si>
    <t>-271056949</t>
  </si>
  <si>
    <t>224626770</t>
  </si>
  <si>
    <t>-1385717827</t>
  </si>
  <si>
    <t>706255037</t>
  </si>
  <si>
    <t>599654503</t>
  </si>
  <si>
    <t>-1536775444</t>
  </si>
  <si>
    <t>2048340345</t>
  </si>
  <si>
    <t>13,825*14</t>
  </si>
  <si>
    <t>-1249794005</t>
  </si>
  <si>
    <t>1828375904</t>
  </si>
  <si>
    <t>105169841</t>
  </si>
  <si>
    <t>Demontáž krytiny z taškových tabulí do suti</t>
  </si>
  <si>
    <t>368107068</t>
  </si>
  <si>
    <t>19*2*6,9*1,2</t>
  </si>
  <si>
    <t>Demontáž hřebene z hřebenáčů do suti</t>
  </si>
  <si>
    <t>-1813895045</t>
  </si>
  <si>
    <t>572607653</t>
  </si>
  <si>
    <t>2130519634</t>
  </si>
  <si>
    <t>-729816277</t>
  </si>
  <si>
    <t>-1953365959</t>
  </si>
  <si>
    <t>2090770516</t>
  </si>
  <si>
    <t>-815733728</t>
  </si>
  <si>
    <t>1010513598</t>
  </si>
  <si>
    <t>-249510183</t>
  </si>
  <si>
    <t>-1595307972</t>
  </si>
  <si>
    <t>901171578</t>
  </si>
  <si>
    <t>1891977952</t>
  </si>
  <si>
    <t>-422968841</t>
  </si>
  <si>
    <t>118759190</t>
  </si>
  <si>
    <t>-327694197</t>
  </si>
  <si>
    <t>-91313393</t>
  </si>
  <si>
    <t>-335981473</t>
  </si>
  <si>
    <t>1951178643</t>
  </si>
  <si>
    <t>-700175124</t>
  </si>
  <si>
    <t>-1686124955</t>
  </si>
  <si>
    <t>-1349341707</t>
  </si>
  <si>
    <t>-1380565013</t>
  </si>
  <si>
    <t>-57988551</t>
  </si>
  <si>
    <t>-1676965442</t>
  </si>
  <si>
    <t>19*2*1,75+9,75*1,75</t>
  </si>
  <si>
    <t>-1497904313</t>
  </si>
  <si>
    <t>-179108035</t>
  </si>
  <si>
    <t>332633527</t>
  </si>
  <si>
    <t>1758358485</t>
  </si>
  <si>
    <t>2134093951</t>
  </si>
  <si>
    <t>-195142392</t>
  </si>
  <si>
    <t>83,563*1,2 'Přepočtené koeficientem množství</t>
  </si>
  <si>
    <t>-1331231166</t>
  </si>
  <si>
    <t>904585510</t>
  </si>
  <si>
    <t>-1543024700</t>
  </si>
  <si>
    <t>-1818440713</t>
  </si>
  <si>
    <t>-296326015</t>
  </si>
  <si>
    <t>749888609</t>
  </si>
  <si>
    <t>1695509126</t>
  </si>
  <si>
    <t>758153039</t>
  </si>
  <si>
    <t>500292090</t>
  </si>
  <si>
    <t>-531613783</t>
  </si>
  <si>
    <t>435420007</t>
  </si>
  <si>
    <t>1281554281</t>
  </si>
  <si>
    <t>-823432183</t>
  </si>
  <si>
    <t>1588302732</t>
  </si>
  <si>
    <t>-1754542834</t>
  </si>
  <si>
    <t>679000318</t>
  </si>
  <si>
    <t>949413009</t>
  </si>
  <si>
    <t>1821610068</t>
  </si>
  <si>
    <t>246788891</t>
  </si>
  <si>
    <t>-2016381002</t>
  </si>
  <si>
    <t>Demontáž a zpětná montáž hromosvodného vedení cca 55m</t>
  </si>
  <si>
    <t>-4767208</t>
  </si>
  <si>
    <t>-620504175</t>
  </si>
  <si>
    <t>-583183714</t>
  </si>
  <si>
    <t>79*0,024</t>
  </si>
  <si>
    <t>1,896*1,02 'Přepočtené koeficientem množství</t>
  </si>
  <si>
    <t>-327058644</t>
  </si>
  <si>
    <t>1875956008</t>
  </si>
  <si>
    <t>519135739</t>
  </si>
  <si>
    <t>36672563</t>
  </si>
  <si>
    <t>1680693015</t>
  </si>
  <si>
    <t>-1983904589</t>
  </si>
  <si>
    <t>1718859003</t>
  </si>
  <si>
    <t>-1746410618</t>
  </si>
  <si>
    <t>775298915</t>
  </si>
  <si>
    <t>769731363</t>
  </si>
  <si>
    <t>449156531</t>
  </si>
  <si>
    <t>1505385420</t>
  </si>
  <si>
    <t>989056502</t>
  </si>
  <si>
    <t>-859878351</t>
  </si>
  <si>
    <t>1539651695</t>
  </si>
  <si>
    <t>1913745383</t>
  </si>
  <si>
    <t>1816687435</t>
  </si>
  <si>
    <t>-1051948622</t>
  </si>
  <si>
    <t>-1811301614</t>
  </si>
  <si>
    <t>243436480</t>
  </si>
  <si>
    <t>-2122600628</t>
  </si>
  <si>
    <t>-179809466</t>
  </si>
  <si>
    <t>-882942075</t>
  </si>
  <si>
    <t>-1153535108</t>
  </si>
  <si>
    <t>461043835</t>
  </si>
  <si>
    <t>663268337</t>
  </si>
  <si>
    <t>1830899858</t>
  </si>
  <si>
    <t>1575708665</t>
  </si>
  <si>
    <t>-367987969</t>
  </si>
  <si>
    <t>1281836827</t>
  </si>
  <si>
    <t>1277894482</t>
  </si>
  <si>
    <t>-136658297</t>
  </si>
  <si>
    <t>154</t>
  </si>
  <si>
    <t>1330179707</t>
  </si>
  <si>
    <t>D.1.1/1-20 - Chrustova 20 - Stavební práce vnější - zateplení objektu,zateplení půdy,izolace suterénu,střecha</t>
  </si>
  <si>
    <t>-1334192277</t>
  </si>
  <si>
    <t>-9565627</t>
  </si>
  <si>
    <t>-368979949</t>
  </si>
  <si>
    <t>-778454666</t>
  </si>
  <si>
    <t>-2138208478</t>
  </si>
  <si>
    <t>1641802390</t>
  </si>
  <si>
    <t>1129247252</t>
  </si>
  <si>
    <t>1350251772</t>
  </si>
  <si>
    <t>1088003191</t>
  </si>
  <si>
    <t>748912662</t>
  </si>
  <si>
    <t>281250292</t>
  </si>
  <si>
    <t>-1348535585</t>
  </si>
  <si>
    <t>151007234</t>
  </si>
  <si>
    <t>-359406341</t>
  </si>
  <si>
    <t>-1340938389</t>
  </si>
  <si>
    <t>1994400473</t>
  </si>
  <si>
    <t>1626975529</t>
  </si>
  <si>
    <t>-371961416</t>
  </si>
  <si>
    <t>-1321882235</t>
  </si>
  <si>
    <t>1481163303</t>
  </si>
  <si>
    <t>-1292043613</t>
  </si>
  <si>
    <t>1392029640</t>
  </si>
  <si>
    <t>142851118</t>
  </si>
  <si>
    <t>764215604</t>
  </si>
  <si>
    <t>Oplechování horních ploch zdí a nadezdívek (atik) z pozinkovaného plechu s povrchovou úpravou celoplošně lepené rš 330 mm</t>
  </si>
  <si>
    <t>760272200</t>
  </si>
  <si>
    <t>-1921846450</t>
  </si>
  <si>
    <t>1492605112</t>
  </si>
  <si>
    <t>-1627015555</t>
  </si>
  <si>
    <t>-1339430442</t>
  </si>
  <si>
    <t>1941782692</t>
  </si>
  <si>
    <t>-451001514</t>
  </si>
  <si>
    <t>-1936250637</t>
  </si>
  <si>
    <t>322076661</t>
  </si>
  <si>
    <t>-233801479</t>
  </si>
  <si>
    <t>966840435</t>
  </si>
  <si>
    <t>1967354362</t>
  </si>
  <si>
    <t>386390772</t>
  </si>
  <si>
    <t>-1744480170</t>
  </si>
  <si>
    <t>641806301</t>
  </si>
  <si>
    <t>0,45*2*2+0,45*0,8+1,1*2,2</t>
  </si>
  <si>
    <t>1205787759</t>
  </si>
  <si>
    <t>-980262013</t>
  </si>
  <si>
    <t>1076868522</t>
  </si>
  <si>
    <t>24605994</t>
  </si>
  <si>
    <t>165599832</t>
  </si>
  <si>
    <t>516144110</t>
  </si>
  <si>
    <t>-1350570310</t>
  </si>
  <si>
    <t>1561939144</t>
  </si>
  <si>
    <t>1174149449</t>
  </si>
  <si>
    <t>796952586</t>
  </si>
  <si>
    <t>-811774871</t>
  </si>
  <si>
    <t>-381931976</t>
  </si>
  <si>
    <t>-1125280270</t>
  </si>
  <si>
    <t>1177905717</t>
  </si>
  <si>
    <t>1003120668</t>
  </si>
  <si>
    <t>-694467659</t>
  </si>
  <si>
    <t>94158632</t>
  </si>
  <si>
    <t>1724302465</t>
  </si>
  <si>
    <t>518658017</t>
  </si>
  <si>
    <t>425404300</t>
  </si>
  <si>
    <t>46510923</t>
  </si>
  <si>
    <t>-313023478</t>
  </si>
  <si>
    <t>-999856309</t>
  </si>
  <si>
    <t>-122096378</t>
  </si>
  <si>
    <t>-738974978</t>
  </si>
  <si>
    <t>-380082297</t>
  </si>
  <si>
    <t>212151848</t>
  </si>
  <si>
    <t>-760400673</t>
  </si>
  <si>
    <t>1254110381</t>
  </si>
  <si>
    <t>-1594558621</t>
  </si>
  <si>
    <t>-1095425852</t>
  </si>
  <si>
    <t>362167535</t>
  </si>
  <si>
    <t>-872593996</t>
  </si>
  <si>
    <t>8*20,95*2+8*11,55</t>
  </si>
  <si>
    <t>1979675021</t>
  </si>
  <si>
    <t>427,6*30</t>
  </si>
  <si>
    <t>-1146083567</t>
  </si>
  <si>
    <t>1608252670</t>
  </si>
  <si>
    <t>-1648752996</t>
  </si>
  <si>
    <t>427,6*30 'Přepočtené koeficientem množství</t>
  </si>
  <si>
    <t>-5453656</t>
  </si>
  <si>
    <t>1748849406</t>
  </si>
  <si>
    <t>2003025146</t>
  </si>
  <si>
    <t>38*1,75+9,75*1,75</t>
  </si>
  <si>
    <t>1071376666</t>
  </si>
  <si>
    <t>212550268</t>
  </si>
  <si>
    <t>-103338552</t>
  </si>
  <si>
    <t>-1175958536</t>
  </si>
  <si>
    <t>-1010619625</t>
  </si>
  <si>
    <t>565536718</t>
  </si>
  <si>
    <t>1046227401</t>
  </si>
  <si>
    <t>-1841528018</t>
  </si>
  <si>
    <t>-851861707</t>
  </si>
  <si>
    <t>1342935394</t>
  </si>
  <si>
    <t>924267335</t>
  </si>
  <si>
    <t>715387444</t>
  </si>
  <si>
    <t>-133085077</t>
  </si>
  <si>
    <t>1650120310</t>
  </si>
  <si>
    <t>-1184699414</t>
  </si>
  <si>
    <t>-664206967</t>
  </si>
  <si>
    <t>464889265</t>
  </si>
  <si>
    <t>-653355657</t>
  </si>
  <si>
    <t>1898366934</t>
  </si>
  <si>
    <t>960115002</t>
  </si>
  <si>
    <t>457709892</t>
  </si>
  <si>
    <t>28855272</t>
  </si>
  <si>
    <t>2029479765</t>
  </si>
  <si>
    <t>43990</t>
  </si>
  <si>
    <t>686130697</t>
  </si>
  <si>
    <t>-449969855</t>
  </si>
  <si>
    <t>1487946178</t>
  </si>
  <si>
    <t>1289829426</t>
  </si>
  <si>
    <t>1246480474</t>
  </si>
  <si>
    <t>1734719685</t>
  </si>
  <si>
    <t>1406212935</t>
  </si>
  <si>
    <t>1402931955</t>
  </si>
  <si>
    <t>1592024834</t>
  </si>
  <si>
    <t>1609923307</t>
  </si>
  <si>
    <t>982094492</t>
  </si>
  <si>
    <t>-141237159</t>
  </si>
  <si>
    <t>1207014521</t>
  </si>
  <si>
    <t>-522191173</t>
  </si>
  <si>
    <t>410534215</t>
  </si>
  <si>
    <t>819448831</t>
  </si>
  <si>
    <t>-695576958</t>
  </si>
  <si>
    <t>-327880039</t>
  </si>
  <si>
    <t>-986462320</t>
  </si>
  <si>
    <t>2020705010</t>
  </si>
  <si>
    <t>-1123706732</t>
  </si>
  <si>
    <t>-810551209</t>
  </si>
  <si>
    <t>89232527</t>
  </si>
  <si>
    <t>-1119496183</t>
  </si>
  <si>
    <t>-102655915</t>
  </si>
  <si>
    <t>-2068129988</t>
  </si>
  <si>
    <t>7678511041</t>
  </si>
  <si>
    <t xml:space="preserve">Montáž komínových lávek kompletní celé lávky-zpětná montáž </t>
  </si>
  <si>
    <t>24334371</t>
  </si>
  <si>
    <t>803611603</t>
  </si>
  <si>
    <t>1878803920</t>
  </si>
  <si>
    <t>1735034645</t>
  </si>
  <si>
    <t>1009979620</t>
  </si>
  <si>
    <t>-752611697</t>
  </si>
  <si>
    <t>770200024</t>
  </si>
  <si>
    <t>1163998439</t>
  </si>
  <si>
    <t>-1329305058</t>
  </si>
  <si>
    <t>190129665</t>
  </si>
  <si>
    <t>101982267</t>
  </si>
  <si>
    <t>2028526344</t>
  </si>
  <si>
    <t>1169699987</t>
  </si>
  <si>
    <t>-1061088414</t>
  </si>
  <si>
    <t>1964183374</t>
  </si>
  <si>
    <t>-463365278</t>
  </si>
  <si>
    <t>-1891392729</t>
  </si>
  <si>
    <t>-1333581056</t>
  </si>
  <si>
    <t xml:space="preserve">D.1.1/1-22 - Chrustova 22 - Stavební práce vnější -zateplení objektu,zateplení půdy,izolace suterénu, střecha </t>
  </si>
  <si>
    <t>-167937750</t>
  </si>
  <si>
    <t>-634874395</t>
  </si>
  <si>
    <t>-1147276985</t>
  </si>
  <si>
    <t>1783800440</t>
  </si>
  <si>
    <t>-837446795</t>
  </si>
  <si>
    <t>-141142400</t>
  </si>
  <si>
    <t>819321198</t>
  </si>
  <si>
    <t>1552855043</t>
  </si>
  <si>
    <t>-1176152214</t>
  </si>
  <si>
    <t>1137043482</t>
  </si>
  <si>
    <t>-738906573</t>
  </si>
  <si>
    <t>127667831</t>
  </si>
  <si>
    <t>1767711996</t>
  </si>
  <si>
    <t>1116612446</t>
  </si>
  <si>
    <t>-1555860341</t>
  </si>
  <si>
    <t>1246825336</t>
  </si>
  <si>
    <t>1578884594</t>
  </si>
  <si>
    <t>-789166966</t>
  </si>
  <si>
    <t>-2106832908</t>
  </si>
  <si>
    <t>-1079788305</t>
  </si>
  <si>
    <t>1855850484</t>
  </si>
  <si>
    <t>1953200079</t>
  </si>
  <si>
    <t>1627539736</t>
  </si>
  <si>
    <t>-1154984454</t>
  </si>
  <si>
    <t>1149084450</t>
  </si>
  <si>
    <t>-1215791934</t>
  </si>
  <si>
    <t>1721271908</t>
  </si>
  <si>
    <t>-224401274</t>
  </si>
  <si>
    <t>-978643214</t>
  </si>
  <si>
    <t>468435841</t>
  </si>
  <si>
    <t>-1412776394</t>
  </si>
  <si>
    <t>-416898267</t>
  </si>
  <si>
    <t>1418601507</t>
  </si>
  <si>
    <t>-3796445</t>
  </si>
  <si>
    <t>1933045867</t>
  </si>
  <si>
    <t>2090045415</t>
  </si>
  <si>
    <t>-1130846727</t>
  </si>
  <si>
    <t>-359041562</t>
  </si>
  <si>
    <t>984540323</t>
  </si>
  <si>
    <t>1278160287</t>
  </si>
  <si>
    <t>-2023998006</t>
  </si>
  <si>
    <t>455215086</t>
  </si>
  <si>
    <t>287,845+34,2+5,06</t>
  </si>
  <si>
    <t>-1070624416</t>
  </si>
  <si>
    <t>-1928362106</t>
  </si>
  <si>
    <t>1173412457</t>
  </si>
  <si>
    <t>1688251890</t>
  </si>
  <si>
    <t>1458612396</t>
  </si>
  <si>
    <t>8*11,55+8*20,95*2</t>
  </si>
  <si>
    <t>-1817879343</t>
  </si>
  <si>
    <t>-595852987</t>
  </si>
  <si>
    <t>677139759</t>
  </si>
  <si>
    <t>-505779161</t>
  </si>
  <si>
    <t>-1627381327</t>
  </si>
  <si>
    <t>1966628210</t>
  </si>
  <si>
    <t>-1864006641</t>
  </si>
  <si>
    <t>1566653072</t>
  </si>
  <si>
    <t>-1065212102</t>
  </si>
  <si>
    <t>1513681133</t>
  </si>
  <si>
    <t>-1641833671</t>
  </si>
  <si>
    <t>-332016310</t>
  </si>
  <si>
    <t>1760746262</t>
  </si>
  <si>
    <t>1350667009</t>
  </si>
  <si>
    <t>-1508530814</t>
  </si>
  <si>
    <t>1902423613</t>
  </si>
  <si>
    <t>367642437</t>
  </si>
  <si>
    <t>-2113408716</t>
  </si>
  <si>
    <t>-1649852360</t>
  </si>
  <si>
    <t>632597426</t>
  </si>
  <si>
    <t>-2020271252</t>
  </si>
  <si>
    <t>1010821429</t>
  </si>
  <si>
    <t>2007040332</t>
  </si>
  <si>
    <t>30881885</t>
  </si>
  <si>
    <t>2054749771</t>
  </si>
  <si>
    <t>1593537525</t>
  </si>
  <si>
    <t>1592814727</t>
  </si>
  <si>
    <t>116690336</t>
  </si>
  <si>
    <t>396967056</t>
  </si>
  <si>
    <t>744932243</t>
  </si>
  <si>
    <t>1103057051</t>
  </si>
  <si>
    <t>-2123820658</t>
  </si>
  <si>
    <t>-1779468591</t>
  </si>
  <si>
    <t>125381326</t>
  </si>
  <si>
    <t>637013259</t>
  </si>
  <si>
    <t>1431399040</t>
  </si>
  <si>
    <t>357423321</t>
  </si>
  <si>
    <t>271924505</t>
  </si>
  <si>
    <t>-1581827933</t>
  </si>
  <si>
    <t>1580553010</t>
  </si>
  <si>
    <t>-1897249320</t>
  </si>
  <si>
    <t>-1849193351</t>
  </si>
  <si>
    <t>-101752320</t>
  </si>
  <si>
    <t>71262332</t>
  </si>
  <si>
    <t>823005940</t>
  </si>
  <si>
    <t>-1559887519</t>
  </si>
  <si>
    <t xml:space="preserve">Provedení izolace proti povrchové a podpovrchové tlakové vodě ostatní na ploše svislé S z nopové fólie, včetně ukončení </t>
  </si>
  <si>
    <t>1482203471</t>
  </si>
  <si>
    <t>-2112353582</t>
  </si>
  <si>
    <t>1451520460</t>
  </si>
  <si>
    <t>-818355831</t>
  </si>
  <si>
    <t>13238354</t>
  </si>
  <si>
    <t>1916621980</t>
  </si>
  <si>
    <t>1435946544</t>
  </si>
  <si>
    <t>-1079336270</t>
  </si>
  <si>
    <t>-677783750</t>
  </si>
  <si>
    <t>-1073906740</t>
  </si>
  <si>
    <t>-1065095274</t>
  </si>
  <si>
    <t>1898652746</t>
  </si>
  <si>
    <t>657381169</t>
  </si>
  <si>
    <t>442658565</t>
  </si>
  <si>
    <t>-1403892293</t>
  </si>
  <si>
    <t>89444773</t>
  </si>
  <si>
    <t>1277259015</t>
  </si>
  <si>
    <t>-253975817</t>
  </si>
  <si>
    <t>2005353007</t>
  </si>
  <si>
    <t>-662140339</t>
  </si>
  <si>
    <t>-1823085258</t>
  </si>
  <si>
    <t>Demontáž a zpětná montáž hromosvodného vedení cca 60m</t>
  </si>
  <si>
    <t>-1544697862</t>
  </si>
  <si>
    <t>851373117</t>
  </si>
  <si>
    <t>-85789533</t>
  </si>
  <si>
    <t>1769874606</t>
  </si>
  <si>
    <t>969553554</t>
  </si>
  <si>
    <t>-1533220570</t>
  </si>
  <si>
    <t>1453909420</t>
  </si>
  <si>
    <t>-640214628</t>
  </si>
  <si>
    <t>98020561</t>
  </si>
  <si>
    <t>359179090</t>
  </si>
  <si>
    <t>1204668558</t>
  </si>
  <si>
    <t>-1970335103</t>
  </si>
  <si>
    <t>654673340</t>
  </si>
  <si>
    <t>1248474715</t>
  </si>
  <si>
    <t>1116377527</t>
  </si>
  <si>
    <t>190878370</t>
  </si>
  <si>
    <t>457127128</t>
  </si>
  <si>
    <t>1964148661</t>
  </si>
  <si>
    <t>1521819777</t>
  </si>
  <si>
    <t>-287704687</t>
  </si>
  <si>
    <t>-13757359</t>
  </si>
  <si>
    <t>134898203</t>
  </si>
  <si>
    <t>1940347946</t>
  </si>
  <si>
    <t>1791161383</t>
  </si>
  <si>
    <t>-330227038</t>
  </si>
  <si>
    <t>-1621416148</t>
  </si>
  <si>
    <t>-700768658</t>
  </si>
  <si>
    <t>1595160537</t>
  </si>
  <si>
    <t>-1212048365</t>
  </si>
  <si>
    <t>-1126109732</t>
  </si>
  <si>
    <t>-1209501193</t>
  </si>
  <si>
    <t>742981739</t>
  </si>
  <si>
    <t>-1616177821</t>
  </si>
  <si>
    <t>55352683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</si>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</sst>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0" fillId="0" borderId="0" xfId="0"/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5"/>
  <sheetViews>
    <sheetView showGridLines="0" tabSelected="1" topLeftCell="A1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0" t="s">
        <v>14</v>
      </c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23"/>
      <c r="AQ5" s="23"/>
      <c r="AR5" s="21"/>
      <c r="BE5" s="32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2" t="s">
        <v>17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23"/>
      <c r="AQ6" s="23"/>
      <c r="AR6" s="21"/>
      <c r="BE6" s="32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28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28"/>
      <c r="BS8" s="18" t="s">
        <v>6</v>
      </c>
    </row>
    <row r="9" spans="1:74" s="1" customFormat="1" ht="29.25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28"/>
      <c r="BS9" s="18" t="s">
        <v>6</v>
      </c>
    </row>
    <row r="10" spans="1:74" s="1" customFormat="1" ht="12" customHeight="1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2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8"/>
      <c r="BS12" s="18" t="s">
        <v>6</v>
      </c>
    </row>
    <row r="13" spans="1:74" s="1" customFormat="1" ht="12" customHeight="1">
      <c r="B13" s="22"/>
      <c r="C13" s="23"/>
      <c r="D13" s="30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36</v>
      </c>
      <c r="AO13" s="23"/>
      <c r="AP13" s="23"/>
      <c r="AQ13" s="23"/>
      <c r="AR13" s="21"/>
      <c r="BE13" s="328"/>
      <c r="BS13" s="18" t="s">
        <v>6</v>
      </c>
    </row>
    <row r="14" spans="1:74" ht="12.75">
      <c r="B14" s="22"/>
      <c r="C14" s="23"/>
      <c r="D14" s="23"/>
      <c r="E14" s="333" t="s">
        <v>36</v>
      </c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0" t="s">
        <v>34</v>
      </c>
      <c r="AL14" s="23"/>
      <c r="AM14" s="23"/>
      <c r="AN14" s="33" t="s">
        <v>36</v>
      </c>
      <c r="AO14" s="23"/>
      <c r="AP14" s="23"/>
      <c r="AQ14" s="23"/>
      <c r="AR14" s="21"/>
      <c r="BE14" s="32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8"/>
      <c r="BS15" s="18" t="s">
        <v>4</v>
      </c>
    </row>
    <row r="16" spans="1:74" s="1" customFormat="1" ht="12" customHeight="1">
      <c r="B16" s="22"/>
      <c r="C16" s="23"/>
      <c r="D16" s="30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38</v>
      </c>
      <c r="AO16" s="23"/>
      <c r="AP16" s="23"/>
      <c r="AQ16" s="23"/>
      <c r="AR16" s="21"/>
      <c r="BE16" s="32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34</v>
      </c>
      <c r="AL17" s="23"/>
      <c r="AM17" s="23"/>
      <c r="AN17" s="28" t="s">
        <v>40</v>
      </c>
      <c r="AO17" s="23"/>
      <c r="AP17" s="23"/>
      <c r="AQ17" s="23"/>
      <c r="AR17" s="21"/>
      <c r="BE17" s="328"/>
      <c r="BS17" s="18" t="s">
        <v>41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8"/>
      <c r="BS18" s="18" t="s">
        <v>6</v>
      </c>
    </row>
    <row r="19" spans="1:71" s="1" customFormat="1" ht="12" customHeight="1">
      <c r="B19" s="22"/>
      <c r="C19" s="23"/>
      <c r="D19" s="30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38</v>
      </c>
      <c r="AO19" s="23"/>
      <c r="AP19" s="23"/>
      <c r="AQ19" s="23"/>
      <c r="AR19" s="21"/>
      <c r="BE19" s="32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28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8"/>
    </row>
    <row r="22" spans="1:71" s="1" customFormat="1" ht="12" customHeight="1">
      <c r="B22" s="22"/>
      <c r="C22" s="23"/>
      <c r="D22" s="30" t="s">
        <v>43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8"/>
    </row>
    <row r="23" spans="1:71" s="1" customFormat="1" ht="47.25" customHeight="1">
      <c r="B23" s="22"/>
      <c r="C23" s="23"/>
      <c r="D23" s="23"/>
      <c r="E23" s="335" t="s">
        <v>44</v>
      </c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23"/>
      <c r="AP23" s="23"/>
      <c r="AQ23" s="23"/>
      <c r="AR23" s="21"/>
      <c r="BE23" s="32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8"/>
    </row>
    <row r="25" spans="1:71" s="1" customFormat="1" ht="6.95" customHeight="1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28"/>
    </row>
    <row r="26" spans="1:71" s="2" customFormat="1" ht="25.9" customHeight="1">
      <c r="A26" s="36"/>
      <c r="B26" s="37"/>
      <c r="C26" s="38"/>
      <c r="D26" s="39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6">
        <f>ROUND(AG54,2)</f>
        <v>0</v>
      </c>
      <c r="AL26" s="337"/>
      <c r="AM26" s="337"/>
      <c r="AN26" s="337"/>
      <c r="AO26" s="337"/>
      <c r="AP26" s="38"/>
      <c r="AQ26" s="38"/>
      <c r="AR26" s="41"/>
      <c r="BE26" s="328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8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8" t="s">
        <v>46</v>
      </c>
      <c r="M28" s="338"/>
      <c r="N28" s="338"/>
      <c r="O28" s="338"/>
      <c r="P28" s="338"/>
      <c r="Q28" s="38"/>
      <c r="R28" s="38"/>
      <c r="S28" s="38"/>
      <c r="T28" s="38"/>
      <c r="U28" s="38"/>
      <c r="V28" s="38"/>
      <c r="W28" s="338" t="s">
        <v>47</v>
      </c>
      <c r="X28" s="338"/>
      <c r="Y28" s="338"/>
      <c r="Z28" s="338"/>
      <c r="AA28" s="338"/>
      <c r="AB28" s="338"/>
      <c r="AC28" s="338"/>
      <c r="AD28" s="338"/>
      <c r="AE28" s="338"/>
      <c r="AF28" s="38"/>
      <c r="AG28" s="38"/>
      <c r="AH28" s="38"/>
      <c r="AI28" s="38"/>
      <c r="AJ28" s="38"/>
      <c r="AK28" s="338" t="s">
        <v>48</v>
      </c>
      <c r="AL28" s="338"/>
      <c r="AM28" s="338"/>
      <c r="AN28" s="338"/>
      <c r="AO28" s="338"/>
      <c r="AP28" s="38"/>
      <c r="AQ28" s="38"/>
      <c r="AR28" s="41"/>
      <c r="BE28" s="328"/>
    </row>
    <row r="29" spans="1:71" s="3" customFormat="1" ht="14.45" customHeight="1">
      <c r="B29" s="42"/>
      <c r="C29" s="43"/>
      <c r="D29" s="30" t="s">
        <v>49</v>
      </c>
      <c r="E29" s="43"/>
      <c r="F29" s="30" t="s">
        <v>50</v>
      </c>
      <c r="G29" s="43"/>
      <c r="H29" s="43"/>
      <c r="I29" s="43"/>
      <c r="J29" s="43"/>
      <c r="K29" s="43"/>
      <c r="L29" s="322">
        <v>0.21</v>
      </c>
      <c r="M29" s="321"/>
      <c r="N29" s="321"/>
      <c r="O29" s="321"/>
      <c r="P29" s="321"/>
      <c r="Q29" s="43"/>
      <c r="R29" s="43"/>
      <c r="S29" s="43"/>
      <c r="T29" s="43"/>
      <c r="U29" s="43"/>
      <c r="V29" s="43"/>
      <c r="W29" s="320">
        <f>ROUND(AZ54, 2)</f>
        <v>0</v>
      </c>
      <c r="X29" s="321"/>
      <c r="Y29" s="321"/>
      <c r="Z29" s="321"/>
      <c r="AA29" s="321"/>
      <c r="AB29" s="321"/>
      <c r="AC29" s="321"/>
      <c r="AD29" s="321"/>
      <c r="AE29" s="321"/>
      <c r="AF29" s="43"/>
      <c r="AG29" s="43"/>
      <c r="AH29" s="43"/>
      <c r="AI29" s="43"/>
      <c r="AJ29" s="43"/>
      <c r="AK29" s="320">
        <f>ROUND(AV54, 2)</f>
        <v>0</v>
      </c>
      <c r="AL29" s="321"/>
      <c r="AM29" s="321"/>
      <c r="AN29" s="321"/>
      <c r="AO29" s="321"/>
      <c r="AP29" s="43"/>
      <c r="AQ29" s="43"/>
      <c r="AR29" s="44"/>
      <c r="BE29" s="329"/>
    </row>
    <row r="30" spans="1:71" s="3" customFormat="1" ht="14.45" customHeight="1">
      <c r="B30" s="42"/>
      <c r="C30" s="43"/>
      <c r="D30" s="43"/>
      <c r="E30" s="43"/>
      <c r="F30" s="30" t="s">
        <v>51</v>
      </c>
      <c r="G30" s="43"/>
      <c r="H30" s="43"/>
      <c r="I30" s="43"/>
      <c r="J30" s="43"/>
      <c r="K30" s="43"/>
      <c r="L30" s="322">
        <v>0.15</v>
      </c>
      <c r="M30" s="321"/>
      <c r="N30" s="321"/>
      <c r="O30" s="321"/>
      <c r="P30" s="321"/>
      <c r="Q30" s="43"/>
      <c r="R30" s="43"/>
      <c r="S30" s="43"/>
      <c r="T30" s="43"/>
      <c r="U30" s="43"/>
      <c r="V30" s="43"/>
      <c r="W30" s="320">
        <f>ROUND(BA54, 2)</f>
        <v>0</v>
      </c>
      <c r="X30" s="321"/>
      <c r="Y30" s="321"/>
      <c r="Z30" s="321"/>
      <c r="AA30" s="321"/>
      <c r="AB30" s="321"/>
      <c r="AC30" s="321"/>
      <c r="AD30" s="321"/>
      <c r="AE30" s="321"/>
      <c r="AF30" s="43"/>
      <c r="AG30" s="43"/>
      <c r="AH30" s="43"/>
      <c r="AI30" s="43"/>
      <c r="AJ30" s="43"/>
      <c r="AK30" s="320">
        <f>ROUND(AW54, 2)</f>
        <v>0</v>
      </c>
      <c r="AL30" s="321"/>
      <c r="AM30" s="321"/>
      <c r="AN30" s="321"/>
      <c r="AO30" s="321"/>
      <c r="AP30" s="43"/>
      <c r="AQ30" s="43"/>
      <c r="AR30" s="44"/>
      <c r="BE30" s="329"/>
    </row>
    <row r="31" spans="1:71" s="3" customFormat="1" ht="14.45" hidden="1" customHeight="1">
      <c r="B31" s="42"/>
      <c r="C31" s="43"/>
      <c r="D31" s="43"/>
      <c r="E31" s="43"/>
      <c r="F31" s="30" t="s">
        <v>52</v>
      </c>
      <c r="G31" s="43"/>
      <c r="H31" s="43"/>
      <c r="I31" s="43"/>
      <c r="J31" s="43"/>
      <c r="K31" s="43"/>
      <c r="L31" s="322">
        <v>0.21</v>
      </c>
      <c r="M31" s="321"/>
      <c r="N31" s="321"/>
      <c r="O31" s="321"/>
      <c r="P31" s="321"/>
      <c r="Q31" s="43"/>
      <c r="R31" s="43"/>
      <c r="S31" s="43"/>
      <c r="T31" s="43"/>
      <c r="U31" s="43"/>
      <c r="V31" s="43"/>
      <c r="W31" s="320">
        <f>ROUND(BB54, 2)</f>
        <v>0</v>
      </c>
      <c r="X31" s="321"/>
      <c r="Y31" s="321"/>
      <c r="Z31" s="321"/>
      <c r="AA31" s="321"/>
      <c r="AB31" s="321"/>
      <c r="AC31" s="321"/>
      <c r="AD31" s="321"/>
      <c r="AE31" s="321"/>
      <c r="AF31" s="43"/>
      <c r="AG31" s="43"/>
      <c r="AH31" s="43"/>
      <c r="AI31" s="43"/>
      <c r="AJ31" s="43"/>
      <c r="AK31" s="320">
        <v>0</v>
      </c>
      <c r="AL31" s="321"/>
      <c r="AM31" s="321"/>
      <c r="AN31" s="321"/>
      <c r="AO31" s="321"/>
      <c r="AP31" s="43"/>
      <c r="AQ31" s="43"/>
      <c r="AR31" s="44"/>
      <c r="BE31" s="329"/>
    </row>
    <row r="32" spans="1:71" s="3" customFormat="1" ht="14.45" hidden="1" customHeight="1">
      <c r="B32" s="42"/>
      <c r="C32" s="43"/>
      <c r="D32" s="43"/>
      <c r="E32" s="43"/>
      <c r="F32" s="30" t="s">
        <v>53</v>
      </c>
      <c r="G32" s="43"/>
      <c r="H32" s="43"/>
      <c r="I32" s="43"/>
      <c r="J32" s="43"/>
      <c r="K32" s="43"/>
      <c r="L32" s="322">
        <v>0.15</v>
      </c>
      <c r="M32" s="321"/>
      <c r="N32" s="321"/>
      <c r="O32" s="321"/>
      <c r="P32" s="321"/>
      <c r="Q32" s="43"/>
      <c r="R32" s="43"/>
      <c r="S32" s="43"/>
      <c r="T32" s="43"/>
      <c r="U32" s="43"/>
      <c r="V32" s="43"/>
      <c r="W32" s="320">
        <f>ROUND(BC54, 2)</f>
        <v>0</v>
      </c>
      <c r="X32" s="321"/>
      <c r="Y32" s="321"/>
      <c r="Z32" s="321"/>
      <c r="AA32" s="321"/>
      <c r="AB32" s="321"/>
      <c r="AC32" s="321"/>
      <c r="AD32" s="321"/>
      <c r="AE32" s="321"/>
      <c r="AF32" s="43"/>
      <c r="AG32" s="43"/>
      <c r="AH32" s="43"/>
      <c r="AI32" s="43"/>
      <c r="AJ32" s="43"/>
      <c r="AK32" s="320">
        <v>0</v>
      </c>
      <c r="AL32" s="321"/>
      <c r="AM32" s="321"/>
      <c r="AN32" s="321"/>
      <c r="AO32" s="321"/>
      <c r="AP32" s="43"/>
      <c r="AQ32" s="43"/>
      <c r="AR32" s="44"/>
      <c r="BE32" s="329"/>
    </row>
    <row r="33" spans="1:57" s="3" customFormat="1" ht="14.45" hidden="1" customHeight="1">
      <c r="B33" s="42"/>
      <c r="C33" s="43"/>
      <c r="D33" s="43"/>
      <c r="E33" s="43"/>
      <c r="F33" s="30" t="s">
        <v>54</v>
      </c>
      <c r="G33" s="43"/>
      <c r="H33" s="43"/>
      <c r="I33" s="43"/>
      <c r="J33" s="43"/>
      <c r="K33" s="43"/>
      <c r="L33" s="322">
        <v>0</v>
      </c>
      <c r="M33" s="321"/>
      <c r="N33" s="321"/>
      <c r="O33" s="321"/>
      <c r="P33" s="321"/>
      <c r="Q33" s="43"/>
      <c r="R33" s="43"/>
      <c r="S33" s="43"/>
      <c r="T33" s="43"/>
      <c r="U33" s="43"/>
      <c r="V33" s="43"/>
      <c r="W33" s="320">
        <f>ROUND(BD54, 2)</f>
        <v>0</v>
      </c>
      <c r="X33" s="321"/>
      <c r="Y33" s="321"/>
      <c r="Z33" s="321"/>
      <c r="AA33" s="321"/>
      <c r="AB33" s="321"/>
      <c r="AC33" s="321"/>
      <c r="AD33" s="321"/>
      <c r="AE33" s="321"/>
      <c r="AF33" s="43"/>
      <c r="AG33" s="43"/>
      <c r="AH33" s="43"/>
      <c r="AI33" s="43"/>
      <c r="AJ33" s="43"/>
      <c r="AK33" s="320">
        <v>0</v>
      </c>
      <c r="AL33" s="321"/>
      <c r="AM33" s="321"/>
      <c r="AN33" s="321"/>
      <c r="AO33" s="321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56</v>
      </c>
      <c r="U35" s="47"/>
      <c r="V35" s="47"/>
      <c r="W35" s="47"/>
      <c r="X35" s="326" t="s">
        <v>57</v>
      </c>
      <c r="Y35" s="324"/>
      <c r="Z35" s="324"/>
      <c r="AA35" s="324"/>
      <c r="AB35" s="324"/>
      <c r="AC35" s="47"/>
      <c r="AD35" s="47"/>
      <c r="AE35" s="47"/>
      <c r="AF35" s="47"/>
      <c r="AG35" s="47"/>
      <c r="AH35" s="47"/>
      <c r="AI35" s="47"/>
      <c r="AJ35" s="47"/>
      <c r="AK35" s="323">
        <f>SUM(AK26:AK33)</f>
        <v>0</v>
      </c>
      <c r="AL35" s="324"/>
      <c r="AM35" s="324"/>
      <c r="AN35" s="324"/>
      <c r="AO35" s="325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4" t="s">
        <v>58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0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200103/981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8" t="str">
        <f>K6</f>
        <v>Regenerace bytového fondu Mírová osada I.etapa -ul.Chrustova - VZ ZATEPLENÍ ,IZOLACE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Slezská Ostrava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350" t="str">
        <f>IF(AN8= "","",AN8)</f>
        <v>22. 3. 2020</v>
      </c>
      <c r="AN47" s="35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37</v>
      </c>
      <c r="AJ49" s="38"/>
      <c r="AK49" s="38"/>
      <c r="AL49" s="38"/>
      <c r="AM49" s="351" t="str">
        <f>IF(E17="","",E17)</f>
        <v xml:space="preserve">Lenka Jerakasová </v>
      </c>
      <c r="AN49" s="352"/>
      <c r="AO49" s="352"/>
      <c r="AP49" s="352"/>
      <c r="AQ49" s="38"/>
      <c r="AR49" s="41"/>
      <c r="AS49" s="353" t="s">
        <v>59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0" t="s">
        <v>35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42</v>
      </c>
      <c r="AJ50" s="38"/>
      <c r="AK50" s="38"/>
      <c r="AL50" s="38"/>
      <c r="AM50" s="351" t="str">
        <f>IF(E20="","",E20)</f>
        <v xml:space="preserve">Lenka Jerakasová </v>
      </c>
      <c r="AN50" s="352"/>
      <c r="AO50" s="352"/>
      <c r="AP50" s="352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2" t="s">
        <v>60</v>
      </c>
      <c r="D52" s="343"/>
      <c r="E52" s="343"/>
      <c r="F52" s="343"/>
      <c r="G52" s="343"/>
      <c r="H52" s="68"/>
      <c r="I52" s="345" t="s">
        <v>61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4" t="s">
        <v>62</v>
      </c>
      <c r="AH52" s="343"/>
      <c r="AI52" s="343"/>
      <c r="AJ52" s="343"/>
      <c r="AK52" s="343"/>
      <c r="AL52" s="343"/>
      <c r="AM52" s="343"/>
      <c r="AN52" s="345" t="s">
        <v>63</v>
      </c>
      <c r="AO52" s="343"/>
      <c r="AP52" s="343"/>
      <c r="AQ52" s="69" t="s">
        <v>64</v>
      </c>
      <c r="AR52" s="41"/>
      <c r="AS52" s="70" t="s">
        <v>65</v>
      </c>
      <c r="AT52" s="71" t="s">
        <v>66</v>
      </c>
      <c r="AU52" s="71" t="s">
        <v>67</v>
      </c>
      <c r="AV52" s="71" t="s">
        <v>68</v>
      </c>
      <c r="AW52" s="71" t="s">
        <v>69</v>
      </c>
      <c r="AX52" s="71" t="s">
        <v>70</v>
      </c>
      <c r="AY52" s="71" t="s">
        <v>71</v>
      </c>
      <c r="AZ52" s="71" t="s">
        <v>72</v>
      </c>
      <c r="BA52" s="71" t="s">
        <v>73</v>
      </c>
      <c r="BB52" s="71" t="s">
        <v>74</v>
      </c>
      <c r="BC52" s="71" t="s">
        <v>75</v>
      </c>
      <c r="BD52" s="72" t="s">
        <v>76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6">
        <f>ROUND(SUM(AG55:AG63),2)</f>
        <v>0</v>
      </c>
      <c r="AH54" s="346"/>
      <c r="AI54" s="346"/>
      <c r="AJ54" s="346"/>
      <c r="AK54" s="346"/>
      <c r="AL54" s="346"/>
      <c r="AM54" s="346"/>
      <c r="AN54" s="347">
        <f t="shared" ref="AN54:AN63" si="0">SUM(AG54,AT54)</f>
        <v>0</v>
      </c>
      <c r="AO54" s="347"/>
      <c r="AP54" s="347"/>
      <c r="AQ54" s="80" t="s">
        <v>32</v>
      </c>
      <c r="AR54" s="81"/>
      <c r="AS54" s="82">
        <f>ROUND(SUM(AS55:AS63),2)</f>
        <v>0</v>
      </c>
      <c r="AT54" s="83">
        <f t="shared" ref="AT54:AT63" si="1">ROUND(SUM(AV54:AW54),2)</f>
        <v>0</v>
      </c>
      <c r="AU54" s="84">
        <f>ROUND(SUM(AU55:AU63),5)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ROUND(SUM(AZ55:AZ63),2)</f>
        <v>0</v>
      </c>
      <c r="BA54" s="83">
        <f>ROUND(SUM(BA55:BA63),2)</f>
        <v>0</v>
      </c>
      <c r="BB54" s="83">
        <f>ROUND(SUM(BB55:BB63),2)</f>
        <v>0</v>
      </c>
      <c r="BC54" s="83">
        <f>ROUND(SUM(BC55:BC63),2)</f>
        <v>0</v>
      </c>
      <c r="BD54" s="85">
        <f>ROUND(SUM(BD55:BD63),2)</f>
        <v>0</v>
      </c>
      <c r="BS54" s="86" t="s">
        <v>78</v>
      </c>
      <c r="BT54" s="86" t="s">
        <v>79</v>
      </c>
      <c r="BV54" s="86" t="s">
        <v>80</v>
      </c>
      <c r="BW54" s="86" t="s">
        <v>5</v>
      </c>
      <c r="BX54" s="86" t="s">
        <v>81</v>
      </c>
      <c r="CL54" s="86" t="s">
        <v>19</v>
      </c>
    </row>
    <row r="55" spans="1:91" s="7" customFormat="1" ht="37.5" customHeight="1">
      <c r="A55" s="87" t="s">
        <v>82</v>
      </c>
      <c r="B55" s="88"/>
      <c r="C55" s="89"/>
      <c r="D55" s="341" t="s">
        <v>14</v>
      </c>
      <c r="E55" s="341"/>
      <c r="F55" s="341"/>
      <c r="G55" s="341"/>
      <c r="H55" s="341"/>
      <c r="I55" s="90"/>
      <c r="J55" s="341" t="s">
        <v>17</v>
      </c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39">
        <f>'200103-981 - Regenerace b...'!J28</f>
        <v>0</v>
      </c>
      <c r="AH55" s="340"/>
      <c r="AI55" s="340"/>
      <c r="AJ55" s="340"/>
      <c r="AK55" s="340"/>
      <c r="AL55" s="340"/>
      <c r="AM55" s="340"/>
      <c r="AN55" s="339">
        <f t="shared" si="0"/>
        <v>0</v>
      </c>
      <c r="AO55" s="340"/>
      <c r="AP55" s="340"/>
      <c r="AQ55" s="91" t="s">
        <v>83</v>
      </c>
      <c r="AR55" s="92"/>
      <c r="AS55" s="93">
        <v>0</v>
      </c>
      <c r="AT55" s="94">
        <f t="shared" si="1"/>
        <v>0</v>
      </c>
      <c r="AU55" s="95">
        <f>'200103-981 - Regenerace b...'!P75</f>
        <v>0</v>
      </c>
      <c r="AV55" s="94">
        <f>'200103-981 - Regenerace b...'!J31</f>
        <v>0</v>
      </c>
      <c r="AW55" s="94">
        <f>'200103-981 - Regenerace b...'!J32</f>
        <v>0</v>
      </c>
      <c r="AX55" s="94">
        <f>'200103-981 - Regenerace b...'!J33</f>
        <v>0</v>
      </c>
      <c r="AY55" s="94">
        <f>'200103-981 - Regenerace b...'!J34</f>
        <v>0</v>
      </c>
      <c r="AZ55" s="94">
        <f>'200103-981 - Regenerace b...'!F31</f>
        <v>0</v>
      </c>
      <c r="BA55" s="94">
        <f>'200103-981 - Regenerace b...'!F32</f>
        <v>0</v>
      </c>
      <c r="BB55" s="94">
        <f>'200103-981 - Regenerace b...'!F33</f>
        <v>0</v>
      </c>
      <c r="BC55" s="94">
        <f>'200103-981 - Regenerace b...'!F34</f>
        <v>0</v>
      </c>
      <c r="BD55" s="96">
        <f>'200103-981 - Regenerace b...'!F35</f>
        <v>0</v>
      </c>
      <c r="BT55" s="97" t="s">
        <v>21</v>
      </c>
      <c r="BU55" s="97" t="s">
        <v>84</v>
      </c>
      <c r="BV55" s="97" t="s">
        <v>80</v>
      </c>
      <c r="BW55" s="97" t="s">
        <v>5</v>
      </c>
      <c r="BX55" s="97" t="s">
        <v>81</v>
      </c>
      <c r="CL55" s="97" t="s">
        <v>19</v>
      </c>
    </row>
    <row r="56" spans="1:91" s="7" customFormat="1" ht="37.5" customHeight="1">
      <c r="A56" s="87" t="s">
        <v>82</v>
      </c>
      <c r="B56" s="88"/>
      <c r="C56" s="89"/>
      <c r="D56" s="341" t="s">
        <v>85</v>
      </c>
      <c r="E56" s="341"/>
      <c r="F56" s="341"/>
      <c r="G56" s="341"/>
      <c r="H56" s="341"/>
      <c r="I56" s="90"/>
      <c r="J56" s="341" t="s">
        <v>86</v>
      </c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39">
        <f>'D.1.1-1-12 - Chrustova 12...'!J30</f>
        <v>0</v>
      </c>
      <c r="AH56" s="340"/>
      <c r="AI56" s="340"/>
      <c r="AJ56" s="340"/>
      <c r="AK56" s="340"/>
      <c r="AL56" s="340"/>
      <c r="AM56" s="340"/>
      <c r="AN56" s="339">
        <f t="shared" si="0"/>
        <v>0</v>
      </c>
      <c r="AO56" s="340"/>
      <c r="AP56" s="340"/>
      <c r="AQ56" s="91" t="s">
        <v>83</v>
      </c>
      <c r="AR56" s="92"/>
      <c r="AS56" s="93">
        <v>0</v>
      </c>
      <c r="AT56" s="94">
        <f t="shared" si="1"/>
        <v>0</v>
      </c>
      <c r="AU56" s="95">
        <f>'D.1.1-1-12 - Chrustova 12...'!P102</f>
        <v>0</v>
      </c>
      <c r="AV56" s="94">
        <f>'D.1.1-1-12 - Chrustova 12...'!J33</f>
        <v>0</v>
      </c>
      <c r="AW56" s="94">
        <f>'D.1.1-1-12 - Chrustova 12...'!J34</f>
        <v>0</v>
      </c>
      <c r="AX56" s="94">
        <f>'D.1.1-1-12 - Chrustova 12...'!J35</f>
        <v>0</v>
      </c>
      <c r="AY56" s="94">
        <f>'D.1.1-1-12 - Chrustova 12...'!J36</f>
        <v>0</v>
      </c>
      <c r="AZ56" s="94">
        <f>'D.1.1-1-12 - Chrustova 12...'!F33</f>
        <v>0</v>
      </c>
      <c r="BA56" s="94">
        <f>'D.1.1-1-12 - Chrustova 12...'!F34</f>
        <v>0</v>
      </c>
      <c r="BB56" s="94">
        <f>'D.1.1-1-12 - Chrustova 12...'!F35</f>
        <v>0</v>
      </c>
      <c r="BC56" s="94">
        <f>'D.1.1-1-12 - Chrustova 12...'!F36</f>
        <v>0</v>
      </c>
      <c r="BD56" s="96">
        <f>'D.1.1-1-12 - Chrustova 12...'!F37</f>
        <v>0</v>
      </c>
      <c r="BT56" s="97" t="s">
        <v>21</v>
      </c>
      <c r="BV56" s="97" t="s">
        <v>80</v>
      </c>
      <c r="BW56" s="97" t="s">
        <v>87</v>
      </c>
      <c r="BX56" s="97" t="s">
        <v>5</v>
      </c>
      <c r="CL56" s="97" t="s">
        <v>19</v>
      </c>
      <c r="CM56" s="97" t="s">
        <v>21</v>
      </c>
    </row>
    <row r="57" spans="1:91" s="7" customFormat="1" ht="37.5" customHeight="1">
      <c r="A57" s="87" t="s">
        <v>82</v>
      </c>
      <c r="B57" s="88"/>
      <c r="C57" s="89"/>
      <c r="D57" s="341" t="s">
        <v>88</v>
      </c>
      <c r="E57" s="341"/>
      <c r="F57" s="341"/>
      <c r="G57" s="341"/>
      <c r="H57" s="341"/>
      <c r="I57" s="90"/>
      <c r="J57" s="341" t="s">
        <v>89</v>
      </c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39">
        <f>'D.1.1-1-16 - Chrustova 16...'!J30</f>
        <v>0</v>
      </c>
      <c r="AH57" s="340"/>
      <c r="AI57" s="340"/>
      <c r="AJ57" s="340"/>
      <c r="AK57" s="340"/>
      <c r="AL57" s="340"/>
      <c r="AM57" s="340"/>
      <c r="AN57" s="339">
        <f t="shared" si="0"/>
        <v>0</v>
      </c>
      <c r="AO57" s="340"/>
      <c r="AP57" s="340"/>
      <c r="AQ57" s="91" t="s">
        <v>83</v>
      </c>
      <c r="AR57" s="92"/>
      <c r="AS57" s="93">
        <v>0</v>
      </c>
      <c r="AT57" s="94">
        <f t="shared" si="1"/>
        <v>0</v>
      </c>
      <c r="AU57" s="95">
        <f>'D.1.1-1-16 - Chrustova 16...'!P103</f>
        <v>0</v>
      </c>
      <c r="AV57" s="94">
        <f>'D.1.1-1-16 - Chrustova 16...'!J33</f>
        <v>0</v>
      </c>
      <c r="AW57" s="94">
        <f>'D.1.1-1-16 - Chrustova 16...'!J34</f>
        <v>0</v>
      </c>
      <c r="AX57" s="94">
        <f>'D.1.1-1-16 - Chrustova 16...'!J35</f>
        <v>0</v>
      </c>
      <c r="AY57" s="94">
        <f>'D.1.1-1-16 - Chrustova 16...'!J36</f>
        <v>0</v>
      </c>
      <c r="AZ57" s="94">
        <f>'D.1.1-1-16 - Chrustova 16...'!F33</f>
        <v>0</v>
      </c>
      <c r="BA57" s="94">
        <f>'D.1.1-1-16 - Chrustova 16...'!F34</f>
        <v>0</v>
      </c>
      <c r="BB57" s="94">
        <f>'D.1.1-1-16 - Chrustova 16...'!F35</f>
        <v>0</v>
      </c>
      <c r="BC57" s="94">
        <f>'D.1.1-1-16 - Chrustova 16...'!F36</f>
        <v>0</v>
      </c>
      <c r="BD57" s="96">
        <f>'D.1.1-1-16 - Chrustova 16...'!F37</f>
        <v>0</v>
      </c>
      <c r="BT57" s="97" t="s">
        <v>21</v>
      </c>
      <c r="BV57" s="97" t="s">
        <v>80</v>
      </c>
      <c r="BW57" s="97" t="s">
        <v>90</v>
      </c>
      <c r="BX57" s="97" t="s">
        <v>5</v>
      </c>
      <c r="CL57" s="97" t="s">
        <v>19</v>
      </c>
      <c r="CM57" s="97" t="s">
        <v>21</v>
      </c>
    </row>
    <row r="58" spans="1:91" s="7" customFormat="1" ht="37.5" customHeight="1">
      <c r="A58" s="87" t="s">
        <v>82</v>
      </c>
      <c r="B58" s="88"/>
      <c r="C58" s="89"/>
      <c r="D58" s="341" t="s">
        <v>91</v>
      </c>
      <c r="E58" s="341"/>
      <c r="F58" s="341"/>
      <c r="G58" s="341"/>
      <c r="H58" s="341"/>
      <c r="I58" s="90"/>
      <c r="J58" s="341" t="s">
        <v>92</v>
      </c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39">
        <f>'D.1.1-1-8 - Chrustova 8 -...'!J30</f>
        <v>0</v>
      </c>
      <c r="AH58" s="340"/>
      <c r="AI58" s="340"/>
      <c r="AJ58" s="340"/>
      <c r="AK58" s="340"/>
      <c r="AL58" s="340"/>
      <c r="AM58" s="340"/>
      <c r="AN58" s="339">
        <f t="shared" si="0"/>
        <v>0</v>
      </c>
      <c r="AO58" s="340"/>
      <c r="AP58" s="340"/>
      <c r="AQ58" s="91" t="s">
        <v>83</v>
      </c>
      <c r="AR58" s="92"/>
      <c r="AS58" s="93">
        <v>0</v>
      </c>
      <c r="AT58" s="94">
        <f t="shared" si="1"/>
        <v>0</v>
      </c>
      <c r="AU58" s="95">
        <f>'D.1.1-1-8 - Chrustova 8 -...'!P101</f>
        <v>0</v>
      </c>
      <c r="AV58" s="94">
        <f>'D.1.1-1-8 - Chrustova 8 -...'!J33</f>
        <v>0</v>
      </c>
      <c r="AW58" s="94">
        <f>'D.1.1-1-8 - Chrustova 8 -...'!J34</f>
        <v>0</v>
      </c>
      <c r="AX58" s="94">
        <f>'D.1.1-1-8 - Chrustova 8 -...'!J35</f>
        <v>0</v>
      </c>
      <c r="AY58" s="94">
        <f>'D.1.1-1-8 - Chrustova 8 -...'!J36</f>
        <v>0</v>
      </c>
      <c r="AZ58" s="94">
        <f>'D.1.1-1-8 - Chrustova 8 -...'!F33</f>
        <v>0</v>
      </c>
      <c r="BA58" s="94">
        <f>'D.1.1-1-8 - Chrustova 8 -...'!F34</f>
        <v>0</v>
      </c>
      <c r="BB58" s="94">
        <f>'D.1.1-1-8 - Chrustova 8 -...'!F35</f>
        <v>0</v>
      </c>
      <c r="BC58" s="94">
        <f>'D.1.1-1-8 - Chrustova 8 -...'!F36</f>
        <v>0</v>
      </c>
      <c r="BD58" s="96">
        <f>'D.1.1-1-8 - Chrustova 8 -...'!F37</f>
        <v>0</v>
      </c>
      <c r="BT58" s="97" t="s">
        <v>21</v>
      </c>
      <c r="BV58" s="97" t="s">
        <v>80</v>
      </c>
      <c r="BW58" s="97" t="s">
        <v>93</v>
      </c>
      <c r="BX58" s="97" t="s">
        <v>5</v>
      </c>
      <c r="CL58" s="97" t="s">
        <v>19</v>
      </c>
      <c r="CM58" s="97" t="s">
        <v>21</v>
      </c>
    </row>
    <row r="59" spans="1:91" s="7" customFormat="1" ht="37.5" customHeight="1">
      <c r="A59" s="87" t="s">
        <v>82</v>
      </c>
      <c r="B59" s="88"/>
      <c r="C59" s="89"/>
      <c r="D59" s="341" t="s">
        <v>94</v>
      </c>
      <c r="E59" s="341"/>
      <c r="F59" s="341"/>
      <c r="G59" s="341"/>
      <c r="H59" s="341"/>
      <c r="I59" s="90"/>
      <c r="J59" s="341" t="s">
        <v>95</v>
      </c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39">
        <f>'D.1.1-1-10 - Chrustova 10...'!J30</f>
        <v>0</v>
      </c>
      <c r="AH59" s="340"/>
      <c r="AI59" s="340"/>
      <c r="AJ59" s="340"/>
      <c r="AK59" s="340"/>
      <c r="AL59" s="340"/>
      <c r="AM59" s="340"/>
      <c r="AN59" s="339">
        <f t="shared" si="0"/>
        <v>0</v>
      </c>
      <c r="AO59" s="340"/>
      <c r="AP59" s="340"/>
      <c r="AQ59" s="91" t="s">
        <v>83</v>
      </c>
      <c r="AR59" s="92"/>
      <c r="AS59" s="93">
        <v>0</v>
      </c>
      <c r="AT59" s="94">
        <f t="shared" si="1"/>
        <v>0</v>
      </c>
      <c r="AU59" s="95">
        <f>'D.1.1-1-10 - Chrustova 10...'!P103</f>
        <v>0</v>
      </c>
      <c r="AV59" s="94">
        <f>'D.1.1-1-10 - Chrustova 10...'!J33</f>
        <v>0</v>
      </c>
      <c r="AW59" s="94">
        <f>'D.1.1-1-10 - Chrustova 10...'!J34</f>
        <v>0</v>
      </c>
      <c r="AX59" s="94">
        <f>'D.1.1-1-10 - Chrustova 10...'!J35</f>
        <v>0</v>
      </c>
      <c r="AY59" s="94">
        <f>'D.1.1-1-10 - Chrustova 10...'!J36</f>
        <v>0</v>
      </c>
      <c r="AZ59" s="94">
        <f>'D.1.1-1-10 - Chrustova 10...'!F33</f>
        <v>0</v>
      </c>
      <c r="BA59" s="94">
        <f>'D.1.1-1-10 - Chrustova 10...'!F34</f>
        <v>0</v>
      </c>
      <c r="BB59" s="94">
        <f>'D.1.1-1-10 - Chrustova 10...'!F35</f>
        <v>0</v>
      </c>
      <c r="BC59" s="94">
        <f>'D.1.1-1-10 - Chrustova 10...'!F36</f>
        <v>0</v>
      </c>
      <c r="BD59" s="96">
        <f>'D.1.1-1-10 - Chrustova 10...'!F37</f>
        <v>0</v>
      </c>
      <c r="BT59" s="97" t="s">
        <v>21</v>
      </c>
      <c r="BV59" s="97" t="s">
        <v>80</v>
      </c>
      <c r="BW59" s="97" t="s">
        <v>96</v>
      </c>
      <c r="BX59" s="97" t="s">
        <v>5</v>
      </c>
      <c r="CL59" s="97" t="s">
        <v>19</v>
      </c>
      <c r="CM59" s="97" t="s">
        <v>21</v>
      </c>
    </row>
    <row r="60" spans="1:91" s="7" customFormat="1" ht="37.5" customHeight="1">
      <c r="A60" s="87" t="s">
        <v>82</v>
      </c>
      <c r="B60" s="88"/>
      <c r="C60" s="89"/>
      <c r="D60" s="341" t="s">
        <v>97</v>
      </c>
      <c r="E60" s="341"/>
      <c r="F60" s="341"/>
      <c r="G60" s="341"/>
      <c r="H60" s="341"/>
      <c r="I60" s="90"/>
      <c r="J60" s="341" t="s">
        <v>98</v>
      </c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39">
        <f>'D.1.1-1-14 - Chrustova 14...'!J30</f>
        <v>0</v>
      </c>
      <c r="AH60" s="340"/>
      <c r="AI60" s="340"/>
      <c r="AJ60" s="340"/>
      <c r="AK60" s="340"/>
      <c r="AL60" s="340"/>
      <c r="AM60" s="340"/>
      <c r="AN60" s="339">
        <f t="shared" si="0"/>
        <v>0</v>
      </c>
      <c r="AO60" s="340"/>
      <c r="AP60" s="340"/>
      <c r="AQ60" s="91" t="s">
        <v>83</v>
      </c>
      <c r="AR60" s="92"/>
      <c r="AS60" s="93">
        <v>0</v>
      </c>
      <c r="AT60" s="94">
        <f t="shared" si="1"/>
        <v>0</v>
      </c>
      <c r="AU60" s="95">
        <f>'D.1.1-1-14 - Chrustova 14...'!P103</f>
        <v>0</v>
      </c>
      <c r="AV60" s="94">
        <f>'D.1.1-1-14 - Chrustova 14...'!J33</f>
        <v>0</v>
      </c>
      <c r="AW60" s="94">
        <f>'D.1.1-1-14 - Chrustova 14...'!J34</f>
        <v>0</v>
      </c>
      <c r="AX60" s="94">
        <f>'D.1.1-1-14 - Chrustova 14...'!J35</f>
        <v>0</v>
      </c>
      <c r="AY60" s="94">
        <f>'D.1.1-1-14 - Chrustova 14...'!J36</f>
        <v>0</v>
      </c>
      <c r="AZ60" s="94">
        <f>'D.1.1-1-14 - Chrustova 14...'!F33</f>
        <v>0</v>
      </c>
      <c r="BA60" s="94">
        <f>'D.1.1-1-14 - Chrustova 14...'!F34</f>
        <v>0</v>
      </c>
      <c r="BB60" s="94">
        <f>'D.1.1-1-14 - Chrustova 14...'!F35</f>
        <v>0</v>
      </c>
      <c r="BC60" s="94">
        <f>'D.1.1-1-14 - Chrustova 14...'!F36</f>
        <v>0</v>
      </c>
      <c r="BD60" s="96">
        <f>'D.1.1-1-14 - Chrustova 14...'!F37</f>
        <v>0</v>
      </c>
      <c r="BT60" s="97" t="s">
        <v>21</v>
      </c>
      <c r="BV60" s="97" t="s">
        <v>80</v>
      </c>
      <c r="BW60" s="97" t="s">
        <v>99</v>
      </c>
      <c r="BX60" s="97" t="s">
        <v>5</v>
      </c>
      <c r="CL60" s="97" t="s">
        <v>19</v>
      </c>
      <c r="CM60" s="97" t="s">
        <v>21</v>
      </c>
    </row>
    <row r="61" spans="1:91" s="7" customFormat="1" ht="37.5" customHeight="1">
      <c r="A61" s="87" t="s">
        <v>82</v>
      </c>
      <c r="B61" s="88"/>
      <c r="C61" s="89"/>
      <c r="D61" s="341" t="s">
        <v>100</v>
      </c>
      <c r="E61" s="341"/>
      <c r="F61" s="341"/>
      <c r="G61" s="341"/>
      <c r="H61" s="341"/>
      <c r="I61" s="90"/>
      <c r="J61" s="341" t="s">
        <v>101</v>
      </c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39">
        <f>'D.1.1-1-18 - Chrustova 18...'!J30</f>
        <v>0</v>
      </c>
      <c r="AH61" s="340"/>
      <c r="AI61" s="340"/>
      <c r="AJ61" s="340"/>
      <c r="AK61" s="340"/>
      <c r="AL61" s="340"/>
      <c r="AM61" s="340"/>
      <c r="AN61" s="339">
        <f t="shared" si="0"/>
        <v>0</v>
      </c>
      <c r="AO61" s="340"/>
      <c r="AP61" s="340"/>
      <c r="AQ61" s="91" t="s">
        <v>83</v>
      </c>
      <c r="AR61" s="92"/>
      <c r="AS61" s="93">
        <v>0</v>
      </c>
      <c r="AT61" s="94">
        <f t="shared" si="1"/>
        <v>0</v>
      </c>
      <c r="AU61" s="95">
        <f>'D.1.1-1-18 - Chrustova 18...'!P104</f>
        <v>0</v>
      </c>
      <c r="AV61" s="94">
        <f>'D.1.1-1-18 - Chrustova 18...'!J33</f>
        <v>0</v>
      </c>
      <c r="AW61" s="94">
        <f>'D.1.1-1-18 - Chrustova 18...'!J34</f>
        <v>0</v>
      </c>
      <c r="AX61" s="94">
        <f>'D.1.1-1-18 - Chrustova 18...'!J35</f>
        <v>0</v>
      </c>
      <c r="AY61" s="94">
        <f>'D.1.1-1-18 - Chrustova 18...'!J36</f>
        <v>0</v>
      </c>
      <c r="AZ61" s="94">
        <f>'D.1.1-1-18 - Chrustova 18...'!F33</f>
        <v>0</v>
      </c>
      <c r="BA61" s="94">
        <f>'D.1.1-1-18 - Chrustova 18...'!F34</f>
        <v>0</v>
      </c>
      <c r="BB61" s="94">
        <f>'D.1.1-1-18 - Chrustova 18...'!F35</f>
        <v>0</v>
      </c>
      <c r="BC61" s="94">
        <f>'D.1.1-1-18 - Chrustova 18...'!F36</f>
        <v>0</v>
      </c>
      <c r="BD61" s="96">
        <f>'D.1.1-1-18 - Chrustova 18...'!F37</f>
        <v>0</v>
      </c>
      <c r="BT61" s="97" t="s">
        <v>21</v>
      </c>
      <c r="BV61" s="97" t="s">
        <v>80</v>
      </c>
      <c r="BW61" s="97" t="s">
        <v>102</v>
      </c>
      <c r="BX61" s="97" t="s">
        <v>5</v>
      </c>
      <c r="CL61" s="97" t="s">
        <v>19</v>
      </c>
      <c r="CM61" s="97" t="s">
        <v>21</v>
      </c>
    </row>
    <row r="62" spans="1:91" s="7" customFormat="1" ht="37.5" customHeight="1">
      <c r="A62" s="87" t="s">
        <v>82</v>
      </c>
      <c r="B62" s="88"/>
      <c r="C62" s="89"/>
      <c r="D62" s="341" t="s">
        <v>103</v>
      </c>
      <c r="E62" s="341"/>
      <c r="F62" s="341"/>
      <c r="G62" s="341"/>
      <c r="H62" s="341"/>
      <c r="I62" s="90"/>
      <c r="J62" s="341" t="s">
        <v>104</v>
      </c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39">
        <f>'D.1.1-1-20 - Chrustova 20...'!J30</f>
        <v>0</v>
      </c>
      <c r="AH62" s="340"/>
      <c r="AI62" s="340"/>
      <c r="AJ62" s="340"/>
      <c r="AK62" s="340"/>
      <c r="AL62" s="340"/>
      <c r="AM62" s="340"/>
      <c r="AN62" s="339">
        <f t="shared" si="0"/>
        <v>0</v>
      </c>
      <c r="AO62" s="340"/>
      <c r="AP62" s="340"/>
      <c r="AQ62" s="91" t="s">
        <v>83</v>
      </c>
      <c r="AR62" s="92"/>
      <c r="AS62" s="93">
        <v>0</v>
      </c>
      <c r="AT62" s="94">
        <f t="shared" si="1"/>
        <v>0</v>
      </c>
      <c r="AU62" s="95">
        <f>'D.1.1-1-20 - Chrustova 20...'!P103</f>
        <v>0</v>
      </c>
      <c r="AV62" s="94">
        <f>'D.1.1-1-20 - Chrustova 20...'!J33</f>
        <v>0</v>
      </c>
      <c r="AW62" s="94">
        <f>'D.1.1-1-20 - Chrustova 20...'!J34</f>
        <v>0</v>
      </c>
      <c r="AX62" s="94">
        <f>'D.1.1-1-20 - Chrustova 20...'!J35</f>
        <v>0</v>
      </c>
      <c r="AY62" s="94">
        <f>'D.1.1-1-20 - Chrustova 20...'!J36</f>
        <v>0</v>
      </c>
      <c r="AZ62" s="94">
        <f>'D.1.1-1-20 - Chrustova 20...'!F33</f>
        <v>0</v>
      </c>
      <c r="BA62" s="94">
        <f>'D.1.1-1-20 - Chrustova 20...'!F34</f>
        <v>0</v>
      </c>
      <c r="BB62" s="94">
        <f>'D.1.1-1-20 - Chrustova 20...'!F35</f>
        <v>0</v>
      </c>
      <c r="BC62" s="94">
        <f>'D.1.1-1-20 - Chrustova 20...'!F36</f>
        <v>0</v>
      </c>
      <c r="BD62" s="96">
        <f>'D.1.1-1-20 - Chrustova 20...'!F37</f>
        <v>0</v>
      </c>
      <c r="BT62" s="97" t="s">
        <v>21</v>
      </c>
      <c r="BV62" s="97" t="s">
        <v>80</v>
      </c>
      <c r="BW62" s="97" t="s">
        <v>105</v>
      </c>
      <c r="BX62" s="97" t="s">
        <v>5</v>
      </c>
      <c r="CL62" s="97" t="s">
        <v>19</v>
      </c>
      <c r="CM62" s="97" t="s">
        <v>21</v>
      </c>
    </row>
    <row r="63" spans="1:91" s="7" customFormat="1" ht="37.5" customHeight="1">
      <c r="A63" s="87" t="s">
        <v>82</v>
      </c>
      <c r="B63" s="88"/>
      <c r="C63" s="89"/>
      <c r="D63" s="341" t="s">
        <v>106</v>
      </c>
      <c r="E63" s="341"/>
      <c r="F63" s="341"/>
      <c r="G63" s="341"/>
      <c r="H63" s="341"/>
      <c r="I63" s="90"/>
      <c r="J63" s="341" t="s">
        <v>107</v>
      </c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39">
        <f>'D.1.1-1-22 - Chrustova 22...'!J30</f>
        <v>0</v>
      </c>
      <c r="AH63" s="340"/>
      <c r="AI63" s="340"/>
      <c r="AJ63" s="340"/>
      <c r="AK63" s="340"/>
      <c r="AL63" s="340"/>
      <c r="AM63" s="340"/>
      <c r="AN63" s="339">
        <f t="shared" si="0"/>
        <v>0</v>
      </c>
      <c r="AO63" s="340"/>
      <c r="AP63" s="340"/>
      <c r="AQ63" s="91" t="s">
        <v>83</v>
      </c>
      <c r="AR63" s="92"/>
      <c r="AS63" s="98">
        <v>0</v>
      </c>
      <c r="AT63" s="99">
        <f t="shared" si="1"/>
        <v>0</v>
      </c>
      <c r="AU63" s="100">
        <f>'D.1.1-1-22 - Chrustova 22...'!P103</f>
        <v>0</v>
      </c>
      <c r="AV63" s="99">
        <f>'D.1.1-1-22 - Chrustova 22...'!J33</f>
        <v>0</v>
      </c>
      <c r="AW63" s="99">
        <f>'D.1.1-1-22 - Chrustova 22...'!J34</f>
        <v>0</v>
      </c>
      <c r="AX63" s="99">
        <f>'D.1.1-1-22 - Chrustova 22...'!J35</f>
        <v>0</v>
      </c>
      <c r="AY63" s="99">
        <f>'D.1.1-1-22 - Chrustova 22...'!J36</f>
        <v>0</v>
      </c>
      <c r="AZ63" s="99">
        <f>'D.1.1-1-22 - Chrustova 22...'!F33</f>
        <v>0</v>
      </c>
      <c r="BA63" s="99">
        <f>'D.1.1-1-22 - Chrustova 22...'!F34</f>
        <v>0</v>
      </c>
      <c r="BB63" s="99">
        <f>'D.1.1-1-22 - Chrustova 22...'!F35</f>
        <v>0</v>
      </c>
      <c r="BC63" s="99">
        <f>'D.1.1-1-22 - Chrustova 22...'!F36</f>
        <v>0</v>
      </c>
      <c r="BD63" s="101">
        <f>'D.1.1-1-22 - Chrustova 22...'!F37</f>
        <v>0</v>
      </c>
      <c r="BT63" s="97" t="s">
        <v>21</v>
      </c>
      <c r="BV63" s="97" t="s">
        <v>80</v>
      </c>
      <c r="BW63" s="97" t="s">
        <v>108</v>
      </c>
      <c r="BX63" s="97" t="s">
        <v>5</v>
      </c>
      <c r="CL63" s="97" t="s">
        <v>19</v>
      </c>
      <c r="CM63" s="97" t="s">
        <v>21</v>
      </c>
    </row>
    <row r="64" spans="1:91" s="2" customFormat="1" ht="30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41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41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</sheetData>
  <sheetProtection algorithmName="SHA-512" hashValue="CZl9wVTyKXkx/5sIeLYs+qnaUTjEEiJlCoNV74CAsEYoJx9UmRUIXvhegVUmUaX7pJQTdcHvIbSQvwQAqJZikg==" saltValue="tkzB3PX781hpGtxhkXjGcUCIpt0HPvsZujAqRIRe0ooLExBdA9buFtvz34mGnKjNp9hZPesdGjmrhJee0S4JeA==" spinCount="100000" sheet="1" objects="1" scenarios="1" formatColumns="0" formatRows="0"/>
  <mergeCells count="74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D60:H60"/>
    <mergeCell ref="J60:AF60"/>
    <mergeCell ref="AN61:AP61"/>
    <mergeCell ref="AG61:AM61"/>
    <mergeCell ref="D61:H61"/>
    <mergeCell ref="J61:AF61"/>
    <mergeCell ref="D62:H62"/>
    <mergeCell ref="J62:AF62"/>
    <mergeCell ref="AN63:AP63"/>
    <mergeCell ref="AG63:AM63"/>
    <mergeCell ref="D63:H63"/>
    <mergeCell ref="J63:AF63"/>
    <mergeCell ref="AK30:AO30"/>
    <mergeCell ref="L30:P30"/>
    <mergeCell ref="W30:AE30"/>
    <mergeCell ref="L31:P31"/>
    <mergeCell ref="AN62:AP62"/>
    <mergeCell ref="AG62:AM62"/>
    <mergeCell ref="AN60:AP60"/>
    <mergeCell ref="AG60:AM60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200103-981 - Regenerace b...'!C2" display="/" xr:uid="{00000000-0004-0000-0000-000000000000}"/>
    <hyperlink ref="A56" location="'D.1.1-1-12 - Chrustova 12...'!C2" display="/" xr:uid="{00000000-0004-0000-0000-000001000000}"/>
    <hyperlink ref="A57" location="'D.1.1-1-16 - Chrustova 16...'!C2" display="/" xr:uid="{00000000-0004-0000-0000-000002000000}"/>
    <hyperlink ref="A58" location="'D.1.1-1-8 - Chrustova 8 -...'!C2" display="/" xr:uid="{00000000-0004-0000-0000-000003000000}"/>
    <hyperlink ref="A59" location="'D.1.1-1-10 - Chrustova 10...'!C2" display="/" xr:uid="{00000000-0004-0000-0000-000004000000}"/>
    <hyperlink ref="A60" location="'D.1.1-1-14 - Chrustova 14...'!C2" display="/" xr:uid="{00000000-0004-0000-0000-000005000000}"/>
    <hyperlink ref="A61" location="'D.1.1-1-18 - Chrustova 18...'!C2" display="/" xr:uid="{00000000-0004-0000-0000-000006000000}"/>
    <hyperlink ref="A62" location="'D.1.1-1-20 - Chrustova 20...'!C2" display="/" xr:uid="{00000000-0004-0000-0000-000007000000}"/>
    <hyperlink ref="A63" location="'D.1.1-1-22 - Chrustova 22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8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1756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21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0" t="s">
        <v>26</v>
      </c>
      <c r="E13" s="36"/>
      <c r="F13" s="111" t="s">
        <v>27</v>
      </c>
      <c r="G13" s="36"/>
      <c r="H13" s="36"/>
      <c r="I13" s="110" t="s">
        <v>28</v>
      </c>
      <c r="J13" s="111" t="s">
        <v>29</v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ROUND(J103,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ROUND((SUM(BE103:BE387)),  2)</f>
        <v>0</v>
      </c>
      <c r="G33" s="36"/>
      <c r="H33" s="36"/>
      <c r="I33" s="121">
        <v>0.21</v>
      </c>
      <c r="J33" s="120">
        <f>ROUND(((SUM(BE103:BE387))*I33),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ROUND((SUM(BF103:BF387)),  2)</f>
        <v>0</v>
      </c>
      <c r="G34" s="36"/>
      <c r="H34" s="36"/>
      <c r="I34" s="121">
        <v>0.15</v>
      </c>
      <c r="J34" s="120">
        <f>ROUND(((SUM(BF103:BF387))*I34),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ROUND((SUM(BG103:BG387)),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ROUND((SUM(BH103:BH387)),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ROUND((SUM(BI103:BI387)),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 xml:space="preserve">D.1.1/1-22 - Chrustova 22 - Stavební práce vnější -zateplení objektu,zateplení půdy,izolace suterénu, střecha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807</v>
      </c>
      <c r="E62" s="146"/>
      <c r="F62" s="146"/>
      <c r="G62" s="146"/>
      <c r="H62" s="146"/>
      <c r="I62" s="146"/>
      <c r="J62" s="147">
        <f>J117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166</v>
      </c>
      <c r="E63" s="146"/>
      <c r="F63" s="146"/>
      <c r="G63" s="146"/>
      <c r="H63" s="146"/>
      <c r="I63" s="146"/>
      <c r="J63" s="147">
        <f>J121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167</v>
      </c>
      <c r="E64" s="146"/>
      <c r="F64" s="146"/>
      <c r="G64" s="146"/>
      <c r="H64" s="146"/>
      <c r="I64" s="146"/>
      <c r="J64" s="147">
        <f>J123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168</v>
      </c>
      <c r="E65" s="146"/>
      <c r="F65" s="146"/>
      <c r="G65" s="146"/>
      <c r="H65" s="146"/>
      <c r="I65" s="146"/>
      <c r="J65" s="147">
        <f>J130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170</v>
      </c>
      <c r="E66" s="146"/>
      <c r="F66" s="146"/>
      <c r="G66" s="146"/>
      <c r="H66" s="146"/>
      <c r="I66" s="146"/>
      <c r="J66" s="147">
        <f>J216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171</v>
      </c>
      <c r="E67" s="146"/>
      <c r="F67" s="146"/>
      <c r="G67" s="146"/>
      <c r="H67" s="146"/>
      <c r="I67" s="146"/>
      <c r="J67" s="147">
        <f>J241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172</v>
      </c>
      <c r="E68" s="146"/>
      <c r="F68" s="146"/>
      <c r="G68" s="146"/>
      <c r="H68" s="146"/>
      <c r="I68" s="146"/>
      <c r="J68" s="147">
        <f>J248</f>
        <v>0</v>
      </c>
      <c r="K68" s="144"/>
      <c r="L68" s="148"/>
    </row>
    <row r="69" spans="2:12" s="9" customFormat="1" ht="24.95" customHeight="1">
      <c r="B69" s="137"/>
      <c r="C69" s="138"/>
      <c r="D69" s="139" t="s">
        <v>173</v>
      </c>
      <c r="E69" s="140"/>
      <c r="F69" s="140"/>
      <c r="G69" s="140"/>
      <c r="H69" s="140"/>
      <c r="I69" s="140"/>
      <c r="J69" s="141">
        <f>J250</f>
        <v>0</v>
      </c>
      <c r="K69" s="138"/>
      <c r="L69" s="142"/>
    </row>
    <row r="70" spans="2:12" s="10" customFormat="1" ht="19.899999999999999" customHeight="1">
      <c r="B70" s="143"/>
      <c r="C70" s="144"/>
      <c r="D70" s="145" t="s">
        <v>165</v>
      </c>
      <c r="E70" s="146"/>
      <c r="F70" s="146"/>
      <c r="G70" s="146"/>
      <c r="H70" s="146"/>
      <c r="I70" s="146"/>
      <c r="J70" s="147">
        <f>J279</f>
        <v>0</v>
      </c>
      <c r="K70" s="144"/>
      <c r="L70" s="148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J281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J282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J299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J325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J329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J331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J333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J345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182</v>
      </c>
      <c r="E79" s="146"/>
      <c r="F79" s="146"/>
      <c r="G79" s="146"/>
      <c r="H79" s="146"/>
      <c r="I79" s="146"/>
      <c r="J79" s="147">
        <f>J348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183</v>
      </c>
      <c r="E80" s="146"/>
      <c r="F80" s="146"/>
      <c r="G80" s="146"/>
      <c r="H80" s="146"/>
      <c r="I80" s="146"/>
      <c r="J80" s="147">
        <f>J352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808</v>
      </c>
      <c r="E81" s="146"/>
      <c r="F81" s="146"/>
      <c r="G81" s="146"/>
      <c r="H81" s="146"/>
      <c r="I81" s="146"/>
      <c r="J81" s="147">
        <f>J359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184</v>
      </c>
      <c r="E82" s="146"/>
      <c r="F82" s="146"/>
      <c r="G82" s="146"/>
      <c r="H82" s="146"/>
      <c r="I82" s="146"/>
      <c r="J82" s="147">
        <f>J378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185</v>
      </c>
      <c r="E83" s="146"/>
      <c r="F83" s="146"/>
      <c r="G83" s="146"/>
      <c r="H83" s="146"/>
      <c r="I83" s="146"/>
      <c r="J83" s="147">
        <f>J383</f>
        <v>0</v>
      </c>
      <c r="K83" s="144"/>
      <c r="L83" s="148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65" t="str">
        <f>E7</f>
        <v>Regenerace bytového fondu Mírová osada I.etapa -ul.Chrustova - VZ ZATEPLENÍ ,IZOLACE</v>
      </c>
      <c r="F93" s="366"/>
      <c r="G93" s="366"/>
      <c r="H93" s="366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161</v>
      </c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48" t="str">
        <f>E9</f>
        <v xml:space="preserve">D.1.1/1-22 - Chrustova 22 - Stavební práce vnější -zateplení objektu,zateplení půdy,izolace suterénu, střecha </v>
      </c>
      <c r="F95" s="364"/>
      <c r="G95" s="364"/>
      <c r="H95" s="364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30" t="s">
        <v>24</v>
      </c>
      <c r="J97" s="61" t="str">
        <f>IF(J12="","",J12)</f>
        <v>22. 3. 2020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30" t="s">
        <v>37</v>
      </c>
      <c r="J99" s="34" t="str">
        <f>E21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30" t="s">
        <v>42</v>
      </c>
      <c r="J100" s="34" t="str">
        <f>E24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9"/>
      <c r="B102" s="150"/>
      <c r="C102" s="151" t="s">
        <v>117</v>
      </c>
      <c r="D102" s="152" t="s">
        <v>64</v>
      </c>
      <c r="E102" s="152" t="s">
        <v>60</v>
      </c>
      <c r="F102" s="152" t="s">
        <v>61</v>
      </c>
      <c r="G102" s="152" t="s">
        <v>118</v>
      </c>
      <c r="H102" s="152" t="s">
        <v>119</v>
      </c>
      <c r="I102" s="152" t="s">
        <v>120</v>
      </c>
      <c r="J102" s="152" t="s">
        <v>112</v>
      </c>
      <c r="K102" s="153" t="s">
        <v>121</v>
      </c>
      <c r="L102" s="154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P104+P250+P281</f>
        <v>0</v>
      </c>
      <c r="Q103" s="74"/>
      <c r="R103" s="157">
        <f>R104+R250+R281</f>
        <v>43.911366849999993</v>
      </c>
      <c r="S103" s="74"/>
      <c r="T103" s="158">
        <f>T104+T250+T281</f>
        <v>30.203883169999997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59">
        <f>BK104+BK250+BK281</f>
        <v>0</v>
      </c>
    </row>
    <row r="104" spans="1:65" s="12" customFormat="1" ht="25.9" customHeight="1">
      <c r="B104" s="160"/>
      <c r="C104" s="161"/>
      <c r="D104" s="162" t="s">
        <v>78</v>
      </c>
      <c r="E104" s="163" t="s">
        <v>186</v>
      </c>
      <c r="F104" s="163" t="s">
        <v>187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P105+P117+P121+P123+P130+P216+P241+P248</f>
        <v>0</v>
      </c>
      <c r="Q104" s="168"/>
      <c r="R104" s="169">
        <f>R105+R117+R121+R123+R130+R216+R241+R248</f>
        <v>22.202275029999999</v>
      </c>
      <c r="S104" s="168"/>
      <c r="T104" s="170">
        <f>T105+T117+T121+T123+T130+T216+T241+T248</f>
        <v>26.832349999999998</v>
      </c>
      <c r="AR104" s="171" t="s">
        <v>21</v>
      </c>
      <c r="AT104" s="172" t="s">
        <v>78</v>
      </c>
      <c r="AU104" s="172" t="s">
        <v>79</v>
      </c>
      <c r="AY104" s="171" t="s">
        <v>132</v>
      </c>
      <c r="BK104" s="173">
        <f>BK105+BK117+BK121+BK123+BK130+BK216+BK241+BK248</f>
        <v>0</v>
      </c>
    </row>
    <row r="105" spans="1:65" s="12" customFormat="1" ht="22.9" customHeight="1">
      <c r="B105" s="160"/>
      <c r="C105" s="161"/>
      <c r="D105" s="162" t="s">
        <v>78</v>
      </c>
      <c r="E105" s="174" t="s">
        <v>21</v>
      </c>
      <c r="F105" s="174" t="s">
        <v>188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SUM(P106:P116)</f>
        <v>0</v>
      </c>
      <c r="Q105" s="168"/>
      <c r="R105" s="169">
        <f>SUM(R106:R116)</f>
        <v>0</v>
      </c>
      <c r="S105" s="168"/>
      <c r="T105" s="170">
        <f>SUM(T106:T116)</f>
        <v>14.611499999999999</v>
      </c>
      <c r="AR105" s="171" t="s">
        <v>21</v>
      </c>
      <c r="AT105" s="172" t="s">
        <v>78</v>
      </c>
      <c r="AU105" s="172" t="s">
        <v>21</v>
      </c>
      <c r="AY105" s="171" t="s">
        <v>132</v>
      </c>
      <c r="BK105" s="173">
        <f>SUM(BK106:BK116)</f>
        <v>0</v>
      </c>
    </row>
    <row r="106" spans="1:65" s="2" customFormat="1" ht="37.9" customHeight="1">
      <c r="A106" s="36"/>
      <c r="B106" s="37"/>
      <c r="C106" s="176" t="s">
        <v>21</v>
      </c>
      <c r="D106" s="176" t="s">
        <v>135</v>
      </c>
      <c r="E106" s="177" t="s">
        <v>189</v>
      </c>
      <c r="F106" s="178" t="s">
        <v>190</v>
      </c>
      <c r="G106" s="179" t="s">
        <v>191</v>
      </c>
      <c r="H106" s="180">
        <v>57.3</v>
      </c>
      <c r="I106" s="181"/>
      <c r="J106" s="182">
        <f>ROUND(I106*H106,2)</f>
        <v>0</v>
      </c>
      <c r="K106" s="178" t="s">
        <v>139</v>
      </c>
      <c r="L106" s="41"/>
      <c r="M106" s="183" t="s">
        <v>32</v>
      </c>
      <c r="N106" s="184" t="s">
        <v>51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0.255</v>
      </c>
      <c r="T106" s="186">
        <f>S106*H106</f>
        <v>14.611499999999999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150</v>
      </c>
      <c r="AT106" s="187" t="s">
        <v>135</v>
      </c>
      <c r="AU106" s="187" t="s">
        <v>141</v>
      </c>
      <c r="AY106" s="18" t="s">
        <v>132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8" t="s">
        <v>141</v>
      </c>
      <c r="BK106" s="188">
        <f>ROUND(I106*H106,2)</f>
        <v>0</v>
      </c>
      <c r="BL106" s="18" t="s">
        <v>150</v>
      </c>
      <c r="BM106" s="187" t="s">
        <v>1757</v>
      </c>
    </row>
    <row r="107" spans="1:65" s="13" customFormat="1">
      <c r="B107" s="194"/>
      <c r="C107" s="195"/>
      <c r="D107" s="196" t="s">
        <v>193</v>
      </c>
      <c r="E107" s="197" t="s">
        <v>32</v>
      </c>
      <c r="F107" s="198" t="s">
        <v>1421</v>
      </c>
      <c r="G107" s="195"/>
      <c r="H107" s="199">
        <v>57.3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193</v>
      </c>
      <c r="AU107" s="205" t="s">
        <v>141</v>
      </c>
      <c r="AV107" s="13" t="s">
        <v>141</v>
      </c>
      <c r="AW107" s="13" t="s">
        <v>41</v>
      </c>
      <c r="AX107" s="13" t="s">
        <v>79</v>
      </c>
      <c r="AY107" s="205" t="s">
        <v>132</v>
      </c>
    </row>
    <row r="108" spans="1:65" s="14" customFormat="1">
      <c r="B108" s="206"/>
      <c r="C108" s="207"/>
      <c r="D108" s="196" t="s">
        <v>193</v>
      </c>
      <c r="E108" s="208" t="s">
        <v>32</v>
      </c>
      <c r="F108" s="209" t="s">
        <v>195</v>
      </c>
      <c r="G108" s="207"/>
      <c r="H108" s="210">
        <v>57.3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193</v>
      </c>
      <c r="AU108" s="216" t="s">
        <v>141</v>
      </c>
      <c r="AV108" s="14" t="s">
        <v>150</v>
      </c>
      <c r="AW108" s="14" t="s">
        <v>41</v>
      </c>
      <c r="AX108" s="14" t="s">
        <v>21</v>
      </c>
      <c r="AY108" s="216" t="s">
        <v>132</v>
      </c>
    </row>
    <row r="109" spans="1:65" s="2" customFormat="1" ht="24.2" customHeight="1">
      <c r="A109" s="36"/>
      <c r="B109" s="37"/>
      <c r="C109" s="176" t="s">
        <v>141</v>
      </c>
      <c r="D109" s="176" t="s">
        <v>135</v>
      </c>
      <c r="E109" s="177" t="s">
        <v>196</v>
      </c>
      <c r="F109" s="178" t="s">
        <v>197</v>
      </c>
      <c r="G109" s="179" t="s">
        <v>198</v>
      </c>
      <c r="H109" s="180">
        <v>75.206000000000003</v>
      </c>
      <c r="I109" s="181"/>
      <c r="J109" s="182">
        <f>ROUND(I109*H109,2)</f>
        <v>0</v>
      </c>
      <c r="K109" s="178" t="s">
        <v>139</v>
      </c>
      <c r="L109" s="41"/>
      <c r="M109" s="183" t="s">
        <v>32</v>
      </c>
      <c r="N109" s="184" t="s">
        <v>51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150</v>
      </c>
      <c r="AT109" s="187" t="s">
        <v>135</v>
      </c>
      <c r="AU109" s="187" t="s">
        <v>141</v>
      </c>
      <c r="AY109" s="18" t="s">
        <v>132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8" t="s">
        <v>141</v>
      </c>
      <c r="BK109" s="188">
        <f>ROUND(I109*H109,2)</f>
        <v>0</v>
      </c>
      <c r="BL109" s="18" t="s">
        <v>150</v>
      </c>
      <c r="BM109" s="187" t="s">
        <v>1758</v>
      </c>
    </row>
    <row r="110" spans="1:65" s="13" customFormat="1">
      <c r="B110" s="194"/>
      <c r="C110" s="195"/>
      <c r="D110" s="196" t="s">
        <v>193</v>
      </c>
      <c r="E110" s="197" t="s">
        <v>32</v>
      </c>
      <c r="F110" s="198" t="s">
        <v>1423</v>
      </c>
      <c r="G110" s="195"/>
      <c r="H110" s="199">
        <v>75.206000000000003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193</v>
      </c>
      <c r="AU110" s="205" t="s">
        <v>141</v>
      </c>
      <c r="AV110" s="13" t="s">
        <v>141</v>
      </c>
      <c r="AW110" s="13" t="s">
        <v>41</v>
      </c>
      <c r="AX110" s="13" t="s">
        <v>79</v>
      </c>
      <c r="AY110" s="205" t="s">
        <v>132</v>
      </c>
    </row>
    <row r="111" spans="1:65" s="14" customFormat="1">
      <c r="B111" s="206"/>
      <c r="C111" s="207"/>
      <c r="D111" s="196" t="s">
        <v>193</v>
      </c>
      <c r="E111" s="208" t="s">
        <v>32</v>
      </c>
      <c r="F111" s="209" t="s">
        <v>195</v>
      </c>
      <c r="G111" s="207"/>
      <c r="H111" s="210">
        <v>75.206000000000003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193</v>
      </c>
      <c r="AU111" s="216" t="s">
        <v>141</v>
      </c>
      <c r="AV111" s="14" t="s">
        <v>150</v>
      </c>
      <c r="AW111" s="14" t="s">
        <v>41</v>
      </c>
      <c r="AX111" s="14" t="s">
        <v>21</v>
      </c>
      <c r="AY111" s="216" t="s">
        <v>132</v>
      </c>
    </row>
    <row r="112" spans="1:65" s="2" customFormat="1" ht="24.2" customHeight="1">
      <c r="A112" s="36"/>
      <c r="B112" s="37"/>
      <c r="C112" s="176" t="s">
        <v>146</v>
      </c>
      <c r="D112" s="176" t="s">
        <v>135</v>
      </c>
      <c r="E112" s="177" t="s">
        <v>201</v>
      </c>
      <c r="F112" s="178" t="s">
        <v>202</v>
      </c>
      <c r="G112" s="179" t="s">
        <v>198</v>
      </c>
      <c r="H112" s="180">
        <v>75.206000000000003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1759</v>
      </c>
    </row>
    <row r="113" spans="1:65" s="2" customFormat="1" ht="24.2" customHeight="1">
      <c r="A113" s="36"/>
      <c r="B113" s="37"/>
      <c r="C113" s="176" t="s">
        <v>150</v>
      </c>
      <c r="D113" s="176" t="s">
        <v>135</v>
      </c>
      <c r="E113" s="177" t="s">
        <v>204</v>
      </c>
      <c r="F113" s="178" t="s">
        <v>205</v>
      </c>
      <c r="G113" s="179" t="s">
        <v>198</v>
      </c>
      <c r="H113" s="180">
        <v>75.206000000000003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1760</v>
      </c>
    </row>
    <row r="114" spans="1:65" s="2" customFormat="1" ht="24.2" customHeight="1">
      <c r="A114" s="36"/>
      <c r="B114" s="37"/>
      <c r="C114" s="176" t="s">
        <v>131</v>
      </c>
      <c r="D114" s="176" t="s">
        <v>135</v>
      </c>
      <c r="E114" s="177" t="s">
        <v>207</v>
      </c>
      <c r="F114" s="178" t="s">
        <v>208</v>
      </c>
      <c r="G114" s="179" t="s">
        <v>198</v>
      </c>
      <c r="H114" s="180">
        <v>75.206000000000003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1761</v>
      </c>
    </row>
    <row r="115" spans="1:65" s="2" customFormat="1" ht="24.2" customHeight="1">
      <c r="A115" s="36"/>
      <c r="B115" s="37"/>
      <c r="C115" s="176" t="s">
        <v>210</v>
      </c>
      <c r="D115" s="176" t="s">
        <v>135</v>
      </c>
      <c r="E115" s="177" t="s">
        <v>211</v>
      </c>
      <c r="F115" s="178" t="s">
        <v>212</v>
      </c>
      <c r="G115" s="179" t="s">
        <v>198</v>
      </c>
      <c r="H115" s="180">
        <v>75.206000000000003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1762</v>
      </c>
    </row>
    <row r="116" spans="1:65" s="2" customFormat="1" ht="24.2" customHeight="1">
      <c r="A116" s="36"/>
      <c r="B116" s="37"/>
      <c r="C116" s="176" t="s">
        <v>157</v>
      </c>
      <c r="D116" s="176" t="s">
        <v>135</v>
      </c>
      <c r="E116" s="177" t="s">
        <v>214</v>
      </c>
      <c r="F116" s="178" t="s">
        <v>215</v>
      </c>
      <c r="G116" s="179" t="s">
        <v>198</v>
      </c>
      <c r="H116" s="180">
        <v>75.206000000000003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1763</v>
      </c>
    </row>
    <row r="117" spans="1:65" s="12" customFormat="1" ht="22.9" customHeight="1">
      <c r="B117" s="160"/>
      <c r="C117" s="161"/>
      <c r="D117" s="162" t="s">
        <v>78</v>
      </c>
      <c r="E117" s="174" t="s">
        <v>146</v>
      </c>
      <c r="F117" s="174" t="s">
        <v>819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SUM(P118:P120)</f>
        <v>0</v>
      </c>
      <c r="Q117" s="168"/>
      <c r="R117" s="169">
        <f>SUM(R118:R120)</f>
        <v>1.5797249999999999E-2</v>
      </c>
      <c r="S117" s="168"/>
      <c r="T117" s="170">
        <f>SUM(T118:T120)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SUM(BK118:BK120)</f>
        <v>0</v>
      </c>
    </row>
    <row r="118" spans="1:65" s="2" customFormat="1" ht="24.2" customHeight="1">
      <c r="A118" s="36"/>
      <c r="B118" s="37"/>
      <c r="C118" s="176" t="s">
        <v>218</v>
      </c>
      <c r="D118" s="176" t="s">
        <v>135</v>
      </c>
      <c r="E118" s="177" t="s">
        <v>820</v>
      </c>
      <c r="F118" s="178" t="s">
        <v>821</v>
      </c>
      <c r="G118" s="179" t="s">
        <v>191</v>
      </c>
      <c r="H118" s="180">
        <v>0.315</v>
      </c>
      <c r="I118" s="181"/>
      <c r="J118" s="182">
        <f>ROUND(I118*H118,2)</f>
        <v>0</v>
      </c>
      <c r="K118" s="178" t="s">
        <v>139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5.015E-2</v>
      </c>
      <c r="R118" s="185">
        <f>Q118*H118</f>
        <v>1.5797249999999999E-2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1764</v>
      </c>
    </row>
    <row r="119" spans="1:65" s="13" customFormat="1">
      <c r="B119" s="194"/>
      <c r="C119" s="195"/>
      <c r="D119" s="196" t="s">
        <v>193</v>
      </c>
      <c r="E119" s="197" t="s">
        <v>32</v>
      </c>
      <c r="F119" s="198" t="s">
        <v>823</v>
      </c>
      <c r="G119" s="195"/>
      <c r="H119" s="199">
        <v>0.315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193</v>
      </c>
      <c r="AU119" s="205" t="s">
        <v>141</v>
      </c>
      <c r="AV119" s="13" t="s">
        <v>141</v>
      </c>
      <c r="AW119" s="13" t="s">
        <v>41</v>
      </c>
      <c r="AX119" s="13" t="s">
        <v>79</v>
      </c>
      <c r="AY119" s="205" t="s">
        <v>132</v>
      </c>
    </row>
    <row r="120" spans="1:65" s="14" customFormat="1">
      <c r="B120" s="206"/>
      <c r="C120" s="207"/>
      <c r="D120" s="196" t="s">
        <v>193</v>
      </c>
      <c r="E120" s="208" t="s">
        <v>32</v>
      </c>
      <c r="F120" s="209" t="s">
        <v>195</v>
      </c>
      <c r="G120" s="207"/>
      <c r="H120" s="210">
        <v>0.315</v>
      </c>
      <c r="I120" s="211"/>
      <c r="J120" s="207"/>
      <c r="K120" s="207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193</v>
      </c>
      <c r="AU120" s="216" t="s">
        <v>141</v>
      </c>
      <c r="AV120" s="14" t="s">
        <v>150</v>
      </c>
      <c r="AW120" s="14" t="s">
        <v>41</v>
      </c>
      <c r="AX120" s="14" t="s">
        <v>21</v>
      </c>
      <c r="AY120" s="216" t="s">
        <v>132</v>
      </c>
    </row>
    <row r="121" spans="1:65" s="12" customFormat="1" ht="22.9" customHeight="1">
      <c r="B121" s="160"/>
      <c r="C121" s="161"/>
      <c r="D121" s="162" t="s">
        <v>78</v>
      </c>
      <c r="E121" s="174" t="s">
        <v>150</v>
      </c>
      <c r="F121" s="174" t="s">
        <v>223</v>
      </c>
      <c r="G121" s="161"/>
      <c r="H121" s="161"/>
      <c r="I121" s="164"/>
      <c r="J121" s="175">
        <f>BK121</f>
        <v>0</v>
      </c>
      <c r="K121" s="161"/>
      <c r="L121" s="166"/>
      <c r="M121" s="167"/>
      <c r="N121" s="168"/>
      <c r="O121" s="168"/>
      <c r="P121" s="169">
        <f>P122</f>
        <v>0</v>
      </c>
      <c r="Q121" s="168"/>
      <c r="R121" s="169">
        <f>R122</f>
        <v>0</v>
      </c>
      <c r="S121" s="168"/>
      <c r="T121" s="170">
        <f>T122</f>
        <v>0</v>
      </c>
      <c r="AR121" s="171" t="s">
        <v>21</v>
      </c>
      <c r="AT121" s="172" t="s">
        <v>78</v>
      </c>
      <c r="AU121" s="172" t="s">
        <v>21</v>
      </c>
      <c r="AY121" s="171" t="s">
        <v>132</v>
      </c>
      <c r="BK121" s="173">
        <f>BK122</f>
        <v>0</v>
      </c>
    </row>
    <row r="122" spans="1:65" s="2" customFormat="1" ht="24.2" customHeight="1">
      <c r="A122" s="36"/>
      <c r="B122" s="37"/>
      <c r="C122" s="176" t="s">
        <v>224</v>
      </c>
      <c r="D122" s="176" t="s">
        <v>135</v>
      </c>
      <c r="E122" s="177" t="s">
        <v>225</v>
      </c>
      <c r="F122" s="178" t="s">
        <v>226</v>
      </c>
      <c r="G122" s="179" t="s">
        <v>191</v>
      </c>
      <c r="H122" s="180">
        <v>57.3</v>
      </c>
      <c r="I122" s="181"/>
      <c r="J122" s="182">
        <f>ROUND(I122*H122,2)</f>
        <v>0</v>
      </c>
      <c r="K122" s="178" t="s">
        <v>139</v>
      </c>
      <c r="L122" s="41"/>
      <c r="M122" s="183" t="s">
        <v>32</v>
      </c>
      <c r="N122" s="184" t="s">
        <v>51</v>
      </c>
      <c r="O122" s="66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150</v>
      </c>
      <c r="AT122" s="187" t="s">
        <v>135</v>
      </c>
      <c r="AU122" s="187" t="s">
        <v>141</v>
      </c>
      <c r="AY122" s="18" t="s">
        <v>132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18" t="s">
        <v>141</v>
      </c>
      <c r="BK122" s="188">
        <f>ROUND(I122*H122,2)</f>
        <v>0</v>
      </c>
      <c r="BL122" s="18" t="s">
        <v>150</v>
      </c>
      <c r="BM122" s="187" t="s">
        <v>1765</v>
      </c>
    </row>
    <row r="123" spans="1:65" s="12" customFormat="1" ht="22.9" customHeight="1">
      <c r="B123" s="160"/>
      <c r="C123" s="161"/>
      <c r="D123" s="162" t="s">
        <v>78</v>
      </c>
      <c r="E123" s="174" t="s">
        <v>131</v>
      </c>
      <c r="F123" s="174" t="s">
        <v>228</v>
      </c>
      <c r="G123" s="161"/>
      <c r="H123" s="161"/>
      <c r="I123" s="164"/>
      <c r="J123" s="175">
        <f>BK123</f>
        <v>0</v>
      </c>
      <c r="K123" s="161"/>
      <c r="L123" s="166"/>
      <c r="M123" s="167"/>
      <c r="N123" s="168"/>
      <c r="O123" s="168"/>
      <c r="P123" s="169">
        <f>SUM(P124:P129)</f>
        <v>0</v>
      </c>
      <c r="Q123" s="168"/>
      <c r="R123" s="169">
        <f>SUM(R124:R129)</f>
        <v>10.045079999999999</v>
      </c>
      <c r="S123" s="168"/>
      <c r="T123" s="170">
        <f>SUM(T124:T129)</f>
        <v>0</v>
      </c>
      <c r="AR123" s="171" t="s">
        <v>21</v>
      </c>
      <c r="AT123" s="172" t="s">
        <v>78</v>
      </c>
      <c r="AU123" s="172" t="s">
        <v>21</v>
      </c>
      <c r="AY123" s="171" t="s">
        <v>132</v>
      </c>
      <c r="BK123" s="173">
        <f>SUM(BK124:BK129)</f>
        <v>0</v>
      </c>
    </row>
    <row r="124" spans="1:65" s="2" customFormat="1" ht="37.9" customHeight="1">
      <c r="A124" s="36"/>
      <c r="B124" s="37"/>
      <c r="C124" s="176" t="s">
        <v>229</v>
      </c>
      <c r="D124" s="176" t="s">
        <v>135</v>
      </c>
      <c r="E124" s="177" t="s">
        <v>230</v>
      </c>
      <c r="F124" s="178" t="s">
        <v>231</v>
      </c>
      <c r="G124" s="179" t="s">
        <v>191</v>
      </c>
      <c r="H124" s="180">
        <v>57.3</v>
      </c>
      <c r="I124" s="181"/>
      <c r="J124" s="182">
        <f>ROUND(I124*H124,2)</f>
        <v>0</v>
      </c>
      <c r="K124" s="178" t="s">
        <v>139</v>
      </c>
      <c r="L124" s="41"/>
      <c r="M124" s="183" t="s">
        <v>32</v>
      </c>
      <c r="N124" s="184" t="s">
        <v>51</v>
      </c>
      <c r="O124" s="66"/>
      <c r="P124" s="185">
        <f>O124*H124</f>
        <v>0</v>
      </c>
      <c r="Q124" s="185">
        <v>8.8800000000000004E-2</v>
      </c>
      <c r="R124" s="185">
        <f>Q124*H124</f>
        <v>5.0882399999999999</v>
      </c>
      <c r="S124" s="185">
        <v>0</v>
      </c>
      <c r="T124" s="18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150</v>
      </c>
      <c r="AT124" s="187" t="s">
        <v>135</v>
      </c>
      <c r="AU124" s="187" t="s">
        <v>141</v>
      </c>
      <c r="AY124" s="18" t="s">
        <v>132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141</v>
      </c>
      <c r="BK124" s="188">
        <f>ROUND(I124*H124,2)</f>
        <v>0</v>
      </c>
      <c r="BL124" s="18" t="s">
        <v>150</v>
      </c>
      <c r="BM124" s="187" t="s">
        <v>1766</v>
      </c>
    </row>
    <row r="125" spans="1:65" s="13" customFormat="1">
      <c r="B125" s="194"/>
      <c r="C125" s="195"/>
      <c r="D125" s="196" t="s">
        <v>193</v>
      </c>
      <c r="E125" s="197" t="s">
        <v>32</v>
      </c>
      <c r="F125" s="198" t="s">
        <v>1421</v>
      </c>
      <c r="G125" s="195"/>
      <c r="H125" s="199">
        <v>57.3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193</v>
      </c>
      <c r="AU125" s="205" t="s">
        <v>141</v>
      </c>
      <c r="AV125" s="13" t="s">
        <v>141</v>
      </c>
      <c r="AW125" s="13" t="s">
        <v>41</v>
      </c>
      <c r="AX125" s="13" t="s">
        <v>79</v>
      </c>
      <c r="AY125" s="205" t="s">
        <v>132</v>
      </c>
    </row>
    <row r="126" spans="1:65" s="14" customFormat="1">
      <c r="B126" s="206"/>
      <c r="C126" s="207"/>
      <c r="D126" s="196" t="s">
        <v>193</v>
      </c>
      <c r="E126" s="208" t="s">
        <v>32</v>
      </c>
      <c r="F126" s="209" t="s">
        <v>195</v>
      </c>
      <c r="G126" s="207"/>
      <c r="H126" s="210">
        <v>57.3</v>
      </c>
      <c r="I126" s="211"/>
      <c r="J126" s="207"/>
      <c r="K126" s="207"/>
      <c r="L126" s="212"/>
      <c r="M126" s="213"/>
      <c r="N126" s="214"/>
      <c r="O126" s="214"/>
      <c r="P126" s="214"/>
      <c r="Q126" s="214"/>
      <c r="R126" s="214"/>
      <c r="S126" s="214"/>
      <c r="T126" s="215"/>
      <c r="AT126" s="216" t="s">
        <v>193</v>
      </c>
      <c r="AU126" s="216" t="s">
        <v>141</v>
      </c>
      <c r="AV126" s="14" t="s">
        <v>150</v>
      </c>
      <c r="AW126" s="14" t="s">
        <v>41</v>
      </c>
      <c r="AX126" s="14" t="s">
        <v>21</v>
      </c>
      <c r="AY126" s="216" t="s">
        <v>132</v>
      </c>
    </row>
    <row r="127" spans="1:65" s="2" customFormat="1" ht="14.45" customHeight="1">
      <c r="A127" s="36"/>
      <c r="B127" s="37"/>
      <c r="C127" s="217" t="s">
        <v>233</v>
      </c>
      <c r="D127" s="217" t="s">
        <v>234</v>
      </c>
      <c r="E127" s="218" t="s">
        <v>235</v>
      </c>
      <c r="F127" s="219" t="s">
        <v>236</v>
      </c>
      <c r="G127" s="220" t="s">
        <v>191</v>
      </c>
      <c r="H127" s="221">
        <v>23.603999999999999</v>
      </c>
      <c r="I127" s="222"/>
      <c r="J127" s="223">
        <f>ROUND(I127*H127,2)</f>
        <v>0</v>
      </c>
      <c r="K127" s="219" t="s">
        <v>139</v>
      </c>
      <c r="L127" s="224"/>
      <c r="M127" s="225" t="s">
        <v>32</v>
      </c>
      <c r="N127" s="226" t="s">
        <v>51</v>
      </c>
      <c r="O127" s="66"/>
      <c r="P127" s="185">
        <f>O127*H127</f>
        <v>0</v>
      </c>
      <c r="Q127" s="185">
        <v>0.21</v>
      </c>
      <c r="R127" s="185">
        <f>Q127*H127</f>
        <v>4.9568399999999997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218</v>
      </c>
      <c r="AT127" s="187" t="s">
        <v>234</v>
      </c>
      <c r="AU127" s="187" t="s">
        <v>141</v>
      </c>
      <c r="AY127" s="18" t="s">
        <v>132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141</v>
      </c>
      <c r="BK127" s="188">
        <f>ROUND(I127*H127,2)</f>
        <v>0</v>
      </c>
      <c r="BL127" s="18" t="s">
        <v>150</v>
      </c>
      <c r="BM127" s="187" t="s">
        <v>1767</v>
      </c>
    </row>
    <row r="128" spans="1:65" s="13" customFormat="1">
      <c r="B128" s="194"/>
      <c r="C128" s="195"/>
      <c r="D128" s="196" t="s">
        <v>193</v>
      </c>
      <c r="E128" s="195"/>
      <c r="F128" s="198" t="s">
        <v>1433</v>
      </c>
      <c r="G128" s="195"/>
      <c r="H128" s="199">
        <v>23.603999999999999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193</v>
      </c>
      <c r="AU128" s="205" t="s">
        <v>141</v>
      </c>
      <c r="AV128" s="13" t="s">
        <v>141</v>
      </c>
      <c r="AW128" s="13" t="s">
        <v>4</v>
      </c>
      <c r="AX128" s="13" t="s">
        <v>21</v>
      </c>
      <c r="AY128" s="205" t="s">
        <v>132</v>
      </c>
    </row>
    <row r="129" spans="1:65" s="2" customFormat="1" ht="24.2" customHeight="1">
      <c r="A129" s="36"/>
      <c r="B129" s="37"/>
      <c r="C129" s="176" t="s">
        <v>239</v>
      </c>
      <c r="D129" s="176" t="s">
        <v>135</v>
      </c>
      <c r="E129" s="177" t="s">
        <v>240</v>
      </c>
      <c r="F129" s="178" t="s">
        <v>241</v>
      </c>
      <c r="G129" s="179" t="s">
        <v>242</v>
      </c>
      <c r="H129" s="180">
        <v>10.423999999999999</v>
      </c>
      <c r="I129" s="181"/>
      <c r="J129" s="182">
        <f>ROUND(I129*H129,2)</f>
        <v>0</v>
      </c>
      <c r="K129" s="178" t="s">
        <v>139</v>
      </c>
      <c r="L129" s="41"/>
      <c r="M129" s="183" t="s">
        <v>32</v>
      </c>
      <c r="N129" s="184" t="s">
        <v>51</v>
      </c>
      <c r="O129" s="66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150</v>
      </c>
      <c r="AT129" s="187" t="s">
        <v>135</v>
      </c>
      <c r="AU129" s="187" t="s">
        <v>141</v>
      </c>
      <c r="AY129" s="18" t="s">
        <v>132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8" t="s">
        <v>141</v>
      </c>
      <c r="BK129" s="188">
        <f>ROUND(I129*H129,2)</f>
        <v>0</v>
      </c>
      <c r="BL129" s="18" t="s">
        <v>150</v>
      </c>
      <c r="BM129" s="187" t="s">
        <v>1768</v>
      </c>
    </row>
    <row r="130" spans="1:65" s="12" customFormat="1" ht="22.9" customHeight="1">
      <c r="B130" s="160"/>
      <c r="C130" s="161"/>
      <c r="D130" s="162" t="s">
        <v>78</v>
      </c>
      <c r="E130" s="174" t="s">
        <v>210</v>
      </c>
      <c r="F130" s="174" t="s">
        <v>244</v>
      </c>
      <c r="G130" s="161"/>
      <c r="H130" s="161"/>
      <c r="I130" s="164"/>
      <c r="J130" s="175">
        <f>BK130</f>
        <v>0</v>
      </c>
      <c r="K130" s="161"/>
      <c r="L130" s="166"/>
      <c r="M130" s="167"/>
      <c r="N130" s="168"/>
      <c r="O130" s="168"/>
      <c r="P130" s="169">
        <f>SUM(P131:P215)</f>
        <v>0</v>
      </c>
      <c r="Q130" s="168"/>
      <c r="R130" s="169">
        <f>SUM(R131:R215)</f>
        <v>12.087520379999999</v>
      </c>
      <c r="S130" s="168"/>
      <c r="T130" s="170">
        <f>SUM(T131:T215)</f>
        <v>2.0063999999999997</v>
      </c>
      <c r="AR130" s="171" t="s">
        <v>21</v>
      </c>
      <c r="AT130" s="172" t="s">
        <v>78</v>
      </c>
      <c r="AU130" s="172" t="s">
        <v>21</v>
      </c>
      <c r="AY130" s="171" t="s">
        <v>132</v>
      </c>
      <c r="BK130" s="173">
        <f>SUM(BK131:BK215)</f>
        <v>0</v>
      </c>
    </row>
    <row r="131" spans="1:65" s="2" customFormat="1" ht="14.45" customHeight="1">
      <c r="A131" s="36"/>
      <c r="B131" s="37"/>
      <c r="C131" s="176" t="s">
        <v>245</v>
      </c>
      <c r="D131" s="176" t="s">
        <v>135</v>
      </c>
      <c r="E131" s="177" t="s">
        <v>246</v>
      </c>
      <c r="F131" s="178" t="s">
        <v>247</v>
      </c>
      <c r="G131" s="179" t="s">
        <v>191</v>
      </c>
      <c r="H131" s="180">
        <v>34.200000000000003</v>
      </c>
      <c r="I131" s="181"/>
      <c r="J131" s="182">
        <f>ROUND(I131*H131,2)</f>
        <v>0</v>
      </c>
      <c r="K131" s="178" t="s">
        <v>32</v>
      </c>
      <c r="L131" s="41"/>
      <c r="M131" s="183" t="s">
        <v>32</v>
      </c>
      <c r="N131" s="184" t="s">
        <v>51</v>
      </c>
      <c r="O131" s="66"/>
      <c r="P131" s="185">
        <f>O131*H131</f>
        <v>0</v>
      </c>
      <c r="Q131" s="185">
        <v>3.0450000000000001E-2</v>
      </c>
      <c r="R131" s="185">
        <f>Q131*H131</f>
        <v>1.04139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150</v>
      </c>
      <c r="AT131" s="187" t="s">
        <v>135</v>
      </c>
      <c r="AU131" s="187" t="s">
        <v>141</v>
      </c>
      <c r="AY131" s="18" t="s">
        <v>132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8" t="s">
        <v>141</v>
      </c>
      <c r="BK131" s="188">
        <f>ROUND(I131*H131,2)</f>
        <v>0</v>
      </c>
      <c r="BL131" s="18" t="s">
        <v>150</v>
      </c>
      <c r="BM131" s="187" t="s">
        <v>1769</v>
      </c>
    </row>
    <row r="132" spans="1:65" s="13" customFormat="1">
      <c r="B132" s="194"/>
      <c r="C132" s="195"/>
      <c r="D132" s="196" t="s">
        <v>193</v>
      </c>
      <c r="E132" s="197" t="s">
        <v>32</v>
      </c>
      <c r="F132" s="198" t="s">
        <v>830</v>
      </c>
      <c r="G132" s="195"/>
      <c r="H132" s="199">
        <v>34.200000000000003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193</v>
      </c>
      <c r="AU132" s="205" t="s">
        <v>141</v>
      </c>
      <c r="AV132" s="13" t="s">
        <v>141</v>
      </c>
      <c r="AW132" s="13" t="s">
        <v>41</v>
      </c>
      <c r="AX132" s="13" t="s">
        <v>79</v>
      </c>
      <c r="AY132" s="205" t="s">
        <v>132</v>
      </c>
    </row>
    <row r="133" spans="1:65" s="14" customFormat="1">
      <c r="B133" s="206"/>
      <c r="C133" s="207"/>
      <c r="D133" s="196" t="s">
        <v>193</v>
      </c>
      <c r="E133" s="208" t="s">
        <v>32</v>
      </c>
      <c r="F133" s="209" t="s">
        <v>195</v>
      </c>
      <c r="G133" s="207"/>
      <c r="H133" s="210">
        <v>34.200000000000003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193</v>
      </c>
      <c r="AU133" s="216" t="s">
        <v>141</v>
      </c>
      <c r="AV133" s="14" t="s">
        <v>150</v>
      </c>
      <c r="AW133" s="14" t="s">
        <v>41</v>
      </c>
      <c r="AX133" s="14" t="s">
        <v>21</v>
      </c>
      <c r="AY133" s="216" t="s">
        <v>132</v>
      </c>
    </row>
    <row r="134" spans="1:65" s="2" customFormat="1" ht="24.2" customHeight="1">
      <c r="A134" s="36"/>
      <c r="B134" s="37"/>
      <c r="C134" s="176" t="s">
        <v>250</v>
      </c>
      <c r="D134" s="176" t="s">
        <v>135</v>
      </c>
      <c r="E134" s="177" t="s">
        <v>251</v>
      </c>
      <c r="F134" s="178" t="s">
        <v>252</v>
      </c>
      <c r="G134" s="179" t="s">
        <v>191</v>
      </c>
      <c r="H134" s="180">
        <v>4.58</v>
      </c>
      <c r="I134" s="181"/>
      <c r="J134" s="182">
        <f>ROUND(I134*H134,2)</f>
        <v>0</v>
      </c>
      <c r="K134" s="178" t="s">
        <v>32</v>
      </c>
      <c r="L134" s="41"/>
      <c r="M134" s="183" t="s">
        <v>32</v>
      </c>
      <c r="N134" s="184" t="s">
        <v>51</v>
      </c>
      <c r="O134" s="66"/>
      <c r="P134" s="185">
        <f>O134*H134</f>
        <v>0</v>
      </c>
      <c r="Q134" s="185">
        <v>5.1999999999999998E-3</v>
      </c>
      <c r="R134" s="185">
        <f>Q134*H134</f>
        <v>2.3816E-2</v>
      </c>
      <c r="S134" s="185">
        <v>0</v>
      </c>
      <c r="T134" s="18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150</v>
      </c>
      <c r="AT134" s="187" t="s">
        <v>135</v>
      </c>
      <c r="AU134" s="187" t="s">
        <v>141</v>
      </c>
      <c r="AY134" s="18" t="s">
        <v>132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8" t="s">
        <v>141</v>
      </c>
      <c r="BK134" s="188">
        <f>ROUND(I134*H134,2)</f>
        <v>0</v>
      </c>
      <c r="BL134" s="18" t="s">
        <v>150</v>
      </c>
      <c r="BM134" s="187" t="s">
        <v>1770</v>
      </c>
    </row>
    <row r="135" spans="1:65" s="13" customFormat="1">
      <c r="B135" s="194"/>
      <c r="C135" s="195"/>
      <c r="D135" s="196" t="s">
        <v>193</v>
      </c>
      <c r="E135" s="197" t="s">
        <v>32</v>
      </c>
      <c r="F135" s="198" t="s">
        <v>1641</v>
      </c>
      <c r="G135" s="195"/>
      <c r="H135" s="199">
        <v>4.58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193</v>
      </c>
      <c r="AU135" s="205" t="s">
        <v>141</v>
      </c>
      <c r="AV135" s="13" t="s">
        <v>141</v>
      </c>
      <c r="AW135" s="13" t="s">
        <v>41</v>
      </c>
      <c r="AX135" s="13" t="s">
        <v>79</v>
      </c>
      <c r="AY135" s="205" t="s">
        <v>132</v>
      </c>
    </row>
    <row r="136" spans="1:65" s="14" customFormat="1">
      <c r="B136" s="206"/>
      <c r="C136" s="207"/>
      <c r="D136" s="196" t="s">
        <v>193</v>
      </c>
      <c r="E136" s="208" t="s">
        <v>32</v>
      </c>
      <c r="F136" s="209" t="s">
        <v>195</v>
      </c>
      <c r="G136" s="207"/>
      <c r="H136" s="210">
        <v>4.58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193</v>
      </c>
      <c r="AU136" s="216" t="s">
        <v>141</v>
      </c>
      <c r="AV136" s="14" t="s">
        <v>150</v>
      </c>
      <c r="AW136" s="14" t="s">
        <v>41</v>
      </c>
      <c r="AX136" s="14" t="s">
        <v>21</v>
      </c>
      <c r="AY136" s="216" t="s">
        <v>132</v>
      </c>
    </row>
    <row r="137" spans="1:65" s="2" customFormat="1" ht="14.45" customHeight="1">
      <c r="A137" s="36"/>
      <c r="B137" s="37"/>
      <c r="C137" s="176" t="s">
        <v>8</v>
      </c>
      <c r="D137" s="176" t="s">
        <v>135</v>
      </c>
      <c r="E137" s="177" t="s">
        <v>255</v>
      </c>
      <c r="F137" s="178" t="s">
        <v>256</v>
      </c>
      <c r="G137" s="179" t="s">
        <v>221</v>
      </c>
      <c r="H137" s="180">
        <v>9.6</v>
      </c>
      <c r="I137" s="181"/>
      <c r="J137" s="182">
        <f>ROUND(I137*H137,2)</f>
        <v>0</v>
      </c>
      <c r="K137" s="178" t="s">
        <v>139</v>
      </c>
      <c r="L137" s="41"/>
      <c r="M137" s="183" t="s">
        <v>32</v>
      </c>
      <c r="N137" s="184" t="s">
        <v>51</v>
      </c>
      <c r="O137" s="66"/>
      <c r="P137" s="185">
        <f>O137*H137</f>
        <v>0</v>
      </c>
      <c r="Q137" s="185">
        <v>1.5E-3</v>
      </c>
      <c r="R137" s="185">
        <f>Q137*H137</f>
        <v>1.44E-2</v>
      </c>
      <c r="S137" s="185">
        <v>0</v>
      </c>
      <c r="T137" s="18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150</v>
      </c>
      <c r="AT137" s="187" t="s">
        <v>135</v>
      </c>
      <c r="AU137" s="187" t="s">
        <v>141</v>
      </c>
      <c r="AY137" s="18" t="s">
        <v>132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8" t="s">
        <v>141</v>
      </c>
      <c r="BK137" s="188">
        <f>ROUND(I137*H137,2)</f>
        <v>0</v>
      </c>
      <c r="BL137" s="18" t="s">
        <v>150</v>
      </c>
      <c r="BM137" s="187" t="s">
        <v>1771</v>
      </c>
    </row>
    <row r="138" spans="1:65" s="2" customFormat="1" ht="24.2" customHeight="1">
      <c r="A138" s="36"/>
      <c r="B138" s="37"/>
      <c r="C138" s="176" t="s">
        <v>259</v>
      </c>
      <c r="D138" s="176" t="s">
        <v>135</v>
      </c>
      <c r="E138" s="177" t="s">
        <v>835</v>
      </c>
      <c r="F138" s="178" t="s">
        <v>836</v>
      </c>
      <c r="G138" s="179" t="s">
        <v>191</v>
      </c>
      <c r="H138" s="180">
        <v>5.0599999999999996</v>
      </c>
      <c r="I138" s="181"/>
      <c r="J138" s="182">
        <f>ROUND(I138*H138,2)</f>
        <v>0</v>
      </c>
      <c r="K138" s="178" t="s">
        <v>139</v>
      </c>
      <c r="L138" s="41"/>
      <c r="M138" s="183" t="s">
        <v>32</v>
      </c>
      <c r="N138" s="184" t="s">
        <v>51</v>
      </c>
      <c r="O138" s="66"/>
      <c r="P138" s="185">
        <f>O138*H138</f>
        <v>0</v>
      </c>
      <c r="Q138" s="185">
        <v>8.3899999999999999E-3</v>
      </c>
      <c r="R138" s="185">
        <f>Q138*H138</f>
        <v>4.2453399999999995E-2</v>
      </c>
      <c r="S138" s="185">
        <v>0</v>
      </c>
      <c r="T138" s="18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150</v>
      </c>
      <c r="AT138" s="187" t="s">
        <v>135</v>
      </c>
      <c r="AU138" s="187" t="s">
        <v>141</v>
      </c>
      <c r="AY138" s="18" t="s">
        <v>132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8" t="s">
        <v>141</v>
      </c>
      <c r="BK138" s="188">
        <f>ROUND(I138*H138,2)</f>
        <v>0</v>
      </c>
      <c r="BL138" s="18" t="s">
        <v>150</v>
      </c>
      <c r="BM138" s="187" t="s">
        <v>1772</v>
      </c>
    </row>
    <row r="139" spans="1:65" s="13" customFormat="1">
      <c r="B139" s="194"/>
      <c r="C139" s="195"/>
      <c r="D139" s="196" t="s">
        <v>193</v>
      </c>
      <c r="E139" s="197" t="s">
        <v>32</v>
      </c>
      <c r="F139" s="198" t="s">
        <v>838</v>
      </c>
      <c r="G139" s="195"/>
      <c r="H139" s="199">
        <v>5.0599999999999996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193</v>
      </c>
      <c r="AU139" s="205" t="s">
        <v>141</v>
      </c>
      <c r="AV139" s="13" t="s">
        <v>141</v>
      </c>
      <c r="AW139" s="13" t="s">
        <v>41</v>
      </c>
      <c r="AX139" s="13" t="s">
        <v>79</v>
      </c>
      <c r="AY139" s="205" t="s">
        <v>132</v>
      </c>
    </row>
    <row r="140" spans="1:65" s="14" customFormat="1">
      <c r="B140" s="206"/>
      <c r="C140" s="207"/>
      <c r="D140" s="196" t="s">
        <v>193</v>
      </c>
      <c r="E140" s="208" t="s">
        <v>32</v>
      </c>
      <c r="F140" s="209" t="s">
        <v>195</v>
      </c>
      <c r="G140" s="207"/>
      <c r="H140" s="210">
        <v>5.0599999999999996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193</v>
      </c>
      <c r="AU140" s="216" t="s">
        <v>141</v>
      </c>
      <c r="AV140" s="14" t="s">
        <v>150</v>
      </c>
      <c r="AW140" s="14" t="s">
        <v>41</v>
      </c>
      <c r="AX140" s="14" t="s">
        <v>21</v>
      </c>
      <c r="AY140" s="216" t="s">
        <v>132</v>
      </c>
    </row>
    <row r="141" spans="1:65" s="2" customFormat="1" ht="14.45" customHeight="1">
      <c r="A141" s="36"/>
      <c r="B141" s="37"/>
      <c r="C141" s="217" t="s">
        <v>264</v>
      </c>
      <c r="D141" s="217" t="s">
        <v>234</v>
      </c>
      <c r="E141" s="218" t="s">
        <v>839</v>
      </c>
      <c r="F141" s="219" t="s">
        <v>840</v>
      </c>
      <c r="G141" s="220" t="s">
        <v>191</v>
      </c>
      <c r="H141" s="221">
        <v>5.1609999999999996</v>
      </c>
      <c r="I141" s="222"/>
      <c r="J141" s="223">
        <f>ROUND(I141*H141,2)</f>
        <v>0</v>
      </c>
      <c r="K141" s="219" t="s">
        <v>139</v>
      </c>
      <c r="L141" s="224"/>
      <c r="M141" s="225" t="s">
        <v>32</v>
      </c>
      <c r="N141" s="226" t="s">
        <v>51</v>
      </c>
      <c r="O141" s="66"/>
      <c r="P141" s="185">
        <f>O141*H141</f>
        <v>0</v>
      </c>
      <c r="Q141" s="185">
        <v>1.0200000000000001E-3</v>
      </c>
      <c r="R141" s="185">
        <f>Q141*H141</f>
        <v>5.26422E-3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218</v>
      </c>
      <c r="AT141" s="187" t="s">
        <v>234</v>
      </c>
      <c r="AU141" s="187" t="s">
        <v>141</v>
      </c>
      <c r="AY141" s="18" t="s">
        <v>132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8" t="s">
        <v>141</v>
      </c>
      <c r="BK141" s="188">
        <f>ROUND(I141*H141,2)</f>
        <v>0</v>
      </c>
      <c r="BL141" s="18" t="s">
        <v>150</v>
      </c>
      <c r="BM141" s="187" t="s">
        <v>1773</v>
      </c>
    </row>
    <row r="142" spans="1:65" s="13" customFormat="1">
      <c r="B142" s="194"/>
      <c r="C142" s="195"/>
      <c r="D142" s="196" t="s">
        <v>193</v>
      </c>
      <c r="E142" s="195"/>
      <c r="F142" s="198" t="s">
        <v>842</v>
      </c>
      <c r="G142" s="195"/>
      <c r="H142" s="199">
        <v>5.1609999999999996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193</v>
      </c>
      <c r="AU142" s="205" t="s">
        <v>141</v>
      </c>
      <c r="AV142" s="13" t="s">
        <v>141</v>
      </c>
      <c r="AW142" s="13" t="s">
        <v>4</v>
      </c>
      <c r="AX142" s="13" t="s">
        <v>21</v>
      </c>
      <c r="AY142" s="205" t="s">
        <v>132</v>
      </c>
    </row>
    <row r="143" spans="1:65" s="2" customFormat="1" ht="24.2" customHeight="1">
      <c r="A143" s="36"/>
      <c r="B143" s="37"/>
      <c r="C143" s="176" t="s">
        <v>268</v>
      </c>
      <c r="D143" s="176" t="s">
        <v>135</v>
      </c>
      <c r="E143" s="177" t="s">
        <v>843</v>
      </c>
      <c r="F143" s="178" t="s">
        <v>844</v>
      </c>
      <c r="G143" s="179" t="s">
        <v>191</v>
      </c>
      <c r="H143" s="180">
        <v>5.0599999999999996</v>
      </c>
      <c r="I143" s="181"/>
      <c r="J143" s="182">
        <f>ROUND(I143*H143,2)</f>
        <v>0</v>
      </c>
      <c r="K143" s="178" t="s">
        <v>139</v>
      </c>
      <c r="L143" s="41"/>
      <c r="M143" s="183" t="s">
        <v>32</v>
      </c>
      <c r="N143" s="184" t="s">
        <v>51</v>
      </c>
      <c r="O143" s="66"/>
      <c r="P143" s="185">
        <f>O143*H143</f>
        <v>0</v>
      </c>
      <c r="Q143" s="185">
        <v>3.48E-3</v>
      </c>
      <c r="R143" s="185">
        <f>Q143*H143</f>
        <v>1.7608799999999997E-2</v>
      </c>
      <c r="S143" s="185">
        <v>0</v>
      </c>
      <c r="T143" s="18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150</v>
      </c>
      <c r="AT143" s="187" t="s">
        <v>135</v>
      </c>
      <c r="AU143" s="187" t="s">
        <v>141</v>
      </c>
      <c r="AY143" s="18" t="s">
        <v>132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18" t="s">
        <v>141</v>
      </c>
      <c r="BK143" s="188">
        <f>ROUND(I143*H143,2)</f>
        <v>0</v>
      </c>
      <c r="BL143" s="18" t="s">
        <v>150</v>
      </c>
      <c r="BM143" s="187" t="s">
        <v>1774</v>
      </c>
    </row>
    <row r="144" spans="1:65" s="13" customFormat="1">
      <c r="B144" s="194"/>
      <c r="C144" s="195"/>
      <c r="D144" s="196" t="s">
        <v>193</v>
      </c>
      <c r="E144" s="197" t="s">
        <v>32</v>
      </c>
      <c r="F144" s="198" t="s">
        <v>838</v>
      </c>
      <c r="G144" s="195"/>
      <c r="H144" s="199">
        <v>5.0599999999999996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193</v>
      </c>
      <c r="AU144" s="205" t="s">
        <v>141</v>
      </c>
      <c r="AV144" s="13" t="s">
        <v>141</v>
      </c>
      <c r="AW144" s="13" t="s">
        <v>41</v>
      </c>
      <c r="AX144" s="13" t="s">
        <v>79</v>
      </c>
      <c r="AY144" s="205" t="s">
        <v>132</v>
      </c>
    </row>
    <row r="145" spans="1:65" s="14" customFormat="1">
      <c r="B145" s="206"/>
      <c r="C145" s="207"/>
      <c r="D145" s="196" t="s">
        <v>193</v>
      </c>
      <c r="E145" s="208" t="s">
        <v>32</v>
      </c>
      <c r="F145" s="209" t="s">
        <v>195</v>
      </c>
      <c r="G145" s="207"/>
      <c r="H145" s="210">
        <v>5.0599999999999996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193</v>
      </c>
      <c r="AU145" s="216" t="s">
        <v>141</v>
      </c>
      <c r="AV145" s="14" t="s">
        <v>150</v>
      </c>
      <c r="AW145" s="14" t="s">
        <v>41</v>
      </c>
      <c r="AX145" s="14" t="s">
        <v>21</v>
      </c>
      <c r="AY145" s="216" t="s">
        <v>132</v>
      </c>
    </row>
    <row r="146" spans="1:65" s="2" customFormat="1" ht="14.45" customHeight="1">
      <c r="A146" s="36"/>
      <c r="B146" s="37"/>
      <c r="C146" s="176" t="s">
        <v>274</v>
      </c>
      <c r="D146" s="176" t="s">
        <v>135</v>
      </c>
      <c r="E146" s="177" t="s">
        <v>260</v>
      </c>
      <c r="F146" s="178" t="s">
        <v>261</v>
      </c>
      <c r="G146" s="179" t="s">
        <v>191</v>
      </c>
      <c r="H146" s="180">
        <v>332.666</v>
      </c>
      <c r="I146" s="181"/>
      <c r="J146" s="182">
        <f>ROUND(I146*H146,2)</f>
        <v>0</v>
      </c>
      <c r="K146" s="178" t="s">
        <v>139</v>
      </c>
      <c r="L146" s="41"/>
      <c r="M146" s="183" t="s">
        <v>32</v>
      </c>
      <c r="N146" s="184" t="s">
        <v>51</v>
      </c>
      <c r="O146" s="66"/>
      <c r="P146" s="185">
        <f>O146*H146</f>
        <v>0</v>
      </c>
      <c r="Q146" s="185">
        <v>2.5999999999999998E-4</v>
      </c>
      <c r="R146" s="185">
        <f>Q146*H146</f>
        <v>8.6493159999999986E-2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150</v>
      </c>
      <c r="AT146" s="187" t="s">
        <v>135</v>
      </c>
      <c r="AU146" s="187" t="s">
        <v>141</v>
      </c>
      <c r="AY146" s="18" t="s">
        <v>132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8" t="s">
        <v>141</v>
      </c>
      <c r="BK146" s="188">
        <f>ROUND(I146*H146,2)</f>
        <v>0</v>
      </c>
      <c r="BL146" s="18" t="s">
        <v>150</v>
      </c>
      <c r="BM146" s="187" t="s">
        <v>1775</v>
      </c>
    </row>
    <row r="147" spans="1:65" s="13" customFormat="1">
      <c r="B147" s="194"/>
      <c r="C147" s="195"/>
      <c r="D147" s="196" t="s">
        <v>193</v>
      </c>
      <c r="E147" s="197" t="s">
        <v>32</v>
      </c>
      <c r="F147" s="198" t="s">
        <v>1442</v>
      </c>
      <c r="G147" s="195"/>
      <c r="H147" s="199">
        <v>332.666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193</v>
      </c>
      <c r="AU147" s="205" t="s">
        <v>141</v>
      </c>
      <c r="AV147" s="13" t="s">
        <v>141</v>
      </c>
      <c r="AW147" s="13" t="s">
        <v>41</v>
      </c>
      <c r="AX147" s="13" t="s">
        <v>79</v>
      </c>
      <c r="AY147" s="205" t="s">
        <v>132</v>
      </c>
    </row>
    <row r="148" spans="1:65" s="14" customFormat="1">
      <c r="B148" s="206"/>
      <c r="C148" s="207"/>
      <c r="D148" s="196" t="s">
        <v>193</v>
      </c>
      <c r="E148" s="208" t="s">
        <v>32</v>
      </c>
      <c r="F148" s="209" t="s">
        <v>195</v>
      </c>
      <c r="G148" s="207"/>
      <c r="H148" s="210">
        <v>332.666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193</v>
      </c>
      <c r="AU148" s="216" t="s">
        <v>141</v>
      </c>
      <c r="AV148" s="14" t="s">
        <v>150</v>
      </c>
      <c r="AW148" s="14" t="s">
        <v>41</v>
      </c>
      <c r="AX148" s="14" t="s">
        <v>21</v>
      </c>
      <c r="AY148" s="216" t="s">
        <v>132</v>
      </c>
    </row>
    <row r="149" spans="1:65" s="2" customFormat="1" ht="14.45" customHeight="1">
      <c r="A149" s="36"/>
      <c r="B149" s="37"/>
      <c r="C149" s="176" t="s">
        <v>279</v>
      </c>
      <c r="D149" s="176" t="s">
        <v>135</v>
      </c>
      <c r="E149" s="177" t="s">
        <v>265</v>
      </c>
      <c r="F149" s="178" t="s">
        <v>266</v>
      </c>
      <c r="G149" s="179" t="s">
        <v>191</v>
      </c>
      <c r="H149" s="180">
        <v>332.666</v>
      </c>
      <c r="I149" s="181"/>
      <c r="J149" s="182">
        <f>ROUND(I149*H149,2)</f>
        <v>0</v>
      </c>
      <c r="K149" s="178" t="s">
        <v>139</v>
      </c>
      <c r="L149" s="41"/>
      <c r="M149" s="183" t="s">
        <v>32</v>
      </c>
      <c r="N149" s="184" t="s">
        <v>51</v>
      </c>
      <c r="O149" s="66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150</v>
      </c>
      <c r="AT149" s="187" t="s">
        <v>135</v>
      </c>
      <c r="AU149" s="187" t="s">
        <v>141</v>
      </c>
      <c r="AY149" s="18" t="s">
        <v>132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8" t="s">
        <v>141</v>
      </c>
      <c r="BK149" s="188">
        <f>ROUND(I149*H149,2)</f>
        <v>0</v>
      </c>
      <c r="BL149" s="18" t="s">
        <v>150</v>
      </c>
      <c r="BM149" s="187" t="s">
        <v>1776</v>
      </c>
    </row>
    <row r="150" spans="1:65" s="2" customFormat="1" ht="24.2" customHeight="1">
      <c r="A150" s="36"/>
      <c r="B150" s="37"/>
      <c r="C150" s="176" t="s">
        <v>7</v>
      </c>
      <c r="D150" s="176" t="s">
        <v>135</v>
      </c>
      <c r="E150" s="177" t="s">
        <v>848</v>
      </c>
      <c r="F150" s="178" t="s">
        <v>849</v>
      </c>
      <c r="G150" s="179" t="s">
        <v>221</v>
      </c>
      <c r="H150" s="180">
        <v>6.8</v>
      </c>
      <c r="I150" s="181"/>
      <c r="J150" s="182">
        <f>ROUND(I150*H150,2)</f>
        <v>0</v>
      </c>
      <c r="K150" s="178" t="s">
        <v>139</v>
      </c>
      <c r="L150" s="41"/>
      <c r="M150" s="183" t="s">
        <v>32</v>
      </c>
      <c r="N150" s="184" t="s">
        <v>51</v>
      </c>
      <c r="O150" s="66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150</v>
      </c>
      <c r="AT150" s="187" t="s">
        <v>135</v>
      </c>
      <c r="AU150" s="187" t="s">
        <v>141</v>
      </c>
      <c r="AY150" s="18" t="s">
        <v>132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8" t="s">
        <v>141</v>
      </c>
      <c r="BK150" s="188">
        <f>ROUND(I150*H150,2)</f>
        <v>0</v>
      </c>
      <c r="BL150" s="18" t="s">
        <v>150</v>
      </c>
      <c r="BM150" s="187" t="s">
        <v>1777</v>
      </c>
    </row>
    <row r="151" spans="1:65" s="13" customFormat="1">
      <c r="B151" s="194"/>
      <c r="C151" s="195"/>
      <c r="D151" s="196" t="s">
        <v>193</v>
      </c>
      <c r="E151" s="197" t="s">
        <v>32</v>
      </c>
      <c r="F151" s="198" t="s">
        <v>851</v>
      </c>
      <c r="G151" s="195"/>
      <c r="H151" s="199">
        <v>6.8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193</v>
      </c>
      <c r="AU151" s="205" t="s">
        <v>141</v>
      </c>
      <c r="AV151" s="13" t="s">
        <v>141</v>
      </c>
      <c r="AW151" s="13" t="s">
        <v>41</v>
      </c>
      <c r="AX151" s="13" t="s">
        <v>21</v>
      </c>
      <c r="AY151" s="205" t="s">
        <v>132</v>
      </c>
    </row>
    <row r="152" spans="1:65" s="2" customFormat="1" ht="14.45" customHeight="1">
      <c r="A152" s="36"/>
      <c r="B152" s="37"/>
      <c r="C152" s="217" t="s">
        <v>295</v>
      </c>
      <c r="D152" s="217" t="s">
        <v>234</v>
      </c>
      <c r="E152" s="218" t="s">
        <v>852</v>
      </c>
      <c r="F152" s="219" t="s">
        <v>853</v>
      </c>
      <c r="G152" s="220" t="s">
        <v>221</v>
      </c>
      <c r="H152" s="221">
        <v>7.14</v>
      </c>
      <c r="I152" s="222"/>
      <c r="J152" s="223">
        <f>ROUND(I152*H152,2)</f>
        <v>0</v>
      </c>
      <c r="K152" s="219" t="s">
        <v>32</v>
      </c>
      <c r="L152" s="224"/>
      <c r="M152" s="225" t="s">
        <v>32</v>
      </c>
      <c r="N152" s="226" t="s">
        <v>51</v>
      </c>
      <c r="O152" s="66"/>
      <c r="P152" s="185">
        <f>O152*H152</f>
        <v>0</v>
      </c>
      <c r="Q152" s="185">
        <v>3.0000000000000001E-5</v>
      </c>
      <c r="R152" s="185">
        <f>Q152*H152</f>
        <v>2.142E-4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218</v>
      </c>
      <c r="AT152" s="187" t="s">
        <v>234</v>
      </c>
      <c r="AU152" s="187" t="s">
        <v>141</v>
      </c>
      <c r="AY152" s="18" t="s">
        <v>132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8" t="s">
        <v>141</v>
      </c>
      <c r="BK152" s="188">
        <f>ROUND(I152*H152,2)</f>
        <v>0</v>
      </c>
      <c r="BL152" s="18" t="s">
        <v>150</v>
      </c>
      <c r="BM152" s="187" t="s">
        <v>1778</v>
      </c>
    </row>
    <row r="153" spans="1:65" s="13" customFormat="1">
      <c r="B153" s="194"/>
      <c r="C153" s="195"/>
      <c r="D153" s="196" t="s">
        <v>193</v>
      </c>
      <c r="E153" s="195"/>
      <c r="F153" s="198" t="s">
        <v>855</v>
      </c>
      <c r="G153" s="195"/>
      <c r="H153" s="199">
        <v>7.14</v>
      </c>
      <c r="I153" s="200"/>
      <c r="J153" s="195"/>
      <c r="K153" s="195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193</v>
      </c>
      <c r="AU153" s="205" t="s">
        <v>141</v>
      </c>
      <c r="AV153" s="13" t="s">
        <v>141</v>
      </c>
      <c r="AW153" s="13" t="s">
        <v>4</v>
      </c>
      <c r="AX153" s="13" t="s">
        <v>21</v>
      </c>
      <c r="AY153" s="205" t="s">
        <v>132</v>
      </c>
    </row>
    <row r="154" spans="1:65" s="2" customFormat="1" ht="24.2" customHeight="1">
      <c r="A154" s="36"/>
      <c r="B154" s="37"/>
      <c r="C154" s="176" t="s">
        <v>300</v>
      </c>
      <c r="D154" s="176" t="s">
        <v>135</v>
      </c>
      <c r="E154" s="177" t="s">
        <v>856</v>
      </c>
      <c r="F154" s="178" t="s">
        <v>857</v>
      </c>
      <c r="G154" s="179" t="s">
        <v>191</v>
      </c>
      <c r="H154" s="180">
        <v>1.224</v>
      </c>
      <c r="I154" s="181"/>
      <c r="J154" s="182">
        <f>ROUND(I154*H154,2)</f>
        <v>0</v>
      </c>
      <c r="K154" s="178" t="s">
        <v>139</v>
      </c>
      <c r="L154" s="41"/>
      <c r="M154" s="183" t="s">
        <v>32</v>
      </c>
      <c r="N154" s="184" t="s">
        <v>51</v>
      </c>
      <c r="O154" s="66"/>
      <c r="P154" s="185">
        <f>O154*H154</f>
        <v>0</v>
      </c>
      <c r="Q154" s="185">
        <v>8.2699999999999996E-3</v>
      </c>
      <c r="R154" s="185">
        <f>Q154*H154</f>
        <v>1.012248E-2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150</v>
      </c>
      <c r="AT154" s="187" t="s">
        <v>135</v>
      </c>
      <c r="AU154" s="187" t="s">
        <v>141</v>
      </c>
      <c r="AY154" s="18" t="s">
        <v>132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8" t="s">
        <v>141</v>
      </c>
      <c r="BK154" s="188">
        <f>ROUND(I154*H154,2)</f>
        <v>0</v>
      </c>
      <c r="BL154" s="18" t="s">
        <v>150</v>
      </c>
      <c r="BM154" s="187" t="s">
        <v>1779</v>
      </c>
    </row>
    <row r="155" spans="1:65" s="13" customFormat="1">
      <c r="B155" s="194"/>
      <c r="C155" s="195"/>
      <c r="D155" s="196" t="s">
        <v>193</v>
      </c>
      <c r="E155" s="197" t="s">
        <v>32</v>
      </c>
      <c r="F155" s="198" t="s">
        <v>859</v>
      </c>
      <c r="G155" s="195"/>
      <c r="H155" s="199">
        <v>1.224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41</v>
      </c>
      <c r="AX155" s="13" t="s">
        <v>79</v>
      </c>
      <c r="AY155" s="205" t="s">
        <v>132</v>
      </c>
    </row>
    <row r="156" spans="1:65" s="14" customFormat="1">
      <c r="B156" s="206"/>
      <c r="C156" s="207"/>
      <c r="D156" s="196" t="s">
        <v>193</v>
      </c>
      <c r="E156" s="208" t="s">
        <v>32</v>
      </c>
      <c r="F156" s="209" t="s">
        <v>195</v>
      </c>
      <c r="G156" s="207"/>
      <c r="H156" s="210">
        <v>1.224</v>
      </c>
      <c r="I156" s="211"/>
      <c r="J156" s="207"/>
      <c r="K156" s="207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193</v>
      </c>
      <c r="AU156" s="216" t="s">
        <v>141</v>
      </c>
      <c r="AV156" s="14" t="s">
        <v>150</v>
      </c>
      <c r="AW156" s="14" t="s">
        <v>41</v>
      </c>
      <c r="AX156" s="14" t="s">
        <v>21</v>
      </c>
      <c r="AY156" s="216" t="s">
        <v>132</v>
      </c>
    </row>
    <row r="157" spans="1:65" s="2" customFormat="1" ht="14.45" customHeight="1">
      <c r="A157" s="36"/>
      <c r="B157" s="37"/>
      <c r="C157" s="217" t="s">
        <v>305</v>
      </c>
      <c r="D157" s="217" t="s">
        <v>234</v>
      </c>
      <c r="E157" s="218" t="s">
        <v>860</v>
      </c>
      <c r="F157" s="219" t="s">
        <v>861</v>
      </c>
      <c r="G157" s="220" t="s">
        <v>191</v>
      </c>
      <c r="H157" s="221">
        <v>1.248</v>
      </c>
      <c r="I157" s="222"/>
      <c r="J157" s="223">
        <f>ROUND(I157*H157,2)</f>
        <v>0</v>
      </c>
      <c r="K157" s="219" t="s">
        <v>139</v>
      </c>
      <c r="L157" s="224"/>
      <c r="M157" s="225" t="s">
        <v>32</v>
      </c>
      <c r="N157" s="226" t="s">
        <v>51</v>
      </c>
      <c r="O157" s="66"/>
      <c r="P157" s="185">
        <f>O157*H157</f>
        <v>0</v>
      </c>
      <c r="Q157" s="185">
        <v>3.4000000000000002E-4</v>
      </c>
      <c r="R157" s="185">
        <f>Q157*H157</f>
        <v>4.2432E-4</v>
      </c>
      <c r="S157" s="185">
        <v>0</v>
      </c>
      <c r="T157" s="18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7" t="s">
        <v>218</v>
      </c>
      <c r="AT157" s="187" t="s">
        <v>234</v>
      </c>
      <c r="AU157" s="187" t="s">
        <v>141</v>
      </c>
      <c r="AY157" s="18" t="s">
        <v>132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18" t="s">
        <v>141</v>
      </c>
      <c r="BK157" s="188">
        <f>ROUND(I157*H157,2)</f>
        <v>0</v>
      </c>
      <c r="BL157" s="18" t="s">
        <v>150</v>
      </c>
      <c r="BM157" s="187" t="s">
        <v>1780</v>
      </c>
    </row>
    <row r="158" spans="1:65" s="13" customFormat="1">
      <c r="B158" s="194"/>
      <c r="C158" s="195"/>
      <c r="D158" s="196" t="s">
        <v>193</v>
      </c>
      <c r="E158" s="195"/>
      <c r="F158" s="198" t="s">
        <v>863</v>
      </c>
      <c r="G158" s="195"/>
      <c r="H158" s="199">
        <v>1.248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193</v>
      </c>
      <c r="AU158" s="205" t="s">
        <v>141</v>
      </c>
      <c r="AV158" s="13" t="s">
        <v>141</v>
      </c>
      <c r="AW158" s="13" t="s">
        <v>4</v>
      </c>
      <c r="AX158" s="13" t="s">
        <v>21</v>
      </c>
      <c r="AY158" s="205" t="s">
        <v>132</v>
      </c>
    </row>
    <row r="159" spans="1:65" s="2" customFormat="1" ht="24.2" customHeight="1">
      <c r="A159" s="36"/>
      <c r="B159" s="37"/>
      <c r="C159" s="176" t="s">
        <v>310</v>
      </c>
      <c r="D159" s="176" t="s">
        <v>135</v>
      </c>
      <c r="E159" s="177" t="s">
        <v>269</v>
      </c>
      <c r="F159" s="178" t="s">
        <v>270</v>
      </c>
      <c r="G159" s="179" t="s">
        <v>191</v>
      </c>
      <c r="H159" s="180">
        <v>66.849999999999994</v>
      </c>
      <c r="I159" s="181"/>
      <c r="J159" s="182">
        <f>ROUND(I159*H159,2)</f>
        <v>0</v>
      </c>
      <c r="K159" s="178" t="s">
        <v>139</v>
      </c>
      <c r="L159" s="41"/>
      <c r="M159" s="183" t="s">
        <v>32</v>
      </c>
      <c r="N159" s="184" t="s">
        <v>51</v>
      </c>
      <c r="O159" s="66"/>
      <c r="P159" s="185">
        <f>O159*H159</f>
        <v>0</v>
      </c>
      <c r="Q159" s="185">
        <v>8.5199999999999998E-3</v>
      </c>
      <c r="R159" s="185">
        <f>Q159*H159</f>
        <v>0.5695619999999999</v>
      </c>
      <c r="S159" s="185">
        <v>0</v>
      </c>
      <c r="T159" s="18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150</v>
      </c>
      <c r="AT159" s="187" t="s">
        <v>135</v>
      </c>
      <c r="AU159" s="187" t="s">
        <v>141</v>
      </c>
      <c r="AY159" s="18" t="s">
        <v>132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8" t="s">
        <v>141</v>
      </c>
      <c r="BK159" s="188">
        <f>ROUND(I159*H159,2)</f>
        <v>0</v>
      </c>
      <c r="BL159" s="18" t="s">
        <v>150</v>
      </c>
      <c r="BM159" s="187" t="s">
        <v>1781</v>
      </c>
    </row>
    <row r="160" spans="1:65" s="15" customFormat="1">
      <c r="B160" s="227"/>
      <c r="C160" s="228"/>
      <c r="D160" s="196" t="s">
        <v>193</v>
      </c>
      <c r="E160" s="229" t="s">
        <v>32</v>
      </c>
      <c r="F160" s="230" t="s">
        <v>272</v>
      </c>
      <c r="G160" s="228"/>
      <c r="H160" s="229" t="s">
        <v>32</v>
      </c>
      <c r="I160" s="231"/>
      <c r="J160" s="228"/>
      <c r="K160" s="228"/>
      <c r="L160" s="232"/>
      <c r="M160" s="233"/>
      <c r="N160" s="234"/>
      <c r="O160" s="234"/>
      <c r="P160" s="234"/>
      <c r="Q160" s="234"/>
      <c r="R160" s="234"/>
      <c r="S160" s="234"/>
      <c r="T160" s="235"/>
      <c r="AT160" s="236" t="s">
        <v>193</v>
      </c>
      <c r="AU160" s="236" t="s">
        <v>141</v>
      </c>
      <c r="AV160" s="15" t="s">
        <v>21</v>
      </c>
      <c r="AW160" s="15" t="s">
        <v>41</v>
      </c>
      <c r="AX160" s="15" t="s">
        <v>79</v>
      </c>
      <c r="AY160" s="236" t="s">
        <v>132</v>
      </c>
    </row>
    <row r="161" spans="1:65" s="13" customFormat="1">
      <c r="B161" s="194"/>
      <c r="C161" s="195"/>
      <c r="D161" s="196" t="s">
        <v>193</v>
      </c>
      <c r="E161" s="197" t="s">
        <v>32</v>
      </c>
      <c r="F161" s="198" t="s">
        <v>1449</v>
      </c>
      <c r="G161" s="195"/>
      <c r="H161" s="199">
        <v>66.849999999999994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193</v>
      </c>
      <c r="AU161" s="205" t="s">
        <v>141</v>
      </c>
      <c r="AV161" s="13" t="s">
        <v>141</v>
      </c>
      <c r="AW161" s="13" t="s">
        <v>41</v>
      </c>
      <c r="AX161" s="13" t="s">
        <v>79</v>
      </c>
      <c r="AY161" s="205" t="s">
        <v>132</v>
      </c>
    </row>
    <row r="162" spans="1:65" s="14" customFormat="1">
      <c r="B162" s="206"/>
      <c r="C162" s="207"/>
      <c r="D162" s="196" t="s">
        <v>193</v>
      </c>
      <c r="E162" s="208" t="s">
        <v>32</v>
      </c>
      <c r="F162" s="209" t="s">
        <v>195</v>
      </c>
      <c r="G162" s="207"/>
      <c r="H162" s="210">
        <v>66.849999999999994</v>
      </c>
      <c r="I162" s="211"/>
      <c r="J162" s="207"/>
      <c r="K162" s="207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193</v>
      </c>
      <c r="AU162" s="216" t="s">
        <v>141</v>
      </c>
      <c r="AV162" s="14" t="s">
        <v>150</v>
      </c>
      <c r="AW162" s="14" t="s">
        <v>41</v>
      </c>
      <c r="AX162" s="14" t="s">
        <v>21</v>
      </c>
      <c r="AY162" s="216" t="s">
        <v>132</v>
      </c>
    </row>
    <row r="163" spans="1:65" s="2" customFormat="1" ht="14.45" customHeight="1">
      <c r="A163" s="36"/>
      <c r="B163" s="37"/>
      <c r="C163" s="217" t="s">
        <v>314</v>
      </c>
      <c r="D163" s="217" t="s">
        <v>234</v>
      </c>
      <c r="E163" s="218" t="s">
        <v>275</v>
      </c>
      <c r="F163" s="219" t="s">
        <v>276</v>
      </c>
      <c r="G163" s="220" t="s">
        <v>191</v>
      </c>
      <c r="H163" s="221">
        <v>68.186999999999998</v>
      </c>
      <c r="I163" s="222"/>
      <c r="J163" s="223">
        <f>ROUND(I163*H163,2)</f>
        <v>0</v>
      </c>
      <c r="K163" s="219" t="s">
        <v>139</v>
      </c>
      <c r="L163" s="224"/>
      <c r="M163" s="225" t="s">
        <v>32</v>
      </c>
      <c r="N163" s="226" t="s">
        <v>51</v>
      </c>
      <c r="O163" s="66"/>
      <c r="P163" s="185">
        <f>O163*H163</f>
        <v>0</v>
      </c>
      <c r="Q163" s="185">
        <v>3.5999999999999999E-3</v>
      </c>
      <c r="R163" s="185">
        <f>Q163*H163</f>
        <v>0.24547319999999997</v>
      </c>
      <c r="S163" s="185">
        <v>0</v>
      </c>
      <c r="T163" s="18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7" t="s">
        <v>218</v>
      </c>
      <c r="AT163" s="187" t="s">
        <v>234</v>
      </c>
      <c r="AU163" s="187" t="s">
        <v>141</v>
      </c>
      <c r="AY163" s="18" t="s">
        <v>132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18" t="s">
        <v>141</v>
      </c>
      <c r="BK163" s="188">
        <f>ROUND(I163*H163,2)</f>
        <v>0</v>
      </c>
      <c r="BL163" s="18" t="s">
        <v>150</v>
      </c>
      <c r="BM163" s="187" t="s">
        <v>1782</v>
      </c>
    </row>
    <row r="164" spans="1:65" s="13" customFormat="1">
      <c r="B164" s="194"/>
      <c r="C164" s="195"/>
      <c r="D164" s="196" t="s">
        <v>193</v>
      </c>
      <c r="E164" s="195"/>
      <c r="F164" s="198" t="s">
        <v>1451</v>
      </c>
      <c r="G164" s="195"/>
      <c r="H164" s="199">
        <v>68.186999999999998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193</v>
      </c>
      <c r="AU164" s="205" t="s">
        <v>141</v>
      </c>
      <c r="AV164" s="13" t="s">
        <v>141</v>
      </c>
      <c r="AW164" s="13" t="s">
        <v>4</v>
      </c>
      <c r="AX164" s="13" t="s">
        <v>21</v>
      </c>
      <c r="AY164" s="205" t="s">
        <v>132</v>
      </c>
    </row>
    <row r="165" spans="1:65" s="2" customFormat="1" ht="24.2" customHeight="1">
      <c r="A165" s="36"/>
      <c r="B165" s="37"/>
      <c r="C165" s="176" t="s">
        <v>320</v>
      </c>
      <c r="D165" s="176" t="s">
        <v>135</v>
      </c>
      <c r="E165" s="177" t="s">
        <v>280</v>
      </c>
      <c r="F165" s="178" t="s">
        <v>281</v>
      </c>
      <c r="G165" s="179" t="s">
        <v>191</v>
      </c>
      <c r="H165" s="180">
        <v>287.84500000000003</v>
      </c>
      <c r="I165" s="181"/>
      <c r="J165" s="182">
        <f>ROUND(I165*H165,2)</f>
        <v>0</v>
      </c>
      <c r="K165" s="178" t="s">
        <v>139</v>
      </c>
      <c r="L165" s="41"/>
      <c r="M165" s="183" t="s">
        <v>32</v>
      </c>
      <c r="N165" s="184" t="s">
        <v>51</v>
      </c>
      <c r="O165" s="66"/>
      <c r="P165" s="185">
        <f>O165*H165</f>
        <v>0</v>
      </c>
      <c r="Q165" s="185">
        <v>8.6E-3</v>
      </c>
      <c r="R165" s="185">
        <f>Q165*H165</f>
        <v>2.4754670000000001</v>
      </c>
      <c r="S165" s="185">
        <v>0</v>
      </c>
      <c r="T165" s="18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150</v>
      </c>
      <c r="AT165" s="187" t="s">
        <v>135</v>
      </c>
      <c r="AU165" s="187" t="s">
        <v>141</v>
      </c>
      <c r="AY165" s="18" t="s">
        <v>132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8" t="s">
        <v>141</v>
      </c>
      <c r="BK165" s="188">
        <f>ROUND(I165*H165,2)</f>
        <v>0</v>
      </c>
      <c r="BL165" s="18" t="s">
        <v>150</v>
      </c>
      <c r="BM165" s="187" t="s">
        <v>1783</v>
      </c>
    </row>
    <row r="166" spans="1:65" s="13" customFormat="1">
      <c r="B166" s="194"/>
      <c r="C166" s="195"/>
      <c r="D166" s="196" t="s">
        <v>193</v>
      </c>
      <c r="E166" s="197" t="s">
        <v>32</v>
      </c>
      <c r="F166" s="198" t="s">
        <v>1453</v>
      </c>
      <c r="G166" s="195"/>
      <c r="H166" s="199">
        <v>329.47500000000002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193</v>
      </c>
      <c r="AU166" s="205" t="s">
        <v>141</v>
      </c>
      <c r="AV166" s="13" t="s">
        <v>141</v>
      </c>
      <c r="AW166" s="13" t="s">
        <v>41</v>
      </c>
      <c r="AX166" s="13" t="s">
        <v>79</v>
      </c>
      <c r="AY166" s="205" t="s">
        <v>132</v>
      </c>
    </row>
    <row r="167" spans="1:65" s="13" customFormat="1">
      <c r="B167" s="194"/>
      <c r="C167" s="195"/>
      <c r="D167" s="196" t="s">
        <v>193</v>
      </c>
      <c r="E167" s="197" t="s">
        <v>32</v>
      </c>
      <c r="F167" s="198" t="s">
        <v>870</v>
      </c>
      <c r="G167" s="195"/>
      <c r="H167" s="199">
        <v>-18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41</v>
      </c>
      <c r="AX167" s="13" t="s">
        <v>79</v>
      </c>
      <c r="AY167" s="205" t="s">
        <v>132</v>
      </c>
    </row>
    <row r="168" spans="1:65" s="13" customFormat="1">
      <c r="B168" s="194"/>
      <c r="C168" s="195"/>
      <c r="D168" s="196" t="s">
        <v>193</v>
      </c>
      <c r="E168" s="197" t="s">
        <v>32</v>
      </c>
      <c r="F168" s="198" t="s">
        <v>871</v>
      </c>
      <c r="G168" s="195"/>
      <c r="H168" s="199">
        <v>-13.5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193</v>
      </c>
      <c r="AU168" s="205" t="s">
        <v>141</v>
      </c>
      <c r="AV168" s="13" t="s">
        <v>141</v>
      </c>
      <c r="AW168" s="13" t="s">
        <v>41</v>
      </c>
      <c r="AX168" s="13" t="s">
        <v>79</v>
      </c>
      <c r="AY168" s="205" t="s">
        <v>132</v>
      </c>
    </row>
    <row r="169" spans="1:65" s="13" customFormat="1">
      <c r="B169" s="194"/>
      <c r="C169" s="195"/>
      <c r="D169" s="196" t="s">
        <v>193</v>
      </c>
      <c r="E169" s="197" t="s">
        <v>32</v>
      </c>
      <c r="F169" s="198" t="s">
        <v>872</v>
      </c>
      <c r="G169" s="195"/>
      <c r="H169" s="199">
        <v>-3.08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193</v>
      </c>
      <c r="AU169" s="205" t="s">
        <v>141</v>
      </c>
      <c r="AV169" s="13" t="s">
        <v>141</v>
      </c>
      <c r="AW169" s="13" t="s">
        <v>41</v>
      </c>
      <c r="AX169" s="13" t="s">
        <v>79</v>
      </c>
      <c r="AY169" s="205" t="s">
        <v>132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873</v>
      </c>
      <c r="G170" s="195"/>
      <c r="H170" s="199">
        <v>-2.1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874</v>
      </c>
      <c r="G171" s="195"/>
      <c r="H171" s="199">
        <v>-2.25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3" customFormat="1">
      <c r="B172" s="194"/>
      <c r="C172" s="195"/>
      <c r="D172" s="196" t="s">
        <v>193</v>
      </c>
      <c r="E172" s="197" t="s">
        <v>32</v>
      </c>
      <c r="F172" s="198" t="s">
        <v>875</v>
      </c>
      <c r="G172" s="195"/>
      <c r="H172" s="199">
        <v>-2.7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41</v>
      </c>
      <c r="AX172" s="13" t="s">
        <v>79</v>
      </c>
      <c r="AY172" s="205" t="s">
        <v>132</v>
      </c>
    </row>
    <row r="173" spans="1:65" s="14" customFormat="1">
      <c r="B173" s="206"/>
      <c r="C173" s="207"/>
      <c r="D173" s="196" t="s">
        <v>193</v>
      </c>
      <c r="E173" s="208" t="s">
        <v>32</v>
      </c>
      <c r="F173" s="209" t="s">
        <v>195</v>
      </c>
      <c r="G173" s="207"/>
      <c r="H173" s="210">
        <v>287.84500000000003</v>
      </c>
      <c r="I173" s="211"/>
      <c r="J173" s="207"/>
      <c r="K173" s="207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193</v>
      </c>
      <c r="AU173" s="216" t="s">
        <v>141</v>
      </c>
      <c r="AV173" s="14" t="s">
        <v>150</v>
      </c>
      <c r="AW173" s="14" t="s">
        <v>41</v>
      </c>
      <c r="AX173" s="14" t="s">
        <v>21</v>
      </c>
      <c r="AY173" s="216" t="s">
        <v>132</v>
      </c>
    </row>
    <row r="174" spans="1:65" s="2" customFormat="1" ht="14.45" customHeight="1">
      <c r="A174" s="36"/>
      <c r="B174" s="37"/>
      <c r="C174" s="217" t="s">
        <v>324</v>
      </c>
      <c r="D174" s="217" t="s">
        <v>234</v>
      </c>
      <c r="E174" s="218" t="s">
        <v>291</v>
      </c>
      <c r="F174" s="219" t="s">
        <v>292</v>
      </c>
      <c r="G174" s="220" t="s">
        <v>191</v>
      </c>
      <c r="H174" s="221">
        <v>293.60199999999998</v>
      </c>
      <c r="I174" s="222"/>
      <c r="J174" s="223">
        <f>ROUND(I174*H174,2)</f>
        <v>0</v>
      </c>
      <c r="K174" s="219" t="s">
        <v>139</v>
      </c>
      <c r="L174" s="224"/>
      <c r="M174" s="225" t="s">
        <v>32</v>
      </c>
      <c r="N174" s="226" t="s">
        <v>51</v>
      </c>
      <c r="O174" s="66"/>
      <c r="P174" s="185">
        <f>O174*H174</f>
        <v>0</v>
      </c>
      <c r="Q174" s="185">
        <v>2.3999999999999998E-3</v>
      </c>
      <c r="R174" s="185">
        <f>Q174*H174</f>
        <v>0.70464479999999985</v>
      </c>
      <c r="S174" s="185">
        <v>0</v>
      </c>
      <c r="T174" s="18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218</v>
      </c>
      <c r="AT174" s="187" t="s">
        <v>234</v>
      </c>
      <c r="AU174" s="187" t="s">
        <v>141</v>
      </c>
      <c r="AY174" s="18" t="s">
        <v>132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8" t="s">
        <v>141</v>
      </c>
      <c r="BK174" s="188">
        <f>ROUND(I174*H174,2)</f>
        <v>0</v>
      </c>
      <c r="BL174" s="18" t="s">
        <v>150</v>
      </c>
      <c r="BM174" s="187" t="s">
        <v>1784</v>
      </c>
    </row>
    <row r="175" spans="1:65" s="13" customFormat="1">
      <c r="B175" s="194"/>
      <c r="C175" s="195"/>
      <c r="D175" s="196" t="s">
        <v>193</v>
      </c>
      <c r="E175" s="195"/>
      <c r="F175" s="198" t="s">
        <v>1455</v>
      </c>
      <c r="G175" s="195"/>
      <c r="H175" s="199">
        <v>293.60199999999998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</v>
      </c>
      <c r="AX175" s="13" t="s">
        <v>21</v>
      </c>
      <c r="AY175" s="205" t="s">
        <v>132</v>
      </c>
    </row>
    <row r="176" spans="1:65" s="2" customFormat="1" ht="24.2" customHeight="1">
      <c r="A176" s="36"/>
      <c r="B176" s="37"/>
      <c r="C176" s="176" t="s">
        <v>329</v>
      </c>
      <c r="D176" s="176" t="s">
        <v>135</v>
      </c>
      <c r="E176" s="177" t="s">
        <v>301</v>
      </c>
      <c r="F176" s="178" t="s">
        <v>302</v>
      </c>
      <c r="G176" s="179" t="s">
        <v>221</v>
      </c>
      <c r="H176" s="180">
        <v>114</v>
      </c>
      <c r="I176" s="181"/>
      <c r="J176" s="182">
        <f>ROUND(I176*H176,2)</f>
        <v>0</v>
      </c>
      <c r="K176" s="178" t="s">
        <v>139</v>
      </c>
      <c r="L176" s="41"/>
      <c r="M176" s="183" t="s">
        <v>32</v>
      </c>
      <c r="N176" s="184" t="s">
        <v>51</v>
      </c>
      <c r="O176" s="66"/>
      <c r="P176" s="185">
        <f>O176*H176</f>
        <v>0</v>
      </c>
      <c r="Q176" s="185">
        <v>3.3899999999999998E-3</v>
      </c>
      <c r="R176" s="185">
        <f>Q176*H176</f>
        <v>0.38645999999999997</v>
      </c>
      <c r="S176" s="185">
        <v>0</v>
      </c>
      <c r="T176" s="18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7" t="s">
        <v>150</v>
      </c>
      <c r="AT176" s="187" t="s">
        <v>135</v>
      </c>
      <c r="AU176" s="187" t="s">
        <v>141</v>
      </c>
      <c r="AY176" s="18" t="s">
        <v>132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18" t="s">
        <v>141</v>
      </c>
      <c r="BK176" s="188">
        <f>ROUND(I176*H176,2)</f>
        <v>0</v>
      </c>
      <c r="BL176" s="18" t="s">
        <v>150</v>
      </c>
      <c r="BM176" s="187" t="s">
        <v>1785</v>
      </c>
    </row>
    <row r="177" spans="1:65" s="13" customFormat="1">
      <c r="B177" s="194"/>
      <c r="C177" s="195"/>
      <c r="D177" s="196" t="s">
        <v>193</v>
      </c>
      <c r="E177" s="197" t="s">
        <v>32</v>
      </c>
      <c r="F177" s="198" t="s">
        <v>879</v>
      </c>
      <c r="G177" s="195"/>
      <c r="H177" s="199">
        <v>114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193</v>
      </c>
      <c r="AU177" s="205" t="s">
        <v>141</v>
      </c>
      <c r="AV177" s="13" t="s">
        <v>141</v>
      </c>
      <c r="AW177" s="13" t="s">
        <v>41</v>
      </c>
      <c r="AX177" s="13" t="s">
        <v>79</v>
      </c>
      <c r="AY177" s="205" t="s">
        <v>132</v>
      </c>
    </row>
    <row r="178" spans="1:65" s="14" customFormat="1">
      <c r="B178" s="206"/>
      <c r="C178" s="207"/>
      <c r="D178" s="196" t="s">
        <v>193</v>
      </c>
      <c r="E178" s="208" t="s">
        <v>32</v>
      </c>
      <c r="F178" s="209" t="s">
        <v>195</v>
      </c>
      <c r="G178" s="207"/>
      <c r="H178" s="210">
        <v>114</v>
      </c>
      <c r="I178" s="211"/>
      <c r="J178" s="207"/>
      <c r="K178" s="207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193</v>
      </c>
      <c r="AU178" s="216" t="s">
        <v>141</v>
      </c>
      <c r="AV178" s="14" t="s">
        <v>150</v>
      </c>
      <c r="AW178" s="14" t="s">
        <v>41</v>
      </c>
      <c r="AX178" s="14" t="s">
        <v>21</v>
      </c>
      <c r="AY178" s="216" t="s">
        <v>132</v>
      </c>
    </row>
    <row r="179" spans="1:65" s="2" customFormat="1" ht="14.45" customHeight="1">
      <c r="A179" s="36"/>
      <c r="B179" s="37"/>
      <c r="C179" s="217" t="s">
        <v>333</v>
      </c>
      <c r="D179" s="217" t="s">
        <v>234</v>
      </c>
      <c r="E179" s="218" t="s">
        <v>306</v>
      </c>
      <c r="F179" s="219" t="s">
        <v>307</v>
      </c>
      <c r="G179" s="220" t="s">
        <v>191</v>
      </c>
      <c r="H179" s="221">
        <v>37.619999999999997</v>
      </c>
      <c r="I179" s="222"/>
      <c r="J179" s="223">
        <f>ROUND(I179*H179,2)</f>
        <v>0</v>
      </c>
      <c r="K179" s="219" t="s">
        <v>139</v>
      </c>
      <c r="L179" s="224"/>
      <c r="M179" s="225" t="s">
        <v>32</v>
      </c>
      <c r="N179" s="226" t="s">
        <v>51</v>
      </c>
      <c r="O179" s="66"/>
      <c r="P179" s="185">
        <f>O179*H179</f>
        <v>0</v>
      </c>
      <c r="Q179" s="185">
        <v>5.1000000000000004E-4</v>
      </c>
      <c r="R179" s="185">
        <f>Q179*H179</f>
        <v>1.91862E-2</v>
      </c>
      <c r="S179" s="185">
        <v>0</v>
      </c>
      <c r="T179" s="18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7" t="s">
        <v>218</v>
      </c>
      <c r="AT179" s="187" t="s">
        <v>234</v>
      </c>
      <c r="AU179" s="187" t="s">
        <v>141</v>
      </c>
      <c r="AY179" s="18" t="s">
        <v>132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8" t="s">
        <v>141</v>
      </c>
      <c r="BK179" s="188">
        <f>ROUND(I179*H179,2)</f>
        <v>0</v>
      </c>
      <c r="BL179" s="18" t="s">
        <v>150</v>
      </c>
      <c r="BM179" s="187" t="s">
        <v>1786</v>
      </c>
    </row>
    <row r="180" spans="1:65" s="13" customFormat="1">
      <c r="B180" s="194"/>
      <c r="C180" s="195"/>
      <c r="D180" s="196" t="s">
        <v>193</v>
      </c>
      <c r="E180" s="197" t="s">
        <v>32</v>
      </c>
      <c r="F180" s="198" t="s">
        <v>830</v>
      </c>
      <c r="G180" s="195"/>
      <c r="H180" s="199">
        <v>34.200000000000003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193</v>
      </c>
      <c r="AU180" s="205" t="s">
        <v>141</v>
      </c>
      <c r="AV180" s="13" t="s">
        <v>141</v>
      </c>
      <c r="AW180" s="13" t="s">
        <v>41</v>
      </c>
      <c r="AX180" s="13" t="s">
        <v>21</v>
      </c>
      <c r="AY180" s="205" t="s">
        <v>132</v>
      </c>
    </row>
    <row r="181" spans="1:65" s="13" customFormat="1">
      <c r="B181" s="194"/>
      <c r="C181" s="195"/>
      <c r="D181" s="196" t="s">
        <v>193</v>
      </c>
      <c r="E181" s="195"/>
      <c r="F181" s="198" t="s">
        <v>881</v>
      </c>
      <c r="G181" s="195"/>
      <c r="H181" s="199">
        <v>37.619999999999997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193</v>
      </c>
      <c r="AU181" s="205" t="s">
        <v>141</v>
      </c>
      <c r="AV181" s="13" t="s">
        <v>141</v>
      </c>
      <c r="AW181" s="13" t="s">
        <v>4</v>
      </c>
      <c r="AX181" s="13" t="s">
        <v>21</v>
      </c>
      <c r="AY181" s="205" t="s">
        <v>132</v>
      </c>
    </row>
    <row r="182" spans="1:65" s="2" customFormat="1" ht="14.45" customHeight="1">
      <c r="A182" s="36"/>
      <c r="B182" s="37"/>
      <c r="C182" s="176" t="s">
        <v>338</v>
      </c>
      <c r="D182" s="176" t="s">
        <v>135</v>
      </c>
      <c r="E182" s="177" t="s">
        <v>311</v>
      </c>
      <c r="F182" s="178" t="s">
        <v>312</v>
      </c>
      <c r="G182" s="179" t="s">
        <v>221</v>
      </c>
      <c r="H182" s="180">
        <v>47.75</v>
      </c>
      <c r="I182" s="181"/>
      <c r="J182" s="182">
        <f>ROUND(I182*H182,2)</f>
        <v>0</v>
      </c>
      <c r="K182" s="178" t="s">
        <v>139</v>
      </c>
      <c r="L182" s="41"/>
      <c r="M182" s="183" t="s">
        <v>32</v>
      </c>
      <c r="N182" s="184" t="s">
        <v>51</v>
      </c>
      <c r="O182" s="66"/>
      <c r="P182" s="185">
        <f>O182*H182</f>
        <v>0</v>
      </c>
      <c r="Q182" s="185">
        <v>6.0000000000000002E-5</v>
      </c>
      <c r="R182" s="185">
        <f>Q182*H182</f>
        <v>2.8649999999999999E-3</v>
      </c>
      <c r="S182" s="185">
        <v>0</v>
      </c>
      <c r="T182" s="18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7" t="s">
        <v>150</v>
      </c>
      <c r="AT182" s="187" t="s">
        <v>135</v>
      </c>
      <c r="AU182" s="187" t="s">
        <v>141</v>
      </c>
      <c r="AY182" s="18" t="s">
        <v>132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8" t="s">
        <v>141</v>
      </c>
      <c r="BK182" s="188">
        <f>ROUND(I182*H182,2)</f>
        <v>0</v>
      </c>
      <c r="BL182" s="18" t="s">
        <v>150</v>
      </c>
      <c r="BM182" s="187" t="s">
        <v>1787</v>
      </c>
    </row>
    <row r="183" spans="1:65" s="2" customFormat="1" ht="14.45" customHeight="1">
      <c r="A183" s="36"/>
      <c r="B183" s="37"/>
      <c r="C183" s="217" t="s">
        <v>342</v>
      </c>
      <c r="D183" s="217" t="s">
        <v>234</v>
      </c>
      <c r="E183" s="218" t="s">
        <v>315</v>
      </c>
      <c r="F183" s="219" t="s">
        <v>316</v>
      </c>
      <c r="G183" s="220" t="s">
        <v>221</v>
      </c>
      <c r="H183" s="221">
        <v>52.645000000000003</v>
      </c>
      <c r="I183" s="222"/>
      <c r="J183" s="223">
        <f>ROUND(I183*H183,2)</f>
        <v>0</v>
      </c>
      <c r="K183" s="219" t="s">
        <v>139</v>
      </c>
      <c r="L183" s="224"/>
      <c r="M183" s="225" t="s">
        <v>32</v>
      </c>
      <c r="N183" s="226" t="s">
        <v>51</v>
      </c>
      <c r="O183" s="66"/>
      <c r="P183" s="185">
        <f>O183*H183</f>
        <v>0</v>
      </c>
      <c r="Q183" s="185">
        <v>5.9999999999999995E-4</v>
      </c>
      <c r="R183" s="185">
        <f>Q183*H183</f>
        <v>3.1586999999999997E-2</v>
      </c>
      <c r="S183" s="185">
        <v>0</v>
      </c>
      <c r="T183" s="18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7" t="s">
        <v>218</v>
      </c>
      <c r="AT183" s="187" t="s">
        <v>234</v>
      </c>
      <c r="AU183" s="187" t="s">
        <v>141</v>
      </c>
      <c r="AY183" s="18" t="s">
        <v>132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8" t="s">
        <v>141</v>
      </c>
      <c r="BK183" s="188">
        <f>ROUND(I183*H183,2)</f>
        <v>0</v>
      </c>
      <c r="BL183" s="18" t="s">
        <v>150</v>
      </c>
      <c r="BM183" s="187" t="s">
        <v>1788</v>
      </c>
    </row>
    <row r="184" spans="1:65" s="13" customFormat="1">
      <c r="B184" s="194"/>
      <c r="C184" s="195"/>
      <c r="D184" s="196" t="s">
        <v>193</v>
      </c>
      <c r="E184" s="195"/>
      <c r="F184" s="198" t="s">
        <v>1460</v>
      </c>
      <c r="G184" s="195"/>
      <c r="H184" s="199">
        <v>52.645000000000003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193</v>
      </c>
      <c r="AU184" s="205" t="s">
        <v>141</v>
      </c>
      <c r="AV184" s="13" t="s">
        <v>141</v>
      </c>
      <c r="AW184" s="13" t="s">
        <v>4</v>
      </c>
      <c r="AX184" s="13" t="s">
        <v>21</v>
      </c>
      <c r="AY184" s="205" t="s">
        <v>132</v>
      </c>
    </row>
    <row r="185" spans="1:65" s="2" customFormat="1" ht="14.45" customHeight="1">
      <c r="A185" s="36"/>
      <c r="B185" s="37"/>
      <c r="C185" s="176" t="s">
        <v>346</v>
      </c>
      <c r="D185" s="176" t="s">
        <v>135</v>
      </c>
      <c r="E185" s="177" t="s">
        <v>321</v>
      </c>
      <c r="F185" s="178" t="s">
        <v>322</v>
      </c>
      <c r="G185" s="179" t="s">
        <v>221</v>
      </c>
      <c r="H185" s="180">
        <v>38</v>
      </c>
      <c r="I185" s="181"/>
      <c r="J185" s="182">
        <f>ROUND(I185*H185,2)</f>
        <v>0</v>
      </c>
      <c r="K185" s="178" t="s">
        <v>139</v>
      </c>
      <c r="L185" s="41"/>
      <c r="M185" s="183" t="s">
        <v>32</v>
      </c>
      <c r="N185" s="184" t="s">
        <v>51</v>
      </c>
      <c r="O185" s="66"/>
      <c r="P185" s="185">
        <f>O185*H185</f>
        <v>0</v>
      </c>
      <c r="Q185" s="185">
        <v>2.5000000000000001E-4</v>
      </c>
      <c r="R185" s="185">
        <f>Q185*H185</f>
        <v>9.4999999999999998E-3</v>
      </c>
      <c r="S185" s="185">
        <v>0</v>
      </c>
      <c r="T185" s="18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7" t="s">
        <v>150</v>
      </c>
      <c r="AT185" s="187" t="s">
        <v>135</v>
      </c>
      <c r="AU185" s="187" t="s">
        <v>141</v>
      </c>
      <c r="AY185" s="18" t="s">
        <v>132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8" t="s">
        <v>141</v>
      </c>
      <c r="BK185" s="188">
        <f>ROUND(I185*H185,2)</f>
        <v>0</v>
      </c>
      <c r="BL185" s="18" t="s">
        <v>150</v>
      </c>
      <c r="BM185" s="187" t="s">
        <v>1789</v>
      </c>
    </row>
    <row r="186" spans="1:65" s="2" customFormat="1" ht="14.45" customHeight="1">
      <c r="A186" s="36"/>
      <c r="B186" s="37"/>
      <c r="C186" s="217" t="s">
        <v>351</v>
      </c>
      <c r="D186" s="217" t="s">
        <v>234</v>
      </c>
      <c r="E186" s="218" t="s">
        <v>325</v>
      </c>
      <c r="F186" s="219" t="s">
        <v>326</v>
      </c>
      <c r="G186" s="220" t="s">
        <v>221</v>
      </c>
      <c r="H186" s="221">
        <v>39.9</v>
      </c>
      <c r="I186" s="222"/>
      <c r="J186" s="223">
        <f>ROUND(I186*H186,2)</f>
        <v>0</v>
      </c>
      <c r="K186" s="219" t="s">
        <v>139</v>
      </c>
      <c r="L186" s="224"/>
      <c r="M186" s="225" t="s">
        <v>32</v>
      </c>
      <c r="N186" s="226" t="s">
        <v>51</v>
      </c>
      <c r="O186" s="66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7" t="s">
        <v>218</v>
      </c>
      <c r="AT186" s="187" t="s">
        <v>234</v>
      </c>
      <c r="AU186" s="187" t="s">
        <v>141</v>
      </c>
      <c r="AY186" s="18" t="s">
        <v>132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141</v>
      </c>
      <c r="BK186" s="188">
        <f>ROUND(I186*H186,2)</f>
        <v>0</v>
      </c>
      <c r="BL186" s="18" t="s">
        <v>150</v>
      </c>
      <c r="BM186" s="187" t="s">
        <v>1790</v>
      </c>
    </row>
    <row r="187" spans="1:65" s="13" customFormat="1">
      <c r="B187" s="194"/>
      <c r="C187" s="195"/>
      <c r="D187" s="196" t="s">
        <v>193</v>
      </c>
      <c r="E187" s="197" t="s">
        <v>32</v>
      </c>
      <c r="F187" s="198" t="s">
        <v>1463</v>
      </c>
      <c r="G187" s="195"/>
      <c r="H187" s="199">
        <v>39.9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193</v>
      </c>
      <c r="AU187" s="205" t="s">
        <v>141</v>
      </c>
      <c r="AV187" s="13" t="s">
        <v>141</v>
      </c>
      <c r="AW187" s="13" t="s">
        <v>41</v>
      </c>
      <c r="AX187" s="13" t="s">
        <v>79</v>
      </c>
      <c r="AY187" s="205" t="s">
        <v>132</v>
      </c>
    </row>
    <row r="188" spans="1:65" s="14" customFormat="1">
      <c r="B188" s="206"/>
      <c r="C188" s="207"/>
      <c r="D188" s="196" t="s">
        <v>193</v>
      </c>
      <c r="E188" s="208" t="s">
        <v>32</v>
      </c>
      <c r="F188" s="209" t="s">
        <v>195</v>
      </c>
      <c r="G188" s="207"/>
      <c r="H188" s="210">
        <v>39.9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193</v>
      </c>
      <c r="AU188" s="216" t="s">
        <v>141</v>
      </c>
      <c r="AV188" s="14" t="s">
        <v>150</v>
      </c>
      <c r="AW188" s="14" t="s">
        <v>41</v>
      </c>
      <c r="AX188" s="14" t="s">
        <v>21</v>
      </c>
      <c r="AY188" s="216" t="s">
        <v>132</v>
      </c>
    </row>
    <row r="189" spans="1:65" s="2" customFormat="1" ht="24.2" customHeight="1">
      <c r="A189" s="36"/>
      <c r="B189" s="37"/>
      <c r="C189" s="176" t="s">
        <v>356</v>
      </c>
      <c r="D189" s="176" t="s">
        <v>135</v>
      </c>
      <c r="E189" s="177" t="s">
        <v>330</v>
      </c>
      <c r="F189" s="178" t="s">
        <v>331</v>
      </c>
      <c r="G189" s="179" t="s">
        <v>191</v>
      </c>
      <c r="H189" s="180">
        <v>72</v>
      </c>
      <c r="I189" s="181"/>
      <c r="J189" s="182">
        <f>ROUND(I189*H189,2)</f>
        <v>0</v>
      </c>
      <c r="K189" s="178" t="s">
        <v>139</v>
      </c>
      <c r="L189" s="41"/>
      <c r="M189" s="183" t="s">
        <v>32</v>
      </c>
      <c r="N189" s="184" t="s">
        <v>51</v>
      </c>
      <c r="O189" s="66"/>
      <c r="P189" s="185">
        <f>O189*H189</f>
        <v>0</v>
      </c>
      <c r="Q189" s="185">
        <v>1.188E-2</v>
      </c>
      <c r="R189" s="185">
        <f>Q189*H189</f>
        <v>0.85536000000000001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150</v>
      </c>
      <c r="AT189" s="187" t="s">
        <v>135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1791</v>
      </c>
    </row>
    <row r="190" spans="1:65" s="2" customFormat="1" ht="24.2" customHeight="1">
      <c r="A190" s="36"/>
      <c r="B190" s="37"/>
      <c r="C190" s="176" t="s">
        <v>361</v>
      </c>
      <c r="D190" s="176" t="s">
        <v>135</v>
      </c>
      <c r="E190" s="177" t="s">
        <v>334</v>
      </c>
      <c r="F190" s="178" t="s">
        <v>335</v>
      </c>
      <c r="G190" s="179" t="s">
        <v>191</v>
      </c>
      <c r="H190" s="180">
        <v>293.40600000000001</v>
      </c>
      <c r="I190" s="181"/>
      <c r="J190" s="182">
        <f>ROUND(I190*H190,2)</f>
        <v>0</v>
      </c>
      <c r="K190" s="178" t="s">
        <v>139</v>
      </c>
      <c r="L190" s="41"/>
      <c r="M190" s="183" t="s">
        <v>32</v>
      </c>
      <c r="N190" s="184" t="s">
        <v>51</v>
      </c>
      <c r="O190" s="66"/>
      <c r="P190" s="185">
        <f>O190*H190</f>
        <v>0</v>
      </c>
      <c r="Q190" s="185">
        <v>3.48E-3</v>
      </c>
      <c r="R190" s="185">
        <f>Q190*H190</f>
        <v>1.0210528800000001</v>
      </c>
      <c r="S190" s="185">
        <v>0</v>
      </c>
      <c r="T190" s="18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7" t="s">
        <v>150</v>
      </c>
      <c r="AT190" s="187" t="s">
        <v>135</v>
      </c>
      <c r="AU190" s="187" t="s">
        <v>141</v>
      </c>
      <c r="AY190" s="18" t="s">
        <v>132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8" t="s">
        <v>141</v>
      </c>
      <c r="BK190" s="188">
        <f>ROUND(I190*H190,2)</f>
        <v>0</v>
      </c>
      <c r="BL190" s="18" t="s">
        <v>150</v>
      </c>
      <c r="BM190" s="187" t="s">
        <v>1792</v>
      </c>
    </row>
    <row r="191" spans="1:65" s="13" customFormat="1">
      <c r="B191" s="194"/>
      <c r="C191" s="195"/>
      <c r="D191" s="196" t="s">
        <v>193</v>
      </c>
      <c r="E191" s="197" t="s">
        <v>32</v>
      </c>
      <c r="F191" s="198" t="s">
        <v>1466</v>
      </c>
      <c r="G191" s="195"/>
      <c r="H191" s="199">
        <v>335.036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193</v>
      </c>
      <c r="AU191" s="205" t="s">
        <v>141</v>
      </c>
      <c r="AV191" s="13" t="s">
        <v>141</v>
      </c>
      <c r="AW191" s="13" t="s">
        <v>41</v>
      </c>
      <c r="AX191" s="13" t="s">
        <v>79</v>
      </c>
      <c r="AY191" s="205" t="s">
        <v>132</v>
      </c>
    </row>
    <row r="192" spans="1:65" s="13" customFormat="1">
      <c r="B192" s="194"/>
      <c r="C192" s="195"/>
      <c r="D192" s="196" t="s">
        <v>193</v>
      </c>
      <c r="E192" s="197" t="s">
        <v>32</v>
      </c>
      <c r="F192" s="198" t="s">
        <v>870</v>
      </c>
      <c r="G192" s="195"/>
      <c r="H192" s="199">
        <v>-18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193</v>
      </c>
      <c r="AU192" s="205" t="s">
        <v>141</v>
      </c>
      <c r="AV192" s="13" t="s">
        <v>141</v>
      </c>
      <c r="AW192" s="13" t="s">
        <v>41</v>
      </c>
      <c r="AX192" s="13" t="s">
        <v>79</v>
      </c>
      <c r="AY192" s="205" t="s">
        <v>132</v>
      </c>
    </row>
    <row r="193" spans="1:65" s="13" customFormat="1">
      <c r="B193" s="194"/>
      <c r="C193" s="195"/>
      <c r="D193" s="196" t="s">
        <v>193</v>
      </c>
      <c r="E193" s="197" t="s">
        <v>32</v>
      </c>
      <c r="F193" s="198" t="s">
        <v>871</v>
      </c>
      <c r="G193" s="195"/>
      <c r="H193" s="199">
        <v>-13.5</v>
      </c>
      <c r="I193" s="200"/>
      <c r="J193" s="195"/>
      <c r="K193" s="195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193</v>
      </c>
      <c r="AU193" s="205" t="s">
        <v>141</v>
      </c>
      <c r="AV193" s="13" t="s">
        <v>141</v>
      </c>
      <c r="AW193" s="13" t="s">
        <v>41</v>
      </c>
      <c r="AX193" s="13" t="s">
        <v>79</v>
      </c>
      <c r="AY193" s="205" t="s">
        <v>132</v>
      </c>
    </row>
    <row r="194" spans="1:65" s="13" customFormat="1">
      <c r="B194" s="194"/>
      <c r="C194" s="195"/>
      <c r="D194" s="196" t="s">
        <v>193</v>
      </c>
      <c r="E194" s="197" t="s">
        <v>32</v>
      </c>
      <c r="F194" s="198" t="s">
        <v>872</v>
      </c>
      <c r="G194" s="195"/>
      <c r="H194" s="199">
        <v>-3.08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193</v>
      </c>
      <c r="AU194" s="205" t="s">
        <v>141</v>
      </c>
      <c r="AV194" s="13" t="s">
        <v>141</v>
      </c>
      <c r="AW194" s="13" t="s">
        <v>41</v>
      </c>
      <c r="AX194" s="13" t="s">
        <v>79</v>
      </c>
      <c r="AY194" s="205" t="s">
        <v>132</v>
      </c>
    </row>
    <row r="195" spans="1:65" s="13" customFormat="1">
      <c r="B195" s="194"/>
      <c r="C195" s="195"/>
      <c r="D195" s="196" t="s">
        <v>193</v>
      </c>
      <c r="E195" s="197" t="s">
        <v>32</v>
      </c>
      <c r="F195" s="198" t="s">
        <v>873</v>
      </c>
      <c r="G195" s="195"/>
      <c r="H195" s="199">
        <v>-2.1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193</v>
      </c>
      <c r="AU195" s="205" t="s">
        <v>141</v>
      </c>
      <c r="AV195" s="13" t="s">
        <v>141</v>
      </c>
      <c r="AW195" s="13" t="s">
        <v>41</v>
      </c>
      <c r="AX195" s="13" t="s">
        <v>79</v>
      </c>
      <c r="AY195" s="205" t="s">
        <v>132</v>
      </c>
    </row>
    <row r="196" spans="1:65" s="13" customFormat="1">
      <c r="B196" s="194"/>
      <c r="C196" s="195"/>
      <c r="D196" s="196" t="s">
        <v>193</v>
      </c>
      <c r="E196" s="197" t="s">
        <v>32</v>
      </c>
      <c r="F196" s="198" t="s">
        <v>874</v>
      </c>
      <c r="G196" s="195"/>
      <c r="H196" s="199">
        <v>-2.25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193</v>
      </c>
      <c r="AU196" s="205" t="s">
        <v>141</v>
      </c>
      <c r="AV196" s="13" t="s">
        <v>141</v>
      </c>
      <c r="AW196" s="13" t="s">
        <v>41</v>
      </c>
      <c r="AX196" s="13" t="s">
        <v>79</v>
      </c>
      <c r="AY196" s="205" t="s">
        <v>132</v>
      </c>
    </row>
    <row r="197" spans="1:65" s="13" customFormat="1">
      <c r="B197" s="194"/>
      <c r="C197" s="195"/>
      <c r="D197" s="196" t="s">
        <v>193</v>
      </c>
      <c r="E197" s="197" t="s">
        <v>32</v>
      </c>
      <c r="F197" s="198" t="s">
        <v>875</v>
      </c>
      <c r="G197" s="195"/>
      <c r="H197" s="199">
        <v>-2.7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193</v>
      </c>
      <c r="AU197" s="205" t="s">
        <v>141</v>
      </c>
      <c r="AV197" s="13" t="s">
        <v>141</v>
      </c>
      <c r="AW197" s="13" t="s">
        <v>41</v>
      </c>
      <c r="AX197" s="13" t="s">
        <v>79</v>
      </c>
      <c r="AY197" s="205" t="s">
        <v>132</v>
      </c>
    </row>
    <row r="198" spans="1:65" s="14" customFormat="1">
      <c r="B198" s="206"/>
      <c r="C198" s="207"/>
      <c r="D198" s="196" t="s">
        <v>193</v>
      </c>
      <c r="E198" s="208" t="s">
        <v>32</v>
      </c>
      <c r="F198" s="209" t="s">
        <v>195</v>
      </c>
      <c r="G198" s="207"/>
      <c r="H198" s="210">
        <v>293.40600000000001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193</v>
      </c>
      <c r="AU198" s="216" t="s">
        <v>141</v>
      </c>
      <c r="AV198" s="14" t="s">
        <v>150</v>
      </c>
      <c r="AW198" s="14" t="s">
        <v>41</v>
      </c>
      <c r="AX198" s="14" t="s">
        <v>21</v>
      </c>
      <c r="AY198" s="216" t="s">
        <v>132</v>
      </c>
    </row>
    <row r="199" spans="1:65" s="2" customFormat="1" ht="24.2" customHeight="1">
      <c r="A199" s="36"/>
      <c r="B199" s="37"/>
      <c r="C199" s="176" t="s">
        <v>366</v>
      </c>
      <c r="D199" s="176" t="s">
        <v>135</v>
      </c>
      <c r="E199" s="177" t="s">
        <v>334</v>
      </c>
      <c r="F199" s="178" t="s">
        <v>335</v>
      </c>
      <c r="G199" s="179" t="s">
        <v>191</v>
      </c>
      <c r="H199" s="180">
        <v>1.224</v>
      </c>
      <c r="I199" s="181"/>
      <c r="J199" s="182">
        <f>ROUND(I199*H199,2)</f>
        <v>0</v>
      </c>
      <c r="K199" s="178" t="s">
        <v>139</v>
      </c>
      <c r="L199" s="41"/>
      <c r="M199" s="183" t="s">
        <v>32</v>
      </c>
      <c r="N199" s="184" t="s">
        <v>51</v>
      </c>
      <c r="O199" s="66"/>
      <c r="P199" s="185">
        <f>O199*H199</f>
        <v>0</v>
      </c>
      <c r="Q199" s="185">
        <v>3.48E-3</v>
      </c>
      <c r="R199" s="185">
        <f>Q199*H199</f>
        <v>4.2595200000000001E-3</v>
      </c>
      <c r="S199" s="185">
        <v>0</v>
      </c>
      <c r="T199" s="18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7" t="s">
        <v>150</v>
      </c>
      <c r="AT199" s="187" t="s">
        <v>135</v>
      </c>
      <c r="AU199" s="187" t="s">
        <v>141</v>
      </c>
      <c r="AY199" s="18" t="s">
        <v>132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18" t="s">
        <v>141</v>
      </c>
      <c r="BK199" s="188">
        <f>ROUND(I199*H199,2)</f>
        <v>0</v>
      </c>
      <c r="BL199" s="18" t="s">
        <v>150</v>
      </c>
      <c r="BM199" s="187" t="s">
        <v>1793</v>
      </c>
    </row>
    <row r="200" spans="1:65" s="13" customFormat="1">
      <c r="B200" s="194"/>
      <c r="C200" s="195"/>
      <c r="D200" s="196" t="s">
        <v>193</v>
      </c>
      <c r="E200" s="197" t="s">
        <v>32</v>
      </c>
      <c r="F200" s="198" t="s">
        <v>892</v>
      </c>
      <c r="G200" s="195"/>
      <c r="H200" s="199">
        <v>1.224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193</v>
      </c>
      <c r="AU200" s="205" t="s">
        <v>141</v>
      </c>
      <c r="AV200" s="13" t="s">
        <v>141</v>
      </c>
      <c r="AW200" s="13" t="s">
        <v>41</v>
      </c>
      <c r="AX200" s="13" t="s">
        <v>79</v>
      </c>
      <c r="AY200" s="205" t="s">
        <v>132</v>
      </c>
    </row>
    <row r="201" spans="1:65" s="14" customFormat="1">
      <c r="B201" s="206"/>
      <c r="C201" s="207"/>
      <c r="D201" s="196" t="s">
        <v>193</v>
      </c>
      <c r="E201" s="208" t="s">
        <v>32</v>
      </c>
      <c r="F201" s="209" t="s">
        <v>195</v>
      </c>
      <c r="G201" s="207"/>
      <c r="H201" s="210">
        <v>1.224</v>
      </c>
      <c r="I201" s="211"/>
      <c r="J201" s="207"/>
      <c r="K201" s="207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193</v>
      </c>
      <c r="AU201" s="216" t="s">
        <v>141</v>
      </c>
      <c r="AV201" s="14" t="s">
        <v>150</v>
      </c>
      <c r="AW201" s="14" t="s">
        <v>41</v>
      </c>
      <c r="AX201" s="14" t="s">
        <v>21</v>
      </c>
      <c r="AY201" s="216" t="s">
        <v>132</v>
      </c>
    </row>
    <row r="202" spans="1:65" s="2" customFormat="1" ht="14.45" customHeight="1">
      <c r="A202" s="36"/>
      <c r="B202" s="37"/>
      <c r="C202" s="176" t="s">
        <v>370</v>
      </c>
      <c r="D202" s="176" t="s">
        <v>135</v>
      </c>
      <c r="E202" s="177" t="s">
        <v>339</v>
      </c>
      <c r="F202" s="178" t="s">
        <v>340</v>
      </c>
      <c r="G202" s="179" t="s">
        <v>191</v>
      </c>
      <c r="H202" s="180">
        <v>293.40600000000001</v>
      </c>
      <c r="I202" s="181"/>
      <c r="J202" s="182">
        <f>ROUND(I202*H202,2)</f>
        <v>0</v>
      </c>
      <c r="K202" s="178" t="s">
        <v>139</v>
      </c>
      <c r="L202" s="41"/>
      <c r="M202" s="183" t="s">
        <v>32</v>
      </c>
      <c r="N202" s="184" t="s">
        <v>51</v>
      </c>
      <c r="O202" s="66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7" t="s">
        <v>150</v>
      </c>
      <c r="AT202" s="187" t="s">
        <v>135</v>
      </c>
      <c r="AU202" s="187" t="s">
        <v>141</v>
      </c>
      <c r="AY202" s="18" t="s">
        <v>132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8" t="s">
        <v>141</v>
      </c>
      <c r="BK202" s="188">
        <f>ROUND(I202*H202,2)</f>
        <v>0</v>
      </c>
      <c r="BL202" s="18" t="s">
        <v>150</v>
      </c>
      <c r="BM202" s="187" t="s">
        <v>1794</v>
      </c>
    </row>
    <row r="203" spans="1:65" s="2" customFormat="1" ht="14.45" customHeight="1">
      <c r="A203" s="36"/>
      <c r="B203" s="37"/>
      <c r="C203" s="176" t="s">
        <v>375</v>
      </c>
      <c r="D203" s="176" t="s">
        <v>135</v>
      </c>
      <c r="E203" s="177" t="s">
        <v>343</v>
      </c>
      <c r="F203" s="178" t="s">
        <v>344</v>
      </c>
      <c r="G203" s="179" t="s">
        <v>191</v>
      </c>
      <c r="H203" s="180">
        <v>66.849999999999994</v>
      </c>
      <c r="I203" s="181"/>
      <c r="J203" s="182">
        <f>ROUND(I203*H203,2)</f>
        <v>0</v>
      </c>
      <c r="K203" s="178" t="s">
        <v>139</v>
      </c>
      <c r="L203" s="41"/>
      <c r="M203" s="183" t="s">
        <v>32</v>
      </c>
      <c r="N203" s="184" t="s">
        <v>51</v>
      </c>
      <c r="O203" s="66"/>
      <c r="P203" s="185">
        <f>O203*H203</f>
        <v>0</v>
      </c>
      <c r="Q203" s="185">
        <v>4.7800000000000004E-3</v>
      </c>
      <c r="R203" s="185">
        <f>Q203*H203</f>
        <v>0.31954300000000002</v>
      </c>
      <c r="S203" s="185">
        <v>0</v>
      </c>
      <c r="T203" s="18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7" t="s">
        <v>150</v>
      </c>
      <c r="AT203" s="187" t="s">
        <v>135</v>
      </c>
      <c r="AU203" s="187" t="s">
        <v>141</v>
      </c>
      <c r="AY203" s="18" t="s">
        <v>132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18" t="s">
        <v>141</v>
      </c>
      <c r="BK203" s="188">
        <f>ROUND(I203*H203,2)</f>
        <v>0</v>
      </c>
      <c r="BL203" s="18" t="s">
        <v>150</v>
      </c>
      <c r="BM203" s="187" t="s">
        <v>1795</v>
      </c>
    </row>
    <row r="204" spans="1:65" s="2" customFormat="1" ht="24.2" customHeight="1">
      <c r="A204" s="36"/>
      <c r="B204" s="37"/>
      <c r="C204" s="176" t="s">
        <v>380</v>
      </c>
      <c r="D204" s="176" t="s">
        <v>135</v>
      </c>
      <c r="E204" s="177" t="s">
        <v>352</v>
      </c>
      <c r="F204" s="178" t="s">
        <v>353</v>
      </c>
      <c r="G204" s="179" t="s">
        <v>191</v>
      </c>
      <c r="H204" s="180">
        <v>55.625</v>
      </c>
      <c r="I204" s="181"/>
      <c r="J204" s="182">
        <f>ROUND(I204*H204,2)</f>
        <v>0</v>
      </c>
      <c r="K204" s="178" t="s">
        <v>139</v>
      </c>
      <c r="L204" s="41"/>
      <c r="M204" s="183" t="s">
        <v>32</v>
      </c>
      <c r="N204" s="184" t="s">
        <v>51</v>
      </c>
      <c r="O204" s="66"/>
      <c r="P204" s="185">
        <f>O204*H204</f>
        <v>0</v>
      </c>
      <c r="Q204" s="185">
        <v>3.7999999999999999E-2</v>
      </c>
      <c r="R204" s="185">
        <f>Q204*H204</f>
        <v>2.11375</v>
      </c>
      <c r="S204" s="185">
        <v>0</v>
      </c>
      <c r="T204" s="18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7" t="s">
        <v>150</v>
      </c>
      <c r="AT204" s="187" t="s">
        <v>135</v>
      </c>
      <c r="AU204" s="187" t="s">
        <v>141</v>
      </c>
      <c r="AY204" s="18" t="s">
        <v>132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18" t="s">
        <v>141</v>
      </c>
      <c r="BK204" s="188">
        <f>ROUND(I204*H204,2)</f>
        <v>0</v>
      </c>
      <c r="BL204" s="18" t="s">
        <v>150</v>
      </c>
      <c r="BM204" s="187" t="s">
        <v>1796</v>
      </c>
    </row>
    <row r="205" spans="1:65" s="13" customFormat="1">
      <c r="B205" s="194"/>
      <c r="C205" s="195"/>
      <c r="D205" s="196" t="s">
        <v>193</v>
      </c>
      <c r="E205" s="197" t="s">
        <v>32</v>
      </c>
      <c r="F205" s="198" t="s">
        <v>1472</v>
      </c>
      <c r="G205" s="195"/>
      <c r="H205" s="199">
        <v>55.625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193</v>
      </c>
      <c r="AU205" s="205" t="s">
        <v>141</v>
      </c>
      <c r="AV205" s="13" t="s">
        <v>141</v>
      </c>
      <c r="AW205" s="13" t="s">
        <v>41</v>
      </c>
      <c r="AX205" s="13" t="s">
        <v>79</v>
      </c>
      <c r="AY205" s="205" t="s">
        <v>132</v>
      </c>
    </row>
    <row r="206" spans="1:65" s="14" customFormat="1">
      <c r="B206" s="206"/>
      <c r="C206" s="207"/>
      <c r="D206" s="196" t="s">
        <v>193</v>
      </c>
      <c r="E206" s="208" t="s">
        <v>32</v>
      </c>
      <c r="F206" s="209" t="s">
        <v>195</v>
      </c>
      <c r="G206" s="207"/>
      <c r="H206" s="210">
        <v>55.625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193</v>
      </c>
      <c r="AU206" s="216" t="s">
        <v>141</v>
      </c>
      <c r="AV206" s="14" t="s">
        <v>150</v>
      </c>
      <c r="AW206" s="14" t="s">
        <v>41</v>
      </c>
      <c r="AX206" s="14" t="s">
        <v>21</v>
      </c>
      <c r="AY206" s="216" t="s">
        <v>132</v>
      </c>
    </row>
    <row r="207" spans="1:65" s="2" customFormat="1" ht="24.2" customHeight="1">
      <c r="A207" s="36"/>
      <c r="B207" s="37"/>
      <c r="C207" s="176" t="s">
        <v>29</v>
      </c>
      <c r="D207" s="176" t="s">
        <v>135</v>
      </c>
      <c r="E207" s="177" t="s">
        <v>357</v>
      </c>
      <c r="F207" s="178" t="s">
        <v>358</v>
      </c>
      <c r="G207" s="179" t="s">
        <v>191</v>
      </c>
      <c r="H207" s="180">
        <v>40.36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1.2E-4</v>
      </c>
      <c r="R207" s="185">
        <f>Q207*H207</f>
        <v>4.8431999999999998E-3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1797</v>
      </c>
    </row>
    <row r="208" spans="1:65" s="13" customFormat="1">
      <c r="B208" s="194"/>
      <c r="C208" s="195"/>
      <c r="D208" s="196" t="s">
        <v>193</v>
      </c>
      <c r="E208" s="197" t="s">
        <v>32</v>
      </c>
      <c r="F208" s="198" t="s">
        <v>900</v>
      </c>
      <c r="G208" s="195"/>
      <c r="H208" s="199">
        <v>40.36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193</v>
      </c>
      <c r="AU208" s="205" t="s">
        <v>141</v>
      </c>
      <c r="AV208" s="13" t="s">
        <v>141</v>
      </c>
      <c r="AW208" s="13" t="s">
        <v>41</v>
      </c>
      <c r="AX208" s="13" t="s">
        <v>79</v>
      </c>
      <c r="AY208" s="205" t="s">
        <v>132</v>
      </c>
    </row>
    <row r="209" spans="1:65" s="14" customFormat="1">
      <c r="B209" s="206"/>
      <c r="C209" s="207"/>
      <c r="D209" s="196" t="s">
        <v>193</v>
      </c>
      <c r="E209" s="208" t="s">
        <v>32</v>
      </c>
      <c r="F209" s="209" t="s">
        <v>195</v>
      </c>
      <c r="G209" s="207"/>
      <c r="H209" s="210">
        <v>40.36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193</v>
      </c>
      <c r="AU209" s="216" t="s">
        <v>141</v>
      </c>
      <c r="AV209" s="14" t="s">
        <v>150</v>
      </c>
      <c r="AW209" s="14" t="s">
        <v>41</v>
      </c>
      <c r="AX209" s="14" t="s">
        <v>21</v>
      </c>
      <c r="AY209" s="216" t="s">
        <v>132</v>
      </c>
    </row>
    <row r="210" spans="1:65" s="2" customFormat="1" ht="14.45" customHeight="1">
      <c r="A210" s="36"/>
      <c r="B210" s="37"/>
      <c r="C210" s="176" t="s">
        <v>387</v>
      </c>
      <c r="D210" s="176" t="s">
        <v>135</v>
      </c>
      <c r="E210" s="177" t="s">
        <v>362</v>
      </c>
      <c r="F210" s="178" t="s">
        <v>363</v>
      </c>
      <c r="G210" s="179" t="s">
        <v>191</v>
      </c>
      <c r="H210" s="180">
        <v>327.10500000000002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1798</v>
      </c>
    </row>
    <row r="211" spans="1:65" s="13" customFormat="1">
      <c r="B211" s="194"/>
      <c r="C211" s="195"/>
      <c r="D211" s="196" t="s">
        <v>193</v>
      </c>
      <c r="E211" s="197" t="s">
        <v>32</v>
      </c>
      <c r="F211" s="198" t="s">
        <v>1799</v>
      </c>
      <c r="G211" s="195"/>
      <c r="H211" s="199">
        <v>327.10500000000002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193</v>
      </c>
      <c r="AU211" s="205" t="s">
        <v>141</v>
      </c>
      <c r="AV211" s="13" t="s">
        <v>141</v>
      </c>
      <c r="AW211" s="13" t="s">
        <v>41</v>
      </c>
      <c r="AX211" s="13" t="s">
        <v>79</v>
      </c>
      <c r="AY211" s="205" t="s">
        <v>132</v>
      </c>
    </row>
    <row r="212" spans="1:65" s="14" customFormat="1">
      <c r="B212" s="206"/>
      <c r="C212" s="207"/>
      <c r="D212" s="196" t="s">
        <v>193</v>
      </c>
      <c r="E212" s="208" t="s">
        <v>32</v>
      </c>
      <c r="F212" s="209" t="s">
        <v>195</v>
      </c>
      <c r="G212" s="207"/>
      <c r="H212" s="210">
        <v>327.10500000000002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193</v>
      </c>
      <c r="AU212" s="216" t="s">
        <v>141</v>
      </c>
      <c r="AV212" s="14" t="s">
        <v>150</v>
      </c>
      <c r="AW212" s="14" t="s">
        <v>41</v>
      </c>
      <c r="AX212" s="14" t="s">
        <v>21</v>
      </c>
      <c r="AY212" s="216" t="s">
        <v>132</v>
      </c>
    </row>
    <row r="213" spans="1:65" s="2" customFormat="1" ht="14.45" customHeight="1">
      <c r="A213" s="36"/>
      <c r="B213" s="37"/>
      <c r="C213" s="176" t="s">
        <v>391</v>
      </c>
      <c r="D213" s="176" t="s">
        <v>135</v>
      </c>
      <c r="E213" s="177" t="s">
        <v>367</v>
      </c>
      <c r="F213" s="178" t="s">
        <v>368</v>
      </c>
      <c r="G213" s="179" t="s">
        <v>191</v>
      </c>
      <c r="H213" s="180">
        <v>83.6</v>
      </c>
      <c r="I213" s="181"/>
      <c r="J213" s="182">
        <f>ROUND(I213*H213,2)</f>
        <v>0</v>
      </c>
      <c r="K213" s="178" t="s">
        <v>32</v>
      </c>
      <c r="L213" s="41"/>
      <c r="M213" s="183" t="s">
        <v>32</v>
      </c>
      <c r="N213" s="184" t="s">
        <v>51</v>
      </c>
      <c r="O213" s="66"/>
      <c r="P213" s="185">
        <f>O213*H213</f>
        <v>0</v>
      </c>
      <c r="Q213" s="185">
        <v>2.4E-2</v>
      </c>
      <c r="R213" s="185">
        <f>Q213*H213</f>
        <v>2.0063999999999997</v>
      </c>
      <c r="S213" s="185">
        <v>2.4E-2</v>
      </c>
      <c r="T213" s="186">
        <f>S213*H213</f>
        <v>2.0063999999999997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7" t="s">
        <v>150</v>
      </c>
      <c r="AT213" s="187" t="s">
        <v>135</v>
      </c>
      <c r="AU213" s="187" t="s">
        <v>141</v>
      </c>
      <c r="AY213" s="18" t="s">
        <v>132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8" t="s">
        <v>141</v>
      </c>
      <c r="BK213" s="188">
        <f>ROUND(I213*H213,2)</f>
        <v>0</v>
      </c>
      <c r="BL213" s="18" t="s">
        <v>150</v>
      </c>
      <c r="BM213" s="187" t="s">
        <v>1800</v>
      </c>
    </row>
    <row r="214" spans="1:65" s="2" customFormat="1" ht="24.2" customHeight="1">
      <c r="A214" s="36"/>
      <c r="B214" s="37"/>
      <c r="C214" s="176" t="s">
        <v>396</v>
      </c>
      <c r="D214" s="176" t="s">
        <v>135</v>
      </c>
      <c r="E214" s="177" t="s">
        <v>371</v>
      </c>
      <c r="F214" s="178" t="s">
        <v>372</v>
      </c>
      <c r="G214" s="179" t="s">
        <v>373</v>
      </c>
      <c r="H214" s="180">
        <v>2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1.7770000000000001E-2</v>
      </c>
      <c r="R214" s="185">
        <f>Q214*H214</f>
        <v>3.5540000000000002E-2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1801</v>
      </c>
    </row>
    <row r="215" spans="1:65" s="2" customFormat="1" ht="14.45" customHeight="1">
      <c r="A215" s="36"/>
      <c r="B215" s="37"/>
      <c r="C215" s="217" t="s">
        <v>401</v>
      </c>
      <c r="D215" s="217" t="s">
        <v>234</v>
      </c>
      <c r="E215" s="218" t="s">
        <v>376</v>
      </c>
      <c r="F215" s="219" t="s">
        <v>377</v>
      </c>
      <c r="G215" s="220" t="s">
        <v>373</v>
      </c>
      <c r="H215" s="221">
        <v>2</v>
      </c>
      <c r="I215" s="222"/>
      <c r="J215" s="223">
        <f>ROUND(I215*H215,2)</f>
        <v>0</v>
      </c>
      <c r="K215" s="219" t="s">
        <v>139</v>
      </c>
      <c r="L215" s="224"/>
      <c r="M215" s="225" t="s">
        <v>32</v>
      </c>
      <c r="N215" s="226" t="s">
        <v>51</v>
      </c>
      <c r="O215" s="66"/>
      <c r="P215" s="185">
        <f>O215*H215</f>
        <v>0</v>
      </c>
      <c r="Q215" s="185">
        <v>1.992E-2</v>
      </c>
      <c r="R215" s="185">
        <f>Q215*H215</f>
        <v>3.984E-2</v>
      </c>
      <c r="S215" s="185">
        <v>0</v>
      </c>
      <c r="T215" s="18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7" t="s">
        <v>218</v>
      </c>
      <c r="AT215" s="187" t="s">
        <v>234</v>
      </c>
      <c r="AU215" s="187" t="s">
        <v>141</v>
      </c>
      <c r="AY215" s="18" t="s">
        <v>132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8" t="s">
        <v>141</v>
      </c>
      <c r="BK215" s="188">
        <f>ROUND(I215*H215,2)</f>
        <v>0</v>
      </c>
      <c r="BL215" s="18" t="s">
        <v>150</v>
      </c>
      <c r="BM215" s="187" t="s">
        <v>1802</v>
      </c>
    </row>
    <row r="216" spans="1:65" s="12" customFormat="1" ht="22.9" customHeight="1">
      <c r="B216" s="160"/>
      <c r="C216" s="161"/>
      <c r="D216" s="162" t="s">
        <v>78</v>
      </c>
      <c r="E216" s="174" t="s">
        <v>224</v>
      </c>
      <c r="F216" s="174" t="s">
        <v>395</v>
      </c>
      <c r="G216" s="161"/>
      <c r="H216" s="161"/>
      <c r="I216" s="164"/>
      <c r="J216" s="175">
        <f>BK216</f>
        <v>0</v>
      </c>
      <c r="K216" s="161"/>
      <c r="L216" s="166"/>
      <c r="M216" s="167"/>
      <c r="N216" s="168"/>
      <c r="O216" s="168"/>
      <c r="P216" s="169">
        <f>SUM(P217:P240)</f>
        <v>0</v>
      </c>
      <c r="Q216" s="168"/>
      <c r="R216" s="169">
        <f>SUM(R217:R240)</f>
        <v>5.3877400000000006E-2</v>
      </c>
      <c r="S216" s="168"/>
      <c r="T216" s="170">
        <f>SUM(T217:T240)</f>
        <v>10.214450000000001</v>
      </c>
      <c r="AR216" s="171" t="s">
        <v>21</v>
      </c>
      <c r="AT216" s="172" t="s">
        <v>78</v>
      </c>
      <c r="AU216" s="172" t="s">
        <v>21</v>
      </c>
      <c r="AY216" s="171" t="s">
        <v>132</v>
      </c>
      <c r="BK216" s="173">
        <f>SUM(BK217:BK240)</f>
        <v>0</v>
      </c>
    </row>
    <row r="217" spans="1:65" s="2" customFormat="1" ht="24.2" customHeight="1">
      <c r="A217" s="36"/>
      <c r="B217" s="37"/>
      <c r="C217" s="176" t="s">
        <v>406</v>
      </c>
      <c r="D217" s="176" t="s">
        <v>135</v>
      </c>
      <c r="E217" s="177" t="s">
        <v>906</v>
      </c>
      <c r="F217" s="178" t="s">
        <v>907</v>
      </c>
      <c r="G217" s="179" t="s">
        <v>221</v>
      </c>
      <c r="H217" s="180">
        <v>6.8</v>
      </c>
      <c r="I217" s="181"/>
      <c r="J217" s="182">
        <f>ROUND(I217*H217,2)</f>
        <v>0</v>
      </c>
      <c r="K217" s="178" t="s">
        <v>139</v>
      </c>
      <c r="L217" s="41"/>
      <c r="M217" s="183" t="s">
        <v>32</v>
      </c>
      <c r="N217" s="184" t="s">
        <v>51</v>
      </c>
      <c r="O217" s="66"/>
      <c r="P217" s="185">
        <f>O217*H217</f>
        <v>0</v>
      </c>
      <c r="Q217" s="185">
        <v>5.0000000000000002E-5</v>
      </c>
      <c r="R217" s="185">
        <f>Q217*H217</f>
        <v>3.4000000000000002E-4</v>
      </c>
      <c r="S217" s="185">
        <v>0</v>
      </c>
      <c r="T217" s="18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7" t="s">
        <v>150</v>
      </c>
      <c r="AT217" s="187" t="s">
        <v>135</v>
      </c>
      <c r="AU217" s="187" t="s">
        <v>141</v>
      </c>
      <c r="AY217" s="18" t="s">
        <v>132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8" t="s">
        <v>141</v>
      </c>
      <c r="BK217" s="188">
        <f>ROUND(I217*H217,2)</f>
        <v>0</v>
      </c>
      <c r="BL217" s="18" t="s">
        <v>150</v>
      </c>
      <c r="BM217" s="187" t="s">
        <v>1803</v>
      </c>
    </row>
    <row r="218" spans="1:65" s="13" customFormat="1">
      <c r="B218" s="194"/>
      <c r="C218" s="195"/>
      <c r="D218" s="196" t="s">
        <v>193</v>
      </c>
      <c r="E218" s="197" t="s">
        <v>32</v>
      </c>
      <c r="F218" s="198" t="s">
        <v>851</v>
      </c>
      <c r="G218" s="195"/>
      <c r="H218" s="199">
        <v>6.8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193</v>
      </c>
      <c r="AU218" s="205" t="s">
        <v>141</v>
      </c>
      <c r="AV218" s="13" t="s">
        <v>141</v>
      </c>
      <c r="AW218" s="13" t="s">
        <v>41</v>
      </c>
      <c r="AX218" s="13" t="s">
        <v>21</v>
      </c>
      <c r="AY218" s="205" t="s">
        <v>132</v>
      </c>
    </row>
    <row r="219" spans="1:65" s="2" customFormat="1" ht="24.2" customHeight="1">
      <c r="A219" s="36"/>
      <c r="B219" s="37"/>
      <c r="C219" s="176" t="s">
        <v>410</v>
      </c>
      <c r="D219" s="176" t="s">
        <v>135</v>
      </c>
      <c r="E219" s="177" t="s">
        <v>397</v>
      </c>
      <c r="F219" s="178" t="s">
        <v>398</v>
      </c>
      <c r="G219" s="179" t="s">
        <v>191</v>
      </c>
      <c r="H219" s="180">
        <v>427.6</v>
      </c>
      <c r="I219" s="181"/>
      <c r="J219" s="182">
        <f>ROUND(I219*H219,2)</f>
        <v>0</v>
      </c>
      <c r="K219" s="178" t="s">
        <v>139</v>
      </c>
      <c r="L219" s="41"/>
      <c r="M219" s="183" t="s">
        <v>32</v>
      </c>
      <c r="N219" s="184" t="s">
        <v>51</v>
      </c>
      <c r="O219" s="66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7" t="s">
        <v>150</v>
      </c>
      <c r="AT219" s="187" t="s">
        <v>135</v>
      </c>
      <c r="AU219" s="187" t="s">
        <v>141</v>
      </c>
      <c r="AY219" s="18" t="s">
        <v>132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8" t="s">
        <v>141</v>
      </c>
      <c r="BK219" s="188">
        <f>ROUND(I219*H219,2)</f>
        <v>0</v>
      </c>
      <c r="BL219" s="18" t="s">
        <v>150</v>
      </c>
      <c r="BM219" s="187" t="s">
        <v>1804</v>
      </c>
    </row>
    <row r="220" spans="1:65" s="13" customFormat="1">
      <c r="B220" s="194"/>
      <c r="C220" s="195"/>
      <c r="D220" s="196" t="s">
        <v>193</v>
      </c>
      <c r="E220" s="197" t="s">
        <v>32</v>
      </c>
      <c r="F220" s="198" t="s">
        <v>1805</v>
      </c>
      <c r="G220" s="195"/>
      <c r="H220" s="199">
        <v>427.6</v>
      </c>
      <c r="I220" s="200"/>
      <c r="J220" s="195"/>
      <c r="K220" s="195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193</v>
      </c>
      <c r="AU220" s="205" t="s">
        <v>141</v>
      </c>
      <c r="AV220" s="13" t="s">
        <v>141</v>
      </c>
      <c r="AW220" s="13" t="s">
        <v>41</v>
      </c>
      <c r="AX220" s="13" t="s">
        <v>79</v>
      </c>
      <c r="AY220" s="205" t="s">
        <v>132</v>
      </c>
    </row>
    <row r="221" spans="1:65" s="14" customFormat="1">
      <c r="B221" s="206"/>
      <c r="C221" s="207"/>
      <c r="D221" s="196" t="s">
        <v>193</v>
      </c>
      <c r="E221" s="208" t="s">
        <v>32</v>
      </c>
      <c r="F221" s="209" t="s">
        <v>195</v>
      </c>
      <c r="G221" s="207"/>
      <c r="H221" s="210">
        <v>427.6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193</v>
      </c>
      <c r="AU221" s="216" t="s">
        <v>141</v>
      </c>
      <c r="AV221" s="14" t="s">
        <v>150</v>
      </c>
      <c r="AW221" s="14" t="s">
        <v>41</v>
      </c>
      <c r="AX221" s="14" t="s">
        <v>21</v>
      </c>
      <c r="AY221" s="216" t="s">
        <v>132</v>
      </c>
    </row>
    <row r="222" spans="1:65" s="2" customFormat="1" ht="24.2" customHeight="1">
      <c r="A222" s="36"/>
      <c r="B222" s="37"/>
      <c r="C222" s="176" t="s">
        <v>414</v>
      </c>
      <c r="D222" s="176" t="s">
        <v>135</v>
      </c>
      <c r="E222" s="177" t="s">
        <v>402</v>
      </c>
      <c r="F222" s="178" t="s">
        <v>403</v>
      </c>
      <c r="G222" s="179" t="s">
        <v>191</v>
      </c>
      <c r="H222" s="180">
        <v>12828</v>
      </c>
      <c r="I222" s="181"/>
      <c r="J222" s="182">
        <f>ROUND(I222*H222,2)</f>
        <v>0</v>
      </c>
      <c r="K222" s="178" t="s">
        <v>139</v>
      </c>
      <c r="L222" s="41"/>
      <c r="M222" s="183" t="s">
        <v>32</v>
      </c>
      <c r="N222" s="184" t="s">
        <v>51</v>
      </c>
      <c r="O222" s="66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150</v>
      </c>
      <c r="AT222" s="187" t="s">
        <v>135</v>
      </c>
      <c r="AU222" s="187" t="s">
        <v>141</v>
      </c>
      <c r="AY222" s="18" t="s">
        <v>132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8" t="s">
        <v>141</v>
      </c>
      <c r="BK222" s="188">
        <f>ROUND(I222*H222,2)</f>
        <v>0</v>
      </c>
      <c r="BL222" s="18" t="s">
        <v>150</v>
      </c>
      <c r="BM222" s="187" t="s">
        <v>1806</v>
      </c>
    </row>
    <row r="223" spans="1:65" s="13" customFormat="1">
      <c r="B223" s="194"/>
      <c r="C223" s="195"/>
      <c r="D223" s="196" t="s">
        <v>193</v>
      </c>
      <c r="E223" s="197" t="s">
        <v>32</v>
      </c>
      <c r="F223" s="198" t="s">
        <v>1677</v>
      </c>
      <c r="G223" s="195"/>
      <c r="H223" s="199">
        <v>12828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193</v>
      </c>
      <c r="AU223" s="205" t="s">
        <v>141</v>
      </c>
      <c r="AV223" s="13" t="s">
        <v>141</v>
      </c>
      <c r="AW223" s="13" t="s">
        <v>41</v>
      </c>
      <c r="AX223" s="13" t="s">
        <v>79</v>
      </c>
      <c r="AY223" s="205" t="s">
        <v>132</v>
      </c>
    </row>
    <row r="224" spans="1:65" s="14" customFormat="1">
      <c r="B224" s="206"/>
      <c r="C224" s="207"/>
      <c r="D224" s="196" t="s">
        <v>193</v>
      </c>
      <c r="E224" s="208" t="s">
        <v>32</v>
      </c>
      <c r="F224" s="209" t="s">
        <v>195</v>
      </c>
      <c r="G224" s="207"/>
      <c r="H224" s="210">
        <v>12828</v>
      </c>
      <c r="I224" s="211"/>
      <c r="J224" s="207"/>
      <c r="K224" s="207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193</v>
      </c>
      <c r="AU224" s="216" t="s">
        <v>141</v>
      </c>
      <c r="AV224" s="14" t="s">
        <v>150</v>
      </c>
      <c r="AW224" s="14" t="s">
        <v>41</v>
      </c>
      <c r="AX224" s="14" t="s">
        <v>21</v>
      </c>
      <c r="AY224" s="216" t="s">
        <v>132</v>
      </c>
    </row>
    <row r="225" spans="1:65" s="2" customFormat="1" ht="24.2" customHeight="1">
      <c r="A225" s="36"/>
      <c r="B225" s="37"/>
      <c r="C225" s="176" t="s">
        <v>419</v>
      </c>
      <c r="D225" s="176" t="s">
        <v>135</v>
      </c>
      <c r="E225" s="177" t="s">
        <v>407</v>
      </c>
      <c r="F225" s="178" t="s">
        <v>408</v>
      </c>
      <c r="G225" s="179" t="s">
        <v>191</v>
      </c>
      <c r="H225" s="180">
        <v>427.6</v>
      </c>
      <c r="I225" s="181"/>
      <c r="J225" s="182">
        <f>ROUND(I225*H225,2)</f>
        <v>0</v>
      </c>
      <c r="K225" s="178" t="s">
        <v>139</v>
      </c>
      <c r="L225" s="41"/>
      <c r="M225" s="183" t="s">
        <v>32</v>
      </c>
      <c r="N225" s="184" t="s">
        <v>51</v>
      </c>
      <c r="O225" s="66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7" t="s">
        <v>150</v>
      </c>
      <c r="AT225" s="187" t="s">
        <v>135</v>
      </c>
      <c r="AU225" s="187" t="s">
        <v>141</v>
      </c>
      <c r="AY225" s="18" t="s">
        <v>132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8" t="s">
        <v>141</v>
      </c>
      <c r="BK225" s="188">
        <f>ROUND(I225*H225,2)</f>
        <v>0</v>
      </c>
      <c r="BL225" s="18" t="s">
        <v>150</v>
      </c>
      <c r="BM225" s="187" t="s">
        <v>1807</v>
      </c>
    </row>
    <row r="226" spans="1:65" s="2" customFormat="1" ht="14.45" customHeight="1">
      <c r="A226" s="36"/>
      <c r="B226" s="37"/>
      <c r="C226" s="176" t="s">
        <v>423</v>
      </c>
      <c r="D226" s="176" t="s">
        <v>135</v>
      </c>
      <c r="E226" s="177" t="s">
        <v>411</v>
      </c>
      <c r="F226" s="178" t="s">
        <v>412</v>
      </c>
      <c r="G226" s="179" t="s">
        <v>191</v>
      </c>
      <c r="H226" s="180">
        <v>427.6</v>
      </c>
      <c r="I226" s="181"/>
      <c r="J226" s="182">
        <f>ROUND(I226*H226,2)</f>
        <v>0</v>
      </c>
      <c r="K226" s="178" t="s">
        <v>139</v>
      </c>
      <c r="L226" s="41"/>
      <c r="M226" s="183" t="s">
        <v>32</v>
      </c>
      <c r="N226" s="184" t="s">
        <v>51</v>
      </c>
      <c r="O226" s="66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7" t="s">
        <v>150</v>
      </c>
      <c r="AT226" s="187" t="s">
        <v>135</v>
      </c>
      <c r="AU226" s="187" t="s">
        <v>141</v>
      </c>
      <c r="AY226" s="18" t="s">
        <v>132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8" t="s">
        <v>141</v>
      </c>
      <c r="BK226" s="188">
        <f>ROUND(I226*H226,2)</f>
        <v>0</v>
      </c>
      <c r="BL226" s="18" t="s">
        <v>150</v>
      </c>
      <c r="BM226" s="187" t="s">
        <v>1808</v>
      </c>
    </row>
    <row r="227" spans="1:65" s="2" customFormat="1" ht="14.45" customHeight="1">
      <c r="A227" s="36"/>
      <c r="B227" s="37"/>
      <c r="C227" s="176" t="s">
        <v>431</v>
      </c>
      <c r="D227" s="176" t="s">
        <v>135</v>
      </c>
      <c r="E227" s="177" t="s">
        <v>415</v>
      </c>
      <c r="F227" s="178" t="s">
        <v>416</v>
      </c>
      <c r="G227" s="179" t="s">
        <v>191</v>
      </c>
      <c r="H227" s="180">
        <v>12828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1809</v>
      </c>
    </row>
    <row r="228" spans="1:65" s="13" customFormat="1">
      <c r="B228" s="194"/>
      <c r="C228" s="195"/>
      <c r="D228" s="196" t="s">
        <v>193</v>
      </c>
      <c r="E228" s="195"/>
      <c r="F228" s="198" t="s">
        <v>1681</v>
      </c>
      <c r="G228" s="195"/>
      <c r="H228" s="199">
        <v>12828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193</v>
      </c>
      <c r="AU228" s="205" t="s">
        <v>141</v>
      </c>
      <c r="AV228" s="13" t="s">
        <v>141</v>
      </c>
      <c r="AW228" s="13" t="s">
        <v>4</v>
      </c>
      <c r="AX228" s="13" t="s">
        <v>21</v>
      </c>
      <c r="AY228" s="205" t="s">
        <v>132</v>
      </c>
    </row>
    <row r="229" spans="1:65" s="2" customFormat="1" ht="14.45" customHeight="1">
      <c r="A229" s="36"/>
      <c r="B229" s="37"/>
      <c r="C229" s="176" t="s">
        <v>435</v>
      </c>
      <c r="D229" s="176" t="s">
        <v>135</v>
      </c>
      <c r="E229" s="177" t="s">
        <v>420</v>
      </c>
      <c r="F229" s="178" t="s">
        <v>421</v>
      </c>
      <c r="G229" s="179" t="s">
        <v>191</v>
      </c>
      <c r="H229" s="180">
        <v>427.6</v>
      </c>
      <c r="I229" s="181"/>
      <c r="J229" s="182">
        <f>ROUND(I229*H229,2)</f>
        <v>0</v>
      </c>
      <c r="K229" s="178" t="s">
        <v>139</v>
      </c>
      <c r="L229" s="41"/>
      <c r="M229" s="183" t="s">
        <v>32</v>
      </c>
      <c r="N229" s="184" t="s">
        <v>51</v>
      </c>
      <c r="O229" s="66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150</v>
      </c>
      <c r="AT229" s="187" t="s">
        <v>135</v>
      </c>
      <c r="AU229" s="187" t="s">
        <v>141</v>
      </c>
      <c r="AY229" s="18" t="s">
        <v>132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8" t="s">
        <v>141</v>
      </c>
      <c r="BK229" s="188">
        <f>ROUND(I229*H229,2)</f>
        <v>0</v>
      </c>
      <c r="BL229" s="18" t="s">
        <v>150</v>
      </c>
      <c r="BM229" s="187" t="s">
        <v>1810</v>
      </c>
    </row>
    <row r="230" spans="1:65" s="2" customFormat="1" ht="24.2" customHeight="1">
      <c r="A230" s="36"/>
      <c r="B230" s="37"/>
      <c r="C230" s="176" t="s">
        <v>440</v>
      </c>
      <c r="D230" s="176" t="s">
        <v>135</v>
      </c>
      <c r="E230" s="177" t="s">
        <v>424</v>
      </c>
      <c r="F230" s="178" t="s">
        <v>425</v>
      </c>
      <c r="G230" s="179" t="s">
        <v>191</v>
      </c>
      <c r="H230" s="180">
        <v>53.66</v>
      </c>
      <c r="I230" s="181"/>
      <c r="J230" s="182">
        <f>ROUND(I230*H230,2)</f>
        <v>0</v>
      </c>
      <c r="K230" s="178" t="s">
        <v>139</v>
      </c>
      <c r="L230" s="41"/>
      <c r="M230" s="183" t="s">
        <v>32</v>
      </c>
      <c r="N230" s="184" t="s">
        <v>51</v>
      </c>
      <c r="O230" s="66"/>
      <c r="P230" s="185">
        <f>O230*H230</f>
        <v>0</v>
      </c>
      <c r="Q230" s="185">
        <v>2.1000000000000001E-4</v>
      </c>
      <c r="R230" s="185">
        <f>Q230*H230</f>
        <v>1.12686E-2</v>
      </c>
      <c r="S230" s="185">
        <v>0</v>
      </c>
      <c r="T230" s="18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7" t="s">
        <v>150</v>
      </c>
      <c r="AT230" s="187" t="s">
        <v>135</v>
      </c>
      <c r="AU230" s="187" t="s">
        <v>141</v>
      </c>
      <c r="AY230" s="18" t="s">
        <v>132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18" t="s">
        <v>141</v>
      </c>
      <c r="BK230" s="188">
        <f>ROUND(I230*H230,2)</f>
        <v>0</v>
      </c>
      <c r="BL230" s="18" t="s">
        <v>150</v>
      </c>
      <c r="BM230" s="187" t="s">
        <v>1811</v>
      </c>
    </row>
    <row r="231" spans="1:65" s="15" customFormat="1">
      <c r="B231" s="227"/>
      <c r="C231" s="228"/>
      <c r="D231" s="196" t="s">
        <v>193</v>
      </c>
      <c r="E231" s="229" t="s">
        <v>32</v>
      </c>
      <c r="F231" s="230" t="s">
        <v>427</v>
      </c>
      <c r="G231" s="228"/>
      <c r="H231" s="229" t="s">
        <v>32</v>
      </c>
      <c r="I231" s="231"/>
      <c r="J231" s="228"/>
      <c r="K231" s="228"/>
      <c r="L231" s="232"/>
      <c r="M231" s="233"/>
      <c r="N231" s="234"/>
      <c r="O231" s="234"/>
      <c r="P231" s="234"/>
      <c r="Q231" s="234"/>
      <c r="R231" s="234"/>
      <c r="S231" s="234"/>
      <c r="T231" s="235"/>
      <c r="AT231" s="236" t="s">
        <v>193</v>
      </c>
      <c r="AU231" s="236" t="s">
        <v>141</v>
      </c>
      <c r="AV231" s="15" t="s">
        <v>21</v>
      </c>
      <c r="AW231" s="15" t="s">
        <v>41</v>
      </c>
      <c r="AX231" s="15" t="s">
        <v>79</v>
      </c>
      <c r="AY231" s="236" t="s">
        <v>132</v>
      </c>
    </row>
    <row r="232" spans="1:65" s="13" customFormat="1">
      <c r="B232" s="194"/>
      <c r="C232" s="195"/>
      <c r="D232" s="196" t="s">
        <v>193</v>
      </c>
      <c r="E232" s="197" t="s">
        <v>32</v>
      </c>
      <c r="F232" s="198" t="s">
        <v>428</v>
      </c>
      <c r="G232" s="195"/>
      <c r="H232" s="199">
        <v>32.86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193</v>
      </c>
      <c r="AU232" s="205" t="s">
        <v>141</v>
      </c>
      <c r="AV232" s="13" t="s">
        <v>141</v>
      </c>
      <c r="AW232" s="13" t="s">
        <v>41</v>
      </c>
      <c r="AX232" s="13" t="s">
        <v>79</v>
      </c>
      <c r="AY232" s="205" t="s">
        <v>132</v>
      </c>
    </row>
    <row r="233" spans="1:65" s="15" customFormat="1">
      <c r="B233" s="227"/>
      <c r="C233" s="228"/>
      <c r="D233" s="196" t="s">
        <v>193</v>
      </c>
      <c r="E233" s="229" t="s">
        <v>32</v>
      </c>
      <c r="F233" s="230" t="s">
        <v>429</v>
      </c>
      <c r="G233" s="228"/>
      <c r="H233" s="229" t="s">
        <v>32</v>
      </c>
      <c r="I233" s="231"/>
      <c r="J233" s="228"/>
      <c r="K233" s="228"/>
      <c r="L233" s="232"/>
      <c r="M233" s="233"/>
      <c r="N233" s="234"/>
      <c r="O233" s="234"/>
      <c r="P233" s="234"/>
      <c r="Q233" s="234"/>
      <c r="R233" s="234"/>
      <c r="S233" s="234"/>
      <c r="T233" s="235"/>
      <c r="AT233" s="236" t="s">
        <v>193</v>
      </c>
      <c r="AU233" s="236" t="s">
        <v>141</v>
      </c>
      <c r="AV233" s="15" t="s">
        <v>21</v>
      </c>
      <c r="AW233" s="15" t="s">
        <v>41</v>
      </c>
      <c r="AX233" s="15" t="s">
        <v>79</v>
      </c>
      <c r="AY233" s="236" t="s">
        <v>132</v>
      </c>
    </row>
    <row r="234" spans="1:65" s="13" customFormat="1">
      <c r="B234" s="194"/>
      <c r="C234" s="195"/>
      <c r="D234" s="196" t="s">
        <v>193</v>
      </c>
      <c r="E234" s="197" t="s">
        <v>32</v>
      </c>
      <c r="F234" s="198" t="s">
        <v>430</v>
      </c>
      <c r="G234" s="195"/>
      <c r="H234" s="199">
        <v>20.8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193</v>
      </c>
      <c r="AU234" s="205" t="s">
        <v>141</v>
      </c>
      <c r="AV234" s="13" t="s">
        <v>141</v>
      </c>
      <c r="AW234" s="13" t="s">
        <v>41</v>
      </c>
      <c r="AX234" s="13" t="s">
        <v>79</v>
      </c>
      <c r="AY234" s="205" t="s">
        <v>132</v>
      </c>
    </row>
    <row r="235" spans="1:65" s="14" customFormat="1">
      <c r="B235" s="206"/>
      <c r="C235" s="207"/>
      <c r="D235" s="196" t="s">
        <v>193</v>
      </c>
      <c r="E235" s="208" t="s">
        <v>32</v>
      </c>
      <c r="F235" s="209" t="s">
        <v>195</v>
      </c>
      <c r="G235" s="207"/>
      <c r="H235" s="210">
        <v>53.66</v>
      </c>
      <c r="I235" s="211"/>
      <c r="J235" s="207"/>
      <c r="K235" s="207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193</v>
      </c>
      <c r="AU235" s="216" t="s">
        <v>141</v>
      </c>
      <c r="AV235" s="14" t="s">
        <v>150</v>
      </c>
      <c r="AW235" s="14" t="s">
        <v>41</v>
      </c>
      <c r="AX235" s="14" t="s">
        <v>21</v>
      </c>
      <c r="AY235" s="216" t="s">
        <v>132</v>
      </c>
    </row>
    <row r="236" spans="1:65" s="2" customFormat="1" ht="24.2" customHeight="1">
      <c r="A236" s="36"/>
      <c r="B236" s="37"/>
      <c r="C236" s="176" t="s">
        <v>446</v>
      </c>
      <c r="D236" s="176" t="s">
        <v>135</v>
      </c>
      <c r="E236" s="177" t="s">
        <v>432</v>
      </c>
      <c r="F236" s="178" t="s">
        <v>433</v>
      </c>
      <c r="G236" s="179" t="s">
        <v>191</v>
      </c>
      <c r="H236" s="180">
        <v>56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0</v>
      </c>
      <c r="R236" s="185">
        <f>Q236*H236</f>
        <v>0</v>
      </c>
      <c r="S236" s="185">
        <v>0.13100000000000001</v>
      </c>
      <c r="T236" s="186">
        <f>S236*H236</f>
        <v>7.3360000000000003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150</v>
      </c>
      <c r="AT236" s="187" t="s">
        <v>135</v>
      </c>
      <c r="AU236" s="187" t="s">
        <v>141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150</v>
      </c>
      <c r="BM236" s="187" t="s">
        <v>1812</v>
      </c>
    </row>
    <row r="237" spans="1:65" s="2" customFormat="1" ht="24.2" customHeight="1">
      <c r="A237" s="36"/>
      <c r="B237" s="37"/>
      <c r="C237" s="176" t="s">
        <v>450</v>
      </c>
      <c r="D237" s="176" t="s">
        <v>135</v>
      </c>
      <c r="E237" s="177" t="s">
        <v>441</v>
      </c>
      <c r="F237" s="178" t="s">
        <v>442</v>
      </c>
      <c r="G237" s="179" t="s">
        <v>191</v>
      </c>
      <c r="H237" s="180">
        <v>287.84500000000003</v>
      </c>
      <c r="I237" s="181"/>
      <c r="J237" s="182">
        <f>ROUND(I237*H237,2)</f>
        <v>0</v>
      </c>
      <c r="K237" s="178" t="s">
        <v>139</v>
      </c>
      <c r="L237" s="41"/>
      <c r="M237" s="183" t="s">
        <v>32</v>
      </c>
      <c r="N237" s="184" t="s">
        <v>51</v>
      </c>
      <c r="O237" s="66"/>
      <c r="P237" s="185">
        <f>O237*H237</f>
        <v>0</v>
      </c>
      <c r="Q237" s="185">
        <v>0</v>
      </c>
      <c r="R237" s="185">
        <f>Q237*H237</f>
        <v>0</v>
      </c>
      <c r="S237" s="185">
        <v>0.01</v>
      </c>
      <c r="T237" s="186">
        <f>S237*H237</f>
        <v>2.8784500000000004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7" t="s">
        <v>150</v>
      </c>
      <c r="AT237" s="187" t="s">
        <v>135</v>
      </c>
      <c r="AU237" s="187" t="s">
        <v>141</v>
      </c>
      <c r="AY237" s="18" t="s">
        <v>132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8" t="s">
        <v>141</v>
      </c>
      <c r="BK237" s="188">
        <f>ROUND(I237*H237,2)</f>
        <v>0</v>
      </c>
      <c r="BL237" s="18" t="s">
        <v>150</v>
      </c>
      <c r="BM237" s="187" t="s">
        <v>1813</v>
      </c>
    </row>
    <row r="238" spans="1:65" s="2" customFormat="1" ht="14.45" customHeight="1">
      <c r="A238" s="36"/>
      <c r="B238" s="37"/>
      <c r="C238" s="176" t="s">
        <v>455</v>
      </c>
      <c r="D238" s="176" t="s">
        <v>135</v>
      </c>
      <c r="E238" s="177" t="s">
        <v>923</v>
      </c>
      <c r="F238" s="178" t="s">
        <v>924</v>
      </c>
      <c r="G238" s="179" t="s">
        <v>191</v>
      </c>
      <c r="H238" s="180">
        <v>1.0880000000000001</v>
      </c>
      <c r="I238" s="181"/>
      <c r="J238" s="182">
        <f>ROUND(I238*H238,2)</f>
        <v>0</v>
      </c>
      <c r="K238" s="178" t="s">
        <v>139</v>
      </c>
      <c r="L238" s="41"/>
      <c r="M238" s="183" t="s">
        <v>32</v>
      </c>
      <c r="N238" s="184" t="s">
        <v>51</v>
      </c>
      <c r="O238" s="66"/>
      <c r="P238" s="185">
        <f>O238*H238</f>
        <v>0</v>
      </c>
      <c r="Q238" s="185">
        <v>3.8850000000000003E-2</v>
      </c>
      <c r="R238" s="185">
        <f>Q238*H238</f>
        <v>4.2268800000000009E-2</v>
      </c>
      <c r="S238" s="185">
        <v>0</v>
      </c>
      <c r="T238" s="18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150</v>
      </c>
      <c r="AT238" s="187" t="s">
        <v>135</v>
      </c>
      <c r="AU238" s="187" t="s">
        <v>141</v>
      </c>
      <c r="AY238" s="18" t="s">
        <v>132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8" t="s">
        <v>141</v>
      </c>
      <c r="BK238" s="188">
        <f>ROUND(I238*H238,2)</f>
        <v>0</v>
      </c>
      <c r="BL238" s="18" t="s">
        <v>150</v>
      </c>
      <c r="BM238" s="187" t="s">
        <v>1814</v>
      </c>
    </row>
    <row r="239" spans="1:65" s="13" customFormat="1">
      <c r="B239" s="194"/>
      <c r="C239" s="195"/>
      <c r="D239" s="196" t="s">
        <v>193</v>
      </c>
      <c r="E239" s="197" t="s">
        <v>32</v>
      </c>
      <c r="F239" s="198" t="s">
        <v>926</v>
      </c>
      <c r="G239" s="195"/>
      <c r="H239" s="199">
        <v>1.0880000000000001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193</v>
      </c>
      <c r="AU239" s="205" t="s">
        <v>141</v>
      </c>
      <c r="AV239" s="13" t="s">
        <v>141</v>
      </c>
      <c r="AW239" s="13" t="s">
        <v>41</v>
      </c>
      <c r="AX239" s="13" t="s">
        <v>79</v>
      </c>
      <c r="AY239" s="205" t="s">
        <v>132</v>
      </c>
    </row>
    <row r="240" spans="1:65" s="14" customFormat="1">
      <c r="B240" s="206"/>
      <c r="C240" s="207"/>
      <c r="D240" s="196" t="s">
        <v>193</v>
      </c>
      <c r="E240" s="208" t="s">
        <v>32</v>
      </c>
      <c r="F240" s="209" t="s">
        <v>195</v>
      </c>
      <c r="G240" s="207"/>
      <c r="H240" s="210">
        <v>1.0880000000000001</v>
      </c>
      <c r="I240" s="211"/>
      <c r="J240" s="207"/>
      <c r="K240" s="207"/>
      <c r="L240" s="212"/>
      <c r="M240" s="213"/>
      <c r="N240" s="214"/>
      <c r="O240" s="214"/>
      <c r="P240" s="214"/>
      <c r="Q240" s="214"/>
      <c r="R240" s="214"/>
      <c r="S240" s="214"/>
      <c r="T240" s="215"/>
      <c r="AT240" s="216" t="s">
        <v>193</v>
      </c>
      <c r="AU240" s="216" t="s">
        <v>141</v>
      </c>
      <c r="AV240" s="14" t="s">
        <v>150</v>
      </c>
      <c r="AW240" s="14" t="s">
        <v>41</v>
      </c>
      <c r="AX240" s="14" t="s">
        <v>21</v>
      </c>
      <c r="AY240" s="216" t="s">
        <v>132</v>
      </c>
    </row>
    <row r="241" spans="1:65" s="12" customFormat="1" ht="22.9" customHeight="1">
      <c r="B241" s="160"/>
      <c r="C241" s="161"/>
      <c r="D241" s="162" t="s">
        <v>78</v>
      </c>
      <c r="E241" s="174" t="s">
        <v>444</v>
      </c>
      <c r="F241" s="174" t="s">
        <v>445</v>
      </c>
      <c r="G241" s="161"/>
      <c r="H241" s="161"/>
      <c r="I241" s="164"/>
      <c r="J241" s="175">
        <f>BK241</f>
        <v>0</v>
      </c>
      <c r="K241" s="161"/>
      <c r="L241" s="166"/>
      <c r="M241" s="167"/>
      <c r="N241" s="168"/>
      <c r="O241" s="168"/>
      <c r="P241" s="169">
        <f>SUM(P242:P247)</f>
        <v>0</v>
      </c>
      <c r="Q241" s="168"/>
      <c r="R241" s="169">
        <f>SUM(R242:R247)</f>
        <v>0</v>
      </c>
      <c r="S241" s="168"/>
      <c r="T241" s="170">
        <f>SUM(T242:T247)</f>
        <v>0</v>
      </c>
      <c r="AR241" s="171" t="s">
        <v>21</v>
      </c>
      <c r="AT241" s="172" t="s">
        <v>78</v>
      </c>
      <c r="AU241" s="172" t="s">
        <v>21</v>
      </c>
      <c r="AY241" s="171" t="s">
        <v>132</v>
      </c>
      <c r="BK241" s="173">
        <f>SUM(BK242:BK247)</f>
        <v>0</v>
      </c>
    </row>
    <row r="242" spans="1:65" s="2" customFormat="1" ht="24.2" customHeight="1">
      <c r="A242" s="36"/>
      <c r="B242" s="37"/>
      <c r="C242" s="176" t="s">
        <v>459</v>
      </c>
      <c r="D242" s="176" t="s">
        <v>135</v>
      </c>
      <c r="E242" s="177" t="s">
        <v>447</v>
      </c>
      <c r="F242" s="178" t="s">
        <v>448</v>
      </c>
      <c r="G242" s="179" t="s">
        <v>242</v>
      </c>
      <c r="H242" s="180">
        <v>13.824999999999999</v>
      </c>
      <c r="I242" s="181"/>
      <c r="J242" s="182">
        <f>ROUND(I242*H242,2)</f>
        <v>0</v>
      </c>
      <c r="K242" s="178" t="s">
        <v>139</v>
      </c>
      <c r="L242" s="41"/>
      <c r="M242" s="183" t="s">
        <v>32</v>
      </c>
      <c r="N242" s="184" t="s">
        <v>51</v>
      </c>
      <c r="O242" s="66"/>
      <c r="P242" s="185">
        <f>O242*H242</f>
        <v>0</v>
      </c>
      <c r="Q242" s="185">
        <v>0</v>
      </c>
      <c r="R242" s="185">
        <f>Q242*H242</f>
        <v>0</v>
      </c>
      <c r="S242" s="185">
        <v>0</v>
      </c>
      <c r="T242" s="18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150</v>
      </c>
      <c r="AT242" s="187" t="s">
        <v>135</v>
      </c>
      <c r="AU242" s="187" t="s">
        <v>141</v>
      </c>
      <c r="AY242" s="18" t="s">
        <v>132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8" t="s">
        <v>141</v>
      </c>
      <c r="BK242" s="188">
        <f>ROUND(I242*H242,2)</f>
        <v>0</v>
      </c>
      <c r="BL242" s="18" t="s">
        <v>150</v>
      </c>
      <c r="BM242" s="187" t="s">
        <v>1815</v>
      </c>
    </row>
    <row r="243" spans="1:65" s="2" customFormat="1" ht="24.2" customHeight="1">
      <c r="A243" s="36"/>
      <c r="B243" s="37"/>
      <c r="C243" s="176" t="s">
        <v>465</v>
      </c>
      <c r="D243" s="176" t="s">
        <v>135</v>
      </c>
      <c r="E243" s="177" t="s">
        <v>451</v>
      </c>
      <c r="F243" s="178" t="s">
        <v>452</v>
      </c>
      <c r="G243" s="179" t="s">
        <v>242</v>
      </c>
      <c r="H243" s="180">
        <v>193.55</v>
      </c>
      <c r="I243" s="181"/>
      <c r="J243" s="182">
        <f>ROUND(I243*H243,2)</f>
        <v>0</v>
      </c>
      <c r="K243" s="178" t="s">
        <v>139</v>
      </c>
      <c r="L243" s="41"/>
      <c r="M243" s="183" t="s">
        <v>32</v>
      </c>
      <c r="N243" s="184" t="s">
        <v>51</v>
      </c>
      <c r="O243" s="66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7" t="s">
        <v>150</v>
      </c>
      <c r="AT243" s="187" t="s">
        <v>135</v>
      </c>
      <c r="AU243" s="187" t="s">
        <v>141</v>
      </c>
      <c r="AY243" s="18" t="s">
        <v>132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8" t="s">
        <v>141</v>
      </c>
      <c r="BK243" s="188">
        <f>ROUND(I243*H243,2)</f>
        <v>0</v>
      </c>
      <c r="BL243" s="18" t="s">
        <v>150</v>
      </c>
      <c r="BM243" s="187" t="s">
        <v>1816</v>
      </c>
    </row>
    <row r="244" spans="1:65" s="13" customFormat="1">
      <c r="B244" s="194"/>
      <c r="C244" s="195"/>
      <c r="D244" s="196" t="s">
        <v>193</v>
      </c>
      <c r="E244" s="197" t="s">
        <v>32</v>
      </c>
      <c r="F244" s="198" t="s">
        <v>1500</v>
      </c>
      <c r="G244" s="195"/>
      <c r="H244" s="199">
        <v>193.55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193</v>
      </c>
      <c r="AU244" s="205" t="s">
        <v>141</v>
      </c>
      <c r="AV244" s="13" t="s">
        <v>141</v>
      </c>
      <c r="AW244" s="13" t="s">
        <v>41</v>
      </c>
      <c r="AX244" s="13" t="s">
        <v>79</v>
      </c>
      <c r="AY244" s="205" t="s">
        <v>132</v>
      </c>
    </row>
    <row r="245" spans="1:65" s="14" customFormat="1">
      <c r="B245" s="206"/>
      <c r="C245" s="207"/>
      <c r="D245" s="196" t="s">
        <v>193</v>
      </c>
      <c r="E245" s="208" t="s">
        <v>32</v>
      </c>
      <c r="F245" s="209" t="s">
        <v>195</v>
      </c>
      <c r="G245" s="207"/>
      <c r="H245" s="210">
        <v>193.55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193</v>
      </c>
      <c r="AU245" s="216" t="s">
        <v>141</v>
      </c>
      <c r="AV245" s="14" t="s">
        <v>150</v>
      </c>
      <c r="AW245" s="14" t="s">
        <v>41</v>
      </c>
      <c r="AX245" s="14" t="s">
        <v>21</v>
      </c>
      <c r="AY245" s="216" t="s">
        <v>132</v>
      </c>
    </row>
    <row r="246" spans="1:65" s="2" customFormat="1" ht="14.45" customHeight="1">
      <c r="A246" s="36"/>
      <c r="B246" s="37"/>
      <c r="C246" s="176" t="s">
        <v>471</v>
      </c>
      <c r="D246" s="176" t="s">
        <v>135</v>
      </c>
      <c r="E246" s="177" t="s">
        <v>456</v>
      </c>
      <c r="F246" s="178" t="s">
        <v>457</v>
      </c>
      <c r="G246" s="179" t="s">
        <v>242</v>
      </c>
      <c r="H246" s="180">
        <v>13.824999999999999</v>
      </c>
      <c r="I246" s="181"/>
      <c r="J246" s="182">
        <f>ROUND(I246*H246,2)</f>
        <v>0</v>
      </c>
      <c r="K246" s="178" t="s">
        <v>139</v>
      </c>
      <c r="L246" s="41"/>
      <c r="M246" s="183" t="s">
        <v>32</v>
      </c>
      <c r="N246" s="184" t="s">
        <v>51</v>
      </c>
      <c r="O246" s="66"/>
      <c r="P246" s="185">
        <f>O246*H246</f>
        <v>0</v>
      </c>
      <c r="Q246" s="185">
        <v>0</v>
      </c>
      <c r="R246" s="185">
        <f>Q246*H246</f>
        <v>0</v>
      </c>
      <c r="S246" s="185">
        <v>0</v>
      </c>
      <c r="T246" s="18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150</v>
      </c>
      <c r="AT246" s="187" t="s">
        <v>135</v>
      </c>
      <c r="AU246" s="187" t="s">
        <v>141</v>
      </c>
      <c r="AY246" s="18" t="s">
        <v>132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8" t="s">
        <v>141</v>
      </c>
      <c r="BK246" s="188">
        <f>ROUND(I246*H246,2)</f>
        <v>0</v>
      </c>
      <c r="BL246" s="18" t="s">
        <v>150</v>
      </c>
      <c r="BM246" s="187" t="s">
        <v>1817</v>
      </c>
    </row>
    <row r="247" spans="1:65" s="2" customFormat="1" ht="24.2" customHeight="1">
      <c r="A247" s="36"/>
      <c r="B247" s="37"/>
      <c r="C247" s="176" t="s">
        <v>475</v>
      </c>
      <c r="D247" s="176" t="s">
        <v>135</v>
      </c>
      <c r="E247" s="177" t="s">
        <v>460</v>
      </c>
      <c r="F247" s="178" t="s">
        <v>461</v>
      </c>
      <c r="G247" s="179" t="s">
        <v>242</v>
      </c>
      <c r="H247" s="180">
        <v>13.824999999999999</v>
      </c>
      <c r="I247" s="181"/>
      <c r="J247" s="182">
        <f>ROUND(I247*H247,2)</f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150</v>
      </c>
      <c r="AT247" s="187" t="s">
        <v>135</v>
      </c>
      <c r="AU247" s="187" t="s">
        <v>141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150</v>
      </c>
      <c r="BM247" s="187" t="s">
        <v>1818</v>
      </c>
    </row>
    <row r="248" spans="1:65" s="12" customFormat="1" ht="22.9" customHeight="1">
      <c r="B248" s="160"/>
      <c r="C248" s="161"/>
      <c r="D248" s="162" t="s">
        <v>78</v>
      </c>
      <c r="E248" s="174" t="s">
        <v>463</v>
      </c>
      <c r="F248" s="174" t="s">
        <v>464</v>
      </c>
      <c r="G248" s="161"/>
      <c r="H248" s="161"/>
      <c r="I248" s="164"/>
      <c r="J248" s="175">
        <f>BK248</f>
        <v>0</v>
      </c>
      <c r="K248" s="161"/>
      <c r="L248" s="166"/>
      <c r="M248" s="167"/>
      <c r="N248" s="168"/>
      <c r="O248" s="168"/>
      <c r="P248" s="169">
        <f>P249</f>
        <v>0</v>
      </c>
      <c r="Q248" s="168"/>
      <c r="R248" s="169">
        <f>R249</f>
        <v>0</v>
      </c>
      <c r="S248" s="168"/>
      <c r="T248" s="170">
        <f>T249</f>
        <v>0</v>
      </c>
      <c r="AR248" s="171" t="s">
        <v>21</v>
      </c>
      <c r="AT248" s="172" t="s">
        <v>78</v>
      </c>
      <c r="AU248" s="172" t="s">
        <v>21</v>
      </c>
      <c r="AY248" s="171" t="s">
        <v>132</v>
      </c>
      <c r="BK248" s="173">
        <f>BK249</f>
        <v>0</v>
      </c>
    </row>
    <row r="249" spans="1:65" s="2" customFormat="1" ht="24.2" customHeight="1">
      <c r="A249" s="36"/>
      <c r="B249" s="37"/>
      <c r="C249" s="176" t="s">
        <v>479</v>
      </c>
      <c r="D249" s="176" t="s">
        <v>135</v>
      </c>
      <c r="E249" s="177" t="s">
        <v>466</v>
      </c>
      <c r="F249" s="178" t="s">
        <v>467</v>
      </c>
      <c r="G249" s="179" t="s">
        <v>242</v>
      </c>
      <c r="H249" s="180">
        <v>32.466000000000001</v>
      </c>
      <c r="I249" s="181"/>
      <c r="J249" s="182">
        <f>ROUND(I249*H249,2)</f>
        <v>0</v>
      </c>
      <c r="K249" s="178" t="s">
        <v>139</v>
      </c>
      <c r="L249" s="41"/>
      <c r="M249" s="183" t="s">
        <v>32</v>
      </c>
      <c r="N249" s="184" t="s">
        <v>51</v>
      </c>
      <c r="O249" s="66"/>
      <c r="P249" s="185">
        <f>O249*H249</f>
        <v>0</v>
      </c>
      <c r="Q249" s="185">
        <v>0</v>
      </c>
      <c r="R249" s="185">
        <f>Q249*H249</f>
        <v>0</v>
      </c>
      <c r="S249" s="185">
        <v>0</v>
      </c>
      <c r="T249" s="18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7" t="s">
        <v>150</v>
      </c>
      <c r="AT249" s="187" t="s">
        <v>135</v>
      </c>
      <c r="AU249" s="187" t="s">
        <v>141</v>
      </c>
      <c r="AY249" s="18" t="s">
        <v>132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8" t="s">
        <v>141</v>
      </c>
      <c r="BK249" s="188">
        <f>ROUND(I249*H249,2)</f>
        <v>0</v>
      </c>
      <c r="BL249" s="18" t="s">
        <v>150</v>
      </c>
      <c r="BM249" s="187" t="s">
        <v>1819</v>
      </c>
    </row>
    <row r="250" spans="1:65" s="12" customFormat="1" ht="25.9" customHeight="1">
      <c r="B250" s="160"/>
      <c r="C250" s="161"/>
      <c r="D250" s="162" t="s">
        <v>78</v>
      </c>
      <c r="E250" s="163" t="s">
        <v>469</v>
      </c>
      <c r="F250" s="163" t="s">
        <v>470</v>
      </c>
      <c r="G250" s="161"/>
      <c r="H250" s="161"/>
      <c r="I250" s="164"/>
      <c r="J250" s="165">
        <f>BK250</f>
        <v>0</v>
      </c>
      <c r="K250" s="161"/>
      <c r="L250" s="166"/>
      <c r="M250" s="167"/>
      <c r="N250" s="168"/>
      <c r="O250" s="168"/>
      <c r="P250" s="169">
        <f>P251+SUM(P252:P279)</f>
        <v>0</v>
      </c>
      <c r="Q250" s="168"/>
      <c r="R250" s="169">
        <f>R251+SUM(R252:R279)</f>
        <v>13.088484399999999</v>
      </c>
      <c r="S250" s="168"/>
      <c r="T250" s="170">
        <f>T251+SUM(T252:T279)</f>
        <v>2.1047615999999998</v>
      </c>
      <c r="AR250" s="171" t="s">
        <v>141</v>
      </c>
      <c r="AT250" s="172" t="s">
        <v>78</v>
      </c>
      <c r="AU250" s="172" t="s">
        <v>79</v>
      </c>
      <c r="AY250" s="171" t="s">
        <v>132</v>
      </c>
      <c r="BK250" s="173">
        <f>BK251+SUM(BK252:BK279)</f>
        <v>0</v>
      </c>
    </row>
    <row r="251" spans="1:65" s="2" customFormat="1" ht="14.45" customHeight="1">
      <c r="A251" s="36"/>
      <c r="B251" s="37"/>
      <c r="C251" s="176" t="s">
        <v>483</v>
      </c>
      <c r="D251" s="176" t="s">
        <v>135</v>
      </c>
      <c r="E251" s="177" t="s">
        <v>472</v>
      </c>
      <c r="F251" s="178" t="s">
        <v>473</v>
      </c>
      <c r="G251" s="179" t="s">
        <v>191</v>
      </c>
      <c r="H251" s="180">
        <v>314.64</v>
      </c>
      <c r="I251" s="181"/>
      <c r="J251" s="182">
        <f t="shared" ref="J251:J256" si="0">ROUND(I251*H251,2)</f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 t="shared" ref="P251:P256" si="1">O251*H251</f>
        <v>0</v>
      </c>
      <c r="Q251" s="185">
        <v>0</v>
      </c>
      <c r="R251" s="185">
        <f t="shared" ref="R251:R256" si="2">Q251*H251</f>
        <v>0</v>
      </c>
      <c r="S251" s="185">
        <v>5.94E-3</v>
      </c>
      <c r="T251" s="186">
        <f t="shared" ref="T251:T256" si="3">S251*H251</f>
        <v>1.8689616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259</v>
      </c>
      <c r="AT251" s="187" t="s">
        <v>135</v>
      </c>
      <c r="AU251" s="187" t="s">
        <v>21</v>
      </c>
      <c r="AY251" s="18" t="s">
        <v>132</v>
      </c>
      <c r="BE251" s="188">
        <f t="shared" ref="BE251:BE256" si="4">IF(N251="základní",J251,0)</f>
        <v>0</v>
      </c>
      <c r="BF251" s="188">
        <f t="shared" ref="BF251:BF256" si="5">IF(N251="snížená",J251,0)</f>
        <v>0</v>
      </c>
      <c r="BG251" s="188">
        <f t="shared" ref="BG251:BG256" si="6">IF(N251="zákl. přenesená",J251,0)</f>
        <v>0</v>
      </c>
      <c r="BH251" s="188">
        <f t="shared" ref="BH251:BH256" si="7">IF(N251="sníž. přenesená",J251,0)</f>
        <v>0</v>
      </c>
      <c r="BI251" s="188">
        <f t="shared" ref="BI251:BI256" si="8">IF(N251="nulová",J251,0)</f>
        <v>0</v>
      </c>
      <c r="BJ251" s="18" t="s">
        <v>141</v>
      </c>
      <c r="BK251" s="188">
        <f t="shared" ref="BK251:BK256" si="9">ROUND(I251*H251,2)</f>
        <v>0</v>
      </c>
      <c r="BL251" s="18" t="s">
        <v>259</v>
      </c>
      <c r="BM251" s="187" t="s">
        <v>1820</v>
      </c>
    </row>
    <row r="252" spans="1:65" s="2" customFormat="1" ht="14.45" customHeight="1">
      <c r="A252" s="36"/>
      <c r="B252" s="37"/>
      <c r="C252" s="176" t="s">
        <v>487</v>
      </c>
      <c r="D252" s="176" t="s">
        <v>135</v>
      </c>
      <c r="E252" s="177" t="s">
        <v>476</v>
      </c>
      <c r="F252" s="178" t="s">
        <v>477</v>
      </c>
      <c r="G252" s="179" t="s">
        <v>221</v>
      </c>
      <c r="H252" s="180">
        <v>19</v>
      </c>
      <c r="I252" s="181"/>
      <c r="J252" s="182">
        <f t="shared" si="0"/>
        <v>0</v>
      </c>
      <c r="K252" s="178" t="s">
        <v>139</v>
      </c>
      <c r="L252" s="41"/>
      <c r="M252" s="183" t="s">
        <v>32</v>
      </c>
      <c r="N252" s="184" t="s">
        <v>51</v>
      </c>
      <c r="O252" s="66"/>
      <c r="P252" s="185">
        <f t="shared" si="1"/>
        <v>0</v>
      </c>
      <c r="Q252" s="185">
        <v>0</v>
      </c>
      <c r="R252" s="185">
        <f t="shared" si="2"/>
        <v>0</v>
      </c>
      <c r="S252" s="185">
        <v>3.3800000000000002E-3</v>
      </c>
      <c r="T252" s="186">
        <f t="shared" si="3"/>
        <v>6.4219999999999999E-2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259</v>
      </c>
      <c r="AT252" s="187" t="s">
        <v>135</v>
      </c>
      <c r="AU252" s="187" t="s">
        <v>21</v>
      </c>
      <c r="AY252" s="18" t="s">
        <v>132</v>
      </c>
      <c r="BE252" s="188">
        <f t="shared" si="4"/>
        <v>0</v>
      </c>
      <c r="BF252" s="188">
        <f t="shared" si="5"/>
        <v>0</v>
      </c>
      <c r="BG252" s="188">
        <f t="shared" si="6"/>
        <v>0</v>
      </c>
      <c r="BH252" s="188">
        <f t="shared" si="7"/>
        <v>0</v>
      </c>
      <c r="BI252" s="188">
        <f t="shared" si="8"/>
        <v>0</v>
      </c>
      <c r="BJ252" s="18" t="s">
        <v>141</v>
      </c>
      <c r="BK252" s="188">
        <f t="shared" si="9"/>
        <v>0</v>
      </c>
      <c r="BL252" s="18" t="s">
        <v>259</v>
      </c>
      <c r="BM252" s="187" t="s">
        <v>1821</v>
      </c>
    </row>
    <row r="253" spans="1:65" s="2" customFormat="1" ht="14.45" customHeight="1">
      <c r="A253" s="36"/>
      <c r="B253" s="37"/>
      <c r="C253" s="176" t="s">
        <v>492</v>
      </c>
      <c r="D253" s="176" t="s">
        <v>135</v>
      </c>
      <c r="E253" s="177" t="s">
        <v>1303</v>
      </c>
      <c r="F253" s="178" t="s">
        <v>1507</v>
      </c>
      <c r="G253" s="179" t="s">
        <v>221</v>
      </c>
      <c r="H253" s="180">
        <v>19</v>
      </c>
      <c r="I253" s="181"/>
      <c r="J253" s="182">
        <f t="shared" si="0"/>
        <v>0</v>
      </c>
      <c r="K253" s="178" t="s">
        <v>139</v>
      </c>
      <c r="L253" s="41"/>
      <c r="M253" s="183" t="s">
        <v>32</v>
      </c>
      <c r="N253" s="184" t="s">
        <v>51</v>
      </c>
      <c r="O253" s="66"/>
      <c r="P253" s="185">
        <f t="shared" si="1"/>
        <v>0</v>
      </c>
      <c r="Q253" s="185">
        <v>0</v>
      </c>
      <c r="R253" s="185">
        <f t="shared" si="2"/>
        <v>0</v>
      </c>
      <c r="S253" s="185">
        <v>0</v>
      </c>
      <c r="T253" s="186">
        <f t="shared" si="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7" t="s">
        <v>259</v>
      </c>
      <c r="AT253" s="187" t="s">
        <v>135</v>
      </c>
      <c r="AU253" s="187" t="s">
        <v>21</v>
      </c>
      <c r="AY253" s="18" t="s">
        <v>132</v>
      </c>
      <c r="BE253" s="188">
        <f t="shared" si="4"/>
        <v>0</v>
      </c>
      <c r="BF253" s="188">
        <f t="shared" si="5"/>
        <v>0</v>
      </c>
      <c r="BG253" s="188">
        <f t="shared" si="6"/>
        <v>0</v>
      </c>
      <c r="BH253" s="188">
        <f t="shared" si="7"/>
        <v>0</v>
      </c>
      <c r="BI253" s="188">
        <f t="shared" si="8"/>
        <v>0</v>
      </c>
      <c r="BJ253" s="18" t="s">
        <v>141</v>
      </c>
      <c r="BK253" s="188">
        <f t="shared" si="9"/>
        <v>0</v>
      </c>
      <c r="BL253" s="18" t="s">
        <v>259</v>
      </c>
      <c r="BM253" s="187" t="s">
        <v>1822</v>
      </c>
    </row>
    <row r="254" spans="1:65" s="2" customFormat="1" ht="14.45" customHeight="1">
      <c r="A254" s="36"/>
      <c r="B254" s="37"/>
      <c r="C254" s="176" t="s">
        <v>496</v>
      </c>
      <c r="D254" s="176" t="s">
        <v>135</v>
      </c>
      <c r="E254" s="177" t="s">
        <v>480</v>
      </c>
      <c r="F254" s="178" t="s">
        <v>481</v>
      </c>
      <c r="G254" s="179" t="s">
        <v>221</v>
      </c>
      <c r="H254" s="180">
        <v>38</v>
      </c>
      <c r="I254" s="181"/>
      <c r="J254" s="182">
        <f t="shared" si="0"/>
        <v>0</v>
      </c>
      <c r="K254" s="178" t="s">
        <v>139</v>
      </c>
      <c r="L254" s="41"/>
      <c r="M254" s="183" t="s">
        <v>32</v>
      </c>
      <c r="N254" s="184" t="s">
        <v>51</v>
      </c>
      <c r="O254" s="66"/>
      <c r="P254" s="185">
        <f t="shared" si="1"/>
        <v>0</v>
      </c>
      <c r="Q254" s="185">
        <v>0</v>
      </c>
      <c r="R254" s="185">
        <f t="shared" si="2"/>
        <v>0</v>
      </c>
      <c r="S254" s="185">
        <v>1.91E-3</v>
      </c>
      <c r="T254" s="186">
        <f t="shared" si="3"/>
        <v>7.2580000000000006E-2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259</v>
      </c>
      <c r="AT254" s="187" t="s">
        <v>135</v>
      </c>
      <c r="AU254" s="187" t="s">
        <v>21</v>
      </c>
      <c r="AY254" s="18" t="s">
        <v>132</v>
      </c>
      <c r="BE254" s="188">
        <f t="shared" si="4"/>
        <v>0</v>
      </c>
      <c r="BF254" s="188">
        <f t="shared" si="5"/>
        <v>0</v>
      </c>
      <c r="BG254" s="188">
        <f t="shared" si="6"/>
        <v>0</v>
      </c>
      <c r="BH254" s="188">
        <f t="shared" si="7"/>
        <v>0</v>
      </c>
      <c r="BI254" s="188">
        <f t="shared" si="8"/>
        <v>0</v>
      </c>
      <c r="BJ254" s="18" t="s">
        <v>141</v>
      </c>
      <c r="BK254" s="188">
        <f t="shared" si="9"/>
        <v>0</v>
      </c>
      <c r="BL254" s="18" t="s">
        <v>259</v>
      </c>
      <c r="BM254" s="187" t="s">
        <v>1823</v>
      </c>
    </row>
    <row r="255" spans="1:65" s="2" customFormat="1" ht="14.45" customHeight="1">
      <c r="A255" s="36"/>
      <c r="B255" s="37"/>
      <c r="C255" s="176" t="s">
        <v>500</v>
      </c>
      <c r="D255" s="176" t="s">
        <v>135</v>
      </c>
      <c r="E255" s="177" t="s">
        <v>484</v>
      </c>
      <c r="F255" s="178" t="s">
        <v>485</v>
      </c>
      <c r="G255" s="179" t="s">
        <v>221</v>
      </c>
      <c r="H255" s="180">
        <v>38</v>
      </c>
      <c r="I255" s="181"/>
      <c r="J255" s="182">
        <f t="shared" si="0"/>
        <v>0</v>
      </c>
      <c r="K255" s="178" t="s">
        <v>139</v>
      </c>
      <c r="L255" s="41"/>
      <c r="M255" s="183" t="s">
        <v>32</v>
      </c>
      <c r="N255" s="184" t="s">
        <v>51</v>
      </c>
      <c r="O255" s="66"/>
      <c r="P255" s="185">
        <f t="shared" si="1"/>
        <v>0</v>
      </c>
      <c r="Q255" s="185">
        <v>0</v>
      </c>
      <c r="R255" s="185">
        <f t="shared" si="2"/>
        <v>0</v>
      </c>
      <c r="S255" s="185">
        <v>0</v>
      </c>
      <c r="T255" s="186">
        <f t="shared" si="3"/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7" t="s">
        <v>259</v>
      </c>
      <c r="AT255" s="187" t="s">
        <v>135</v>
      </c>
      <c r="AU255" s="187" t="s">
        <v>21</v>
      </c>
      <c r="AY255" s="18" t="s">
        <v>132</v>
      </c>
      <c r="BE255" s="188">
        <f t="shared" si="4"/>
        <v>0</v>
      </c>
      <c r="BF255" s="188">
        <f t="shared" si="5"/>
        <v>0</v>
      </c>
      <c r="BG255" s="188">
        <f t="shared" si="6"/>
        <v>0</v>
      </c>
      <c r="BH255" s="188">
        <f t="shared" si="7"/>
        <v>0</v>
      </c>
      <c r="BI255" s="188">
        <f t="shared" si="8"/>
        <v>0</v>
      </c>
      <c r="BJ255" s="18" t="s">
        <v>141</v>
      </c>
      <c r="BK255" s="188">
        <f t="shared" si="9"/>
        <v>0</v>
      </c>
      <c r="BL255" s="18" t="s">
        <v>259</v>
      </c>
      <c r="BM255" s="187" t="s">
        <v>1824</v>
      </c>
    </row>
    <row r="256" spans="1:65" s="2" customFormat="1" ht="14.45" customHeight="1">
      <c r="A256" s="36"/>
      <c r="B256" s="37"/>
      <c r="C256" s="176" t="s">
        <v>504</v>
      </c>
      <c r="D256" s="176" t="s">
        <v>135</v>
      </c>
      <c r="E256" s="177" t="s">
        <v>488</v>
      </c>
      <c r="F256" s="178" t="s">
        <v>489</v>
      </c>
      <c r="G256" s="179" t="s">
        <v>221</v>
      </c>
      <c r="H256" s="180">
        <v>30.4</v>
      </c>
      <c r="I256" s="181"/>
      <c r="J256" s="182">
        <f t="shared" si="0"/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 t="shared" si="1"/>
        <v>0</v>
      </c>
      <c r="Q256" s="185">
        <v>0</v>
      </c>
      <c r="R256" s="185">
        <f t="shared" si="2"/>
        <v>0</v>
      </c>
      <c r="S256" s="185">
        <v>0</v>
      </c>
      <c r="T256" s="186">
        <f t="shared" si="3"/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259</v>
      </c>
      <c r="AT256" s="187" t="s">
        <v>135</v>
      </c>
      <c r="AU256" s="187" t="s">
        <v>21</v>
      </c>
      <c r="AY256" s="18" t="s">
        <v>132</v>
      </c>
      <c r="BE256" s="188">
        <f t="shared" si="4"/>
        <v>0</v>
      </c>
      <c r="BF256" s="188">
        <f t="shared" si="5"/>
        <v>0</v>
      </c>
      <c r="BG256" s="188">
        <f t="shared" si="6"/>
        <v>0</v>
      </c>
      <c r="BH256" s="188">
        <f t="shared" si="7"/>
        <v>0</v>
      </c>
      <c r="BI256" s="188">
        <f t="shared" si="8"/>
        <v>0</v>
      </c>
      <c r="BJ256" s="18" t="s">
        <v>141</v>
      </c>
      <c r="BK256" s="188">
        <f t="shared" si="9"/>
        <v>0</v>
      </c>
      <c r="BL256" s="18" t="s">
        <v>259</v>
      </c>
      <c r="BM256" s="187" t="s">
        <v>1825</v>
      </c>
    </row>
    <row r="257" spans="1:65" s="13" customFormat="1">
      <c r="B257" s="194"/>
      <c r="C257" s="195"/>
      <c r="D257" s="196" t="s">
        <v>193</v>
      </c>
      <c r="E257" s="197" t="s">
        <v>32</v>
      </c>
      <c r="F257" s="198" t="s">
        <v>491</v>
      </c>
      <c r="G257" s="195"/>
      <c r="H257" s="199">
        <v>30.4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193</v>
      </c>
      <c r="AU257" s="205" t="s">
        <v>21</v>
      </c>
      <c r="AV257" s="13" t="s">
        <v>141</v>
      </c>
      <c r="AW257" s="13" t="s">
        <v>41</v>
      </c>
      <c r="AX257" s="13" t="s">
        <v>79</v>
      </c>
      <c r="AY257" s="205" t="s">
        <v>132</v>
      </c>
    </row>
    <row r="258" spans="1:65" s="14" customFormat="1">
      <c r="B258" s="206"/>
      <c r="C258" s="207"/>
      <c r="D258" s="196" t="s">
        <v>193</v>
      </c>
      <c r="E258" s="208" t="s">
        <v>32</v>
      </c>
      <c r="F258" s="209" t="s">
        <v>195</v>
      </c>
      <c r="G258" s="207"/>
      <c r="H258" s="210">
        <v>30.4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193</v>
      </c>
      <c r="AU258" s="216" t="s">
        <v>21</v>
      </c>
      <c r="AV258" s="14" t="s">
        <v>150</v>
      </c>
      <c r="AW258" s="14" t="s">
        <v>41</v>
      </c>
      <c r="AX258" s="14" t="s">
        <v>21</v>
      </c>
      <c r="AY258" s="216" t="s">
        <v>132</v>
      </c>
    </row>
    <row r="259" spans="1:65" s="2" customFormat="1" ht="14.45" customHeight="1">
      <c r="A259" s="36"/>
      <c r="B259" s="37"/>
      <c r="C259" s="176" t="s">
        <v>508</v>
      </c>
      <c r="D259" s="176" t="s">
        <v>135</v>
      </c>
      <c r="E259" s="177" t="s">
        <v>493</v>
      </c>
      <c r="F259" s="178" t="s">
        <v>494</v>
      </c>
      <c r="G259" s="179" t="s">
        <v>221</v>
      </c>
      <c r="H259" s="180">
        <v>38</v>
      </c>
      <c r="I259" s="181"/>
      <c r="J259" s="182">
        <f t="shared" ref="J259:J268" si="10">ROUND(I259*H259,2)</f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 t="shared" ref="P259:P268" si="11">O259*H259</f>
        <v>0</v>
      </c>
      <c r="Q259" s="185">
        <v>0</v>
      </c>
      <c r="R259" s="185">
        <f t="shared" ref="R259:R268" si="12">Q259*H259</f>
        <v>0</v>
      </c>
      <c r="S259" s="185">
        <v>0</v>
      </c>
      <c r="T259" s="186">
        <f t="shared" ref="T259:T268" si="13"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259</v>
      </c>
      <c r="AT259" s="187" t="s">
        <v>135</v>
      </c>
      <c r="AU259" s="187" t="s">
        <v>21</v>
      </c>
      <c r="AY259" s="18" t="s">
        <v>132</v>
      </c>
      <c r="BE259" s="188">
        <f t="shared" ref="BE259:BE268" si="14">IF(N259="základní",J259,0)</f>
        <v>0</v>
      </c>
      <c r="BF259" s="188">
        <f t="shared" ref="BF259:BF268" si="15">IF(N259="snížená",J259,0)</f>
        <v>0</v>
      </c>
      <c r="BG259" s="188">
        <f t="shared" ref="BG259:BG268" si="16">IF(N259="zákl. přenesená",J259,0)</f>
        <v>0</v>
      </c>
      <c r="BH259" s="188">
        <f t="shared" ref="BH259:BH268" si="17">IF(N259="sníž. přenesená",J259,0)</f>
        <v>0</v>
      </c>
      <c r="BI259" s="188">
        <f t="shared" ref="BI259:BI268" si="18">IF(N259="nulová",J259,0)</f>
        <v>0</v>
      </c>
      <c r="BJ259" s="18" t="s">
        <v>141</v>
      </c>
      <c r="BK259" s="188">
        <f t="shared" ref="BK259:BK268" si="19">ROUND(I259*H259,2)</f>
        <v>0</v>
      </c>
      <c r="BL259" s="18" t="s">
        <v>259</v>
      </c>
      <c r="BM259" s="187" t="s">
        <v>1826</v>
      </c>
    </row>
    <row r="260" spans="1:65" s="2" customFormat="1" ht="24.2" customHeight="1">
      <c r="A260" s="36"/>
      <c r="B260" s="37"/>
      <c r="C260" s="176" t="s">
        <v>512</v>
      </c>
      <c r="D260" s="176" t="s">
        <v>135</v>
      </c>
      <c r="E260" s="177" t="s">
        <v>497</v>
      </c>
      <c r="F260" s="178" t="s">
        <v>498</v>
      </c>
      <c r="G260" s="179" t="s">
        <v>191</v>
      </c>
      <c r="H260" s="180">
        <v>314.64</v>
      </c>
      <c r="I260" s="181"/>
      <c r="J260" s="182">
        <f t="shared" si="10"/>
        <v>0</v>
      </c>
      <c r="K260" s="178" t="s">
        <v>139</v>
      </c>
      <c r="L260" s="41"/>
      <c r="M260" s="183" t="s">
        <v>32</v>
      </c>
      <c r="N260" s="184" t="s">
        <v>51</v>
      </c>
      <c r="O260" s="66"/>
      <c r="P260" s="185">
        <f t="shared" si="11"/>
        <v>0</v>
      </c>
      <c r="Q260" s="185">
        <v>7.5599999999999999E-3</v>
      </c>
      <c r="R260" s="185">
        <f t="shared" si="12"/>
        <v>2.3786783999999996</v>
      </c>
      <c r="S260" s="185">
        <v>0</v>
      </c>
      <c r="T260" s="186">
        <f t="shared" si="13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259</v>
      </c>
      <c r="AT260" s="187" t="s">
        <v>135</v>
      </c>
      <c r="AU260" s="187" t="s">
        <v>21</v>
      </c>
      <c r="AY260" s="18" t="s">
        <v>132</v>
      </c>
      <c r="BE260" s="188">
        <f t="shared" si="14"/>
        <v>0</v>
      </c>
      <c r="BF260" s="188">
        <f t="shared" si="15"/>
        <v>0</v>
      </c>
      <c r="BG260" s="188">
        <f t="shared" si="16"/>
        <v>0</v>
      </c>
      <c r="BH260" s="188">
        <f t="shared" si="17"/>
        <v>0</v>
      </c>
      <c r="BI260" s="188">
        <f t="shared" si="18"/>
        <v>0</v>
      </c>
      <c r="BJ260" s="18" t="s">
        <v>141</v>
      </c>
      <c r="BK260" s="188">
        <f t="shared" si="19"/>
        <v>0</v>
      </c>
      <c r="BL260" s="18" t="s">
        <v>259</v>
      </c>
      <c r="BM260" s="187" t="s">
        <v>1827</v>
      </c>
    </row>
    <row r="261" spans="1:65" s="2" customFormat="1" ht="14.45" customHeight="1">
      <c r="A261" s="36"/>
      <c r="B261" s="37"/>
      <c r="C261" s="176" t="s">
        <v>516</v>
      </c>
      <c r="D261" s="176" t="s">
        <v>135</v>
      </c>
      <c r="E261" s="177" t="s">
        <v>501</v>
      </c>
      <c r="F261" s="178" t="s">
        <v>502</v>
      </c>
      <c r="G261" s="179" t="s">
        <v>373</v>
      </c>
      <c r="H261" s="180">
        <v>6</v>
      </c>
      <c r="I261" s="181"/>
      <c r="J261" s="182">
        <f t="shared" si="10"/>
        <v>0</v>
      </c>
      <c r="K261" s="178" t="s">
        <v>139</v>
      </c>
      <c r="L261" s="41"/>
      <c r="M261" s="183" t="s">
        <v>32</v>
      </c>
      <c r="N261" s="184" t="s">
        <v>51</v>
      </c>
      <c r="O261" s="66"/>
      <c r="P261" s="185">
        <f t="shared" si="11"/>
        <v>0</v>
      </c>
      <c r="Q261" s="185">
        <v>0</v>
      </c>
      <c r="R261" s="185">
        <f t="shared" si="12"/>
        <v>0</v>
      </c>
      <c r="S261" s="185">
        <v>0</v>
      </c>
      <c r="T261" s="186">
        <f t="shared" si="13"/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7" t="s">
        <v>259</v>
      </c>
      <c r="AT261" s="187" t="s">
        <v>135</v>
      </c>
      <c r="AU261" s="187" t="s">
        <v>21</v>
      </c>
      <c r="AY261" s="18" t="s">
        <v>132</v>
      </c>
      <c r="BE261" s="188">
        <f t="shared" si="14"/>
        <v>0</v>
      </c>
      <c r="BF261" s="188">
        <f t="shared" si="15"/>
        <v>0</v>
      </c>
      <c r="BG261" s="188">
        <f t="shared" si="16"/>
        <v>0</v>
      </c>
      <c r="BH261" s="188">
        <f t="shared" si="17"/>
        <v>0</v>
      </c>
      <c r="BI261" s="188">
        <f t="shared" si="18"/>
        <v>0</v>
      </c>
      <c r="BJ261" s="18" t="s">
        <v>141</v>
      </c>
      <c r="BK261" s="188">
        <f t="shared" si="19"/>
        <v>0</v>
      </c>
      <c r="BL261" s="18" t="s">
        <v>259</v>
      </c>
      <c r="BM261" s="187" t="s">
        <v>1828</v>
      </c>
    </row>
    <row r="262" spans="1:65" s="2" customFormat="1" ht="14.45" customHeight="1">
      <c r="A262" s="36"/>
      <c r="B262" s="37"/>
      <c r="C262" s="217" t="s">
        <v>520</v>
      </c>
      <c r="D262" s="217" t="s">
        <v>234</v>
      </c>
      <c r="E262" s="218" t="s">
        <v>505</v>
      </c>
      <c r="F262" s="219" t="s">
        <v>506</v>
      </c>
      <c r="G262" s="220" t="s">
        <v>373</v>
      </c>
      <c r="H262" s="221">
        <v>6</v>
      </c>
      <c r="I262" s="222"/>
      <c r="J262" s="223">
        <f t="shared" si="10"/>
        <v>0</v>
      </c>
      <c r="K262" s="219" t="s">
        <v>139</v>
      </c>
      <c r="L262" s="224"/>
      <c r="M262" s="225" t="s">
        <v>32</v>
      </c>
      <c r="N262" s="226" t="s">
        <v>51</v>
      </c>
      <c r="O262" s="66"/>
      <c r="P262" s="185">
        <f t="shared" si="11"/>
        <v>0</v>
      </c>
      <c r="Q262" s="185">
        <v>8.6999999999999994E-3</v>
      </c>
      <c r="R262" s="185">
        <f t="shared" si="12"/>
        <v>5.2199999999999996E-2</v>
      </c>
      <c r="S262" s="185">
        <v>0</v>
      </c>
      <c r="T262" s="186">
        <f t="shared" si="13"/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7" t="s">
        <v>342</v>
      </c>
      <c r="AT262" s="187" t="s">
        <v>234</v>
      </c>
      <c r="AU262" s="187" t="s">
        <v>21</v>
      </c>
      <c r="AY262" s="18" t="s">
        <v>132</v>
      </c>
      <c r="BE262" s="188">
        <f t="shared" si="14"/>
        <v>0</v>
      </c>
      <c r="BF262" s="188">
        <f t="shared" si="15"/>
        <v>0</v>
      </c>
      <c r="BG262" s="188">
        <f t="shared" si="16"/>
        <v>0</v>
      </c>
      <c r="BH262" s="188">
        <f t="shared" si="17"/>
        <v>0</v>
      </c>
      <c r="BI262" s="188">
        <f t="shared" si="18"/>
        <v>0</v>
      </c>
      <c r="BJ262" s="18" t="s">
        <v>141</v>
      </c>
      <c r="BK262" s="188">
        <f t="shared" si="19"/>
        <v>0</v>
      </c>
      <c r="BL262" s="18" t="s">
        <v>259</v>
      </c>
      <c r="BM262" s="187" t="s">
        <v>1829</v>
      </c>
    </row>
    <row r="263" spans="1:65" s="2" customFormat="1" ht="14.45" customHeight="1">
      <c r="A263" s="36"/>
      <c r="B263" s="37"/>
      <c r="C263" s="176" t="s">
        <v>524</v>
      </c>
      <c r="D263" s="176" t="s">
        <v>135</v>
      </c>
      <c r="E263" s="177" t="s">
        <v>509</v>
      </c>
      <c r="F263" s="178" t="s">
        <v>510</v>
      </c>
      <c r="G263" s="179" t="s">
        <v>221</v>
      </c>
      <c r="H263" s="180">
        <v>19</v>
      </c>
      <c r="I263" s="181"/>
      <c r="J263" s="182">
        <f t="shared" si="10"/>
        <v>0</v>
      </c>
      <c r="K263" s="178" t="s">
        <v>139</v>
      </c>
      <c r="L263" s="41"/>
      <c r="M263" s="183" t="s">
        <v>32</v>
      </c>
      <c r="N263" s="184" t="s">
        <v>51</v>
      </c>
      <c r="O263" s="66"/>
      <c r="P263" s="185">
        <f t="shared" si="11"/>
        <v>0</v>
      </c>
      <c r="Q263" s="185">
        <v>0</v>
      </c>
      <c r="R263" s="185">
        <f t="shared" si="12"/>
        <v>0</v>
      </c>
      <c r="S263" s="185">
        <v>0</v>
      </c>
      <c r="T263" s="186">
        <f t="shared" si="13"/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259</v>
      </c>
      <c r="AT263" s="187" t="s">
        <v>135</v>
      </c>
      <c r="AU263" s="187" t="s">
        <v>21</v>
      </c>
      <c r="AY263" s="18" t="s">
        <v>132</v>
      </c>
      <c r="BE263" s="188">
        <f t="shared" si="14"/>
        <v>0</v>
      </c>
      <c r="BF263" s="188">
        <f t="shared" si="15"/>
        <v>0</v>
      </c>
      <c r="BG263" s="188">
        <f t="shared" si="16"/>
        <v>0</v>
      </c>
      <c r="BH263" s="188">
        <f t="shared" si="17"/>
        <v>0</v>
      </c>
      <c r="BI263" s="188">
        <f t="shared" si="18"/>
        <v>0</v>
      </c>
      <c r="BJ263" s="18" t="s">
        <v>141</v>
      </c>
      <c r="BK263" s="188">
        <f t="shared" si="19"/>
        <v>0</v>
      </c>
      <c r="BL263" s="18" t="s">
        <v>259</v>
      </c>
      <c r="BM263" s="187" t="s">
        <v>1830</v>
      </c>
    </row>
    <row r="264" spans="1:65" s="2" customFormat="1" ht="24.2" customHeight="1">
      <c r="A264" s="36"/>
      <c r="B264" s="37"/>
      <c r="C264" s="176" t="s">
        <v>528</v>
      </c>
      <c r="D264" s="176" t="s">
        <v>135</v>
      </c>
      <c r="E264" s="177" t="s">
        <v>513</v>
      </c>
      <c r="F264" s="178" t="s">
        <v>514</v>
      </c>
      <c r="G264" s="179" t="s">
        <v>221</v>
      </c>
      <c r="H264" s="180">
        <v>19</v>
      </c>
      <c r="I264" s="181"/>
      <c r="J264" s="182">
        <f t="shared" si="10"/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 t="shared" si="11"/>
        <v>0</v>
      </c>
      <c r="Q264" s="185">
        <v>3.62E-3</v>
      </c>
      <c r="R264" s="185">
        <f t="shared" si="12"/>
        <v>6.8779999999999994E-2</v>
      </c>
      <c r="S264" s="185">
        <v>0</v>
      </c>
      <c r="T264" s="186">
        <f t="shared" si="13"/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 t="shared" si="14"/>
        <v>0</v>
      </c>
      <c r="BF264" s="188">
        <f t="shared" si="15"/>
        <v>0</v>
      </c>
      <c r="BG264" s="188">
        <f t="shared" si="16"/>
        <v>0</v>
      </c>
      <c r="BH264" s="188">
        <f t="shared" si="17"/>
        <v>0</v>
      </c>
      <c r="BI264" s="188">
        <f t="shared" si="18"/>
        <v>0</v>
      </c>
      <c r="BJ264" s="18" t="s">
        <v>141</v>
      </c>
      <c r="BK264" s="188">
        <f t="shared" si="19"/>
        <v>0</v>
      </c>
      <c r="BL264" s="18" t="s">
        <v>259</v>
      </c>
      <c r="BM264" s="187" t="s">
        <v>1831</v>
      </c>
    </row>
    <row r="265" spans="1:65" s="2" customFormat="1" ht="14.45" customHeight="1">
      <c r="A265" s="36"/>
      <c r="B265" s="37"/>
      <c r="C265" s="176" t="s">
        <v>532</v>
      </c>
      <c r="D265" s="176" t="s">
        <v>135</v>
      </c>
      <c r="E265" s="177" t="s">
        <v>517</v>
      </c>
      <c r="F265" s="178" t="s">
        <v>518</v>
      </c>
      <c r="G265" s="179" t="s">
        <v>373</v>
      </c>
      <c r="H265" s="180">
        <v>72</v>
      </c>
      <c r="I265" s="181"/>
      <c r="J265" s="182">
        <f t="shared" si="10"/>
        <v>0</v>
      </c>
      <c r="K265" s="178" t="s">
        <v>139</v>
      </c>
      <c r="L265" s="41"/>
      <c r="M265" s="183" t="s">
        <v>32</v>
      </c>
      <c r="N265" s="184" t="s">
        <v>51</v>
      </c>
      <c r="O265" s="66"/>
      <c r="P265" s="185">
        <f t="shared" si="11"/>
        <v>0</v>
      </c>
      <c r="Q265" s="185">
        <v>4.0000000000000002E-4</v>
      </c>
      <c r="R265" s="185">
        <f t="shared" si="12"/>
        <v>2.8800000000000003E-2</v>
      </c>
      <c r="S265" s="185">
        <v>0</v>
      </c>
      <c r="T265" s="186">
        <f t="shared" si="13"/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150</v>
      </c>
      <c r="AT265" s="187" t="s">
        <v>135</v>
      </c>
      <c r="AU265" s="187" t="s">
        <v>21</v>
      </c>
      <c r="AY265" s="18" t="s">
        <v>132</v>
      </c>
      <c r="BE265" s="188">
        <f t="shared" si="14"/>
        <v>0</v>
      </c>
      <c r="BF265" s="188">
        <f t="shared" si="15"/>
        <v>0</v>
      </c>
      <c r="BG265" s="188">
        <f t="shared" si="16"/>
        <v>0</v>
      </c>
      <c r="BH265" s="188">
        <f t="shared" si="17"/>
        <v>0</v>
      </c>
      <c r="BI265" s="188">
        <f t="shared" si="18"/>
        <v>0</v>
      </c>
      <c r="BJ265" s="18" t="s">
        <v>141</v>
      </c>
      <c r="BK265" s="188">
        <f t="shared" si="19"/>
        <v>0</v>
      </c>
      <c r="BL265" s="18" t="s">
        <v>150</v>
      </c>
      <c r="BM265" s="187" t="s">
        <v>1832</v>
      </c>
    </row>
    <row r="266" spans="1:65" s="2" customFormat="1" ht="24.2" customHeight="1">
      <c r="A266" s="36"/>
      <c r="B266" s="37"/>
      <c r="C266" s="176" t="s">
        <v>536</v>
      </c>
      <c r="D266" s="176" t="s">
        <v>135</v>
      </c>
      <c r="E266" s="177" t="s">
        <v>1624</v>
      </c>
      <c r="F266" s="178" t="s">
        <v>1625</v>
      </c>
      <c r="G266" s="179" t="s">
        <v>221</v>
      </c>
      <c r="H266" s="180">
        <v>38</v>
      </c>
      <c r="I266" s="181"/>
      <c r="J266" s="182">
        <f t="shared" si="10"/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 t="shared" si="11"/>
        <v>0</v>
      </c>
      <c r="Q266" s="185">
        <v>3.5100000000000001E-3</v>
      </c>
      <c r="R266" s="185">
        <f t="shared" si="12"/>
        <v>0.13338</v>
      </c>
      <c r="S266" s="185">
        <v>0</v>
      </c>
      <c r="T266" s="186">
        <f t="shared" si="13"/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 t="shared" si="14"/>
        <v>0</v>
      </c>
      <c r="BF266" s="188">
        <f t="shared" si="15"/>
        <v>0</v>
      </c>
      <c r="BG266" s="188">
        <f t="shared" si="16"/>
        <v>0</v>
      </c>
      <c r="BH266" s="188">
        <f t="shared" si="17"/>
        <v>0</v>
      </c>
      <c r="BI266" s="188">
        <f t="shared" si="18"/>
        <v>0</v>
      </c>
      <c r="BJ266" s="18" t="s">
        <v>141</v>
      </c>
      <c r="BK266" s="188">
        <f t="shared" si="19"/>
        <v>0</v>
      </c>
      <c r="BL266" s="18" t="s">
        <v>259</v>
      </c>
      <c r="BM266" s="187" t="s">
        <v>1833</v>
      </c>
    </row>
    <row r="267" spans="1:65" s="2" customFormat="1" ht="24.2" customHeight="1">
      <c r="A267" s="36"/>
      <c r="B267" s="37"/>
      <c r="C267" s="176" t="s">
        <v>540</v>
      </c>
      <c r="D267" s="176" t="s">
        <v>135</v>
      </c>
      <c r="E267" s="177" t="s">
        <v>947</v>
      </c>
      <c r="F267" s="178" t="s">
        <v>948</v>
      </c>
      <c r="G267" s="179" t="s">
        <v>221</v>
      </c>
      <c r="H267" s="180">
        <v>4.5999999999999996</v>
      </c>
      <c r="I267" s="181"/>
      <c r="J267" s="182">
        <f t="shared" si="10"/>
        <v>0</v>
      </c>
      <c r="K267" s="178" t="s">
        <v>32</v>
      </c>
      <c r="L267" s="41"/>
      <c r="M267" s="183" t="s">
        <v>32</v>
      </c>
      <c r="N267" s="184" t="s">
        <v>51</v>
      </c>
      <c r="O267" s="66"/>
      <c r="P267" s="185">
        <f t="shared" si="11"/>
        <v>0</v>
      </c>
      <c r="Q267" s="185">
        <v>1.1000000000000001E-3</v>
      </c>
      <c r="R267" s="185">
        <f t="shared" si="12"/>
        <v>5.0600000000000003E-3</v>
      </c>
      <c r="S267" s="185">
        <v>0</v>
      </c>
      <c r="T267" s="186">
        <f t="shared" si="13"/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259</v>
      </c>
      <c r="AT267" s="187" t="s">
        <v>135</v>
      </c>
      <c r="AU267" s="187" t="s">
        <v>21</v>
      </c>
      <c r="AY267" s="18" t="s">
        <v>132</v>
      </c>
      <c r="BE267" s="188">
        <f t="shared" si="14"/>
        <v>0</v>
      </c>
      <c r="BF267" s="188">
        <f t="shared" si="15"/>
        <v>0</v>
      </c>
      <c r="BG267" s="188">
        <f t="shared" si="16"/>
        <v>0</v>
      </c>
      <c r="BH267" s="188">
        <f t="shared" si="17"/>
        <v>0</v>
      </c>
      <c r="BI267" s="188">
        <f t="shared" si="18"/>
        <v>0</v>
      </c>
      <c r="BJ267" s="18" t="s">
        <v>141</v>
      </c>
      <c r="BK267" s="188">
        <f t="shared" si="19"/>
        <v>0</v>
      </c>
      <c r="BL267" s="18" t="s">
        <v>259</v>
      </c>
      <c r="BM267" s="187" t="s">
        <v>1834</v>
      </c>
    </row>
    <row r="268" spans="1:65" s="2" customFormat="1" ht="24.2" customHeight="1">
      <c r="A268" s="36"/>
      <c r="B268" s="37"/>
      <c r="C268" s="176" t="s">
        <v>544</v>
      </c>
      <c r="D268" s="176" t="s">
        <v>135</v>
      </c>
      <c r="E268" s="177" t="s">
        <v>525</v>
      </c>
      <c r="F268" s="178" t="s">
        <v>526</v>
      </c>
      <c r="G268" s="179" t="s">
        <v>221</v>
      </c>
      <c r="H268" s="180">
        <v>26</v>
      </c>
      <c r="I268" s="181"/>
      <c r="J268" s="182">
        <f t="shared" si="10"/>
        <v>0</v>
      </c>
      <c r="K268" s="178" t="s">
        <v>139</v>
      </c>
      <c r="L268" s="41"/>
      <c r="M268" s="183" t="s">
        <v>32</v>
      </c>
      <c r="N268" s="184" t="s">
        <v>51</v>
      </c>
      <c r="O268" s="66"/>
      <c r="P268" s="185">
        <f t="shared" si="11"/>
        <v>0</v>
      </c>
      <c r="Q268" s="185">
        <v>4.2900000000000004E-3</v>
      </c>
      <c r="R268" s="185">
        <f t="shared" si="12"/>
        <v>0.11154000000000001</v>
      </c>
      <c r="S268" s="185">
        <v>0</v>
      </c>
      <c r="T268" s="186">
        <f t="shared" si="13"/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259</v>
      </c>
      <c r="AT268" s="187" t="s">
        <v>135</v>
      </c>
      <c r="AU268" s="187" t="s">
        <v>21</v>
      </c>
      <c r="AY268" s="18" t="s">
        <v>132</v>
      </c>
      <c r="BE268" s="188">
        <f t="shared" si="14"/>
        <v>0</v>
      </c>
      <c r="BF268" s="188">
        <f t="shared" si="15"/>
        <v>0</v>
      </c>
      <c r="BG268" s="188">
        <f t="shared" si="16"/>
        <v>0</v>
      </c>
      <c r="BH268" s="188">
        <f t="shared" si="17"/>
        <v>0</v>
      </c>
      <c r="BI268" s="188">
        <f t="shared" si="18"/>
        <v>0</v>
      </c>
      <c r="BJ268" s="18" t="s">
        <v>141</v>
      </c>
      <c r="BK268" s="188">
        <f t="shared" si="19"/>
        <v>0</v>
      </c>
      <c r="BL268" s="18" t="s">
        <v>259</v>
      </c>
      <c r="BM268" s="187" t="s">
        <v>1835</v>
      </c>
    </row>
    <row r="269" spans="1:65" s="13" customFormat="1">
      <c r="B269" s="194"/>
      <c r="C269" s="195"/>
      <c r="D269" s="196" t="s">
        <v>193</v>
      </c>
      <c r="E269" s="197" t="s">
        <v>32</v>
      </c>
      <c r="F269" s="198" t="s">
        <v>953</v>
      </c>
      <c r="G269" s="195"/>
      <c r="H269" s="199">
        <v>26</v>
      </c>
      <c r="I269" s="200"/>
      <c r="J269" s="195"/>
      <c r="K269" s="195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193</v>
      </c>
      <c r="AU269" s="205" t="s">
        <v>21</v>
      </c>
      <c r="AV269" s="13" t="s">
        <v>141</v>
      </c>
      <c r="AW269" s="13" t="s">
        <v>41</v>
      </c>
      <c r="AX269" s="13" t="s">
        <v>79</v>
      </c>
      <c r="AY269" s="205" t="s">
        <v>132</v>
      </c>
    </row>
    <row r="270" spans="1:65" s="14" customFormat="1">
      <c r="B270" s="206"/>
      <c r="C270" s="207"/>
      <c r="D270" s="196" t="s">
        <v>193</v>
      </c>
      <c r="E270" s="208" t="s">
        <v>32</v>
      </c>
      <c r="F270" s="209" t="s">
        <v>195</v>
      </c>
      <c r="G270" s="207"/>
      <c r="H270" s="210">
        <v>26</v>
      </c>
      <c r="I270" s="211"/>
      <c r="J270" s="207"/>
      <c r="K270" s="207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193</v>
      </c>
      <c r="AU270" s="216" t="s">
        <v>21</v>
      </c>
      <c r="AV270" s="14" t="s">
        <v>150</v>
      </c>
      <c r="AW270" s="14" t="s">
        <v>41</v>
      </c>
      <c r="AX270" s="14" t="s">
        <v>21</v>
      </c>
      <c r="AY270" s="216" t="s">
        <v>132</v>
      </c>
    </row>
    <row r="271" spans="1:65" s="2" customFormat="1" ht="24.2" customHeight="1">
      <c r="A271" s="36"/>
      <c r="B271" s="37"/>
      <c r="C271" s="176" t="s">
        <v>548</v>
      </c>
      <c r="D271" s="176" t="s">
        <v>135</v>
      </c>
      <c r="E271" s="177" t="s">
        <v>533</v>
      </c>
      <c r="F271" s="178" t="s">
        <v>534</v>
      </c>
      <c r="G271" s="179" t="s">
        <v>191</v>
      </c>
      <c r="H271" s="180">
        <v>6</v>
      </c>
      <c r="I271" s="181"/>
      <c r="J271" s="182">
        <f t="shared" ref="J271:J278" si="20">ROUND(I271*H271,2)</f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 t="shared" ref="P271:P278" si="21">O271*H271</f>
        <v>0</v>
      </c>
      <c r="Q271" s="185">
        <v>1.082E-2</v>
      </c>
      <c r="R271" s="185">
        <f t="shared" ref="R271:R278" si="22">Q271*H271</f>
        <v>6.4920000000000005E-2</v>
      </c>
      <c r="S271" s="185">
        <v>0</v>
      </c>
      <c r="T271" s="186">
        <f t="shared" ref="T271:T278" si="23"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21</v>
      </c>
      <c r="AY271" s="18" t="s">
        <v>132</v>
      </c>
      <c r="BE271" s="188">
        <f t="shared" ref="BE271:BE278" si="24">IF(N271="základní",J271,0)</f>
        <v>0</v>
      </c>
      <c r="BF271" s="188">
        <f t="shared" ref="BF271:BF278" si="25">IF(N271="snížená",J271,0)</f>
        <v>0</v>
      </c>
      <c r="BG271" s="188">
        <f t="shared" ref="BG271:BG278" si="26">IF(N271="zákl. přenesená",J271,0)</f>
        <v>0</v>
      </c>
      <c r="BH271" s="188">
        <f t="shared" ref="BH271:BH278" si="27">IF(N271="sníž. přenesená",J271,0)</f>
        <v>0</v>
      </c>
      <c r="BI271" s="188">
        <f t="shared" ref="BI271:BI278" si="28">IF(N271="nulová",J271,0)</f>
        <v>0</v>
      </c>
      <c r="BJ271" s="18" t="s">
        <v>141</v>
      </c>
      <c r="BK271" s="188">
        <f t="shared" ref="BK271:BK278" si="29">ROUND(I271*H271,2)</f>
        <v>0</v>
      </c>
      <c r="BL271" s="18" t="s">
        <v>259</v>
      </c>
      <c r="BM271" s="187" t="s">
        <v>1836</v>
      </c>
    </row>
    <row r="272" spans="1:65" s="2" customFormat="1" ht="14.45" customHeight="1">
      <c r="A272" s="36"/>
      <c r="B272" s="37"/>
      <c r="C272" s="176" t="s">
        <v>552</v>
      </c>
      <c r="D272" s="176" t="s">
        <v>135</v>
      </c>
      <c r="E272" s="177" t="s">
        <v>537</v>
      </c>
      <c r="F272" s="178" t="s">
        <v>538</v>
      </c>
      <c r="G272" s="179" t="s">
        <v>221</v>
      </c>
      <c r="H272" s="180">
        <v>39.200000000000003</v>
      </c>
      <c r="I272" s="181"/>
      <c r="J272" s="182">
        <f t="shared" si="20"/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 t="shared" si="21"/>
        <v>0</v>
      </c>
      <c r="Q272" s="185">
        <v>0</v>
      </c>
      <c r="R272" s="185">
        <f t="shared" si="22"/>
        <v>0</v>
      </c>
      <c r="S272" s="185">
        <v>0</v>
      </c>
      <c r="T272" s="186">
        <f t="shared" si="2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259</v>
      </c>
      <c r="AT272" s="187" t="s">
        <v>135</v>
      </c>
      <c r="AU272" s="187" t="s">
        <v>21</v>
      </c>
      <c r="AY272" s="18" t="s">
        <v>132</v>
      </c>
      <c r="BE272" s="188">
        <f t="shared" si="24"/>
        <v>0</v>
      </c>
      <c r="BF272" s="188">
        <f t="shared" si="25"/>
        <v>0</v>
      </c>
      <c r="BG272" s="188">
        <f t="shared" si="26"/>
        <v>0</v>
      </c>
      <c r="BH272" s="188">
        <f t="shared" si="27"/>
        <v>0</v>
      </c>
      <c r="BI272" s="188">
        <f t="shared" si="28"/>
        <v>0</v>
      </c>
      <c r="BJ272" s="18" t="s">
        <v>141</v>
      </c>
      <c r="BK272" s="188">
        <f t="shared" si="29"/>
        <v>0</v>
      </c>
      <c r="BL272" s="18" t="s">
        <v>259</v>
      </c>
      <c r="BM272" s="187" t="s">
        <v>1837</v>
      </c>
    </row>
    <row r="273" spans="1:65" s="2" customFormat="1" ht="14.45" customHeight="1">
      <c r="A273" s="36"/>
      <c r="B273" s="37"/>
      <c r="C273" s="176" t="s">
        <v>556</v>
      </c>
      <c r="D273" s="176" t="s">
        <v>135</v>
      </c>
      <c r="E273" s="177" t="s">
        <v>541</v>
      </c>
      <c r="F273" s="178" t="s">
        <v>542</v>
      </c>
      <c r="G273" s="179" t="s">
        <v>373</v>
      </c>
      <c r="H273" s="180">
        <v>3</v>
      </c>
      <c r="I273" s="181"/>
      <c r="J273" s="182">
        <f t="shared" si="20"/>
        <v>0</v>
      </c>
      <c r="K273" s="178" t="s">
        <v>139</v>
      </c>
      <c r="L273" s="41"/>
      <c r="M273" s="183" t="s">
        <v>32</v>
      </c>
      <c r="N273" s="184" t="s">
        <v>51</v>
      </c>
      <c r="O273" s="66"/>
      <c r="P273" s="185">
        <f t="shared" si="21"/>
        <v>0</v>
      </c>
      <c r="Q273" s="185">
        <v>0</v>
      </c>
      <c r="R273" s="185">
        <f t="shared" si="22"/>
        <v>0</v>
      </c>
      <c r="S273" s="185">
        <v>0</v>
      </c>
      <c r="T273" s="186">
        <f t="shared" si="23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259</v>
      </c>
      <c r="AT273" s="187" t="s">
        <v>135</v>
      </c>
      <c r="AU273" s="187" t="s">
        <v>21</v>
      </c>
      <c r="AY273" s="18" t="s">
        <v>132</v>
      </c>
      <c r="BE273" s="188">
        <f t="shared" si="24"/>
        <v>0</v>
      </c>
      <c r="BF273" s="188">
        <f t="shared" si="25"/>
        <v>0</v>
      </c>
      <c r="BG273" s="188">
        <f t="shared" si="26"/>
        <v>0</v>
      </c>
      <c r="BH273" s="188">
        <f t="shared" si="27"/>
        <v>0</v>
      </c>
      <c r="BI273" s="188">
        <f t="shared" si="28"/>
        <v>0</v>
      </c>
      <c r="BJ273" s="18" t="s">
        <v>141</v>
      </c>
      <c r="BK273" s="188">
        <f t="shared" si="29"/>
        <v>0</v>
      </c>
      <c r="BL273" s="18" t="s">
        <v>259</v>
      </c>
      <c r="BM273" s="187" t="s">
        <v>1838</v>
      </c>
    </row>
    <row r="274" spans="1:65" s="2" customFormat="1" ht="24.2" customHeight="1">
      <c r="A274" s="36"/>
      <c r="B274" s="37"/>
      <c r="C274" s="176" t="s">
        <v>560</v>
      </c>
      <c r="D274" s="176" t="s">
        <v>135</v>
      </c>
      <c r="E274" s="177" t="s">
        <v>545</v>
      </c>
      <c r="F274" s="178" t="s">
        <v>546</v>
      </c>
      <c r="G274" s="179" t="s">
        <v>221</v>
      </c>
      <c r="H274" s="180">
        <v>22.8</v>
      </c>
      <c r="I274" s="181"/>
      <c r="J274" s="182">
        <f t="shared" si="20"/>
        <v>0</v>
      </c>
      <c r="K274" s="178" t="s">
        <v>139</v>
      </c>
      <c r="L274" s="41"/>
      <c r="M274" s="183" t="s">
        <v>32</v>
      </c>
      <c r="N274" s="184" t="s">
        <v>51</v>
      </c>
      <c r="O274" s="66"/>
      <c r="P274" s="185">
        <f t="shared" si="21"/>
        <v>0</v>
      </c>
      <c r="Q274" s="185">
        <v>2.1700000000000001E-3</v>
      </c>
      <c r="R274" s="185">
        <f t="shared" si="22"/>
        <v>4.9476000000000006E-2</v>
      </c>
      <c r="S274" s="185">
        <v>0</v>
      </c>
      <c r="T274" s="186">
        <f t="shared" si="23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7" t="s">
        <v>259</v>
      </c>
      <c r="AT274" s="187" t="s">
        <v>135</v>
      </c>
      <c r="AU274" s="187" t="s">
        <v>21</v>
      </c>
      <c r="AY274" s="18" t="s">
        <v>132</v>
      </c>
      <c r="BE274" s="188">
        <f t="shared" si="24"/>
        <v>0</v>
      </c>
      <c r="BF274" s="188">
        <f t="shared" si="25"/>
        <v>0</v>
      </c>
      <c r="BG274" s="188">
        <f t="shared" si="26"/>
        <v>0</v>
      </c>
      <c r="BH274" s="188">
        <f t="shared" si="27"/>
        <v>0</v>
      </c>
      <c r="BI274" s="188">
        <f t="shared" si="28"/>
        <v>0</v>
      </c>
      <c r="BJ274" s="18" t="s">
        <v>141</v>
      </c>
      <c r="BK274" s="188">
        <f t="shared" si="29"/>
        <v>0</v>
      </c>
      <c r="BL274" s="18" t="s">
        <v>259</v>
      </c>
      <c r="BM274" s="187" t="s">
        <v>1839</v>
      </c>
    </row>
    <row r="275" spans="1:65" s="2" customFormat="1" ht="14.45" customHeight="1">
      <c r="A275" s="36"/>
      <c r="B275" s="37"/>
      <c r="C275" s="176" t="s">
        <v>568</v>
      </c>
      <c r="D275" s="176" t="s">
        <v>135</v>
      </c>
      <c r="E275" s="177" t="s">
        <v>549</v>
      </c>
      <c r="F275" s="178" t="s">
        <v>550</v>
      </c>
      <c r="G275" s="179" t="s">
        <v>373</v>
      </c>
      <c r="H275" s="180">
        <v>6</v>
      </c>
      <c r="I275" s="181"/>
      <c r="J275" s="182">
        <f t="shared" si="20"/>
        <v>0</v>
      </c>
      <c r="K275" s="178" t="s">
        <v>32</v>
      </c>
      <c r="L275" s="41"/>
      <c r="M275" s="183" t="s">
        <v>32</v>
      </c>
      <c r="N275" s="184" t="s">
        <v>51</v>
      </c>
      <c r="O275" s="66"/>
      <c r="P275" s="185">
        <f t="shared" si="21"/>
        <v>0</v>
      </c>
      <c r="Q275" s="185">
        <v>0</v>
      </c>
      <c r="R275" s="185">
        <f t="shared" si="22"/>
        <v>0</v>
      </c>
      <c r="S275" s="185">
        <v>0</v>
      </c>
      <c r="T275" s="186">
        <f t="shared" si="23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259</v>
      </c>
      <c r="AT275" s="187" t="s">
        <v>135</v>
      </c>
      <c r="AU275" s="187" t="s">
        <v>21</v>
      </c>
      <c r="AY275" s="18" t="s">
        <v>132</v>
      </c>
      <c r="BE275" s="188">
        <f t="shared" si="24"/>
        <v>0</v>
      </c>
      <c r="BF275" s="188">
        <f t="shared" si="25"/>
        <v>0</v>
      </c>
      <c r="BG275" s="188">
        <f t="shared" si="26"/>
        <v>0</v>
      </c>
      <c r="BH275" s="188">
        <f t="shared" si="27"/>
        <v>0</v>
      </c>
      <c r="BI275" s="188">
        <f t="shared" si="28"/>
        <v>0</v>
      </c>
      <c r="BJ275" s="18" t="s">
        <v>141</v>
      </c>
      <c r="BK275" s="188">
        <f t="shared" si="29"/>
        <v>0</v>
      </c>
      <c r="BL275" s="18" t="s">
        <v>259</v>
      </c>
      <c r="BM275" s="187" t="s">
        <v>1840</v>
      </c>
    </row>
    <row r="276" spans="1:65" s="2" customFormat="1" ht="14.45" customHeight="1">
      <c r="A276" s="36"/>
      <c r="B276" s="37"/>
      <c r="C276" s="176" t="s">
        <v>573</v>
      </c>
      <c r="D276" s="176" t="s">
        <v>135</v>
      </c>
      <c r="E276" s="177" t="s">
        <v>553</v>
      </c>
      <c r="F276" s="178" t="s">
        <v>554</v>
      </c>
      <c r="G276" s="179" t="s">
        <v>373</v>
      </c>
      <c r="H276" s="180">
        <v>6</v>
      </c>
      <c r="I276" s="181"/>
      <c r="J276" s="182">
        <f t="shared" si="20"/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 t="shared" si="21"/>
        <v>0</v>
      </c>
      <c r="Q276" s="185">
        <v>0</v>
      </c>
      <c r="R276" s="185">
        <f t="shared" si="22"/>
        <v>0</v>
      </c>
      <c r="S276" s="185">
        <v>1.6500000000000001E-2</v>
      </c>
      <c r="T276" s="186">
        <f t="shared" si="23"/>
        <v>9.9000000000000005E-2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259</v>
      </c>
      <c r="AT276" s="187" t="s">
        <v>135</v>
      </c>
      <c r="AU276" s="187" t="s">
        <v>21</v>
      </c>
      <c r="AY276" s="18" t="s">
        <v>132</v>
      </c>
      <c r="BE276" s="188">
        <f t="shared" si="24"/>
        <v>0</v>
      </c>
      <c r="BF276" s="188">
        <f t="shared" si="25"/>
        <v>0</v>
      </c>
      <c r="BG276" s="188">
        <f t="shared" si="26"/>
        <v>0</v>
      </c>
      <c r="BH276" s="188">
        <f t="shared" si="27"/>
        <v>0</v>
      </c>
      <c r="BI276" s="188">
        <f t="shared" si="28"/>
        <v>0</v>
      </c>
      <c r="BJ276" s="18" t="s">
        <v>141</v>
      </c>
      <c r="BK276" s="188">
        <f t="shared" si="29"/>
        <v>0</v>
      </c>
      <c r="BL276" s="18" t="s">
        <v>259</v>
      </c>
      <c r="BM276" s="187" t="s">
        <v>1841</v>
      </c>
    </row>
    <row r="277" spans="1:65" s="2" customFormat="1" ht="14.45" customHeight="1">
      <c r="A277" s="36"/>
      <c r="B277" s="37"/>
      <c r="C277" s="176" t="s">
        <v>578</v>
      </c>
      <c r="D277" s="176" t="s">
        <v>135</v>
      </c>
      <c r="E277" s="177" t="s">
        <v>557</v>
      </c>
      <c r="F277" s="178" t="s">
        <v>558</v>
      </c>
      <c r="G277" s="179" t="s">
        <v>242</v>
      </c>
      <c r="H277" s="180">
        <v>2.29</v>
      </c>
      <c r="I277" s="181"/>
      <c r="J277" s="182">
        <f t="shared" si="20"/>
        <v>0</v>
      </c>
      <c r="K277" s="178" t="s">
        <v>139</v>
      </c>
      <c r="L277" s="41"/>
      <c r="M277" s="183" t="s">
        <v>32</v>
      </c>
      <c r="N277" s="184" t="s">
        <v>51</v>
      </c>
      <c r="O277" s="66"/>
      <c r="P277" s="185">
        <f t="shared" si="21"/>
        <v>0</v>
      </c>
      <c r="Q277" s="185">
        <v>0</v>
      </c>
      <c r="R277" s="185">
        <f t="shared" si="22"/>
        <v>0</v>
      </c>
      <c r="S277" s="185">
        <v>0</v>
      </c>
      <c r="T277" s="186">
        <f t="shared" si="23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259</v>
      </c>
      <c r="AT277" s="187" t="s">
        <v>135</v>
      </c>
      <c r="AU277" s="187" t="s">
        <v>21</v>
      </c>
      <c r="AY277" s="18" t="s">
        <v>132</v>
      </c>
      <c r="BE277" s="188">
        <f t="shared" si="24"/>
        <v>0</v>
      </c>
      <c r="BF277" s="188">
        <f t="shared" si="25"/>
        <v>0</v>
      </c>
      <c r="BG277" s="188">
        <f t="shared" si="26"/>
        <v>0</v>
      </c>
      <c r="BH277" s="188">
        <f t="shared" si="27"/>
        <v>0</v>
      </c>
      <c r="BI277" s="188">
        <f t="shared" si="28"/>
        <v>0</v>
      </c>
      <c r="BJ277" s="18" t="s">
        <v>141</v>
      </c>
      <c r="BK277" s="188">
        <f t="shared" si="29"/>
        <v>0</v>
      </c>
      <c r="BL277" s="18" t="s">
        <v>259</v>
      </c>
      <c r="BM277" s="187" t="s">
        <v>1842</v>
      </c>
    </row>
    <row r="278" spans="1:65" s="2" customFormat="1" ht="24.2" customHeight="1">
      <c r="A278" s="36"/>
      <c r="B278" s="37"/>
      <c r="C278" s="176" t="s">
        <v>582</v>
      </c>
      <c r="D278" s="176" t="s">
        <v>135</v>
      </c>
      <c r="E278" s="177" t="s">
        <v>561</v>
      </c>
      <c r="F278" s="178" t="s">
        <v>562</v>
      </c>
      <c r="G278" s="179" t="s">
        <v>242</v>
      </c>
      <c r="H278" s="180">
        <v>0.16600000000000001</v>
      </c>
      <c r="I278" s="181"/>
      <c r="J278" s="182">
        <f t="shared" si="20"/>
        <v>0</v>
      </c>
      <c r="K278" s="178" t="s">
        <v>139</v>
      </c>
      <c r="L278" s="41"/>
      <c r="M278" s="183" t="s">
        <v>32</v>
      </c>
      <c r="N278" s="184" t="s">
        <v>51</v>
      </c>
      <c r="O278" s="66"/>
      <c r="P278" s="185">
        <f t="shared" si="21"/>
        <v>0</v>
      </c>
      <c r="Q278" s="185">
        <v>0</v>
      </c>
      <c r="R278" s="185">
        <f t="shared" si="22"/>
        <v>0</v>
      </c>
      <c r="S278" s="185">
        <v>0</v>
      </c>
      <c r="T278" s="186">
        <f t="shared" si="2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259</v>
      </c>
      <c r="AT278" s="187" t="s">
        <v>135</v>
      </c>
      <c r="AU278" s="187" t="s">
        <v>21</v>
      </c>
      <c r="AY278" s="18" t="s">
        <v>132</v>
      </c>
      <c r="BE278" s="188">
        <f t="shared" si="24"/>
        <v>0</v>
      </c>
      <c r="BF278" s="188">
        <f t="shared" si="25"/>
        <v>0</v>
      </c>
      <c r="BG278" s="188">
        <f t="shared" si="26"/>
        <v>0</v>
      </c>
      <c r="BH278" s="188">
        <f t="shared" si="27"/>
        <v>0</v>
      </c>
      <c r="BI278" s="188">
        <f t="shared" si="28"/>
        <v>0</v>
      </c>
      <c r="BJ278" s="18" t="s">
        <v>141</v>
      </c>
      <c r="BK278" s="188">
        <f t="shared" si="29"/>
        <v>0</v>
      </c>
      <c r="BL278" s="18" t="s">
        <v>259</v>
      </c>
      <c r="BM278" s="187" t="s">
        <v>1843</v>
      </c>
    </row>
    <row r="279" spans="1:65" s="12" customFormat="1" ht="22.9" customHeight="1">
      <c r="B279" s="160"/>
      <c r="C279" s="161"/>
      <c r="D279" s="162" t="s">
        <v>78</v>
      </c>
      <c r="E279" s="174" t="s">
        <v>141</v>
      </c>
      <c r="F279" s="174" t="s">
        <v>217</v>
      </c>
      <c r="G279" s="161"/>
      <c r="H279" s="161"/>
      <c r="I279" s="164"/>
      <c r="J279" s="175">
        <f>BK279</f>
        <v>0</v>
      </c>
      <c r="K279" s="161"/>
      <c r="L279" s="166"/>
      <c r="M279" s="167"/>
      <c r="N279" s="168"/>
      <c r="O279" s="168"/>
      <c r="P279" s="169">
        <f>P280</f>
        <v>0</v>
      </c>
      <c r="Q279" s="168"/>
      <c r="R279" s="169">
        <f>R280</f>
        <v>10.195650000000001</v>
      </c>
      <c r="S279" s="168"/>
      <c r="T279" s="170">
        <f>T280</f>
        <v>0</v>
      </c>
      <c r="AR279" s="171" t="s">
        <v>21</v>
      </c>
      <c r="AT279" s="172" t="s">
        <v>78</v>
      </c>
      <c r="AU279" s="172" t="s">
        <v>21</v>
      </c>
      <c r="AY279" s="171" t="s">
        <v>132</v>
      </c>
      <c r="BK279" s="173">
        <f>BK280</f>
        <v>0</v>
      </c>
    </row>
    <row r="280" spans="1:65" s="2" customFormat="1" ht="24.2" customHeight="1">
      <c r="A280" s="36"/>
      <c r="B280" s="37"/>
      <c r="C280" s="176" t="s">
        <v>586</v>
      </c>
      <c r="D280" s="176" t="s">
        <v>135</v>
      </c>
      <c r="E280" s="177" t="s">
        <v>219</v>
      </c>
      <c r="F280" s="178" t="s">
        <v>220</v>
      </c>
      <c r="G280" s="179" t="s">
        <v>221</v>
      </c>
      <c r="H280" s="180">
        <v>45</v>
      </c>
      <c r="I280" s="181"/>
      <c r="J280" s="182">
        <f>ROUND(I280*H280,2)</f>
        <v>0</v>
      </c>
      <c r="K280" s="178" t="s">
        <v>139</v>
      </c>
      <c r="L280" s="41"/>
      <c r="M280" s="183" t="s">
        <v>32</v>
      </c>
      <c r="N280" s="184" t="s">
        <v>51</v>
      </c>
      <c r="O280" s="66"/>
      <c r="P280" s="185">
        <f>O280*H280</f>
        <v>0</v>
      </c>
      <c r="Q280" s="185">
        <v>0.22656999999999999</v>
      </c>
      <c r="R280" s="185">
        <f>Q280*H280</f>
        <v>10.195650000000001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150</v>
      </c>
      <c r="AT280" s="187" t="s">
        <v>135</v>
      </c>
      <c r="AU280" s="187" t="s">
        <v>141</v>
      </c>
      <c r="AY280" s="18" t="s">
        <v>132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8" t="s">
        <v>141</v>
      </c>
      <c r="BK280" s="188">
        <f>ROUND(I280*H280,2)</f>
        <v>0</v>
      </c>
      <c r="BL280" s="18" t="s">
        <v>150</v>
      </c>
      <c r="BM280" s="187" t="s">
        <v>1844</v>
      </c>
    </row>
    <row r="281" spans="1:65" s="12" customFormat="1" ht="25.9" customHeight="1">
      <c r="B281" s="160"/>
      <c r="C281" s="161"/>
      <c r="D281" s="162" t="s">
        <v>78</v>
      </c>
      <c r="E281" s="163" t="s">
        <v>564</v>
      </c>
      <c r="F281" s="163" t="s">
        <v>565</v>
      </c>
      <c r="G281" s="161"/>
      <c r="H281" s="161"/>
      <c r="I281" s="164"/>
      <c r="J281" s="165">
        <f>BK281</f>
        <v>0</v>
      </c>
      <c r="K281" s="161"/>
      <c r="L281" s="166"/>
      <c r="M281" s="167"/>
      <c r="N281" s="168"/>
      <c r="O281" s="168"/>
      <c r="P281" s="169">
        <f>P282+P299+P325+P329+P331+P333+P345+P348+P352+P359+P378+P383</f>
        <v>0</v>
      </c>
      <c r="Q281" s="168"/>
      <c r="R281" s="169">
        <f>R282+R299+R325+R329+R331+R333+R345+R348+R352+R359+R378+R383</f>
        <v>8.6206074199999989</v>
      </c>
      <c r="S281" s="168"/>
      <c r="T281" s="170">
        <f>T282+T299+T325+T329+T331+T333+T345+T348+T352+T359+T378+T383</f>
        <v>1.26677157</v>
      </c>
      <c r="AR281" s="171" t="s">
        <v>141</v>
      </c>
      <c r="AT281" s="172" t="s">
        <v>78</v>
      </c>
      <c r="AU281" s="172" t="s">
        <v>79</v>
      </c>
      <c r="AY281" s="171" t="s">
        <v>132</v>
      </c>
      <c r="BK281" s="173">
        <f>BK282+BK299+BK325+BK329+BK331+BK333+BK345+BK348+BK352+BK359+BK378+BK383</f>
        <v>0</v>
      </c>
    </row>
    <row r="282" spans="1:65" s="12" customFormat="1" ht="22.9" customHeight="1">
      <c r="B282" s="160"/>
      <c r="C282" s="161"/>
      <c r="D282" s="162" t="s">
        <v>78</v>
      </c>
      <c r="E282" s="174" t="s">
        <v>566</v>
      </c>
      <c r="F282" s="174" t="s">
        <v>567</v>
      </c>
      <c r="G282" s="161"/>
      <c r="H282" s="161"/>
      <c r="I282" s="164"/>
      <c r="J282" s="175">
        <f>BK282</f>
        <v>0</v>
      </c>
      <c r="K282" s="161"/>
      <c r="L282" s="166"/>
      <c r="M282" s="167"/>
      <c r="N282" s="168"/>
      <c r="O282" s="168"/>
      <c r="P282" s="169">
        <f>SUM(P283:P298)</f>
        <v>0</v>
      </c>
      <c r="Q282" s="168"/>
      <c r="R282" s="169">
        <f>SUM(R283:R298)</f>
        <v>0.57249760000000005</v>
      </c>
      <c r="S282" s="168"/>
      <c r="T282" s="170">
        <f>SUM(T283:T298)</f>
        <v>0.37619999999999992</v>
      </c>
      <c r="AR282" s="171" t="s">
        <v>141</v>
      </c>
      <c r="AT282" s="172" t="s">
        <v>78</v>
      </c>
      <c r="AU282" s="172" t="s">
        <v>21</v>
      </c>
      <c r="AY282" s="171" t="s">
        <v>132</v>
      </c>
      <c r="BK282" s="173">
        <f>SUM(BK283:BK298)</f>
        <v>0</v>
      </c>
    </row>
    <row r="283" spans="1:65" s="2" customFormat="1" ht="24.2" customHeight="1">
      <c r="A283" s="36"/>
      <c r="B283" s="37"/>
      <c r="C283" s="176" t="s">
        <v>591</v>
      </c>
      <c r="D283" s="176" t="s">
        <v>135</v>
      </c>
      <c r="E283" s="177" t="s">
        <v>569</v>
      </c>
      <c r="F283" s="178" t="s">
        <v>570</v>
      </c>
      <c r="G283" s="179" t="s">
        <v>191</v>
      </c>
      <c r="H283" s="180">
        <v>83.563000000000002</v>
      </c>
      <c r="I283" s="181"/>
      <c r="J283" s="182">
        <f>ROUND(I283*H283,2)</f>
        <v>0</v>
      </c>
      <c r="K283" s="178" t="s">
        <v>139</v>
      </c>
      <c r="L283" s="41"/>
      <c r="M283" s="183" t="s">
        <v>32</v>
      </c>
      <c r="N283" s="184" t="s">
        <v>51</v>
      </c>
      <c r="O283" s="66"/>
      <c r="P283" s="185">
        <f>O283*H283</f>
        <v>0</v>
      </c>
      <c r="Q283" s="185">
        <v>0</v>
      </c>
      <c r="R283" s="185">
        <f>Q283*H283</f>
        <v>0</v>
      </c>
      <c r="S283" s="185">
        <v>0</v>
      </c>
      <c r="T283" s="18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259</v>
      </c>
      <c r="AT283" s="187" t="s">
        <v>135</v>
      </c>
      <c r="AU283" s="187" t="s">
        <v>141</v>
      </c>
      <c r="AY283" s="18" t="s">
        <v>132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18" t="s">
        <v>141</v>
      </c>
      <c r="BK283" s="188">
        <f>ROUND(I283*H283,2)</f>
        <v>0</v>
      </c>
      <c r="BL283" s="18" t="s">
        <v>259</v>
      </c>
      <c r="BM283" s="187" t="s">
        <v>1845</v>
      </c>
    </row>
    <row r="284" spans="1:65" s="13" customFormat="1">
      <c r="B284" s="194"/>
      <c r="C284" s="195"/>
      <c r="D284" s="196" t="s">
        <v>193</v>
      </c>
      <c r="E284" s="197" t="s">
        <v>32</v>
      </c>
      <c r="F284" s="198" t="s">
        <v>1532</v>
      </c>
      <c r="G284" s="195"/>
      <c r="H284" s="199">
        <v>83.563000000000002</v>
      </c>
      <c r="I284" s="200"/>
      <c r="J284" s="195"/>
      <c r="K284" s="195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193</v>
      </c>
      <c r="AU284" s="205" t="s">
        <v>141</v>
      </c>
      <c r="AV284" s="13" t="s">
        <v>141</v>
      </c>
      <c r="AW284" s="13" t="s">
        <v>41</v>
      </c>
      <c r="AX284" s="13" t="s">
        <v>79</v>
      </c>
      <c r="AY284" s="205" t="s">
        <v>132</v>
      </c>
    </row>
    <row r="285" spans="1:65" s="14" customFormat="1">
      <c r="B285" s="206"/>
      <c r="C285" s="207"/>
      <c r="D285" s="196" t="s">
        <v>193</v>
      </c>
      <c r="E285" s="208" t="s">
        <v>32</v>
      </c>
      <c r="F285" s="209" t="s">
        <v>195</v>
      </c>
      <c r="G285" s="207"/>
      <c r="H285" s="210">
        <v>83.563000000000002</v>
      </c>
      <c r="I285" s="211"/>
      <c r="J285" s="207"/>
      <c r="K285" s="207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193</v>
      </c>
      <c r="AU285" s="216" t="s">
        <v>141</v>
      </c>
      <c r="AV285" s="14" t="s">
        <v>150</v>
      </c>
      <c r="AW285" s="14" t="s">
        <v>41</v>
      </c>
      <c r="AX285" s="14" t="s">
        <v>21</v>
      </c>
      <c r="AY285" s="216" t="s">
        <v>132</v>
      </c>
    </row>
    <row r="286" spans="1:65" s="2" customFormat="1" ht="14.45" customHeight="1">
      <c r="A286" s="36"/>
      <c r="B286" s="37"/>
      <c r="C286" s="217" t="s">
        <v>595</v>
      </c>
      <c r="D286" s="217" t="s">
        <v>234</v>
      </c>
      <c r="E286" s="218" t="s">
        <v>965</v>
      </c>
      <c r="F286" s="219" t="s">
        <v>966</v>
      </c>
      <c r="G286" s="220" t="s">
        <v>967</v>
      </c>
      <c r="H286" s="221">
        <v>91.521000000000001</v>
      </c>
      <c r="I286" s="222"/>
      <c r="J286" s="223">
        <f>ROUND(I286*H286,2)</f>
        <v>0</v>
      </c>
      <c r="K286" s="219" t="s">
        <v>139</v>
      </c>
      <c r="L286" s="224"/>
      <c r="M286" s="225" t="s">
        <v>32</v>
      </c>
      <c r="N286" s="226" t="s">
        <v>51</v>
      </c>
      <c r="O286" s="66"/>
      <c r="P286" s="185">
        <f>O286*H286</f>
        <v>0</v>
      </c>
      <c r="Q286" s="185">
        <v>1E-3</v>
      </c>
      <c r="R286" s="185">
        <f>Q286*H286</f>
        <v>9.1521000000000005E-2</v>
      </c>
      <c r="S286" s="185">
        <v>0</v>
      </c>
      <c r="T286" s="18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342</v>
      </c>
      <c r="AT286" s="187" t="s">
        <v>234</v>
      </c>
      <c r="AU286" s="187" t="s">
        <v>141</v>
      </c>
      <c r="AY286" s="18" t="s">
        <v>132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18" t="s">
        <v>141</v>
      </c>
      <c r="BK286" s="188">
        <f>ROUND(I286*H286,2)</f>
        <v>0</v>
      </c>
      <c r="BL286" s="18" t="s">
        <v>259</v>
      </c>
      <c r="BM286" s="187" t="s">
        <v>1846</v>
      </c>
    </row>
    <row r="287" spans="1:65" s="2" customFormat="1" ht="14.45" customHeight="1">
      <c r="A287" s="36"/>
      <c r="B287" s="37"/>
      <c r="C287" s="176" t="s">
        <v>599</v>
      </c>
      <c r="D287" s="176" t="s">
        <v>135</v>
      </c>
      <c r="E287" s="177" t="s">
        <v>579</v>
      </c>
      <c r="F287" s="178" t="s">
        <v>580</v>
      </c>
      <c r="G287" s="179" t="s">
        <v>191</v>
      </c>
      <c r="H287" s="180">
        <v>83.6</v>
      </c>
      <c r="I287" s="181"/>
      <c r="J287" s="182">
        <f>ROUND(I287*H287,2)</f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>O287*H287</f>
        <v>0</v>
      </c>
      <c r="Q287" s="185">
        <v>0</v>
      </c>
      <c r="R287" s="185">
        <f>Q287*H287</f>
        <v>0</v>
      </c>
      <c r="S287" s="185">
        <v>4.4999999999999997E-3</v>
      </c>
      <c r="T287" s="186">
        <f>S287*H287</f>
        <v>0.37619999999999992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150</v>
      </c>
      <c r="AT287" s="187" t="s">
        <v>135</v>
      </c>
      <c r="AU287" s="187" t="s">
        <v>141</v>
      </c>
      <c r="AY287" s="18" t="s">
        <v>132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8" t="s">
        <v>141</v>
      </c>
      <c r="BK287" s="188">
        <f>ROUND(I287*H287,2)</f>
        <v>0</v>
      </c>
      <c r="BL287" s="18" t="s">
        <v>150</v>
      </c>
      <c r="BM287" s="187" t="s">
        <v>1847</v>
      </c>
    </row>
    <row r="288" spans="1:65" s="2" customFormat="1" ht="24.2" customHeight="1">
      <c r="A288" s="36"/>
      <c r="B288" s="37"/>
      <c r="C288" s="176" t="s">
        <v>605</v>
      </c>
      <c r="D288" s="176" t="s">
        <v>135</v>
      </c>
      <c r="E288" s="177" t="s">
        <v>970</v>
      </c>
      <c r="F288" s="178" t="s">
        <v>971</v>
      </c>
      <c r="G288" s="179" t="s">
        <v>191</v>
      </c>
      <c r="H288" s="180">
        <v>4.9059999999999997</v>
      </c>
      <c r="I288" s="181"/>
      <c r="J288" s="182">
        <f>ROUND(I288*H288,2)</f>
        <v>0</v>
      </c>
      <c r="K288" s="178" t="s">
        <v>139</v>
      </c>
      <c r="L288" s="41"/>
      <c r="M288" s="183" t="s">
        <v>32</v>
      </c>
      <c r="N288" s="184" t="s">
        <v>51</v>
      </c>
      <c r="O288" s="66"/>
      <c r="P288" s="185">
        <f>O288*H288</f>
        <v>0</v>
      </c>
      <c r="Q288" s="185">
        <v>0</v>
      </c>
      <c r="R288" s="185">
        <f>Q288*H288</f>
        <v>0</v>
      </c>
      <c r="S288" s="185">
        <v>0</v>
      </c>
      <c r="T288" s="186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7" t="s">
        <v>259</v>
      </c>
      <c r="AT288" s="187" t="s">
        <v>135</v>
      </c>
      <c r="AU288" s="187" t="s">
        <v>141</v>
      </c>
      <c r="AY288" s="18" t="s">
        <v>132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18" t="s">
        <v>141</v>
      </c>
      <c r="BK288" s="188">
        <f>ROUND(I288*H288,2)</f>
        <v>0</v>
      </c>
      <c r="BL288" s="18" t="s">
        <v>259</v>
      </c>
      <c r="BM288" s="187" t="s">
        <v>1848</v>
      </c>
    </row>
    <row r="289" spans="1:65" s="2" customFormat="1" ht="14.45" customHeight="1">
      <c r="A289" s="36"/>
      <c r="B289" s="37"/>
      <c r="C289" s="217" t="s">
        <v>609</v>
      </c>
      <c r="D289" s="217" t="s">
        <v>234</v>
      </c>
      <c r="E289" s="218" t="s">
        <v>973</v>
      </c>
      <c r="F289" s="219" t="s">
        <v>974</v>
      </c>
      <c r="G289" s="220" t="s">
        <v>242</v>
      </c>
      <c r="H289" s="221">
        <v>5.0000000000000001E-3</v>
      </c>
      <c r="I289" s="222"/>
      <c r="J289" s="223">
        <f>ROUND(I289*H289,2)</f>
        <v>0</v>
      </c>
      <c r="K289" s="219" t="s">
        <v>32</v>
      </c>
      <c r="L289" s="224"/>
      <c r="M289" s="225" t="s">
        <v>32</v>
      </c>
      <c r="N289" s="226" t="s">
        <v>51</v>
      </c>
      <c r="O289" s="66"/>
      <c r="P289" s="185">
        <f>O289*H289</f>
        <v>0</v>
      </c>
      <c r="Q289" s="185">
        <v>1</v>
      </c>
      <c r="R289" s="185">
        <f>Q289*H289</f>
        <v>5.0000000000000001E-3</v>
      </c>
      <c r="S289" s="185">
        <v>0</v>
      </c>
      <c r="T289" s="18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342</v>
      </c>
      <c r="AT289" s="187" t="s">
        <v>234</v>
      </c>
      <c r="AU289" s="187" t="s">
        <v>141</v>
      </c>
      <c r="AY289" s="18" t="s">
        <v>132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8" t="s">
        <v>141</v>
      </c>
      <c r="BK289" s="188">
        <f>ROUND(I289*H289,2)</f>
        <v>0</v>
      </c>
      <c r="BL289" s="18" t="s">
        <v>259</v>
      </c>
      <c r="BM289" s="187" t="s">
        <v>1849</v>
      </c>
    </row>
    <row r="290" spans="1:65" s="13" customFormat="1">
      <c r="B290" s="194"/>
      <c r="C290" s="195"/>
      <c r="D290" s="196" t="s">
        <v>193</v>
      </c>
      <c r="E290" s="195"/>
      <c r="F290" s="198" t="s">
        <v>976</v>
      </c>
      <c r="G290" s="195"/>
      <c r="H290" s="199">
        <v>5.0000000000000001E-3</v>
      </c>
      <c r="I290" s="200"/>
      <c r="J290" s="195"/>
      <c r="K290" s="195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193</v>
      </c>
      <c r="AU290" s="205" t="s">
        <v>141</v>
      </c>
      <c r="AV290" s="13" t="s">
        <v>141</v>
      </c>
      <c r="AW290" s="13" t="s">
        <v>4</v>
      </c>
      <c r="AX290" s="13" t="s">
        <v>21</v>
      </c>
      <c r="AY290" s="205" t="s">
        <v>132</v>
      </c>
    </row>
    <row r="291" spans="1:65" s="2" customFormat="1" ht="14.45" customHeight="1">
      <c r="A291" s="36"/>
      <c r="B291" s="37"/>
      <c r="C291" s="176" t="s">
        <v>615</v>
      </c>
      <c r="D291" s="176" t="s">
        <v>135</v>
      </c>
      <c r="E291" s="177" t="s">
        <v>583</v>
      </c>
      <c r="F291" s="178" t="s">
        <v>584</v>
      </c>
      <c r="G291" s="179" t="s">
        <v>191</v>
      </c>
      <c r="H291" s="180">
        <v>83.563000000000002</v>
      </c>
      <c r="I291" s="181"/>
      <c r="J291" s="182">
        <f>ROUND(I291*H291,2)</f>
        <v>0</v>
      </c>
      <c r="K291" s="178" t="s">
        <v>139</v>
      </c>
      <c r="L291" s="41"/>
      <c r="M291" s="183" t="s">
        <v>32</v>
      </c>
      <c r="N291" s="184" t="s">
        <v>51</v>
      </c>
      <c r="O291" s="66"/>
      <c r="P291" s="185">
        <f>O291*H291</f>
        <v>0</v>
      </c>
      <c r="Q291" s="185">
        <v>4.0000000000000002E-4</v>
      </c>
      <c r="R291" s="185">
        <f>Q291*H291</f>
        <v>3.3425200000000002E-2</v>
      </c>
      <c r="S291" s="185">
        <v>0</v>
      </c>
      <c r="T291" s="18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259</v>
      </c>
      <c r="AT291" s="187" t="s">
        <v>135</v>
      </c>
      <c r="AU291" s="187" t="s">
        <v>141</v>
      </c>
      <c r="AY291" s="18" t="s">
        <v>132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8" t="s">
        <v>141</v>
      </c>
      <c r="BK291" s="188">
        <f>ROUND(I291*H291,2)</f>
        <v>0</v>
      </c>
      <c r="BL291" s="18" t="s">
        <v>259</v>
      </c>
      <c r="BM291" s="187" t="s">
        <v>1850</v>
      </c>
    </row>
    <row r="292" spans="1:65" s="2" customFormat="1" ht="14.45" customHeight="1">
      <c r="A292" s="36"/>
      <c r="B292" s="37"/>
      <c r="C292" s="217" t="s">
        <v>620</v>
      </c>
      <c r="D292" s="217" t="s">
        <v>234</v>
      </c>
      <c r="E292" s="218" t="s">
        <v>587</v>
      </c>
      <c r="F292" s="219" t="s">
        <v>978</v>
      </c>
      <c r="G292" s="220" t="s">
        <v>191</v>
      </c>
      <c r="H292" s="221">
        <v>100.276</v>
      </c>
      <c r="I292" s="222"/>
      <c r="J292" s="223">
        <f>ROUND(I292*H292,2)</f>
        <v>0</v>
      </c>
      <c r="K292" s="219" t="s">
        <v>139</v>
      </c>
      <c r="L292" s="224"/>
      <c r="M292" s="225" t="s">
        <v>32</v>
      </c>
      <c r="N292" s="226" t="s">
        <v>51</v>
      </c>
      <c r="O292" s="66"/>
      <c r="P292" s="185">
        <f>O292*H292</f>
        <v>0</v>
      </c>
      <c r="Q292" s="185">
        <v>3.8800000000000002E-3</v>
      </c>
      <c r="R292" s="185">
        <f>Q292*H292</f>
        <v>0.38907088000000001</v>
      </c>
      <c r="S292" s="185">
        <v>0</v>
      </c>
      <c r="T292" s="18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7" t="s">
        <v>342</v>
      </c>
      <c r="AT292" s="187" t="s">
        <v>234</v>
      </c>
      <c r="AU292" s="187" t="s">
        <v>141</v>
      </c>
      <c r="AY292" s="18" t="s">
        <v>132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8" t="s">
        <v>141</v>
      </c>
      <c r="BK292" s="188">
        <f>ROUND(I292*H292,2)</f>
        <v>0</v>
      </c>
      <c r="BL292" s="18" t="s">
        <v>259</v>
      </c>
      <c r="BM292" s="187" t="s">
        <v>1851</v>
      </c>
    </row>
    <row r="293" spans="1:65" s="13" customFormat="1">
      <c r="B293" s="194"/>
      <c r="C293" s="195"/>
      <c r="D293" s="196" t="s">
        <v>193</v>
      </c>
      <c r="E293" s="195"/>
      <c r="F293" s="198" t="s">
        <v>1539</v>
      </c>
      <c r="G293" s="195"/>
      <c r="H293" s="199">
        <v>100.276</v>
      </c>
      <c r="I293" s="200"/>
      <c r="J293" s="195"/>
      <c r="K293" s="195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193</v>
      </c>
      <c r="AU293" s="205" t="s">
        <v>141</v>
      </c>
      <c r="AV293" s="13" t="s">
        <v>141</v>
      </c>
      <c r="AW293" s="13" t="s">
        <v>4</v>
      </c>
      <c r="AX293" s="13" t="s">
        <v>21</v>
      </c>
      <c r="AY293" s="205" t="s">
        <v>132</v>
      </c>
    </row>
    <row r="294" spans="1:65" s="2" customFormat="1" ht="24.2" customHeight="1">
      <c r="A294" s="36"/>
      <c r="B294" s="37"/>
      <c r="C294" s="176" t="s">
        <v>625</v>
      </c>
      <c r="D294" s="176" t="s">
        <v>135</v>
      </c>
      <c r="E294" s="177" t="s">
        <v>592</v>
      </c>
      <c r="F294" s="178" t="s">
        <v>1852</v>
      </c>
      <c r="G294" s="179" t="s">
        <v>191</v>
      </c>
      <c r="H294" s="180">
        <v>83.563000000000002</v>
      </c>
      <c r="I294" s="181"/>
      <c r="J294" s="182">
        <f>ROUND(I294*H294,2)</f>
        <v>0</v>
      </c>
      <c r="K294" s="178" t="s">
        <v>139</v>
      </c>
      <c r="L294" s="41"/>
      <c r="M294" s="183" t="s">
        <v>32</v>
      </c>
      <c r="N294" s="184" t="s">
        <v>51</v>
      </c>
      <c r="O294" s="66"/>
      <c r="P294" s="185">
        <f>O294*H294</f>
        <v>0</v>
      </c>
      <c r="Q294" s="185">
        <v>4.0000000000000003E-5</v>
      </c>
      <c r="R294" s="185">
        <f>Q294*H294</f>
        <v>3.3425200000000003E-3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259</v>
      </c>
      <c r="AT294" s="187" t="s">
        <v>135</v>
      </c>
      <c r="AU294" s="187" t="s">
        <v>141</v>
      </c>
      <c r="AY294" s="18" t="s">
        <v>132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8" t="s">
        <v>141</v>
      </c>
      <c r="BK294" s="188">
        <f>ROUND(I294*H294,2)</f>
        <v>0</v>
      </c>
      <c r="BL294" s="18" t="s">
        <v>259</v>
      </c>
      <c r="BM294" s="187" t="s">
        <v>1853</v>
      </c>
    </row>
    <row r="295" spans="1:65" s="2" customFormat="1" ht="14.45" customHeight="1">
      <c r="A295" s="36"/>
      <c r="B295" s="37"/>
      <c r="C295" s="217" t="s">
        <v>629</v>
      </c>
      <c r="D295" s="217" t="s">
        <v>234</v>
      </c>
      <c r="E295" s="218" t="s">
        <v>596</v>
      </c>
      <c r="F295" s="219" t="s">
        <v>597</v>
      </c>
      <c r="G295" s="220" t="s">
        <v>191</v>
      </c>
      <c r="H295" s="221">
        <v>100.276</v>
      </c>
      <c r="I295" s="222"/>
      <c r="J295" s="223">
        <f>ROUND(I295*H295,2)</f>
        <v>0</v>
      </c>
      <c r="K295" s="219" t="s">
        <v>139</v>
      </c>
      <c r="L295" s="224"/>
      <c r="M295" s="225" t="s">
        <v>32</v>
      </c>
      <c r="N295" s="226" t="s">
        <v>51</v>
      </c>
      <c r="O295" s="66"/>
      <c r="P295" s="185">
        <f>O295*H295</f>
        <v>0</v>
      </c>
      <c r="Q295" s="185">
        <v>5.0000000000000001E-4</v>
      </c>
      <c r="R295" s="185">
        <f>Q295*H295</f>
        <v>5.0138000000000002E-2</v>
      </c>
      <c r="S295" s="185">
        <v>0</v>
      </c>
      <c r="T295" s="18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7" t="s">
        <v>342</v>
      </c>
      <c r="AT295" s="187" t="s">
        <v>234</v>
      </c>
      <c r="AU295" s="187" t="s">
        <v>141</v>
      </c>
      <c r="AY295" s="18" t="s">
        <v>132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8" t="s">
        <v>141</v>
      </c>
      <c r="BK295" s="188">
        <f>ROUND(I295*H295,2)</f>
        <v>0</v>
      </c>
      <c r="BL295" s="18" t="s">
        <v>259</v>
      </c>
      <c r="BM295" s="187" t="s">
        <v>1854</v>
      </c>
    </row>
    <row r="296" spans="1:65" s="13" customFormat="1">
      <c r="B296" s="194"/>
      <c r="C296" s="195"/>
      <c r="D296" s="196" t="s">
        <v>193</v>
      </c>
      <c r="E296" s="195"/>
      <c r="F296" s="198" t="s">
        <v>1539</v>
      </c>
      <c r="G296" s="195"/>
      <c r="H296" s="199">
        <v>100.276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193</v>
      </c>
      <c r="AU296" s="205" t="s">
        <v>141</v>
      </c>
      <c r="AV296" s="13" t="s">
        <v>141</v>
      </c>
      <c r="AW296" s="13" t="s">
        <v>4</v>
      </c>
      <c r="AX296" s="13" t="s">
        <v>21</v>
      </c>
      <c r="AY296" s="205" t="s">
        <v>132</v>
      </c>
    </row>
    <row r="297" spans="1:65" s="2" customFormat="1" ht="24.2" customHeight="1">
      <c r="A297" s="36"/>
      <c r="B297" s="37"/>
      <c r="C297" s="176" t="s">
        <v>634</v>
      </c>
      <c r="D297" s="176" t="s">
        <v>135</v>
      </c>
      <c r="E297" s="177" t="s">
        <v>600</v>
      </c>
      <c r="F297" s="178" t="s">
        <v>601</v>
      </c>
      <c r="G297" s="179" t="s">
        <v>242</v>
      </c>
      <c r="H297" s="180">
        <v>0.57199999999999995</v>
      </c>
      <c r="I297" s="181"/>
      <c r="J297" s="182">
        <f>ROUND(I297*H297,2)</f>
        <v>0</v>
      </c>
      <c r="K297" s="178" t="s">
        <v>139</v>
      </c>
      <c r="L297" s="41"/>
      <c r="M297" s="183" t="s">
        <v>32</v>
      </c>
      <c r="N297" s="184" t="s">
        <v>51</v>
      </c>
      <c r="O297" s="66"/>
      <c r="P297" s="185">
        <f>O297*H297</f>
        <v>0</v>
      </c>
      <c r="Q297" s="185">
        <v>0</v>
      </c>
      <c r="R297" s="185">
        <f>Q297*H297</f>
        <v>0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259</v>
      </c>
      <c r="AT297" s="187" t="s">
        <v>135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1855</v>
      </c>
    </row>
    <row r="298" spans="1:65" s="2" customFormat="1" ht="24.2" customHeight="1">
      <c r="A298" s="36"/>
      <c r="B298" s="37"/>
      <c r="C298" s="176" t="s">
        <v>640</v>
      </c>
      <c r="D298" s="176" t="s">
        <v>135</v>
      </c>
      <c r="E298" s="177" t="s">
        <v>1388</v>
      </c>
      <c r="F298" s="178" t="s">
        <v>1389</v>
      </c>
      <c r="G298" s="179" t="s">
        <v>242</v>
      </c>
      <c r="H298" s="180">
        <v>0.57199999999999995</v>
      </c>
      <c r="I298" s="181"/>
      <c r="J298" s="182">
        <f>ROUND(I298*H298,2)</f>
        <v>0</v>
      </c>
      <c r="K298" s="178" t="s">
        <v>139</v>
      </c>
      <c r="L298" s="41"/>
      <c r="M298" s="183" t="s">
        <v>32</v>
      </c>
      <c r="N298" s="184" t="s">
        <v>51</v>
      </c>
      <c r="O298" s="66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259</v>
      </c>
      <c r="AT298" s="187" t="s">
        <v>135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259</v>
      </c>
      <c r="BM298" s="187" t="s">
        <v>1856</v>
      </c>
    </row>
    <row r="299" spans="1:65" s="12" customFormat="1" ht="22.9" customHeight="1">
      <c r="B299" s="160"/>
      <c r="C299" s="161"/>
      <c r="D299" s="162" t="s">
        <v>78</v>
      </c>
      <c r="E299" s="174" t="s">
        <v>603</v>
      </c>
      <c r="F299" s="174" t="s">
        <v>604</v>
      </c>
      <c r="G299" s="161"/>
      <c r="H299" s="161"/>
      <c r="I299" s="164"/>
      <c r="J299" s="175">
        <f>BK299</f>
        <v>0</v>
      </c>
      <c r="K299" s="161"/>
      <c r="L299" s="166"/>
      <c r="M299" s="167"/>
      <c r="N299" s="168"/>
      <c r="O299" s="168"/>
      <c r="P299" s="169">
        <f>SUM(P300:P324)</f>
        <v>0</v>
      </c>
      <c r="Q299" s="168"/>
      <c r="R299" s="169">
        <f>SUM(R300:R324)</f>
        <v>2.9866145999999993</v>
      </c>
      <c r="S299" s="168"/>
      <c r="T299" s="170">
        <f>SUM(T300:T324)</f>
        <v>0</v>
      </c>
      <c r="AR299" s="171" t="s">
        <v>141</v>
      </c>
      <c r="AT299" s="172" t="s">
        <v>78</v>
      </c>
      <c r="AU299" s="172" t="s">
        <v>21</v>
      </c>
      <c r="AY299" s="171" t="s">
        <v>132</v>
      </c>
      <c r="BK299" s="173">
        <f>SUM(BK300:BK324)</f>
        <v>0</v>
      </c>
    </row>
    <row r="300" spans="1:65" s="2" customFormat="1" ht="14.45" customHeight="1">
      <c r="A300" s="36"/>
      <c r="B300" s="37"/>
      <c r="C300" s="176" t="s">
        <v>645</v>
      </c>
      <c r="D300" s="176" t="s">
        <v>135</v>
      </c>
      <c r="E300" s="177" t="s">
        <v>606</v>
      </c>
      <c r="F300" s="178" t="s">
        <v>607</v>
      </c>
      <c r="G300" s="179" t="s">
        <v>191</v>
      </c>
      <c r="H300" s="180">
        <v>122.72</v>
      </c>
      <c r="I300" s="181"/>
      <c r="J300" s="182">
        <f>ROUND(I300*H300,2)</f>
        <v>0</v>
      </c>
      <c r="K300" s="178" t="s">
        <v>139</v>
      </c>
      <c r="L300" s="41"/>
      <c r="M300" s="183" t="s">
        <v>32</v>
      </c>
      <c r="N300" s="184" t="s">
        <v>51</v>
      </c>
      <c r="O300" s="66"/>
      <c r="P300" s="185">
        <f>O300*H300</f>
        <v>0</v>
      </c>
      <c r="Q300" s="185">
        <v>6.0299999999999998E-3</v>
      </c>
      <c r="R300" s="185">
        <f>Q300*H300</f>
        <v>0.74000159999999993</v>
      </c>
      <c r="S300" s="185">
        <v>0</v>
      </c>
      <c r="T300" s="18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7" t="s">
        <v>259</v>
      </c>
      <c r="AT300" s="187" t="s">
        <v>135</v>
      </c>
      <c r="AU300" s="187" t="s">
        <v>141</v>
      </c>
      <c r="AY300" s="18" t="s">
        <v>132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8" t="s">
        <v>141</v>
      </c>
      <c r="BK300" s="188">
        <f>ROUND(I300*H300,2)</f>
        <v>0</v>
      </c>
      <c r="BL300" s="18" t="s">
        <v>259</v>
      </c>
      <c r="BM300" s="187" t="s">
        <v>1857</v>
      </c>
    </row>
    <row r="301" spans="1:65" s="2" customFormat="1" ht="14.45" customHeight="1">
      <c r="A301" s="36"/>
      <c r="B301" s="37"/>
      <c r="C301" s="217" t="s">
        <v>650</v>
      </c>
      <c r="D301" s="217" t="s">
        <v>234</v>
      </c>
      <c r="E301" s="218" t="s">
        <v>610</v>
      </c>
      <c r="F301" s="219" t="s">
        <v>611</v>
      </c>
      <c r="G301" s="220" t="s">
        <v>198</v>
      </c>
      <c r="H301" s="221">
        <v>15.462</v>
      </c>
      <c r="I301" s="222"/>
      <c r="J301" s="223">
        <f>ROUND(I301*H301,2)</f>
        <v>0</v>
      </c>
      <c r="K301" s="219" t="s">
        <v>139</v>
      </c>
      <c r="L301" s="224"/>
      <c r="M301" s="225" t="s">
        <v>32</v>
      </c>
      <c r="N301" s="226" t="s">
        <v>51</v>
      </c>
      <c r="O301" s="66"/>
      <c r="P301" s="185">
        <f>O301*H301</f>
        <v>0</v>
      </c>
      <c r="Q301" s="185">
        <v>0.04</v>
      </c>
      <c r="R301" s="185">
        <f>Q301*H301</f>
        <v>0.61848000000000003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342</v>
      </c>
      <c r="AT301" s="187" t="s">
        <v>234</v>
      </c>
      <c r="AU301" s="187" t="s">
        <v>141</v>
      </c>
      <c r="AY301" s="18" t="s">
        <v>132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141</v>
      </c>
      <c r="BK301" s="188">
        <f>ROUND(I301*H301,2)</f>
        <v>0</v>
      </c>
      <c r="BL301" s="18" t="s">
        <v>259</v>
      </c>
      <c r="BM301" s="187" t="s">
        <v>1858</v>
      </c>
    </row>
    <row r="302" spans="1:65" s="13" customFormat="1">
      <c r="B302" s="194"/>
      <c r="C302" s="195"/>
      <c r="D302" s="196" t="s">
        <v>193</v>
      </c>
      <c r="E302" s="197" t="s">
        <v>32</v>
      </c>
      <c r="F302" s="198" t="s">
        <v>613</v>
      </c>
      <c r="G302" s="195"/>
      <c r="H302" s="199">
        <v>14.726000000000001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193</v>
      </c>
      <c r="AU302" s="205" t="s">
        <v>141</v>
      </c>
      <c r="AV302" s="13" t="s">
        <v>141</v>
      </c>
      <c r="AW302" s="13" t="s">
        <v>41</v>
      </c>
      <c r="AX302" s="13" t="s">
        <v>21</v>
      </c>
      <c r="AY302" s="205" t="s">
        <v>132</v>
      </c>
    </row>
    <row r="303" spans="1:65" s="13" customFormat="1">
      <c r="B303" s="194"/>
      <c r="C303" s="195"/>
      <c r="D303" s="196" t="s">
        <v>193</v>
      </c>
      <c r="E303" s="195"/>
      <c r="F303" s="198" t="s">
        <v>614</v>
      </c>
      <c r="G303" s="195"/>
      <c r="H303" s="199">
        <v>15.462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193</v>
      </c>
      <c r="AU303" s="205" t="s">
        <v>141</v>
      </c>
      <c r="AV303" s="13" t="s">
        <v>141</v>
      </c>
      <c r="AW303" s="13" t="s">
        <v>4</v>
      </c>
      <c r="AX303" s="13" t="s">
        <v>21</v>
      </c>
      <c r="AY303" s="205" t="s">
        <v>132</v>
      </c>
    </row>
    <row r="304" spans="1:65" s="2" customFormat="1" ht="24.2" customHeight="1">
      <c r="A304" s="36"/>
      <c r="B304" s="37"/>
      <c r="C304" s="176" t="s">
        <v>655</v>
      </c>
      <c r="D304" s="176" t="s">
        <v>135</v>
      </c>
      <c r="E304" s="177" t="s">
        <v>616</v>
      </c>
      <c r="F304" s="178" t="s">
        <v>617</v>
      </c>
      <c r="G304" s="179" t="s">
        <v>191</v>
      </c>
      <c r="H304" s="180">
        <v>152.32</v>
      </c>
      <c r="I304" s="181"/>
      <c r="J304" s="182">
        <f>ROUND(I304*H304,2)</f>
        <v>0</v>
      </c>
      <c r="K304" s="178" t="s">
        <v>139</v>
      </c>
      <c r="L304" s="41"/>
      <c r="M304" s="183" t="s">
        <v>32</v>
      </c>
      <c r="N304" s="184" t="s">
        <v>51</v>
      </c>
      <c r="O304" s="66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7" t="s">
        <v>259</v>
      </c>
      <c r="AT304" s="187" t="s">
        <v>135</v>
      </c>
      <c r="AU304" s="187" t="s">
        <v>141</v>
      </c>
      <c r="AY304" s="18" t="s">
        <v>132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8" t="s">
        <v>141</v>
      </c>
      <c r="BK304" s="188">
        <f>ROUND(I304*H304,2)</f>
        <v>0</v>
      </c>
      <c r="BL304" s="18" t="s">
        <v>259</v>
      </c>
      <c r="BM304" s="187" t="s">
        <v>1859</v>
      </c>
    </row>
    <row r="305" spans="1:65" s="2" customFormat="1" ht="14.45" customHeight="1">
      <c r="A305" s="36"/>
      <c r="B305" s="37"/>
      <c r="C305" s="217" t="s">
        <v>659</v>
      </c>
      <c r="D305" s="217" t="s">
        <v>234</v>
      </c>
      <c r="E305" s="218" t="s">
        <v>621</v>
      </c>
      <c r="F305" s="219" t="s">
        <v>622</v>
      </c>
      <c r="G305" s="220" t="s">
        <v>191</v>
      </c>
      <c r="H305" s="221">
        <v>307.68599999999998</v>
      </c>
      <c r="I305" s="222"/>
      <c r="J305" s="223">
        <f>ROUND(I305*H305,2)</f>
        <v>0</v>
      </c>
      <c r="K305" s="219" t="s">
        <v>139</v>
      </c>
      <c r="L305" s="224"/>
      <c r="M305" s="225" t="s">
        <v>32</v>
      </c>
      <c r="N305" s="226" t="s">
        <v>51</v>
      </c>
      <c r="O305" s="66"/>
      <c r="P305" s="185">
        <f>O305*H305</f>
        <v>0</v>
      </c>
      <c r="Q305" s="185">
        <v>3.9199999999999999E-3</v>
      </c>
      <c r="R305" s="185">
        <f>Q305*H305</f>
        <v>1.2061291199999999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342</v>
      </c>
      <c r="AT305" s="187" t="s">
        <v>234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1860</v>
      </c>
    </row>
    <row r="306" spans="1:65" s="13" customFormat="1">
      <c r="B306" s="194"/>
      <c r="C306" s="195"/>
      <c r="D306" s="196" t="s">
        <v>193</v>
      </c>
      <c r="E306" s="195"/>
      <c r="F306" s="198" t="s">
        <v>987</v>
      </c>
      <c r="G306" s="195"/>
      <c r="H306" s="199">
        <v>307.68599999999998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193</v>
      </c>
      <c r="AU306" s="205" t="s">
        <v>141</v>
      </c>
      <c r="AV306" s="13" t="s">
        <v>141</v>
      </c>
      <c r="AW306" s="13" t="s">
        <v>4</v>
      </c>
      <c r="AX306" s="13" t="s">
        <v>21</v>
      </c>
      <c r="AY306" s="205" t="s">
        <v>132</v>
      </c>
    </row>
    <row r="307" spans="1:65" s="2" customFormat="1" ht="14.45" customHeight="1">
      <c r="A307" s="36"/>
      <c r="B307" s="37"/>
      <c r="C307" s="176" t="s">
        <v>663</v>
      </c>
      <c r="D307" s="176" t="s">
        <v>135</v>
      </c>
      <c r="E307" s="177" t="s">
        <v>626</v>
      </c>
      <c r="F307" s="178" t="s">
        <v>627</v>
      </c>
      <c r="G307" s="179" t="s">
        <v>191</v>
      </c>
      <c r="H307" s="180">
        <v>152.32</v>
      </c>
      <c r="I307" s="181"/>
      <c r="J307" s="182">
        <f>ROUND(I307*H307,2)</f>
        <v>0</v>
      </c>
      <c r="K307" s="178" t="s">
        <v>139</v>
      </c>
      <c r="L307" s="41"/>
      <c r="M307" s="183" t="s">
        <v>32</v>
      </c>
      <c r="N307" s="184" t="s">
        <v>51</v>
      </c>
      <c r="O307" s="66"/>
      <c r="P307" s="185">
        <f>O307*H307</f>
        <v>0</v>
      </c>
      <c r="Q307" s="185">
        <v>3.0000000000000001E-5</v>
      </c>
      <c r="R307" s="185">
        <f>Q307*H307</f>
        <v>4.5696000000000001E-3</v>
      </c>
      <c r="S307" s="185">
        <v>0</v>
      </c>
      <c r="T307" s="18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7" t="s">
        <v>259</v>
      </c>
      <c r="AT307" s="187" t="s">
        <v>135</v>
      </c>
      <c r="AU307" s="187" t="s">
        <v>141</v>
      </c>
      <c r="AY307" s="18" t="s">
        <v>132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18" t="s">
        <v>141</v>
      </c>
      <c r="BK307" s="188">
        <f>ROUND(I307*H307,2)</f>
        <v>0</v>
      </c>
      <c r="BL307" s="18" t="s">
        <v>259</v>
      </c>
      <c r="BM307" s="187" t="s">
        <v>1861</v>
      </c>
    </row>
    <row r="308" spans="1:65" s="2" customFormat="1" ht="14.45" customHeight="1">
      <c r="A308" s="36"/>
      <c r="B308" s="37"/>
      <c r="C308" s="217" t="s">
        <v>669</v>
      </c>
      <c r="D308" s="217" t="s">
        <v>234</v>
      </c>
      <c r="E308" s="218" t="s">
        <v>630</v>
      </c>
      <c r="F308" s="219" t="s">
        <v>631</v>
      </c>
      <c r="G308" s="220" t="s">
        <v>191</v>
      </c>
      <c r="H308" s="221">
        <v>159.93600000000001</v>
      </c>
      <c r="I308" s="222"/>
      <c r="J308" s="223">
        <f>ROUND(I308*H308,2)</f>
        <v>0</v>
      </c>
      <c r="K308" s="219" t="s">
        <v>139</v>
      </c>
      <c r="L308" s="224"/>
      <c r="M308" s="225" t="s">
        <v>32</v>
      </c>
      <c r="N308" s="226" t="s">
        <v>51</v>
      </c>
      <c r="O308" s="66"/>
      <c r="P308" s="185">
        <f>O308*H308</f>
        <v>0</v>
      </c>
      <c r="Q308" s="185">
        <v>1.8000000000000001E-4</v>
      </c>
      <c r="R308" s="185">
        <f>Q308*H308</f>
        <v>2.8788480000000002E-2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342</v>
      </c>
      <c r="AT308" s="187" t="s">
        <v>234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1862</v>
      </c>
    </row>
    <row r="309" spans="1:65" s="13" customFormat="1">
      <c r="B309" s="194"/>
      <c r="C309" s="195"/>
      <c r="D309" s="196" t="s">
        <v>193</v>
      </c>
      <c r="E309" s="195"/>
      <c r="F309" s="198" t="s">
        <v>990</v>
      </c>
      <c r="G309" s="195"/>
      <c r="H309" s="199">
        <v>159.93600000000001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193</v>
      </c>
      <c r="AU309" s="205" t="s">
        <v>141</v>
      </c>
      <c r="AV309" s="13" t="s">
        <v>141</v>
      </c>
      <c r="AW309" s="13" t="s">
        <v>4</v>
      </c>
      <c r="AX309" s="13" t="s">
        <v>21</v>
      </c>
      <c r="AY309" s="205" t="s">
        <v>132</v>
      </c>
    </row>
    <row r="310" spans="1:65" s="2" customFormat="1" ht="24.2" customHeight="1">
      <c r="A310" s="36"/>
      <c r="B310" s="37"/>
      <c r="C310" s="176" t="s">
        <v>673</v>
      </c>
      <c r="D310" s="176" t="s">
        <v>135</v>
      </c>
      <c r="E310" s="177" t="s">
        <v>635</v>
      </c>
      <c r="F310" s="178" t="s">
        <v>636</v>
      </c>
      <c r="G310" s="179" t="s">
        <v>191</v>
      </c>
      <c r="H310" s="180">
        <v>24.63</v>
      </c>
      <c r="I310" s="181"/>
      <c r="J310" s="182">
        <f>ROUND(I310*H310,2)</f>
        <v>0</v>
      </c>
      <c r="K310" s="178" t="s">
        <v>139</v>
      </c>
      <c r="L310" s="41"/>
      <c r="M310" s="183" t="s">
        <v>32</v>
      </c>
      <c r="N310" s="184" t="s">
        <v>51</v>
      </c>
      <c r="O310" s="66"/>
      <c r="P310" s="185">
        <f>O310*H310</f>
        <v>0</v>
      </c>
      <c r="Q310" s="185">
        <v>6.0600000000000003E-3</v>
      </c>
      <c r="R310" s="185">
        <f>Q310*H310</f>
        <v>0.1492578</v>
      </c>
      <c r="S310" s="185">
        <v>0</v>
      </c>
      <c r="T310" s="18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7" t="s">
        <v>259</v>
      </c>
      <c r="AT310" s="187" t="s">
        <v>135</v>
      </c>
      <c r="AU310" s="187" t="s">
        <v>141</v>
      </c>
      <c r="AY310" s="18" t="s">
        <v>132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18" t="s">
        <v>141</v>
      </c>
      <c r="BK310" s="188">
        <f>ROUND(I310*H310,2)</f>
        <v>0</v>
      </c>
      <c r="BL310" s="18" t="s">
        <v>259</v>
      </c>
      <c r="BM310" s="187" t="s">
        <v>1863</v>
      </c>
    </row>
    <row r="311" spans="1:65" s="13" customFormat="1">
      <c r="B311" s="194"/>
      <c r="C311" s="195"/>
      <c r="D311" s="196" t="s">
        <v>193</v>
      </c>
      <c r="E311" s="197" t="s">
        <v>32</v>
      </c>
      <c r="F311" s="198" t="s">
        <v>992</v>
      </c>
      <c r="G311" s="195"/>
      <c r="H311" s="199">
        <v>27.83</v>
      </c>
      <c r="I311" s="200"/>
      <c r="J311" s="195"/>
      <c r="K311" s="195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193</v>
      </c>
      <c r="AU311" s="205" t="s">
        <v>141</v>
      </c>
      <c r="AV311" s="13" t="s">
        <v>141</v>
      </c>
      <c r="AW311" s="13" t="s">
        <v>41</v>
      </c>
      <c r="AX311" s="13" t="s">
        <v>79</v>
      </c>
      <c r="AY311" s="205" t="s">
        <v>132</v>
      </c>
    </row>
    <row r="312" spans="1:65" s="13" customFormat="1">
      <c r="B312" s="194"/>
      <c r="C312" s="195"/>
      <c r="D312" s="196" t="s">
        <v>193</v>
      </c>
      <c r="E312" s="197" t="s">
        <v>32</v>
      </c>
      <c r="F312" s="198" t="s">
        <v>993</v>
      </c>
      <c r="G312" s="195"/>
      <c r="H312" s="199">
        <v>-3.2</v>
      </c>
      <c r="I312" s="200"/>
      <c r="J312" s="195"/>
      <c r="K312" s="195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193</v>
      </c>
      <c r="AU312" s="205" t="s">
        <v>141</v>
      </c>
      <c r="AV312" s="13" t="s">
        <v>141</v>
      </c>
      <c r="AW312" s="13" t="s">
        <v>41</v>
      </c>
      <c r="AX312" s="13" t="s">
        <v>79</v>
      </c>
      <c r="AY312" s="205" t="s">
        <v>132</v>
      </c>
    </row>
    <row r="313" spans="1:65" s="14" customFormat="1">
      <c r="B313" s="206"/>
      <c r="C313" s="207"/>
      <c r="D313" s="196" t="s">
        <v>193</v>
      </c>
      <c r="E313" s="208" t="s">
        <v>32</v>
      </c>
      <c r="F313" s="209" t="s">
        <v>195</v>
      </c>
      <c r="G313" s="207"/>
      <c r="H313" s="210">
        <v>24.63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5"/>
      <c r="AT313" s="216" t="s">
        <v>193</v>
      </c>
      <c r="AU313" s="216" t="s">
        <v>141</v>
      </c>
      <c r="AV313" s="14" t="s">
        <v>150</v>
      </c>
      <c r="AW313" s="14" t="s">
        <v>41</v>
      </c>
      <c r="AX313" s="14" t="s">
        <v>21</v>
      </c>
      <c r="AY313" s="216" t="s">
        <v>132</v>
      </c>
    </row>
    <row r="314" spans="1:65" s="2" customFormat="1" ht="14.45" customHeight="1">
      <c r="A314" s="36"/>
      <c r="B314" s="37"/>
      <c r="C314" s="217" t="s">
        <v>677</v>
      </c>
      <c r="D314" s="217" t="s">
        <v>234</v>
      </c>
      <c r="E314" s="218" t="s">
        <v>641</v>
      </c>
      <c r="F314" s="219" t="s">
        <v>642</v>
      </c>
      <c r="G314" s="220" t="s">
        <v>191</v>
      </c>
      <c r="H314" s="221">
        <v>24.645</v>
      </c>
      <c r="I314" s="222"/>
      <c r="J314" s="223">
        <f>ROUND(I314*H314,2)</f>
        <v>0</v>
      </c>
      <c r="K314" s="219" t="s">
        <v>139</v>
      </c>
      <c r="L314" s="224"/>
      <c r="M314" s="225" t="s">
        <v>32</v>
      </c>
      <c r="N314" s="226" t="s">
        <v>51</v>
      </c>
      <c r="O314" s="66"/>
      <c r="P314" s="185">
        <f>O314*H314</f>
        <v>0</v>
      </c>
      <c r="Q314" s="185">
        <v>8.0000000000000002E-3</v>
      </c>
      <c r="R314" s="185">
        <f>Q314*H314</f>
        <v>0.19716</v>
      </c>
      <c r="S314" s="185">
        <v>0</v>
      </c>
      <c r="T314" s="18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7" t="s">
        <v>342</v>
      </c>
      <c r="AT314" s="187" t="s">
        <v>234</v>
      </c>
      <c r="AU314" s="187" t="s">
        <v>141</v>
      </c>
      <c r="AY314" s="18" t="s">
        <v>132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141</v>
      </c>
      <c r="BK314" s="188">
        <f>ROUND(I314*H314,2)</f>
        <v>0</v>
      </c>
      <c r="BL314" s="18" t="s">
        <v>259</v>
      </c>
      <c r="BM314" s="187" t="s">
        <v>1864</v>
      </c>
    </row>
    <row r="315" spans="1:65" s="13" customFormat="1">
      <c r="B315" s="194"/>
      <c r="C315" s="195"/>
      <c r="D315" s="196" t="s">
        <v>193</v>
      </c>
      <c r="E315" s="195"/>
      <c r="F315" s="198" t="s">
        <v>995</v>
      </c>
      <c r="G315" s="195"/>
      <c r="H315" s="199">
        <v>24.645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193</v>
      </c>
      <c r="AU315" s="205" t="s">
        <v>141</v>
      </c>
      <c r="AV315" s="13" t="s">
        <v>141</v>
      </c>
      <c r="AW315" s="13" t="s">
        <v>4</v>
      </c>
      <c r="AX315" s="13" t="s">
        <v>21</v>
      </c>
      <c r="AY315" s="205" t="s">
        <v>132</v>
      </c>
    </row>
    <row r="316" spans="1:65" s="2" customFormat="1" ht="24.2" customHeight="1">
      <c r="A316" s="36"/>
      <c r="B316" s="37"/>
      <c r="C316" s="176" t="s">
        <v>681</v>
      </c>
      <c r="D316" s="176" t="s">
        <v>135</v>
      </c>
      <c r="E316" s="177" t="s">
        <v>646</v>
      </c>
      <c r="F316" s="178" t="s">
        <v>647</v>
      </c>
      <c r="G316" s="179" t="s">
        <v>191</v>
      </c>
      <c r="H316" s="180">
        <v>6.9</v>
      </c>
      <c r="I316" s="181"/>
      <c r="J316" s="182">
        <f>ROUND(I316*H316,2)</f>
        <v>0</v>
      </c>
      <c r="K316" s="178" t="s">
        <v>139</v>
      </c>
      <c r="L316" s="41"/>
      <c r="M316" s="183" t="s">
        <v>32</v>
      </c>
      <c r="N316" s="184" t="s">
        <v>51</v>
      </c>
      <c r="O316" s="66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259</v>
      </c>
      <c r="AT316" s="187" t="s">
        <v>135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1865</v>
      </c>
    </row>
    <row r="317" spans="1:65" s="13" customFormat="1">
      <c r="B317" s="194"/>
      <c r="C317" s="195"/>
      <c r="D317" s="196" t="s">
        <v>193</v>
      </c>
      <c r="E317" s="197" t="s">
        <v>32</v>
      </c>
      <c r="F317" s="198" t="s">
        <v>997</v>
      </c>
      <c r="G317" s="195"/>
      <c r="H317" s="199">
        <v>6.9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193</v>
      </c>
      <c r="AU317" s="205" t="s">
        <v>141</v>
      </c>
      <c r="AV317" s="13" t="s">
        <v>141</v>
      </c>
      <c r="AW317" s="13" t="s">
        <v>41</v>
      </c>
      <c r="AX317" s="13" t="s">
        <v>79</v>
      </c>
      <c r="AY317" s="205" t="s">
        <v>132</v>
      </c>
    </row>
    <row r="318" spans="1:65" s="14" customFormat="1">
      <c r="B318" s="206"/>
      <c r="C318" s="207"/>
      <c r="D318" s="196" t="s">
        <v>193</v>
      </c>
      <c r="E318" s="208" t="s">
        <v>32</v>
      </c>
      <c r="F318" s="209" t="s">
        <v>195</v>
      </c>
      <c r="G318" s="207"/>
      <c r="H318" s="210">
        <v>6.9</v>
      </c>
      <c r="I318" s="211"/>
      <c r="J318" s="207"/>
      <c r="K318" s="207"/>
      <c r="L318" s="212"/>
      <c r="M318" s="213"/>
      <c r="N318" s="214"/>
      <c r="O318" s="214"/>
      <c r="P318" s="214"/>
      <c r="Q318" s="214"/>
      <c r="R318" s="214"/>
      <c r="S318" s="214"/>
      <c r="T318" s="215"/>
      <c r="AT318" s="216" t="s">
        <v>193</v>
      </c>
      <c r="AU318" s="216" t="s">
        <v>141</v>
      </c>
      <c r="AV318" s="14" t="s">
        <v>150</v>
      </c>
      <c r="AW318" s="14" t="s">
        <v>41</v>
      </c>
      <c r="AX318" s="14" t="s">
        <v>21</v>
      </c>
      <c r="AY318" s="216" t="s">
        <v>132</v>
      </c>
    </row>
    <row r="319" spans="1:65" s="2" customFormat="1" ht="14.45" customHeight="1">
      <c r="A319" s="36"/>
      <c r="B319" s="37"/>
      <c r="C319" s="217" t="s">
        <v>687</v>
      </c>
      <c r="D319" s="217" t="s">
        <v>234</v>
      </c>
      <c r="E319" s="218" t="s">
        <v>651</v>
      </c>
      <c r="F319" s="219" t="s">
        <v>652</v>
      </c>
      <c r="G319" s="220" t="s">
        <v>191</v>
      </c>
      <c r="H319" s="221">
        <v>7.0380000000000003</v>
      </c>
      <c r="I319" s="222"/>
      <c r="J319" s="223">
        <f>ROUND(I319*H319,2)</f>
        <v>0</v>
      </c>
      <c r="K319" s="219" t="s">
        <v>139</v>
      </c>
      <c r="L319" s="224"/>
      <c r="M319" s="225" t="s">
        <v>32</v>
      </c>
      <c r="N319" s="226" t="s">
        <v>51</v>
      </c>
      <c r="O319" s="66"/>
      <c r="P319" s="185">
        <f>O319*H319</f>
        <v>0</v>
      </c>
      <c r="Q319" s="185">
        <v>2.3999999999999998E-3</v>
      </c>
      <c r="R319" s="185">
        <f>Q319*H319</f>
        <v>1.6891199999999999E-2</v>
      </c>
      <c r="S319" s="185">
        <v>0</v>
      </c>
      <c r="T319" s="18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7" t="s">
        <v>342</v>
      </c>
      <c r="AT319" s="187" t="s">
        <v>234</v>
      </c>
      <c r="AU319" s="187" t="s">
        <v>141</v>
      </c>
      <c r="AY319" s="18" t="s">
        <v>132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18" t="s">
        <v>141</v>
      </c>
      <c r="BK319" s="188">
        <f>ROUND(I319*H319,2)</f>
        <v>0</v>
      </c>
      <c r="BL319" s="18" t="s">
        <v>259</v>
      </c>
      <c r="BM319" s="187" t="s">
        <v>1866</v>
      </c>
    </row>
    <row r="320" spans="1:65" s="13" customFormat="1">
      <c r="B320" s="194"/>
      <c r="C320" s="195"/>
      <c r="D320" s="196" t="s">
        <v>193</v>
      </c>
      <c r="E320" s="195"/>
      <c r="F320" s="198" t="s">
        <v>999</v>
      </c>
      <c r="G320" s="195"/>
      <c r="H320" s="199">
        <v>7.0380000000000003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193</v>
      </c>
      <c r="AU320" s="205" t="s">
        <v>141</v>
      </c>
      <c r="AV320" s="13" t="s">
        <v>141</v>
      </c>
      <c r="AW320" s="13" t="s">
        <v>4</v>
      </c>
      <c r="AX320" s="13" t="s">
        <v>21</v>
      </c>
      <c r="AY320" s="205" t="s">
        <v>132</v>
      </c>
    </row>
    <row r="321" spans="1:65" s="2" customFormat="1" ht="24.2" customHeight="1">
      <c r="A321" s="36"/>
      <c r="B321" s="37"/>
      <c r="C321" s="176" t="s">
        <v>694</v>
      </c>
      <c r="D321" s="176" t="s">
        <v>135</v>
      </c>
      <c r="E321" s="177" t="s">
        <v>656</v>
      </c>
      <c r="F321" s="178" t="s">
        <v>657</v>
      </c>
      <c r="G321" s="179" t="s">
        <v>191</v>
      </c>
      <c r="H321" s="180">
        <v>6.9</v>
      </c>
      <c r="I321" s="181"/>
      <c r="J321" s="182">
        <f>ROUND(I321*H321,2)</f>
        <v>0</v>
      </c>
      <c r="K321" s="178" t="s">
        <v>139</v>
      </c>
      <c r="L321" s="41"/>
      <c r="M321" s="183" t="s">
        <v>32</v>
      </c>
      <c r="N321" s="184" t="s">
        <v>51</v>
      </c>
      <c r="O321" s="66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259</v>
      </c>
      <c r="AT321" s="187" t="s">
        <v>135</v>
      </c>
      <c r="AU321" s="187" t="s">
        <v>141</v>
      </c>
      <c r="AY321" s="18" t="s">
        <v>132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8" t="s">
        <v>141</v>
      </c>
      <c r="BK321" s="188">
        <f>ROUND(I321*H321,2)</f>
        <v>0</v>
      </c>
      <c r="BL321" s="18" t="s">
        <v>259</v>
      </c>
      <c r="BM321" s="187" t="s">
        <v>1867</v>
      </c>
    </row>
    <row r="322" spans="1:65" s="2" customFormat="1" ht="14.45" customHeight="1">
      <c r="A322" s="36"/>
      <c r="B322" s="37"/>
      <c r="C322" s="217" t="s">
        <v>700</v>
      </c>
      <c r="D322" s="217" t="s">
        <v>234</v>
      </c>
      <c r="E322" s="218" t="s">
        <v>660</v>
      </c>
      <c r="F322" s="219" t="s">
        <v>661</v>
      </c>
      <c r="G322" s="220" t="s">
        <v>191</v>
      </c>
      <c r="H322" s="221">
        <v>7.0380000000000003</v>
      </c>
      <c r="I322" s="222"/>
      <c r="J322" s="223">
        <f>ROUND(I322*H322,2)</f>
        <v>0</v>
      </c>
      <c r="K322" s="219" t="s">
        <v>139</v>
      </c>
      <c r="L322" s="224"/>
      <c r="M322" s="225" t="s">
        <v>32</v>
      </c>
      <c r="N322" s="226" t="s">
        <v>51</v>
      </c>
      <c r="O322" s="66"/>
      <c r="P322" s="185">
        <f>O322*H322</f>
        <v>0</v>
      </c>
      <c r="Q322" s="185">
        <v>3.5999999999999999E-3</v>
      </c>
      <c r="R322" s="185">
        <f>Q322*H322</f>
        <v>2.53368E-2</v>
      </c>
      <c r="S322" s="185">
        <v>0</v>
      </c>
      <c r="T322" s="186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7" t="s">
        <v>342</v>
      </c>
      <c r="AT322" s="187" t="s">
        <v>234</v>
      </c>
      <c r="AU322" s="187" t="s">
        <v>141</v>
      </c>
      <c r="AY322" s="18" t="s">
        <v>132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18" t="s">
        <v>141</v>
      </c>
      <c r="BK322" s="188">
        <f>ROUND(I322*H322,2)</f>
        <v>0</v>
      </c>
      <c r="BL322" s="18" t="s">
        <v>259</v>
      </c>
      <c r="BM322" s="187" t="s">
        <v>1868</v>
      </c>
    </row>
    <row r="323" spans="1:65" s="13" customFormat="1">
      <c r="B323" s="194"/>
      <c r="C323" s="195"/>
      <c r="D323" s="196" t="s">
        <v>193</v>
      </c>
      <c r="E323" s="195"/>
      <c r="F323" s="198" t="s">
        <v>999</v>
      </c>
      <c r="G323" s="195"/>
      <c r="H323" s="199">
        <v>7.0380000000000003</v>
      </c>
      <c r="I323" s="200"/>
      <c r="J323" s="195"/>
      <c r="K323" s="195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193</v>
      </c>
      <c r="AU323" s="205" t="s">
        <v>141</v>
      </c>
      <c r="AV323" s="13" t="s">
        <v>141</v>
      </c>
      <c r="AW323" s="13" t="s">
        <v>4</v>
      </c>
      <c r="AX323" s="13" t="s">
        <v>21</v>
      </c>
      <c r="AY323" s="205" t="s">
        <v>132</v>
      </c>
    </row>
    <row r="324" spans="1:65" s="2" customFormat="1" ht="24.2" customHeight="1">
      <c r="A324" s="36"/>
      <c r="B324" s="37"/>
      <c r="C324" s="176" t="s">
        <v>704</v>
      </c>
      <c r="D324" s="176" t="s">
        <v>135</v>
      </c>
      <c r="E324" s="177" t="s">
        <v>664</v>
      </c>
      <c r="F324" s="178" t="s">
        <v>665</v>
      </c>
      <c r="G324" s="179" t="s">
        <v>242</v>
      </c>
      <c r="H324" s="180">
        <v>2.9870000000000001</v>
      </c>
      <c r="I324" s="181"/>
      <c r="J324" s="182">
        <f>ROUND(I324*H324,2)</f>
        <v>0</v>
      </c>
      <c r="K324" s="178" t="s">
        <v>139</v>
      </c>
      <c r="L324" s="41"/>
      <c r="M324" s="183" t="s">
        <v>32</v>
      </c>
      <c r="N324" s="184" t="s">
        <v>51</v>
      </c>
      <c r="O324" s="66"/>
      <c r="P324" s="185">
        <f>O324*H324</f>
        <v>0</v>
      </c>
      <c r="Q324" s="185">
        <v>0</v>
      </c>
      <c r="R324" s="185">
        <f>Q324*H324</f>
        <v>0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259</v>
      </c>
      <c r="AT324" s="187" t="s">
        <v>135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1869</v>
      </c>
    </row>
    <row r="325" spans="1:65" s="12" customFormat="1" ht="22.9" customHeight="1">
      <c r="B325" s="160"/>
      <c r="C325" s="161"/>
      <c r="D325" s="162" t="s">
        <v>78</v>
      </c>
      <c r="E325" s="174" t="s">
        <v>667</v>
      </c>
      <c r="F325" s="174" t="s">
        <v>668</v>
      </c>
      <c r="G325" s="161"/>
      <c r="H325" s="161"/>
      <c r="I325" s="164"/>
      <c r="J325" s="175">
        <f>BK325</f>
        <v>0</v>
      </c>
      <c r="K325" s="161"/>
      <c r="L325" s="166"/>
      <c r="M325" s="167"/>
      <c r="N325" s="168"/>
      <c r="O325" s="168"/>
      <c r="P325" s="169">
        <f>SUM(P326:P328)</f>
        <v>0</v>
      </c>
      <c r="Q325" s="168"/>
      <c r="R325" s="169">
        <f>SUM(R326:R328)</f>
        <v>4.5000000000000005E-3</v>
      </c>
      <c r="S325" s="168"/>
      <c r="T325" s="170">
        <f>SUM(T326:T328)</f>
        <v>6.3390000000000002E-2</v>
      </c>
      <c r="AR325" s="171" t="s">
        <v>141</v>
      </c>
      <c r="AT325" s="172" t="s">
        <v>78</v>
      </c>
      <c r="AU325" s="172" t="s">
        <v>21</v>
      </c>
      <c r="AY325" s="171" t="s">
        <v>132</v>
      </c>
      <c r="BK325" s="173">
        <f>SUM(BK326:BK328)</f>
        <v>0</v>
      </c>
    </row>
    <row r="326" spans="1:65" s="2" customFormat="1" ht="14.45" customHeight="1">
      <c r="A326" s="36"/>
      <c r="B326" s="37"/>
      <c r="C326" s="176" t="s">
        <v>710</v>
      </c>
      <c r="D326" s="176" t="s">
        <v>135</v>
      </c>
      <c r="E326" s="177" t="s">
        <v>674</v>
      </c>
      <c r="F326" s="178" t="s">
        <v>675</v>
      </c>
      <c r="G326" s="179" t="s">
        <v>373</v>
      </c>
      <c r="H326" s="180">
        <v>3</v>
      </c>
      <c r="I326" s="181"/>
      <c r="J326" s="182">
        <f>ROUND(I326*H326,2)</f>
        <v>0</v>
      </c>
      <c r="K326" s="178" t="s">
        <v>139</v>
      </c>
      <c r="L326" s="41"/>
      <c r="M326" s="183" t="s">
        <v>32</v>
      </c>
      <c r="N326" s="184" t="s">
        <v>51</v>
      </c>
      <c r="O326" s="66"/>
      <c r="P326" s="185">
        <f>O326*H326</f>
        <v>0</v>
      </c>
      <c r="Q326" s="185">
        <v>1.5E-3</v>
      </c>
      <c r="R326" s="185">
        <f>Q326*H326</f>
        <v>4.5000000000000005E-3</v>
      </c>
      <c r="S326" s="185">
        <v>0</v>
      </c>
      <c r="T326" s="186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7" t="s">
        <v>259</v>
      </c>
      <c r="AT326" s="187" t="s">
        <v>135</v>
      </c>
      <c r="AU326" s="187" t="s">
        <v>141</v>
      </c>
      <c r="AY326" s="18" t="s">
        <v>132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18" t="s">
        <v>141</v>
      </c>
      <c r="BK326" s="188">
        <f>ROUND(I326*H326,2)</f>
        <v>0</v>
      </c>
      <c r="BL326" s="18" t="s">
        <v>259</v>
      </c>
      <c r="BM326" s="187" t="s">
        <v>1870</v>
      </c>
    </row>
    <row r="327" spans="1:65" s="2" customFormat="1" ht="14.45" customHeight="1">
      <c r="A327" s="36"/>
      <c r="B327" s="37"/>
      <c r="C327" s="176" t="s">
        <v>714</v>
      </c>
      <c r="D327" s="176" t="s">
        <v>135</v>
      </c>
      <c r="E327" s="177" t="s">
        <v>678</v>
      </c>
      <c r="F327" s="178" t="s">
        <v>679</v>
      </c>
      <c r="G327" s="179" t="s">
        <v>373</v>
      </c>
      <c r="H327" s="180">
        <v>3</v>
      </c>
      <c r="I327" s="181"/>
      <c r="J327" s="182">
        <f>ROUND(I327*H327,2)</f>
        <v>0</v>
      </c>
      <c r="K327" s="178" t="s">
        <v>139</v>
      </c>
      <c r="L327" s="41"/>
      <c r="M327" s="183" t="s">
        <v>32</v>
      </c>
      <c r="N327" s="184" t="s">
        <v>51</v>
      </c>
      <c r="O327" s="66"/>
      <c r="P327" s="185">
        <f>O327*H327</f>
        <v>0</v>
      </c>
      <c r="Q327" s="185">
        <v>0</v>
      </c>
      <c r="R327" s="185">
        <f>Q327*H327</f>
        <v>0</v>
      </c>
      <c r="S327" s="185">
        <v>2.1129999999999999E-2</v>
      </c>
      <c r="T327" s="186">
        <f>S327*H327</f>
        <v>6.3390000000000002E-2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259</v>
      </c>
      <c r="AT327" s="187" t="s">
        <v>135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259</v>
      </c>
      <c r="BM327" s="187" t="s">
        <v>1871</v>
      </c>
    </row>
    <row r="328" spans="1:65" s="2" customFormat="1" ht="24.2" customHeight="1">
      <c r="A328" s="36"/>
      <c r="B328" s="37"/>
      <c r="C328" s="176" t="s">
        <v>719</v>
      </c>
      <c r="D328" s="176" t="s">
        <v>135</v>
      </c>
      <c r="E328" s="177" t="s">
        <v>682</v>
      </c>
      <c r="F328" s="178" t="s">
        <v>683</v>
      </c>
      <c r="G328" s="179" t="s">
        <v>242</v>
      </c>
      <c r="H328" s="180">
        <v>5.0000000000000001E-3</v>
      </c>
      <c r="I328" s="181"/>
      <c r="J328" s="182">
        <f>ROUND(I328*H328,2)</f>
        <v>0</v>
      </c>
      <c r="K328" s="178" t="s">
        <v>139</v>
      </c>
      <c r="L328" s="41"/>
      <c r="M328" s="183" t="s">
        <v>32</v>
      </c>
      <c r="N328" s="184" t="s">
        <v>51</v>
      </c>
      <c r="O328" s="66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7" t="s">
        <v>259</v>
      </c>
      <c r="AT328" s="187" t="s">
        <v>135</v>
      </c>
      <c r="AU328" s="187" t="s">
        <v>141</v>
      </c>
      <c r="AY328" s="18" t="s">
        <v>132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18" t="s">
        <v>141</v>
      </c>
      <c r="BK328" s="188">
        <f>ROUND(I328*H328,2)</f>
        <v>0</v>
      </c>
      <c r="BL328" s="18" t="s">
        <v>259</v>
      </c>
      <c r="BM328" s="187" t="s">
        <v>1872</v>
      </c>
    </row>
    <row r="329" spans="1:65" s="12" customFormat="1" ht="22.9" customHeight="1">
      <c r="B329" s="160"/>
      <c r="C329" s="161"/>
      <c r="D329" s="162" t="s">
        <v>78</v>
      </c>
      <c r="E329" s="174" t="s">
        <v>685</v>
      </c>
      <c r="F329" s="174" t="s">
        <v>686</v>
      </c>
      <c r="G329" s="161"/>
      <c r="H329" s="161"/>
      <c r="I329" s="164"/>
      <c r="J329" s="175">
        <f>BK329</f>
        <v>0</v>
      </c>
      <c r="K329" s="161"/>
      <c r="L329" s="166"/>
      <c r="M329" s="167"/>
      <c r="N329" s="168"/>
      <c r="O329" s="168"/>
      <c r="P329" s="169">
        <f>P330</f>
        <v>0</v>
      </c>
      <c r="Q329" s="168"/>
      <c r="R329" s="169">
        <f>R330</f>
        <v>3.8999999999999998E-3</v>
      </c>
      <c r="S329" s="168"/>
      <c r="T329" s="170">
        <f>T330</f>
        <v>0</v>
      </c>
      <c r="AR329" s="171" t="s">
        <v>141</v>
      </c>
      <c r="AT329" s="172" t="s">
        <v>78</v>
      </c>
      <c r="AU329" s="172" t="s">
        <v>21</v>
      </c>
      <c r="AY329" s="171" t="s">
        <v>132</v>
      </c>
      <c r="BK329" s="173">
        <f>BK330</f>
        <v>0</v>
      </c>
    </row>
    <row r="330" spans="1:65" s="2" customFormat="1" ht="14.45" customHeight="1">
      <c r="A330" s="36"/>
      <c r="B330" s="37"/>
      <c r="C330" s="176" t="s">
        <v>723</v>
      </c>
      <c r="D330" s="176" t="s">
        <v>135</v>
      </c>
      <c r="E330" s="177" t="s">
        <v>688</v>
      </c>
      <c r="F330" s="178" t="s">
        <v>689</v>
      </c>
      <c r="G330" s="179" t="s">
        <v>690</v>
      </c>
      <c r="H330" s="180">
        <v>5</v>
      </c>
      <c r="I330" s="181"/>
      <c r="J330" s="182">
        <f>ROUND(I330*H330,2)</f>
        <v>0</v>
      </c>
      <c r="K330" s="178" t="s">
        <v>32</v>
      </c>
      <c r="L330" s="41"/>
      <c r="M330" s="183" t="s">
        <v>32</v>
      </c>
      <c r="N330" s="184" t="s">
        <v>51</v>
      </c>
      <c r="O330" s="66"/>
      <c r="P330" s="185">
        <f>O330*H330</f>
        <v>0</v>
      </c>
      <c r="Q330" s="185">
        <v>7.7999999999999999E-4</v>
      </c>
      <c r="R330" s="185">
        <f>Q330*H330</f>
        <v>3.8999999999999998E-3</v>
      </c>
      <c r="S330" s="185">
        <v>0</v>
      </c>
      <c r="T330" s="186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7" t="s">
        <v>259</v>
      </c>
      <c r="AT330" s="187" t="s">
        <v>135</v>
      </c>
      <c r="AU330" s="187" t="s">
        <v>141</v>
      </c>
      <c r="AY330" s="18" t="s">
        <v>132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8" t="s">
        <v>141</v>
      </c>
      <c r="BK330" s="188">
        <f>ROUND(I330*H330,2)</f>
        <v>0</v>
      </c>
      <c r="BL330" s="18" t="s">
        <v>259</v>
      </c>
      <c r="BM330" s="187" t="s">
        <v>1873</v>
      </c>
    </row>
    <row r="331" spans="1:65" s="12" customFormat="1" ht="22.9" customHeight="1">
      <c r="B331" s="160"/>
      <c r="C331" s="161"/>
      <c r="D331" s="162" t="s">
        <v>78</v>
      </c>
      <c r="E331" s="174" t="s">
        <v>692</v>
      </c>
      <c r="F331" s="174" t="s">
        <v>693</v>
      </c>
      <c r="G331" s="161"/>
      <c r="H331" s="161"/>
      <c r="I331" s="164"/>
      <c r="J331" s="175">
        <f>BK331</f>
        <v>0</v>
      </c>
      <c r="K331" s="161"/>
      <c r="L331" s="166"/>
      <c r="M331" s="167"/>
      <c r="N331" s="168"/>
      <c r="O331" s="168"/>
      <c r="P331" s="169">
        <f>P332</f>
        <v>0</v>
      </c>
      <c r="Q331" s="168"/>
      <c r="R331" s="169">
        <f>R332</f>
        <v>0</v>
      </c>
      <c r="S331" s="168"/>
      <c r="T331" s="170">
        <f>T332</f>
        <v>0</v>
      </c>
      <c r="AR331" s="171" t="s">
        <v>141</v>
      </c>
      <c r="AT331" s="172" t="s">
        <v>78</v>
      </c>
      <c r="AU331" s="172" t="s">
        <v>21</v>
      </c>
      <c r="AY331" s="171" t="s">
        <v>132</v>
      </c>
      <c r="BK331" s="173">
        <f>BK332</f>
        <v>0</v>
      </c>
    </row>
    <row r="332" spans="1:65" s="2" customFormat="1" ht="24.2" customHeight="1">
      <c r="A332" s="36"/>
      <c r="B332" s="37"/>
      <c r="C332" s="176" t="s">
        <v>727</v>
      </c>
      <c r="D332" s="176" t="s">
        <v>135</v>
      </c>
      <c r="E332" s="177" t="s">
        <v>695</v>
      </c>
      <c r="F332" s="178" t="s">
        <v>1874</v>
      </c>
      <c r="G332" s="179" t="s">
        <v>138</v>
      </c>
      <c r="H332" s="180">
        <v>1</v>
      </c>
      <c r="I332" s="181"/>
      <c r="J332" s="182">
        <f>ROUND(I332*H332,2)</f>
        <v>0</v>
      </c>
      <c r="K332" s="178" t="s">
        <v>139</v>
      </c>
      <c r="L332" s="41"/>
      <c r="M332" s="183" t="s">
        <v>32</v>
      </c>
      <c r="N332" s="184" t="s">
        <v>51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259</v>
      </c>
      <c r="AT332" s="187" t="s">
        <v>135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1875</v>
      </c>
    </row>
    <row r="333" spans="1:65" s="12" customFormat="1" ht="22.9" customHeight="1">
      <c r="B333" s="160"/>
      <c r="C333" s="161"/>
      <c r="D333" s="162" t="s">
        <v>78</v>
      </c>
      <c r="E333" s="174" t="s">
        <v>698</v>
      </c>
      <c r="F333" s="174" t="s">
        <v>699</v>
      </c>
      <c r="G333" s="161"/>
      <c r="H333" s="161"/>
      <c r="I333" s="164"/>
      <c r="J333" s="175">
        <f>BK333</f>
        <v>0</v>
      </c>
      <c r="K333" s="161"/>
      <c r="L333" s="166"/>
      <c r="M333" s="167"/>
      <c r="N333" s="168"/>
      <c r="O333" s="168"/>
      <c r="P333" s="169">
        <f>SUM(P334:P344)</f>
        <v>0</v>
      </c>
      <c r="Q333" s="168"/>
      <c r="R333" s="169">
        <f>SUM(R334:R344)</f>
        <v>4.584607000000001</v>
      </c>
      <c r="S333" s="168"/>
      <c r="T333" s="170">
        <f>SUM(T334:T344)</f>
        <v>0</v>
      </c>
      <c r="AR333" s="171" t="s">
        <v>141</v>
      </c>
      <c r="AT333" s="172" t="s">
        <v>78</v>
      </c>
      <c r="AU333" s="172" t="s">
        <v>21</v>
      </c>
      <c r="AY333" s="171" t="s">
        <v>132</v>
      </c>
      <c r="BK333" s="173">
        <f>SUM(BK334:BK344)</f>
        <v>0</v>
      </c>
    </row>
    <row r="334" spans="1:65" s="2" customFormat="1" ht="24.2" customHeight="1">
      <c r="A334" s="36"/>
      <c r="B334" s="37"/>
      <c r="C334" s="176" t="s">
        <v>733</v>
      </c>
      <c r="D334" s="176" t="s">
        <v>135</v>
      </c>
      <c r="E334" s="177" t="s">
        <v>701</v>
      </c>
      <c r="F334" s="178" t="s">
        <v>1011</v>
      </c>
      <c r="G334" s="179" t="s">
        <v>191</v>
      </c>
      <c r="H334" s="180">
        <v>79</v>
      </c>
      <c r="I334" s="181"/>
      <c r="J334" s="182">
        <f>ROUND(I334*H334,2)</f>
        <v>0</v>
      </c>
      <c r="K334" s="178" t="s">
        <v>139</v>
      </c>
      <c r="L334" s="41"/>
      <c r="M334" s="183" t="s">
        <v>32</v>
      </c>
      <c r="N334" s="184" t="s">
        <v>51</v>
      </c>
      <c r="O334" s="66"/>
      <c r="P334" s="185">
        <f>O334*H334</f>
        <v>0</v>
      </c>
      <c r="Q334" s="185">
        <v>0</v>
      </c>
      <c r="R334" s="185">
        <f>Q334*H334</f>
        <v>0</v>
      </c>
      <c r="S334" s="185">
        <v>0</v>
      </c>
      <c r="T334" s="18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7" t="s">
        <v>259</v>
      </c>
      <c r="AT334" s="187" t="s">
        <v>135</v>
      </c>
      <c r="AU334" s="187" t="s">
        <v>141</v>
      </c>
      <c r="AY334" s="18" t="s">
        <v>132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8" t="s">
        <v>141</v>
      </c>
      <c r="BK334" s="188">
        <f>ROUND(I334*H334,2)</f>
        <v>0</v>
      </c>
      <c r="BL334" s="18" t="s">
        <v>259</v>
      </c>
      <c r="BM334" s="187" t="s">
        <v>1876</v>
      </c>
    </row>
    <row r="335" spans="1:65" s="2" customFormat="1" ht="14.45" customHeight="1">
      <c r="A335" s="36"/>
      <c r="B335" s="37"/>
      <c r="C335" s="217" t="s">
        <v>737</v>
      </c>
      <c r="D335" s="217" t="s">
        <v>234</v>
      </c>
      <c r="E335" s="218" t="s">
        <v>705</v>
      </c>
      <c r="F335" s="219" t="s">
        <v>706</v>
      </c>
      <c r="G335" s="220" t="s">
        <v>198</v>
      </c>
      <c r="H335" s="221">
        <v>1.9339999999999999</v>
      </c>
      <c r="I335" s="222"/>
      <c r="J335" s="223">
        <f>ROUND(I335*H335,2)</f>
        <v>0</v>
      </c>
      <c r="K335" s="219" t="s">
        <v>139</v>
      </c>
      <c r="L335" s="224"/>
      <c r="M335" s="225" t="s">
        <v>32</v>
      </c>
      <c r="N335" s="226" t="s">
        <v>51</v>
      </c>
      <c r="O335" s="66"/>
      <c r="P335" s="185">
        <f>O335*H335</f>
        <v>0</v>
      </c>
      <c r="Q335" s="185">
        <v>0.55000000000000004</v>
      </c>
      <c r="R335" s="185">
        <f>Q335*H335</f>
        <v>1.0637000000000001</v>
      </c>
      <c r="S335" s="185">
        <v>0</v>
      </c>
      <c r="T335" s="186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7" t="s">
        <v>342</v>
      </c>
      <c r="AT335" s="187" t="s">
        <v>234</v>
      </c>
      <c r="AU335" s="187" t="s">
        <v>141</v>
      </c>
      <c r="AY335" s="18" t="s">
        <v>132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8" t="s">
        <v>141</v>
      </c>
      <c r="BK335" s="188">
        <f>ROUND(I335*H335,2)</f>
        <v>0</v>
      </c>
      <c r="BL335" s="18" t="s">
        <v>259</v>
      </c>
      <c r="BM335" s="187" t="s">
        <v>1877</v>
      </c>
    </row>
    <row r="336" spans="1:65" s="13" customFormat="1">
      <c r="B336" s="194"/>
      <c r="C336" s="195"/>
      <c r="D336" s="196" t="s">
        <v>193</v>
      </c>
      <c r="E336" s="197" t="s">
        <v>32</v>
      </c>
      <c r="F336" s="198" t="s">
        <v>1564</v>
      </c>
      <c r="G336" s="195"/>
      <c r="H336" s="199">
        <v>1.8959999999999999</v>
      </c>
      <c r="I336" s="200"/>
      <c r="J336" s="195"/>
      <c r="K336" s="195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193</v>
      </c>
      <c r="AU336" s="205" t="s">
        <v>141</v>
      </c>
      <c r="AV336" s="13" t="s">
        <v>141</v>
      </c>
      <c r="AW336" s="13" t="s">
        <v>41</v>
      </c>
      <c r="AX336" s="13" t="s">
        <v>79</v>
      </c>
      <c r="AY336" s="205" t="s">
        <v>132</v>
      </c>
    </row>
    <row r="337" spans="1:65" s="14" customFormat="1">
      <c r="B337" s="206"/>
      <c r="C337" s="207"/>
      <c r="D337" s="196" t="s">
        <v>193</v>
      </c>
      <c r="E337" s="208" t="s">
        <v>32</v>
      </c>
      <c r="F337" s="209" t="s">
        <v>195</v>
      </c>
      <c r="G337" s="207"/>
      <c r="H337" s="210">
        <v>1.8959999999999999</v>
      </c>
      <c r="I337" s="211"/>
      <c r="J337" s="207"/>
      <c r="K337" s="207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193</v>
      </c>
      <c r="AU337" s="216" t="s">
        <v>141</v>
      </c>
      <c r="AV337" s="14" t="s">
        <v>150</v>
      </c>
      <c r="AW337" s="14" t="s">
        <v>41</v>
      </c>
      <c r="AX337" s="14" t="s">
        <v>21</v>
      </c>
      <c r="AY337" s="216" t="s">
        <v>132</v>
      </c>
    </row>
    <row r="338" spans="1:65" s="13" customFormat="1">
      <c r="B338" s="194"/>
      <c r="C338" s="195"/>
      <c r="D338" s="196" t="s">
        <v>193</v>
      </c>
      <c r="E338" s="195"/>
      <c r="F338" s="198" t="s">
        <v>1565</v>
      </c>
      <c r="G338" s="195"/>
      <c r="H338" s="199">
        <v>1.9339999999999999</v>
      </c>
      <c r="I338" s="200"/>
      <c r="J338" s="195"/>
      <c r="K338" s="195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193</v>
      </c>
      <c r="AU338" s="205" t="s">
        <v>141</v>
      </c>
      <c r="AV338" s="13" t="s">
        <v>141</v>
      </c>
      <c r="AW338" s="13" t="s">
        <v>4</v>
      </c>
      <c r="AX338" s="13" t="s">
        <v>21</v>
      </c>
      <c r="AY338" s="205" t="s">
        <v>132</v>
      </c>
    </row>
    <row r="339" spans="1:65" s="2" customFormat="1" ht="24.2" customHeight="1">
      <c r="A339" s="36"/>
      <c r="B339" s="37"/>
      <c r="C339" s="176" t="s">
        <v>743</v>
      </c>
      <c r="D339" s="176" t="s">
        <v>135</v>
      </c>
      <c r="E339" s="177" t="s">
        <v>711</v>
      </c>
      <c r="F339" s="178" t="s">
        <v>712</v>
      </c>
      <c r="G339" s="179" t="s">
        <v>191</v>
      </c>
      <c r="H339" s="180">
        <v>152.32</v>
      </c>
      <c r="I339" s="181"/>
      <c r="J339" s="182">
        <f>ROUND(I339*H339,2)</f>
        <v>0</v>
      </c>
      <c r="K339" s="178" t="s">
        <v>139</v>
      </c>
      <c r="L339" s="41"/>
      <c r="M339" s="183" t="s">
        <v>32</v>
      </c>
      <c r="N339" s="184" t="s">
        <v>51</v>
      </c>
      <c r="O339" s="66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259</v>
      </c>
      <c r="AT339" s="187" t="s">
        <v>135</v>
      </c>
      <c r="AU339" s="187" t="s">
        <v>141</v>
      </c>
      <c r="AY339" s="18" t="s">
        <v>132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8" t="s">
        <v>141</v>
      </c>
      <c r="BK339" s="188">
        <f>ROUND(I339*H339,2)</f>
        <v>0</v>
      </c>
      <c r="BL339" s="18" t="s">
        <v>259</v>
      </c>
      <c r="BM339" s="187" t="s">
        <v>1878</v>
      </c>
    </row>
    <row r="340" spans="1:65" s="2" customFormat="1" ht="14.45" customHeight="1">
      <c r="A340" s="36"/>
      <c r="B340" s="37"/>
      <c r="C340" s="217" t="s">
        <v>747</v>
      </c>
      <c r="D340" s="217" t="s">
        <v>234</v>
      </c>
      <c r="E340" s="218" t="s">
        <v>715</v>
      </c>
      <c r="F340" s="219" t="s">
        <v>716</v>
      </c>
      <c r="G340" s="220" t="s">
        <v>191</v>
      </c>
      <c r="H340" s="221">
        <v>164.506</v>
      </c>
      <c r="I340" s="222"/>
      <c r="J340" s="223">
        <f>ROUND(I340*H340,2)</f>
        <v>0</v>
      </c>
      <c r="K340" s="219" t="s">
        <v>139</v>
      </c>
      <c r="L340" s="224"/>
      <c r="M340" s="225" t="s">
        <v>32</v>
      </c>
      <c r="N340" s="226" t="s">
        <v>51</v>
      </c>
      <c r="O340" s="66"/>
      <c r="P340" s="185">
        <f>O340*H340</f>
        <v>0</v>
      </c>
      <c r="Q340" s="185">
        <v>1.4500000000000001E-2</v>
      </c>
      <c r="R340" s="185">
        <f>Q340*H340</f>
        <v>2.3853370000000003</v>
      </c>
      <c r="S340" s="185">
        <v>0</v>
      </c>
      <c r="T340" s="18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342</v>
      </c>
      <c r="AT340" s="187" t="s">
        <v>234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259</v>
      </c>
      <c r="BM340" s="187" t="s">
        <v>1879</v>
      </c>
    </row>
    <row r="341" spans="1:65" s="13" customFormat="1">
      <c r="B341" s="194"/>
      <c r="C341" s="195"/>
      <c r="D341" s="196" t="s">
        <v>193</v>
      </c>
      <c r="E341" s="195"/>
      <c r="F341" s="198" t="s">
        <v>1024</v>
      </c>
      <c r="G341" s="195"/>
      <c r="H341" s="199">
        <v>164.506</v>
      </c>
      <c r="I341" s="200"/>
      <c r="J341" s="195"/>
      <c r="K341" s="195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193</v>
      </c>
      <c r="AU341" s="205" t="s">
        <v>141</v>
      </c>
      <c r="AV341" s="13" t="s">
        <v>141</v>
      </c>
      <c r="AW341" s="13" t="s">
        <v>4</v>
      </c>
      <c r="AX341" s="13" t="s">
        <v>21</v>
      </c>
      <c r="AY341" s="205" t="s">
        <v>132</v>
      </c>
    </row>
    <row r="342" spans="1:65" s="2" customFormat="1" ht="14.45" customHeight="1">
      <c r="A342" s="36"/>
      <c r="B342" s="37"/>
      <c r="C342" s="176" t="s">
        <v>751</v>
      </c>
      <c r="D342" s="176" t="s">
        <v>135</v>
      </c>
      <c r="E342" s="177" t="s">
        <v>720</v>
      </c>
      <c r="F342" s="178" t="s">
        <v>721</v>
      </c>
      <c r="G342" s="179" t="s">
        <v>221</v>
      </c>
      <c r="H342" s="180">
        <v>257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1.0000000000000001E-5</v>
      </c>
      <c r="R342" s="185">
        <f>Q342*H342</f>
        <v>2.5700000000000002E-3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1880</v>
      </c>
    </row>
    <row r="343" spans="1:65" s="2" customFormat="1" ht="14.45" customHeight="1">
      <c r="A343" s="36"/>
      <c r="B343" s="37"/>
      <c r="C343" s="217" t="s">
        <v>757</v>
      </c>
      <c r="D343" s="217" t="s">
        <v>234</v>
      </c>
      <c r="E343" s="218" t="s">
        <v>724</v>
      </c>
      <c r="F343" s="219" t="s">
        <v>725</v>
      </c>
      <c r="G343" s="220" t="s">
        <v>198</v>
      </c>
      <c r="H343" s="221">
        <v>2.06</v>
      </c>
      <c r="I343" s="222"/>
      <c r="J343" s="223">
        <f>ROUND(I343*H343,2)</f>
        <v>0</v>
      </c>
      <c r="K343" s="219" t="s">
        <v>139</v>
      </c>
      <c r="L343" s="224"/>
      <c r="M343" s="225" t="s">
        <v>32</v>
      </c>
      <c r="N343" s="226" t="s">
        <v>51</v>
      </c>
      <c r="O343" s="66"/>
      <c r="P343" s="185">
        <f>O343*H343</f>
        <v>0</v>
      </c>
      <c r="Q343" s="185">
        <v>0.55000000000000004</v>
      </c>
      <c r="R343" s="185">
        <f>Q343*H343</f>
        <v>1.1330000000000002</v>
      </c>
      <c r="S343" s="185">
        <v>0</v>
      </c>
      <c r="T343" s="186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342</v>
      </c>
      <c r="AT343" s="187" t="s">
        <v>234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1881</v>
      </c>
    </row>
    <row r="344" spans="1:65" s="2" customFormat="1" ht="24.2" customHeight="1">
      <c r="A344" s="36"/>
      <c r="B344" s="37"/>
      <c r="C344" s="176" t="s">
        <v>761</v>
      </c>
      <c r="D344" s="176" t="s">
        <v>135</v>
      </c>
      <c r="E344" s="177" t="s">
        <v>728</v>
      </c>
      <c r="F344" s="178" t="s">
        <v>729</v>
      </c>
      <c r="G344" s="179" t="s">
        <v>242</v>
      </c>
      <c r="H344" s="180">
        <v>4.585</v>
      </c>
      <c r="I344" s="181"/>
      <c r="J344" s="182">
        <f>ROUND(I344*H344,2)</f>
        <v>0</v>
      </c>
      <c r="K344" s="178" t="s">
        <v>139</v>
      </c>
      <c r="L344" s="41"/>
      <c r="M344" s="183" t="s">
        <v>32</v>
      </c>
      <c r="N344" s="184" t="s">
        <v>51</v>
      </c>
      <c r="O344" s="66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259</v>
      </c>
      <c r="AT344" s="187" t="s">
        <v>135</v>
      </c>
      <c r="AU344" s="187" t="s">
        <v>141</v>
      </c>
      <c r="AY344" s="18" t="s">
        <v>132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8" t="s">
        <v>141</v>
      </c>
      <c r="BK344" s="188">
        <f>ROUND(I344*H344,2)</f>
        <v>0</v>
      </c>
      <c r="BL344" s="18" t="s">
        <v>259</v>
      </c>
      <c r="BM344" s="187" t="s">
        <v>1882</v>
      </c>
    </row>
    <row r="345" spans="1:65" s="12" customFormat="1" ht="22.9" customHeight="1">
      <c r="B345" s="160"/>
      <c r="C345" s="161"/>
      <c r="D345" s="162" t="s">
        <v>78</v>
      </c>
      <c r="E345" s="174" t="s">
        <v>731</v>
      </c>
      <c r="F345" s="174" t="s">
        <v>732</v>
      </c>
      <c r="G345" s="161"/>
      <c r="H345" s="161"/>
      <c r="I345" s="164"/>
      <c r="J345" s="175">
        <f>BK345</f>
        <v>0</v>
      </c>
      <c r="K345" s="161"/>
      <c r="L345" s="166"/>
      <c r="M345" s="167"/>
      <c r="N345" s="168"/>
      <c r="O345" s="168"/>
      <c r="P345" s="169">
        <f>SUM(P346:P347)</f>
        <v>0</v>
      </c>
      <c r="Q345" s="168"/>
      <c r="R345" s="169">
        <f>SUM(R346:R347)</f>
        <v>8.4180000000000005E-2</v>
      </c>
      <c r="S345" s="168"/>
      <c r="T345" s="170">
        <f>SUM(T346:T347)</f>
        <v>0</v>
      </c>
      <c r="AR345" s="171" t="s">
        <v>141</v>
      </c>
      <c r="AT345" s="172" t="s">
        <v>78</v>
      </c>
      <c r="AU345" s="172" t="s">
        <v>21</v>
      </c>
      <c r="AY345" s="171" t="s">
        <v>132</v>
      </c>
      <c r="BK345" s="173">
        <f>SUM(BK346:BK347)</f>
        <v>0</v>
      </c>
    </row>
    <row r="346" spans="1:65" s="2" customFormat="1" ht="24.2" customHeight="1">
      <c r="A346" s="36"/>
      <c r="B346" s="37"/>
      <c r="C346" s="176" t="s">
        <v>765</v>
      </c>
      <c r="D346" s="176" t="s">
        <v>135</v>
      </c>
      <c r="E346" s="177" t="s">
        <v>734</v>
      </c>
      <c r="F346" s="178" t="s">
        <v>735</v>
      </c>
      <c r="G346" s="179" t="s">
        <v>191</v>
      </c>
      <c r="H346" s="180">
        <v>6.9</v>
      </c>
      <c r="I346" s="181"/>
      <c r="J346" s="182">
        <f>ROUND(I346*H346,2)</f>
        <v>0</v>
      </c>
      <c r="K346" s="178" t="s">
        <v>139</v>
      </c>
      <c r="L346" s="41"/>
      <c r="M346" s="183" t="s">
        <v>32</v>
      </c>
      <c r="N346" s="184" t="s">
        <v>51</v>
      </c>
      <c r="O346" s="66"/>
      <c r="P346" s="185">
        <f>O346*H346</f>
        <v>0</v>
      </c>
      <c r="Q346" s="185">
        <v>1.2200000000000001E-2</v>
      </c>
      <c r="R346" s="185">
        <f>Q346*H346</f>
        <v>8.4180000000000005E-2</v>
      </c>
      <c r="S346" s="185">
        <v>0</v>
      </c>
      <c r="T346" s="186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7" t="s">
        <v>259</v>
      </c>
      <c r="AT346" s="187" t="s">
        <v>135</v>
      </c>
      <c r="AU346" s="187" t="s">
        <v>141</v>
      </c>
      <c r="AY346" s="18" t="s">
        <v>132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18" t="s">
        <v>141</v>
      </c>
      <c r="BK346" s="188">
        <f>ROUND(I346*H346,2)</f>
        <v>0</v>
      </c>
      <c r="BL346" s="18" t="s">
        <v>259</v>
      </c>
      <c r="BM346" s="187" t="s">
        <v>1883</v>
      </c>
    </row>
    <row r="347" spans="1:65" s="2" customFormat="1" ht="37.9" customHeight="1">
      <c r="A347" s="36"/>
      <c r="B347" s="37"/>
      <c r="C347" s="176" t="s">
        <v>769</v>
      </c>
      <c r="D347" s="176" t="s">
        <v>135</v>
      </c>
      <c r="E347" s="177" t="s">
        <v>738</v>
      </c>
      <c r="F347" s="178" t="s">
        <v>739</v>
      </c>
      <c r="G347" s="179" t="s">
        <v>242</v>
      </c>
      <c r="H347" s="180">
        <v>8.4000000000000005E-2</v>
      </c>
      <c r="I347" s="181"/>
      <c r="J347" s="182">
        <f>ROUND(I347*H347,2)</f>
        <v>0</v>
      </c>
      <c r="K347" s="178" t="s">
        <v>139</v>
      </c>
      <c r="L347" s="41"/>
      <c r="M347" s="183" t="s">
        <v>32</v>
      </c>
      <c r="N347" s="184" t="s">
        <v>51</v>
      </c>
      <c r="O347" s="66"/>
      <c r="P347" s="185">
        <f>O347*H347</f>
        <v>0</v>
      </c>
      <c r="Q347" s="185">
        <v>0</v>
      </c>
      <c r="R347" s="185">
        <f>Q347*H347</f>
        <v>0</v>
      </c>
      <c r="S347" s="185">
        <v>0</v>
      </c>
      <c r="T347" s="186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7" t="s">
        <v>259</v>
      </c>
      <c r="AT347" s="187" t="s">
        <v>135</v>
      </c>
      <c r="AU347" s="187" t="s">
        <v>141</v>
      </c>
      <c r="AY347" s="18" t="s">
        <v>132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8" t="s">
        <v>141</v>
      </c>
      <c r="BK347" s="188">
        <f>ROUND(I347*H347,2)</f>
        <v>0</v>
      </c>
      <c r="BL347" s="18" t="s">
        <v>259</v>
      </c>
      <c r="BM347" s="187" t="s">
        <v>1884</v>
      </c>
    </row>
    <row r="348" spans="1:65" s="12" customFormat="1" ht="22.9" customHeight="1">
      <c r="B348" s="160"/>
      <c r="C348" s="161"/>
      <c r="D348" s="162" t="s">
        <v>78</v>
      </c>
      <c r="E348" s="174" t="s">
        <v>741</v>
      </c>
      <c r="F348" s="174" t="s">
        <v>742</v>
      </c>
      <c r="G348" s="161"/>
      <c r="H348" s="161"/>
      <c r="I348" s="164"/>
      <c r="J348" s="175">
        <f>BK348</f>
        <v>0</v>
      </c>
      <c r="K348" s="161"/>
      <c r="L348" s="166"/>
      <c r="M348" s="167"/>
      <c r="N348" s="168"/>
      <c r="O348" s="168"/>
      <c r="P348" s="169">
        <f>SUM(P349:P351)</f>
        <v>0</v>
      </c>
      <c r="Q348" s="168"/>
      <c r="R348" s="169">
        <f>SUM(R349:R351)</f>
        <v>3.9E-2</v>
      </c>
      <c r="S348" s="168"/>
      <c r="T348" s="170">
        <f>SUM(T349:T351)</f>
        <v>0</v>
      </c>
      <c r="AR348" s="171" t="s">
        <v>141</v>
      </c>
      <c r="AT348" s="172" t="s">
        <v>78</v>
      </c>
      <c r="AU348" s="172" t="s">
        <v>21</v>
      </c>
      <c r="AY348" s="171" t="s">
        <v>132</v>
      </c>
      <c r="BK348" s="173">
        <f>SUM(BK349:BK351)</f>
        <v>0</v>
      </c>
    </row>
    <row r="349" spans="1:65" s="2" customFormat="1" ht="24.2" customHeight="1">
      <c r="A349" s="36"/>
      <c r="B349" s="37"/>
      <c r="C349" s="176" t="s">
        <v>776</v>
      </c>
      <c r="D349" s="176" t="s">
        <v>135</v>
      </c>
      <c r="E349" s="177" t="s">
        <v>744</v>
      </c>
      <c r="F349" s="178" t="s">
        <v>745</v>
      </c>
      <c r="G349" s="179" t="s">
        <v>373</v>
      </c>
      <c r="H349" s="180">
        <v>2</v>
      </c>
      <c r="I349" s="181"/>
      <c r="J349" s="182">
        <f>ROUND(I349*H349,2)</f>
        <v>0</v>
      </c>
      <c r="K349" s="178" t="s">
        <v>139</v>
      </c>
      <c r="L349" s="41"/>
      <c r="M349" s="183" t="s">
        <v>32</v>
      </c>
      <c r="N349" s="184" t="s">
        <v>51</v>
      </c>
      <c r="O349" s="66"/>
      <c r="P349" s="185">
        <f>O349*H349</f>
        <v>0</v>
      </c>
      <c r="Q349" s="185">
        <v>0</v>
      </c>
      <c r="R349" s="185">
        <f>Q349*H349</f>
        <v>0</v>
      </c>
      <c r="S349" s="185">
        <v>0</v>
      </c>
      <c r="T349" s="186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7" t="s">
        <v>150</v>
      </c>
      <c r="AT349" s="187" t="s">
        <v>135</v>
      </c>
      <c r="AU349" s="187" t="s">
        <v>141</v>
      </c>
      <c r="AY349" s="18" t="s">
        <v>132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18" t="s">
        <v>141</v>
      </c>
      <c r="BK349" s="188">
        <f>ROUND(I349*H349,2)</f>
        <v>0</v>
      </c>
      <c r="BL349" s="18" t="s">
        <v>150</v>
      </c>
      <c r="BM349" s="187" t="s">
        <v>1885</v>
      </c>
    </row>
    <row r="350" spans="1:65" s="2" customFormat="1" ht="24.2" customHeight="1">
      <c r="A350" s="36"/>
      <c r="B350" s="37"/>
      <c r="C350" s="217" t="s">
        <v>780</v>
      </c>
      <c r="D350" s="217" t="s">
        <v>234</v>
      </c>
      <c r="E350" s="218" t="s">
        <v>748</v>
      </c>
      <c r="F350" s="219" t="s">
        <v>749</v>
      </c>
      <c r="G350" s="220" t="s">
        <v>373</v>
      </c>
      <c r="H350" s="221">
        <v>2</v>
      </c>
      <c r="I350" s="222"/>
      <c r="J350" s="223">
        <f>ROUND(I350*H350,2)</f>
        <v>0</v>
      </c>
      <c r="K350" s="219" t="s">
        <v>139</v>
      </c>
      <c r="L350" s="224"/>
      <c r="M350" s="225" t="s">
        <v>32</v>
      </c>
      <c r="N350" s="226" t="s">
        <v>51</v>
      </c>
      <c r="O350" s="66"/>
      <c r="P350" s="185">
        <f>O350*H350</f>
        <v>0</v>
      </c>
      <c r="Q350" s="185">
        <v>1.95E-2</v>
      </c>
      <c r="R350" s="185">
        <f>Q350*H350</f>
        <v>3.9E-2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218</v>
      </c>
      <c r="AT350" s="187" t="s">
        <v>234</v>
      </c>
      <c r="AU350" s="187" t="s">
        <v>141</v>
      </c>
      <c r="AY350" s="18" t="s">
        <v>132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8" t="s">
        <v>141</v>
      </c>
      <c r="BK350" s="188">
        <f>ROUND(I350*H350,2)</f>
        <v>0</v>
      </c>
      <c r="BL350" s="18" t="s">
        <v>150</v>
      </c>
      <c r="BM350" s="187" t="s">
        <v>1886</v>
      </c>
    </row>
    <row r="351" spans="1:65" s="2" customFormat="1" ht="24.2" customHeight="1">
      <c r="A351" s="36"/>
      <c r="B351" s="37"/>
      <c r="C351" s="176" t="s">
        <v>784</v>
      </c>
      <c r="D351" s="176" t="s">
        <v>135</v>
      </c>
      <c r="E351" s="177" t="s">
        <v>752</v>
      </c>
      <c r="F351" s="178" t="s">
        <v>753</v>
      </c>
      <c r="G351" s="179" t="s">
        <v>242</v>
      </c>
      <c r="H351" s="180">
        <v>3.9E-2</v>
      </c>
      <c r="I351" s="181"/>
      <c r="J351" s="182">
        <f>ROUND(I351*H351,2)</f>
        <v>0</v>
      </c>
      <c r="K351" s="178" t="s">
        <v>139</v>
      </c>
      <c r="L351" s="41"/>
      <c r="M351" s="183" t="s">
        <v>32</v>
      </c>
      <c r="N351" s="184" t="s">
        <v>51</v>
      </c>
      <c r="O351" s="66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7" t="s">
        <v>259</v>
      </c>
      <c r="AT351" s="187" t="s">
        <v>135</v>
      </c>
      <c r="AU351" s="187" t="s">
        <v>141</v>
      </c>
      <c r="AY351" s="18" t="s">
        <v>132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8" t="s">
        <v>141</v>
      </c>
      <c r="BK351" s="188">
        <f>ROUND(I351*H351,2)</f>
        <v>0</v>
      </c>
      <c r="BL351" s="18" t="s">
        <v>259</v>
      </c>
      <c r="BM351" s="187" t="s">
        <v>1887</v>
      </c>
    </row>
    <row r="352" spans="1:65" s="12" customFormat="1" ht="22.9" customHeight="1">
      <c r="B352" s="160"/>
      <c r="C352" s="161"/>
      <c r="D352" s="162" t="s">
        <v>78</v>
      </c>
      <c r="E352" s="174" t="s">
        <v>755</v>
      </c>
      <c r="F352" s="174" t="s">
        <v>756</v>
      </c>
      <c r="G352" s="161"/>
      <c r="H352" s="161"/>
      <c r="I352" s="164"/>
      <c r="J352" s="175">
        <f>BK352</f>
        <v>0</v>
      </c>
      <c r="K352" s="161"/>
      <c r="L352" s="166"/>
      <c r="M352" s="167"/>
      <c r="N352" s="168"/>
      <c r="O352" s="168"/>
      <c r="P352" s="169">
        <f>SUM(P353:P358)</f>
        <v>0</v>
      </c>
      <c r="Q352" s="168"/>
      <c r="R352" s="169">
        <f>SUM(R353:R358)</f>
        <v>4.26E-4</v>
      </c>
      <c r="S352" s="168"/>
      <c r="T352" s="170">
        <f>SUM(T353:T358)</f>
        <v>0.36799999999999999</v>
      </c>
      <c r="AR352" s="171" t="s">
        <v>141</v>
      </c>
      <c r="AT352" s="172" t="s">
        <v>78</v>
      </c>
      <c r="AU352" s="172" t="s">
        <v>21</v>
      </c>
      <c r="AY352" s="171" t="s">
        <v>132</v>
      </c>
      <c r="BK352" s="173">
        <f>SUM(BK353:BK358)</f>
        <v>0</v>
      </c>
    </row>
    <row r="353" spans="1:65" s="2" customFormat="1" ht="24.2" customHeight="1">
      <c r="A353" s="36"/>
      <c r="B353" s="37"/>
      <c r="C353" s="176" t="s">
        <v>790</v>
      </c>
      <c r="D353" s="176" t="s">
        <v>135</v>
      </c>
      <c r="E353" s="177" t="s">
        <v>1041</v>
      </c>
      <c r="F353" s="178" t="s">
        <v>1042</v>
      </c>
      <c r="G353" s="179" t="s">
        <v>221</v>
      </c>
      <c r="H353" s="180">
        <v>7.1</v>
      </c>
      <c r="I353" s="181"/>
      <c r="J353" s="182">
        <f t="shared" ref="J353:J358" si="30">ROUND(I353*H353,2)</f>
        <v>0</v>
      </c>
      <c r="K353" s="178" t="s">
        <v>139</v>
      </c>
      <c r="L353" s="41"/>
      <c r="M353" s="183" t="s">
        <v>32</v>
      </c>
      <c r="N353" s="184" t="s">
        <v>51</v>
      </c>
      <c r="O353" s="66"/>
      <c r="P353" s="185">
        <f t="shared" ref="P353:P358" si="31">O353*H353</f>
        <v>0</v>
      </c>
      <c r="Q353" s="185">
        <v>6.0000000000000002E-5</v>
      </c>
      <c r="R353" s="185">
        <f t="shared" ref="R353:R358" si="32">Q353*H353</f>
        <v>4.26E-4</v>
      </c>
      <c r="S353" s="185">
        <v>0</v>
      </c>
      <c r="T353" s="186">
        <f t="shared" ref="T353:T358" si="33"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259</v>
      </c>
      <c r="AT353" s="187" t="s">
        <v>135</v>
      </c>
      <c r="AU353" s="187" t="s">
        <v>141</v>
      </c>
      <c r="AY353" s="18" t="s">
        <v>132</v>
      </c>
      <c r="BE353" s="188">
        <f t="shared" ref="BE353:BE358" si="34">IF(N353="základní",J353,0)</f>
        <v>0</v>
      </c>
      <c r="BF353" s="188">
        <f t="shared" ref="BF353:BF358" si="35">IF(N353="snížená",J353,0)</f>
        <v>0</v>
      </c>
      <c r="BG353" s="188">
        <f t="shared" ref="BG353:BG358" si="36">IF(N353="zákl. přenesená",J353,0)</f>
        <v>0</v>
      </c>
      <c r="BH353" s="188">
        <f t="shared" ref="BH353:BH358" si="37">IF(N353="sníž. přenesená",J353,0)</f>
        <v>0</v>
      </c>
      <c r="BI353" s="188">
        <f t="shared" ref="BI353:BI358" si="38">IF(N353="nulová",J353,0)</f>
        <v>0</v>
      </c>
      <c r="BJ353" s="18" t="s">
        <v>141</v>
      </c>
      <c r="BK353" s="188">
        <f t="shared" ref="BK353:BK358" si="39">ROUND(I353*H353,2)</f>
        <v>0</v>
      </c>
      <c r="BL353" s="18" t="s">
        <v>259</v>
      </c>
      <c r="BM353" s="187" t="s">
        <v>1888</v>
      </c>
    </row>
    <row r="354" spans="1:65" s="2" customFormat="1" ht="14.45" customHeight="1">
      <c r="A354" s="36"/>
      <c r="B354" s="37"/>
      <c r="C354" s="176" t="s">
        <v>794</v>
      </c>
      <c r="D354" s="176" t="s">
        <v>135</v>
      </c>
      <c r="E354" s="177" t="s">
        <v>1045</v>
      </c>
      <c r="F354" s="178" t="s">
        <v>1046</v>
      </c>
      <c r="G354" s="179" t="s">
        <v>221</v>
      </c>
      <c r="H354" s="180">
        <v>7.1</v>
      </c>
      <c r="I354" s="181"/>
      <c r="J354" s="182">
        <f t="shared" si="30"/>
        <v>0</v>
      </c>
      <c r="K354" s="178" t="s">
        <v>139</v>
      </c>
      <c r="L354" s="41"/>
      <c r="M354" s="183" t="s">
        <v>32</v>
      </c>
      <c r="N354" s="184" t="s">
        <v>51</v>
      </c>
      <c r="O354" s="66"/>
      <c r="P354" s="185">
        <f t="shared" si="31"/>
        <v>0</v>
      </c>
      <c r="Q354" s="185">
        <v>0</v>
      </c>
      <c r="R354" s="185">
        <f t="shared" si="32"/>
        <v>0</v>
      </c>
      <c r="S354" s="185">
        <v>2.5000000000000001E-2</v>
      </c>
      <c r="T354" s="186">
        <f t="shared" si="33"/>
        <v>0.17749999999999999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7" t="s">
        <v>259</v>
      </c>
      <c r="AT354" s="187" t="s">
        <v>135</v>
      </c>
      <c r="AU354" s="187" t="s">
        <v>141</v>
      </c>
      <c r="AY354" s="18" t="s">
        <v>132</v>
      </c>
      <c r="BE354" s="188">
        <f t="shared" si="34"/>
        <v>0</v>
      </c>
      <c r="BF354" s="188">
        <f t="shared" si="35"/>
        <v>0</v>
      </c>
      <c r="BG354" s="188">
        <f t="shared" si="36"/>
        <v>0</v>
      </c>
      <c r="BH354" s="188">
        <f t="shared" si="37"/>
        <v>0</v>
      </c>
      <c r="BI354" s="188">
        <f t="shared" si="38"/>
        <v>0</v>
      </c>
      <c r="BJ354" s="18" t="s">
        <v>141</v>
      </c>
      <c r="BK354" s="188">
        <f t="shared" si="39"/>
        <v>0</v>
      </c>
      <c r="BL354" s="18" t="s">
        <v>259</v>
      </c>
      <c r="BM354" s="187" t="s">
        <v>1889</v>
      </c>
    </row>
    <row r="355" spans="1:65" s="2" customFormat="1" ht="14.45" customHeight="1">
      <c r="A355" s="36"/>
      <c r="B355" s="37"/>
      <c r="C355" s="176" t="s">
        <v>798</v>
      </c>
      <c r="D355" s="176" t="s">
        <v>135</v>
      </c>
      <c r="E355" s="177" t="s">
        <v>758</v>
      </c>
      <c r="F355" s="178" t="s">
        <v>759</v>
      </c>
      <c r="G355" s="179" t="s">
        <v>373</v>
      </c>
      <c r="H355" s="180">
        <v>2</v>
      </c>
      <c r="I355" s="181"/>
      <c r="J355" s="182">
        <f t="shared" si="30"/>
        <v>0</v>
      </c>
      <c r="K355" s="178" t="s">
        <v>139</v>
      </c>
      <c r="L355" s="41"/>
      <c r="M355" s="183" t="s">
        <v>32</v>
      </c>
      <c r="N355" s="184" t="s">
        <v>51</v>
      </c>
      <c r="O355" s="66"/>
      <c r="P355" s="185">
        <f t="shared" si="31"/>
        <v>0</v>
      </c>
      <c r="Q355" s="185">
        <v>0</v>
      </c>
      <c r="R355" s="185">
        <f t="shared" si="32"/>
        <v>0</v>
      </c>
      <c r="S355" s="185">
        <v>1.2999999999999999E-2</v>
      </c>
      <c r="T355" s="186">
        <f t="shared" si="33"/>
        <v>2.5999999999999999E-2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7" t="s">
        <v>150</v>
      </c>
      <c r="AT355" s="187" t="s">
        <v>135</v>
      </c>
      <c r="AU355" s="187" t="s">
        <v>141</v>
      </c>
      <c r="AY355" s="18" t="s">
        <v>132</v>
      </c>
      <c r="BE355" s="188">
        <f t="shared" si="34"/>
        <v>0</v>
      </c>
      <c r="BF355" s="188">
        <f t="shared" si="35"/>
        <v>0</v>
      </c>
      <c r="BG355" s="188">
        <f t="shared" si="36"/>
        <v>0</v>
      </c>
      <c r="BH355" s="188">
        <f t="shared" si="37"/>
        <v>0</v>
      </c>
      <c r="BI355" s="188">
        <f t="shared" si="38"/>
        <v>0</v>
      </c>
      <c r="BJ355" s="18" t="s">
        <v>141</v>
      </c>
      <c r="BK355" s="188">
        <f t="shared" si="39"/>
        <v>0</v>
      </c>
      <c r="BL355" s="18" t="s">
        <v>150</v>
      </c>
      <c r="BM355" s="187" t="s">
        <v>1890</v>
      </c>
    </row>
    <row r="356" spans="1:65" s="2" customFormat="1" ht="14.45" customHeight="1">
      <c r="A356" s="36"/>
      <c r="B356" s="37"/>
      <c r="C356" s="176" t="s">
        <v>802</v>
      </c>
      <c r="D356" s="176" t="s">
        <v>135</v>
      </c>
      <c r="E356" s="177" t="s">
        <v>1736</v>
      </c>
      <c r="F356" s="178" t="s">
        <v>1737</v>
      </c>
      <c r="G356" s="179" t="s">
        <v>221</v>
      </c>
      <c r="H356" s="180">
        <v>4.7</v>
      </c>
      <c r="I356" s="181"/>
      <c r="J356" s="182">
        <f t="shared" si="30"/>
        <v>0</v>
      </c>
      <c r="K356" s="178" t="s">
        <v>32</v>
      </c>
      <c r="L356" s="41"/>
      <c r="M356" s="183" t="s">
        <v>32</v>
      </c>
      <c r="N356" s="184" t="s">
        <v>51</v>
      </c>
      <c r="O356" s="66"/>
      <c r="P356" s="185">
        <f t="shared" si="31"/>
        <v>0</v>
      </c>
      <c r="Q356" s="185">
        <v>0</v>
      </c>
      <c r="R356" s="185">
        <f t="shared" si="32"/>
        <v>0</v>
      </c>
      <c r="S356" s="185">
        <v>0</v>
      </c>
      <c r="T356" s="186">
        <f t="shared" si="33"/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7" t="s">
        <v>259</v>
      </c>
      <c r="AT356" s="187" t="s">
        <v>135</v>
      </c>
      <c r="AU356" s="187" t="s">
        <v>141</v>
      </c>
      <c r="AY356" s="18" t="s">
        <v>132</v>
      </c>
      <c r="BE356" s="188">
        <f t="shared" si="34"/>
        <v>0</v>
      </c>
      <c r="BF356" s="188">
        <f t="shared" si="35"/>
        <v>0</v>
      </c>
      <c r="BG356" s="188">
        <f t="shared" si="36"/>
        <v>0</v>
      </c>
      <c r="BH356" s="188">
        <f t="shared" si="37"/>
        <v>0</v>
      </c>
      <c r="BI356" s="188">
        <f t="shared" si="38"/>
        <v>0</v>
      </c>
      <c r="BJ356" s="18" t="s">
        <v>141</v>
      </c>
      <c r="BK356" s="188">
        <f t="shared" si="39"/>
        <v>0</v>
      </c>
      <c r="BL356" s="18" t="s">
        <v>259</v>
      </c>
      <c r="BM356" s="187" t="s">
        <v>1891</v>
      </c>
    </row>
    <row r="357" spans="1:65" s="2" customFormat="1" ht="14.45" customHeight="1">
      <c r="A357" s="36"/>
      <c r="B357" s="37"/>
      <c r="C357" s="176" t="s">
        <v>1038</v>
      </c>
      <c r="D357" s="176" t="s">
        <v>135</v>
      </c>
      <c r="E357" s="177" t="s">
        <v>766</v>
      </c>
      <c r="F357" s="178" t="s">
        <v>767</v>
      </c>
      <c r="G357" s="179" t="s">
        <v>221</v>
      </c>
      <c r="H357" s="180">
        <v>4.7</v>
      </c>
      <c r="I357" s="181"/>
      <c r="J357" s="182">
        <f t="shared" si="30"/>
        <v>0</v>
      </c>
      <c r="K357" s="178" t="s">
        <v>139</v>
      </c>
      <c r="L357" s="41"/>
      <c r="M357" s="183" t="s">
        <v>32</v>
      </c>
      <c r="N357" s="184" t="s">
        <v>51</v>
      </c>
      <c r="O357" s="66"/>
      <c r="P357" s="185">
        <f t="shared" si="31"/>
        <v>0</v>
      </c>
      <c r="Q357" s="185">
        <v>0</v>
      </c>
      <c r="R357" s="185">
        <f t="shared" si="32"/>
        <v>0</v>
      </c>
      <c r="S357" s="185">
        <v>3.5000000000000003E-2</v>
      </c>
      <c r="T357" s="186">
        <f t="shared" si="33"/>
        <v>0.16450000000000004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259</v>
      </c>
      <c r="AT357" s="187" t="s">
        <v>135</v>
      </c>
      <c r="AU357" s="187" t="s">
        <v>141</v>
      </c>
      <c r="AY357" s="18" t="s">
        <v>132</v>
      </c>
      <c r="BE357" s="188">
        <f t="shared" si="34"/>
        <v>0</v>
      </c>
      <c r="BF357" s="188">
        <f t="shared" si="35"/>
        <v>0</v>
      </c>
      <c r="BG357" s="188">
        <f t="shared" si="36"/>
        <v>0</v>
      </c>
      <c r="BH357" s="188">
        <f t="shared" si="37"/>
        <v>0</v>
      </c>
      <c r="BI357" s="188">
        <f t="shared" si="38"/>
        <v>0</v>
      </c>
      <c r="BJ357" s="18" t="s">
        <v>141</v>
      </c>
      <c r="BK357" s="188">
        <f t="shared" si="39"/>
        <v>0</v>
      </c>
      <c r="BL357" s="18" t="s">
        <v>259</v>
      </c>
      <c r="BM357" s="187" t="s">
        <v>1892</v>
      </c>
    </row>
    <row r="358" spans="1:65" s="2" customFormat="1" ht="24.2" customHeight="1">
      <c r="A358" s="36"/>
      <c r="B358" s="37"/>
      <c r="C358" s="176" t="s">
        <v>1040</v>
      </c>
      <c r="D358" s="176" t="s">
        <v>135</v>
      </c>
      <c r="E358" s="177" t="s">
        <v>770</v>
      </c>
      <c r="F358" s="178" t="s">
        <v>771</v>
      </c>
      <c r="G358" s="179" t="s">
        <v>772</v>
      </c>
      <c r="H358" s="237"/>
      <c r="I358" s="181"/>
      <c r="J358" s="182">
        <f t="shared" si="30"/>
        <v>0</v>
      </c>
      <c r="K358" s="178" t="s">
        <v>139</v>
      </c>
      <c r="L358" s="41"/>
      <c r="M358" s="183" t="s">
        <v>32</v>
      </c>
      <c r="N358" s="184" t="s">
        <v>51</v>
      </c>
      <c r="O358" s="66"/>
      <c r="P358" s="185">
        <f t="shared" si="31"/>
        <v>0</v>
      </c>
      <c r="Q358" s="185">
        <v>0</v>
      </c>
      <c r="R358" s="185">
        <f t="shared" si="32"/>
        <v>0</v>
      </c>
      <c r="S358" s="185">
        <v>0</v>
      </c>
      <c r="T358" s="186">
        <f t="shared" si="33"/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7" t="s">
        <v>259</v>
      </c>
      <c r="AT358" s="187" t="s">
        <v>135</v>
      </c>
      <c r="AU358" s="187" t="s">
        <v>141</v>
      </c>
      <c r="AY358" s="18" t="s">
        <v>132</v>
      </c>
      <c r="BE358" s="188">
        <f t="shared" si="34"/>
        <v>0</v>
      </c>
      <c r="BF358" s="188">
        <f t="shared" si="35"/>
        <v>0</v>
      </c>
      <c r="BG358" s="188">
        <f t="shared" si="36"/>
        <v>0</v>
      </c>
      <c r="BH358" s="188">
        <f t="shared" si="37"/>
        <v>0</v>
      </c>
      <c r="BI358" s="188">
        <f t="shared" si="38"/>
        <v>0</v>
      </c>
      <c r="BJ358" s="18" t="s">
        <v>141</v>
      </c>
      <c r="BK358" s="188">
        <f t="shared" si="39"/>
        <v>0</v>
      </c>
      <c r="BL358" s="18" t="s">
        <v>259</v>
      </c>
      <c r="BM358" s="187" t="s">
        <v>1893</v>
      </c>
    </row>
    <row r="359" spans="1:65" s="12" customFormat="1" ht="22.9" customHeight="1">
      <c r="B359" s="160"/>
      <c r="C359" s="161"/>
      <c r="D359" s="162" t="s">
        <v>78</v>
      </c>
      <c r="E359" s="174" t="s">
        <v>1057</v>
      </c>
      <c r="F359" s="174" t="s">
        <v>1058</v>
      </c>
      <c r="G359" s="161"/>
      <c r="H359" s="161"/>
      <c r="I359" s="164"/>
      <c r="J359" s="175">
        <f>BK359</f>
        <v>0</v>
      </c>
      <c r="K359" s="161"/>
      <c r="L359" s="166"/>
      <c r="M359" s="167"/>
      <c r="N359" s="168"/>
      <c r="O359" s="168"/>
      <c r="P359" s="169">
        <f>SUM(P360:P377)</f>
        <v>0</v>
      </c>
      <c r="Q359" s="168"/>
      <c r="R359" s="169">
        <f>SUM(R360:R377)</f>
        <v>0.18340782</v>
      </c>
      <c r="S359" s="168"/>
      <c r="T359" s="170">
        <f>SUM(T360:T377)</f>
        <v>0.45918156999999998</v>
      </c>
      <c r="AR359" s="171" t="s">
        <v>141</v>
      </c>
      <c r="AT359" s="172" t="s">
        <v>78</v>
      </c>
      <c r="AU359" s="172" t="s">
        <v>21</v>
      </c>
      <c r="AY359" s="171" t="s">
        <v>132</v>
      </c>
      <c r="BK359" s="173">
        <f>SUM(BK360:BK377)</f>
        <v>0</v>
      </c>
    </row>
    <row r="360" spans="1:65" s="2" customFormat="1" ht="14.45" customHeight="1">
      <c r="A360" s="36"/>
      <c r="B360" s="37"/>
      <c r="C360" s="176" t="s">
        <v>1044</v>
      </c>
      <c r="D360" s="176" t="s">
        <v>135</v>
      </c>
      <c r="E360" s="177" t="s">
        <v>1060</v>
      </c>
      <c r="F360" s="178" t="s">
        <v>1061</v>
      </c>
      <c r="G360" s="179" t="s">
        <v>191</v>
      </c>
      <c r="H360" s="180">
        <v>5.5209999999999999</v>
      </c>
      <c r="I360" s="181"/>
      <c r="J360" s="182">
        <f>ROUND(I360*H360,2)</f>
        <v>0</v>
      </c>
      <c r="K360" s="178" t="s">
        <v>139</v>
      </c>
      <c r="L360" s="41"/>
      <c r="M360" s="183" t="s">
        <v>32</v>
      </c>
      <c r="N360" s="184" t="s">
        <v>51</v>
      </c>
      <c r="O360" s="66"/>
      <c r="P360" s="185">
        <f>O360*H360</f>
        <v>0</v>
      </c>
      <c r="Q360" s="185">
        <v>2.9999999999999997E-4</v>
      </c>
      <c r="R360" s="185">
        <f>Q360*H360</f>
        <v>1.6562999999999999E-3</v>
      </c>
      <c r="S360" s="185">
        <v>0</v>
      </c>
      <c r="T360" s="186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7" t="s">
        <v>259</v>
      </c>
      <c r="AT360" s="187" t="s">
        <v>135</v>
      </c>
      <c r="AU360" s="187" t="s">
        <v>141</v>
      </c>
      <c r="AY360" s="18" t="s">
        <v>132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18" t="s">
        <v>141</v>
      </c>
      <c r="BK360" s="188">
        <f>ROUND(I360*H360,2)</f>
        <v>0</v>
      </c>
      <c r="BL360" s="18" t="s">
        <v>259</v>
      </c>
      <c r="BM360" s="187" t="s">
        <v>1894</v>
      </c>
    </row>
    <row r="361" spans="1:65" s="13" customFormat="1">
      <c r="B361" s="194"/>
      <c r="C361" s="195"/>
      <c r="D361" s="196" t="s">
        <v>193</v>
      </c>
      <c r="E361" s="197" t="s">
        <v>32</v>
      </c>
      <c r="F361" s="198" t="s">
        <v>1063</v>
      </c>
      <c r="G361" s="195"/>
      <c r="H361" s="199">
        <v>4.9059999999999997</v>
      </c>
      <c r="I361" s="200"/>
      <c r="J361" s="195"/>
      <c r="K361" s="195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193</v>
      </c>
      <c r="AU361" s="205" t="s">
        <v>141</v>
      </c>
      <c r="AV361" s="13" t="s">
        <v>141</v>
      </c>
      <c r="AW361" s="13" t="s">
        <v>41</v>
      </c>
      <c r="AX361" s="13" t="s">
        <v>79</v>
      </c>
      <c r="AY361" s="205" t="s">
        <v>132</v>
      </c>
    </row>
    <row r="362" spans="1:65" s="13" customFormat="1">
      <c r="B362" s="194"/>
      <c r="C362" s="195"/>
      <c r="D362" s="196" t="s">
        <v>193</v>
      </c>
      <c r="E362" s="197" t="s">
        <v>32</v>
      </c>
      <c r="F362" s="198" t="s">
        <v>1064</v>
      </c>
      <c r="G362" s="195"/>
      <c r="H362" s="199">
        <v>0.61499999999999999</v>
      </c>
      <c r="I362" s="200"/>
      <c r="J362" s="195"/>
      <c r="K362" s="195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193</v>
      </c>
      <c r="AU362" s="205" t="s">
        <v>141</v>
      </c>
      <c r="AV362" s="13" t="s">
        <v>141</v>
      </c>
      <c r="AW362" s="13" t="s">
        <v>41</v>
      </c>
      <c r="AX362" s="13" t="s">
        <v>79</v>
      </c>
      <c r="AY362" s="205" t="s">
        <v>132</v>
      </c>
    </row>
    <row r="363" spans="1:65" s="14" customFormat="1">
      <c r="B363" s="206"/>
      <c r="C363" s="207"/>
      <c r="D363" s="196" t="s">
        <v>193</v>
      </c>
      <c r="E363" s="208" t="s">
        <v>32</v>
      </c>
      <c r="F363" s="209" t="s">
        <v>195</v>
      </c>
      <c r="G363" s="207"/>
      <c r="H363" s="210">
        <v>5.5209999999999999</v>
      </c>
      <c r="I363" s="211"/>
      <c r="J363" s="207"/>
      <c r="K363" s="207"/>
      <c r="L363" s="212"/>
      <c r="M363" s="213"/>
      <c r="N363" s="214"/>
      <c r="O363" s="214"/>
      <c r="P363" s="214"/>
      <c r="Q363" s="214"/>
      <c r="R363" s="214"/>
      <c r="S363" s="214"/>
      <c r="T363" s="215"/>
      <c r="AT363" s="216" t="s">
        <v>193</v>
      </c>
      <c r="AU363" s="216" t="s">
        <v>141</v>
      </c>
      <c r="AV363" s="14" t="s">
        <v>150</v>
      </c>
      <c r="AW363" s="14" t="s">
        <v>41</v>
      </c>
      <c r="AX363" s="14" t="s">
        <v>21</v>
      </c>
      <c r="AY363" s="216" t="s">
        <v>132</v>
      </c>
    </row>
    <row r="364" spans="1:65" s="2" customFormat="1" ht="24.2" customHeight="1">
      <c r="A364" s="36"/>
      <c r="B364" s="37"/>
      <c r="C364" s="176" t="s">
        <v>1048</v>
      </c>
      <c r="D364" s="176" t="s">
        <v>135</v>
      </c>
      <c r="E364" s="177" t="s">
        <v>1066</v>
      </c>
      <c r="F364" s="178" t="s">
        <v>1067</v>
      </c>
      <c r="G364" s="179" t="s">
        <v>191</v>
      </c>
      <c r="H364" s="180">
        <v>5.5209999999999999</v>
      </c>
      <c r="I364" s="181"/>
      <c r="J364" s="182">
        <f>ROUND(I364*H364,2)</f>
        <v>0</v>
      </c>
      <c r="K364" s="178" t="s">
        <v>139</v>
      </c>
      <c r="L364" s="41"/>
      <c r="M364" s="183" t="s">
        <v>32</v>
      </c>
      <c r="N364" s="184" t="s">
        <v>51</v>
      </c>
      <c r="O364" s="66"/>
      <c r="P364" s="185">
        <f>O364*H364</f>
        <v>0</v>
      </c>
      <c r="Q364" s="185">
        <v>4.4999999999999997E-3</v>
      </c>
      <c r="R364" s="185">
        <f>Q364*H364</f>
        <v>2.4844499999999999E-2</v>
      </c>
      <c r="S364" s="185">
        <v>0</v>
      </c>
      <c r="T364" s="186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7" t="s">
        <v>259</v>
      </c>
      <c r="AT364" s="187" t="s">
        <v>135</v>
      </c>
      <c r="AU364" s="187" t="s">
        <v>141</v>
      </c>
      <c r="AY364" s="18" t="s">
        <v>132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18" t="s">
        <v>141</v>
      </c>
      <c r="BK364" s="188">
        <f>ROUND(I364*H364,2)</f>
        <v>0</v>
      </c>
      <c r="BL364" s="18" t="s">
        <v>259</v>
      </c>
      <c r="BM364" s="187" t="s">
        <v>1895</v>
      </c>
    </row>
    <row r="365" spans="1:65" s="2" customFormat="1" ht="24.2" customHeight="1">
      <c r="A365" s="36"/>
      <c r="B365" s="37"/>
      <c r="C365" s="176" t="s">
        <v>1050</v>
      </c>
      <c r="D365" s="176" t="s">
        <v>135</v>
      </c>
      <c r="E365" s="177" t="s">
        <v>1070</v>
      </c>
      <c r="F365" s="178" t="s">
        <v>1071</v>
      </c>
      <c r="G365" s="179" t="s">
        <v>221</v>
      </c>
      <c r="H365" s="180">
        <v>2.484</v>
      </c>
      <c r="I365" s="181"/>
      <c r="J365" s="182">
        <f>ROUND(I365*H365,2)</f>
        <v>0</v>
      </c>
      <c r="K365" s="178" t="s">
        <v>139</v>
      </c>
      <c r="L365" s="41"/>
      <c r="M365" s="183" t="s">
        <v>32</v>
      </c>
      <c r="N365" s="184" t="s">
        <v>51</v>
      </c>
      <c r="O365" s="66"/>
      <c r="P365" s="185">
        <f>O365*H365</f>
        <v>0</v>
      </c>
      <c r="Q365" s="185">
        <v>4.2999999999999999E-4</v>
      </c>
      <c r="R365" s="185">
        <f>Q365*H365</f>
        <v>1.0681199999999999E-3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259</v>
      </c>
      <c r="AT365" s="187" t="s">
        <v>135</v>
      </c>
      <c r="AU365" s="187" t="s">
        <v>141</v>
      </c>
      <c r="AY365" s="18" t="s">
        <v>132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141</v>
      </c>
      <c r="BK365" s="188">
        <f>ROUND(I365*H365,2)</f>
        <v>0</v>
      </c>
      <c r="BL365" s="18" t="s">
        <v>259</v>
      </c>
      <c r="BM365" s="187" t="s">
        <v>1896</v>
      </c>
    </row>
    <row r="366" spans="1:65" s="13" customFormat="1">
      <c r="B366" s="194"/>
      <c r="C366" s="195"/>
      <c r="D366" s="196" t="s">
        <v>193</v>
      </c>
      <c r="E366" s="197" t="s">
        <v>32</v>
      </c>
      <c r="F366" s="198" t="s">
        <v>1073</v>
      </c>
      <c r="G366" s="195"/>
      <c r="H366" s="199">
        <v>2.484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193</v>
      </c>
      <c r="AU366" s="205" t="s">
        <v>141</v>
      </c>
      <c r="AV366" s="13" t="s">
        <v>141</v>
      </c>
      <c r="AW366" s="13" t="s">
        <v>41</v>
      </c>
      <c r="AX366" s="13" t="s">
        <v>79</v>
      </c>
      <c r="AY366" s="205" t="s">
        <v>132</v>
      </c>
    </row>
    <row r="367" spans="1:65" s="14" customFormat="1">
      <c r="B367" s="206"/>
      <c r="C367" s="207"/>
      <c r="D367" s="196" t="s">
        <v>193</v>
      </c>
      <c r="E367" s="208" t="s">
        <v>32</v>
      </c>
      <c r="F367" s="209" t="s">
        <v>195</v>
      </c>
      <c r="G367" s="207"/>
      <c r="H367" s="210">
        <v>2.484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193</v>
      </c>
      <c r="AU367" s="216" t="s">
        <v>141</v>
      </c>
      <c r="AV367" s="14" t="s">
        <v>150</v>
      </c>
      <c r="AW367" s="14" t="s">
        <v>41</v>
      </c>
      <c r="AX367" s="14" t="s">
        <v>21</v>
      </c>
      <c r="AY367" s="216" t="s">
        <v>132</v>
      </c>
    </row>
    <row r="368" spans="1:65" s="2" customFormat="1" ht="14.45" customHeight="1">
      <c r="A368" s="36"/>
      <c r="B368" s="37"/>
      <c r="C368" s="217" t="s">
        <v>1053</v>
      </c>
      <c r="D368" s="217" t="s">
        <v>234</v>
      </c>
      <c r="E368" s="218" t="s">
        <v>1075</v>
      </c>
      <c r="F368" s="219" t="s">
        <v>1076</v>
      </c>
      <c r="G368" s="220" t="s">
        <v>373</v>
      </c>
      <c r="H368" s="221">
        <v>9.9</v>
      </c>
      <c r="I368" s="222"/>
      <c r="J368" s="223">
        <f>ROUND(I368*H368,2)</f>
        <v>0</v>
      </c>
      <c r="K368" s="219" t="s">
        <v>139</v>
      </c>
      <c r="L368" s="224"/>
      <c r="M368" s="225" t="s">
        <v>32</v>
      </c>
      <c r="N368" s="226" t="s">
        <v>51</v>
      </c>
      <c r="O368" s="66"/>
      <c r="P368" s="185">
        <f>O368*H368</f>
        <v>0</v>
      </c>
      <c r="Q368" s="185">
        <v>4.4999999999999999E-4</v>
      </c>
      <c r="R368" s="185">
        <f>Q368*H368</f>
        <v>4.4549999999999998E-3</v>
      </c>
      <c r="S368" s="185">
        <v>0</v>
      </c>
      <c r="T368" s="186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7" t="s">
        <v>342</v>
      </c>
      <c r="AT368" s="187" t="s">
        <v>234</v>
      </c>
      <c r="AU368" s="187" t="s">
        <v>141</v>
      </c>
      <c r="AY368" s="18" t="s">
        <v>132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18" t="s">
        <v>141</v>
      </c>
      <c r="BK368" s="188">
        <f>ROUND(I368*H368,2)</f>
        <v>0</v>
      </c>
      <c r="BL368" s="18" t="s">
        <v>259</v>
      </c>
      <c r="BM368" s="187" t="s">
        <v>1897</v>
      </c>
    </row>
    <row r="369" spans="1:65" s="13" customFormat="1">
      <c r="B369" s="194"/>
      <c r="C369" s="195"/>
      <c r="D369" s="196" t="s">
        <v>193</v>
      </c>
      <c r="E369" s="195"/>
      <c r="F369" s="198" t="s">
        <v>1078</v>
      </c>
      <c r="G369" s="195"/>
      <c r="H369" s="199">
        <v>9.9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193</v>
      </c>
      <c r="AU369" s="205" t="s">
        <v>141</v>
      </c>
      <c r="AV369" s="13" t="s">
        <v>141</v>
      </c>
      <c r="AW369" s="13" t="s">
        <v>4</v>
      </c>
      <c r="AX369" s="13" t="s">
        <v>21</v>
      </c>
      <c r="AY369" s="205" t="s">
        <v>132</v>
      </c>
    </row>
    <row r="370" spans="1:65" s="2" customFormat="1" ht="14.45" customHeight="1">
      <c r="A370" s="36"/>
      <c r="B370" s="37"/>
      <c r="C370" s="176" t="s">
        <v>1055</v>
      </c>
      <c r="D370" s="176" t="s">
        <v>135</v>
      </c>
      <c r="E370" s="177" t="s">
        <v>1080</v>
      </c>
      <c r="F370" s="178" t="s">
        <v>1081</v>
      </c>
      <c r="G370" s="179" t="s">
        <v>191</v>
      </c>
      <c r="H370" s="180">
        <v>5.5209999999999999</v>
      </c>
      <c r="I370" s="181"/>
      <c r="J370" s="182">
        <f>ROUND(I370*H370,2)</f>
        <v>0</v>
      </c>
      <c r="K370" s="178" t="s">
        <v>139</v>
      </c>
      <c r="L370" s="41"/>
      <c r="M370" s="183" t="s">
        <v>32</v>
      </c>
      <c r="N370" s="184" t="s">
        <v>51</v>
      </c>
      <c r="O370" s="66"/>
      <c r="P370" s="185">
        <f>O370*H370</f>
        <v>0</v>
      </c>
      <c r="Q370" s="185">
        <v>0</v>
      </c>
      <c r="R370" s="185">
        <f>Q370*H370</f>
        <v>0</v>
      </c>
      <c r="S370" s="185">
        <v>8.3169999999999994E-2</v>
      </c>
      <c r="T370" s="186">
        <f>S370*H370</f>
        <v>0.45918156999999998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7" t="s">
        <v>259</v>
      </c>
      <c r="AT370" s="187" t="s">
        <v>135</v>
      </c>
      <c r="AU370" s="187" t="s">
        <v>141</v>
      </c>
      <c r="AY370" s="18" t="s">
        <v>132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18" t="s">
        <v>141</v>
      </c>
      <c r="BK370" s="188">
        <f>ROUND(I370*H370,2)</f>
        <v>0</v>
      </c>
      <c r="BL370" s="18" t="s">
        <v>259</v>
      </c>
      <c r="BM370" s="187" t="s">
        <v>1898</v>
      </c>
    </row>
    <row r="371" spans="1:65" s="2" customFormat="1" ht="24.2" customHeight="1">
      <c r="A371" s="36"/>
      <c r="B371" s="37"/>
      <c r="C371" s="176" t="s">
        <v>1059</v>
      </c>
      <c r="D371" s="176" t="s">
        <v>135</v>
      </c>
      <c r="E371" s="177" t="s">
        <v>1084</v>
      </c>
      <c r="F371" s="178" t="s">
        <v>1085</v>
      </c>
      <c r="G371" s="179" t="s">
        <v>191</v>
      </c>
      <c r="H371" s="180">
        <v>5.5209999999999999</v>
      </c>
      <c r="I371" s="181"/>
      <c r="J371" s="182">
        <f>ROUND(I371*H371,2)</f>
        <v>0</v>
      </c>
      <c r="K371" s="178" t="s">
        <v>139</v>
      </c>
      <c r="L371" s="41"/>
      <c r="M371" s="183" t="s">
        <v>32</v>
      </c>
      <c r="N371" s="184" t="s">
        <v>51</v>
      </c>
      <c r="O371" s="66"/>
      <c r="P371" s="185">
        <f>O371*H371</f>
        <v>0</v>
      </c>
      <c r="Q371" s="185">
        <v>6.3E-3</v>
      </c>
      <c r="R371" s="185">
        <f>Q371*H371</f>
        <v>3.4782300000000002E-2</v>
      </c>
      <c r="S371" s="185">
        <v>0</v>
      </c>
      <c r="T371" s="186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7" t="s">
        <v>259</v>
      </c>
      <c r="AT371" s="187" t="s">
        <v>135</v>
      </c>
      <c r="AU371" s="187" t="s">
        <v>141</v>
      </c>
      <c r="AY371" s="18" t="s">
        <v>132</v>
      </c>
      <c r="BE371" s="188">
        <f>IF(N371="základní",J371,0)</f>
        <v>0</v>
      </c>
      <c r="BF371" s="188">
        <f>IF(N371="snížená",J371,0)</f>
        <v>0</v>
      </c>
      <c r="BG371" s="188">
        <f>IF(N371="zákl. přenesená",J371,0)</f>
        <v>0</v>
      </c>
      <c r="BH371" s="188">
        <f>IF(N371="sníž. přenesená",J371,0)</f>
        <v>0</v>
      </c>
      <c r="BI371" s="188">
        <f>IF(N371="nulová",J371,0)</f>
        <v>0</v>
      </c>
      <c r="BJ371" s="18" t="s">
        <v>141</v>
      </c>
      <c r="BK371" s="188">
        <f>ROUND(I371*H371,2)</f>
        <v>0</v>
      </c>
      <c r="BL371" s="18" t="s">
        <v>259</v>
      </c>
      <c r="BM371" s="187" t="s">
        <v>1899</v>
      </c>
    </row>
    <row r="372" spans="1:65" s="13" customFormat="1">
      <c r="B372" s="194"/>
      <c r="C372" s="195"/>
      <c r="D372" s="196" t="s">
        <v>193</v>
      </c>
      <c r="E372" s="197" t="s">
        <v>32</v>
      </c>
      <c r="F372" s="198" t="s">
        <v>1063</v>
      </c>
      <c r="G372" s="195"/>
      <c r="H372" s="199">
        <v>4.9059999999999997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193</v>
      </c>
      <c r="AU372" s="205" t="s">
        <v>141</v>
      </c>
      <c r="AV372" s="13" t="s">
        <v>141</v>
      </c>
      <c r="AW372" s="13" t="s">
        <v>41</v>
      </c>
      <c r="AX372" s="13" t="s">
        <v>79</v>
      </c>
      <c r="AY372" s="205" t="s">
        <v>132</v>
      </c>
    </row>
    <row r="373" spans="1:65" s="13" customFormat="1">
      <c r="B373" s="194"/>
      <c r="C373" s="195"/>
      <c r="D373" s="196" t="s">
        <v>193</v>
      </c>
      <c r="E373" s="197" t="s">
        <v>32</v>
      </c>
      <c r="F373" s="198" t="s">
        <v>1064</v>
      </c>
      <c r="G373" s="195"/>
      <c r="H373" s="199">
        <v>0.61499999999999999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193</v>
      </c>
      <c r="AU373" s="205" t="s">
        <v>141</v>
      </c>
      <c r="AV373" s="13" t="s">
        <v>141</v>
      </c>
      <c r="AW373" s="13" t="s">
        <v>41</v>
      </c>
      <c r="AX373" s="13" t="s">
        <v>79</v>
      </c>
      <c r="AY373" s="205" t="s">
        <v>132</v>
      </c>
    </row>
    <row r="374" spans="1:65" s="14" customFormat="1">
      <c r="B374" s="206"/>
      <c r="C374" s="207"/>
      <c r="D374" s="196" t="s">
        <v>193</v>
      </c>
      <c r="E374" s="208" t="s">
        <v>32</v>
      </c>
      <c r="F374" s="209" t="s">
        <v>195</v>
      </c>
      <c r="G374" s="207"/>
      <c r="H374" s="210">
        <v>5.5209999999999999</v>
      </c>
      <c r="I374" s="211"/>
      <c r="J374" s="207"/>
      <c r="K374" s="207"/>
      <c r="L374" s="212"/>
      <c r="M374" s="213"/>
      <c r="N374" s="214"/>
      <c r="O374" s="214"/>
      <c r="P374" s="214"/>
      <c r="Q374" s="214"/>
      <c r="R374" s="214"/>
      <c r="S374" s="214"/>
      <c r="T374" s="215"/>
      <c r="AT374" s="216" t="s">
        <v>193</v>
      </c>
      <c r="AU374" s="216" t="s">
        <v>141</v>
      </c>
      <c r="AV374" s="14" t="s">
        <v>150</v>
      </c>
      <c r="AW374" s="14" t="s">
        <v>41</v>
      </c>
      <c r="AX374" s="14" t="s">
        <v>21</v>
      </c>
      <c r="AY374" s="216" t="s">
        <v>132</v>
      </c>
    </row>
    <row r="375" spans="1:65" s="2" customFormat="1" ht="14.45" customHeight="1">
      <c r="A375" s="36"/>
      <c r="B375" s="37"/>
      <c r="C375" s="217" t="s">
        <v>1065</v>
      </c>
      <c r="D375" s="217" t="s">
        <v>234</v>
      </c>
      <c r="E375" s="218" t="s">
        <v>1088</v>
      </c>
      <c r="F375" s="219" t="s">
        <v>1089</v>
      </c>
      <c r="G375" s="220" t="s">
        <v>191</v>
      </c>
      <c r="H375" s="221">
        <v>6.0730000000000004</v>
      </c>
      <c r="I375" s="222"/>
      <c r="J375" s="223">
        <f>ROUND(I375*H375,2)</f>
        <v>0</v>
      </c>
      <c r="K375" s="219" t="s">
        <v>139</v>
      </c>
      <c r="L375" s="224"/>
      <c r="M375" s="225" t="s">
        <v>32</v>
      </c>
      <c r="N375" s="226" t="s">
        <v>51</v>
      </c>
      <c r="O375" s="66"/>
      <c r="P375" s="185">
        <f>O375*H375</f>
        <v>0</v>
      </c>
      <c r="Q375" s="185">
        <v>1.9199999999999998E-2</v>
      </c>
      <c r="R375" s="185">
        <f>Q375*H375</f>
        <v>0.1166016</v>
      </c>
      <c r="S375" s="185">
        <v>0</v>
      </c>
      <c r="T375" s="186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7" t="s">
        <v>342</v>
      </c>
      <c r="AT375" s="187" t="s">
        <v>234</v>
      </c>
      <c r="AU375" s="187" t="s">
        <v>141</v>
      </c>
      <c r="AY375" s="18" t="s">
        <v>132</v>
      </c>
      <c r="BE375" s="188">
        <f>IF(N375="základní",J375,0)</f>
        <v>0</v>
      </c>
      <c r="BF375" s="188">
        <f>IF(N375="snížená",J375,0)</f>
        <v>0</v>
      </c>
      <c r="BG375" s="188">
        <f>IF(N375="zákl. přenesená",J375,0)</f>
        <v>0</v>
      </c>
      <c r="BH375" s="188">
        <f>IF(N375="sníž. přenesená",J375,0)</f>
        <v>0</v>
      </c>
      <c r="BI375" s="188">
        <f>IF(N375="nulová",J375,0)</f>
        <v>0</v>
      </c>
      <c r="BJ375" s="18" t="s">
        <v>141</v>
      </c>
      <c r="BK375" s="188">
        <f>ROUND(I375*H375,2)</f>
        <v>0</v>
      </c>
      <c r="BL375" s="18" t="s">
        <v>259</v>
      </c>
      <c r="BM375" s="187" t="s">
        <v>1900</v>
      </c>
    </row>
    <row r="376" spans="1:65" s="13" customFormat="1">
      <c r="B376" s="194"/>
      <c r="C376" s="195"/>
      <c r="D376" s="196" t="s">
        <v>193</v>
      </c>
      <c r="E376" s="195"/>
      <c r="F376" s="198" t="s">
        <v>1091</v>
      </c>
      <c r="G376" s="195"/>
      <c r="H376" s="199">
        <v>6.0730000000000004</v>
      </c>
      <c r="I376" s="200"/>
      <c r="J376" s="195"/>
      <c r="K376" s="195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193</v>
      </c>
      <c r="AU376" s="205" t="s">
        <v>141</v>
      </c>
      <c r="AV376" s="13" t="s">
        <v>141</v>
      </c>
      <c r="AW376" s="13" t="s">
        <v>4</v>
      </c>
      <c r="AX376" s="13" t="s">
        <v>21</v>
      </c>
      <c r="AY376" s="205" t="s">
        <v>132</v>
      </c>
    </row>
    <row r="377" spans="1:65" s="2" customFormat="1" ht="24.2" customHeight="1">
      <c r="A377" s="36"/>
      <c r="B377" s="37"/>
      <c r="C377" s="176" t="s">
        <v>1069</v>
      </c>
      <c r="D377" s="176" t="s">
        <v>135</v>
      </c>
      <c r="E377" s="177" t="s">
        <v>1093</v>
      </c>
      <c r="F377" s="178" t="s">
        <v>1094</v>
      </c>
      <c r="G377" s="179" t="s">
        <v>242</v>
      </c>
      <c r="H377" s="180">
        <v>0.183</v>
      </c>
      <c r="I377" s="181"/>
      <c r="J377" s="182">
        <f>ROUND(I377*H377,2)</f>
        <v>0</v>
      </c>
      <c r="K377" s="178" t="s">
        <v>139</v>
      </c>
      <c r="L377" s="41"/>
      <c r="M377" s="183" t="s">
        <v>32</v>
      </c>
      <c r="N377" s="184" t="s">
        <v>51</v>
      </c>
      <c r="O377" s="66"/>
      <c r="P377" s="185">
        <f>O377*H377</f>
        <v>0</v>
      </c>
      <c r="Q377" s="185">
        <v>0</v>
      </c>
      <c r="R377" s="185">
        <f>Q377*H377</f>
        <v>0</v>
      </c>
      <c r="S377" s="185">
        <v>0</v>
      </c>
      <c r="T377" s="186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7" t="s">
        <v>259</v>
      </c>
      <c r="AT377" s="187" t="s">
        <v>135</v>
      </c>
      <c r="AU377" s="187" t="s">
        <v>141</v>
      </c>
      <c r="AY377" s="18" t="s">
        <v>132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8" t="s">
        <v>141</v>
      </c>
      <c r="BK377" s="188">
        <f>ROUND(I377*H377,2)</f>
        <v>0</v>
      </c>
      <c r="BL377" s="18" t="s">
        <v>259</v>
      </c>
      <c r="BM377" s="187" t="s">
        <v>1901</v>
      </c>
    </row>
    <row r="378" spans="1:65" s="12" customFormat="1" ht="22.9" customHeight="1">
      <c r="B378" s="160"/>
      <c r="C378" s="161"/>
      <c r="D378" s="162" t="s">
        <v>78</v>
      </c>
      <c r="E378" s="174" t="s">
        <v>774</v>
      </c>
      <c r="F378" s="174" t="s">
        <v>775</v>
      </c>
      <c r="G378" s="161"/>
      <c r="H378" s="161"/>
      <c r="I378" s="164"/>
      <c r="J378" s="175">
        <f>BK378</f>
        <v>0</v>
      </c>
      <c r="K378" s="161"/>
      <c r="L378" s="166"/>
      <c r="M378" s="167"/>
      <c r="N378" s="168"/>
      <c r="O378" s="168"/>
      <c r="P378" s="169">
        <f>SUM(P379:P382)</f>
        <v>0</v>
      </c>
      <c r="Q378" s="168"/>
      <c r="R378" s="169">
        <f>SUM(R379:R382)</f>
        <v>6.3974400000000001E-2</v>
      </c>
      <c r="S378" s="168"/>
      <c r="T378" s="170">
        <f>SUM(T379:T382)</f>
        <v>0</v>
      </c>
      <c r="AR378" s="171" t="s">
        <v>141</v>
      </c>
      <c r="AT378" s="172" t="s">
        <v>78</v>
      </c>
      <c r="AU378" s="172" t="s">
        <v>21</v>
      </c>
      <c r="AY378" s="171" t="s">
        <v>132</v>
      </c>
      <c r="BK378" s="173">
        <f>SUM(BK379:BK382)</f>
        <v>0</v>
      </c>
    </row>
    <row r="379" spans="1:65" s="2" customFormat="1" ht="14.45" customHeight="1">
      <c r="A379" s="36"/>
      <c r="B379" s="37"/>
      <c r="C379" s="176" t="s">
        <v>1074</v>
      </c>
      <c r="D379" s="176" t="s">
        <v>135</v>
      </c>
      <c r="E379" s="177" t="s">
        <v>777</v>
      </c>
      <c r="F379" s="178" t="s">
        <v>778</v>
      </c>
      <c r="G379" s="179" t="s">
        <v>191</v>
      </c>
      <c r="H379" s="180">
        <v>152.32</v>
      </c>
      <c r="I379" s="181"/>
      <c r="J379" s="182">
        <f>ROUND(I379*H379,2)</f>
        <v>0</v>
      </c>
      <c r="K379" s="178" t="s">
        <v>139</v>
      </c>
      <c r="L379" s="41"/>
      <c r="M379" s="183" t="s">
        <v>32</v>
      </c>
      <c r="N379" s="184" t="s">
        <v>51</v>
      </c>
      <c r="O379" s="66"/>
      <c r="P379" s="185">
        <f>O379*H379</f>
        <v>0</v>
      </c>
      <c r="Q379" s="185">
        <v>0</v>
      </c>
      <c r="R379" s="185">
        <f>Q379*H379</f>
        <v>0</v>
      </c>
      <c r="S379" s="185">
        <v>0</v>
      </c>
      <c r="T379" s="186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7" t="s">
        <v>259</v>
      </c>
      <c r="AT379" s="187" t="s">
        <v>135</v>
      </c>
      <c r="AU379" s="187" t="s">
        <v>141</v>
      </c>
      <c r="AY379" s="18" t="s">
        <v>132</v>
      </c>
      <c r="BE379" s="188">
        <f>IF(N379="základní",J379,0)</f>
        <v>0</v>
      </c>
      <c r="BF379" s="188">
        <f>IF(N379="snížená",J379,0)</f>
        <v>0</v>
      </c>
      <c r="BG379" s="188">
        <f>IF(N379="zákl. přenesená",J379,0)</f>
        <v>0</v>
      </c>
      <c r="BH379" s="188">
        <f>IF(N379="sníž. přenesená",J379,0)</f>
        <v>0</v>
      </c>
      <c r="BI379" s="188">
        <f>IF(N379="nulová",J379,0)</f>
        <v>0</v>
      </c>
      <c r="BJ379" s="18" t="s">
        <v>141</v>
      </c>
      <c r="BK379" s="188">
        <f>ROUND(I379*H379,2)</f>
        <v>0</v>
      </c>
      <c r="BL379" s="18" t="s">
        <v>259</v>
      </c>
      <c r="BM379" s="187" t="s">
        <v>1902</v>
      </c>
    </row>
    <row r="380" spans="1:65" s="2" customFormat="1" ht="24.2" customHeight="1">
      <c r="A380" s="36"/>
      <c r="B380" s="37"/>
      <c r="C380" s="217" t="s">
        <v>1079</v>
      </c>
      <c r="D380" s="217" t="s">
        <v>234</v>
      </c>
      <c r="E380" s="218" t="s">
        <v>781</v>
      </c>
      <c r="F380" s="219" t="s">
        <v>782</v>
      </c>
      <c r="G380" s="220" t="s">
        <v>221</v>
      </c>
      <c r="H380" s="221">
        <v>159.93600000000001</v>
      </c>
      <c r="I380" s="222"/>
      <c r="J380" s="223">
        <f>ROUND(I380*H380,2)</f>
        <v>0</v>
      </c>
      <c r="K380" s="219" t="s">
        <v>139</v>
      </c>
      <c r="L380" s="224"/>
      <c r="M380" s="225" t="s">
        <v>32</v>
      </c>
      <c r="N380" s="226" t="s">
        <v>51</v>
      </c>
      <c r="O380" s="66"/>
      <c r="P380" s="185">
        <f>O380*H380</f>
        <v>0</v>
      </c>
      <c r="Q380" s="185">
        <v>4.0000000000000002E-4</v>
      </c>
      <c r="R380" s="185">
        <f>Q380*H380</f>
        <v>6.3974400000000001E-2</v>
      </c>
      <c r="S380" s="185">
        <v>0</v>
      </c>
      <c r="T380" s="186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7" t="s">
        <v>342</v>
      </c>
      <c r="AT380" s="187" t="s">
        <v>234</v>
      </c>
      <c r="AU380" s="187" t="s">
        <v>141</v>
      </c>
      <c r="AY380" s="18" t="s">
        <v>132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18" t="s">
        <v>141</v>
      </c>
      <c r="BK380" s="188">
        <f>ROUND(I380*H380,2)</f>
        <v>0</v>
      </c>
      <c r="BL380" s="18" t="s">
        <v>259</v>
      </c>
      <c r="BM380" s="187" t="s">
        <v>1903</v>
      </c>
    </row>
    <row r="381" spans="1:65" s="13" customFormat="1">
      <c r="B381" s="194"/>
      <c r="C381" s="195"/>
      <c r="D381" s="196" t="s">
        <v>193</v>
      </c>
      <c r="E381" s="195"/>
      <c r="F381" s="198" t="s">
        <v>990</v>
      </c>
      <c r="G381" s="195"/>
      <c r="H381" s="199">
        <v>159.93600000000001</v>
      </c>
      <c r="I381" s="200"/>
      <c r="J381" s="195"/>
      <c r="K381" s="195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193</v>
      </c>
      <c r="AU381" s="205" t="s">
        <v>141</v>
      </c>
      <c r="AV381" s="13" t="s">
        <v>141</v>
      </c>
      <c r="AW381" s="13" t="s">
        <v>4</v>
      </c>
      <c r="AX381" s="13" t="s">
        <v>21</v>
      </c>
      <c r="AY381" s="205" t="s">
        <v>132</v>
      </c>
    </row>
    <row r="382" spans="1:65" s="2" customFormat="1" ht="24.2" customHeight="1">
      <c r="A382" s="36"/>
      <c r="B382" s="37"/>
      <c r="C382" s="176" t="s">
        <v>1083</v>
      </c>
      <c r="D382" s="176" t="s">
        <v>135</v>
      </c>
      <c r="E382" s="177" t="s">
        <v>785</v>
      </c>
      <c r="F382" s="178" t="s">
        <v>786</v>
      </c>
      <c r="G382" s="179" t="s">
        <v>242</v>
      </c>
      <c r="H382" s="180">
        <v>6.4000000000000001E-2</v>
      </c>
      <c r="I382" s="181"/>
      <c r="J382" s="182">
        <f>ROUND(I382*H382,2)</f>
        <v>0</v>
      </c>
      <c r="K382" s="178" t="s">
        <v>139</v>
      </c>
      <c r="L382" s="41"/>
      <c r="M382" s="183" t="s">
        <v>32</v>
      </c>
      <c r="N382" s="184" t="s">
        <v>51</v>
      </c>
      <c r="O382" s="66"/>
      <c r="P382" s="185">
        <f>O382*H382</f>
        <v>0</v>
      </c>
      <c r="Q382" s="185">
        <v>0</v>
      </c>
      <c r="R382" s="185">
        <f>Q382*H382</f>
        <v>0</v>
      </c>
      <c r="S382" s="185">
        <v>0</v>
      </c>
      <c r="T382" s="18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259</v>
      </c>
      <c r="AT382" s="187" t="s">
        <v>135</v>
      </c>
      <c r="AU382" s="187" t="s">
        <v>141</v>
      </c>
      <c r="AY382" s="18" t="s">
        <v>132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141</v>
      </c>
      <c r="BK382" s="188">
        <f>ROUND(I382*H382,2)</f>
        <v>0</v>
      </c>
      <c r="BL382" s="18" t="s">
        <v>259</v>
      </c>
      <c r="BM382" s="187" t="s">
        <v>1904</v>
      </c>
    </row>
    <row r="383" spans="1:65" s="12" customFormat="1" ht="22.9" customHeight="1">
      <c r="B383" s="160"/>
      <c r="C383" s="161"/>
      <c r="D383" s="162" t="s">
        <v>78</v>
      </c>
      <c r="E383" s="174" t="s">
        <v>788</v>
      </c>
      <c r="F383" s="174" t="s">
        <v>789</v>
      </c>
      <c r="G383" s="161"/>
      <c r="H383" s="161"/>
      <c r="I383" s="164"/>
      <c r="J383" s="175">
        <f>BK383</f>
        <v>0</v>
      </c>
      <c r="K383" s="161"/>
      <c r="L383" s="166"/>
      <c r="M383" s="167"/>
      <c r="N383" s="168"/>
      <c r="O383" s="168"/>
      <c r="P383" s="169">
        <f>SUM(P384:P387)</f>
        <v>0</v>
      </c>
      <c r="Q383" s="168"/>
      <c r="R383" s="169">
        <f>SUM(R384:R387)</f>
        <v>9.7500000000000003E-2</v>
      </c>
      <c r="S383" s="168"/>
      <c r="T383" s="170">
        <f>SUM(T384:T387)</f>
        <v>0</v>
      </c>
      <c r="AR383" s="171" t="s">
        <v>141</v>
      </c>
      <c r="AT383" s="172" t="s">
        <v>78</v>
      </c>
      <c r="AU383" s="172" t="s">
        <v>21</v>
      </c>
      <c r="AY383" s="171" t="s">
        <v>132</v>
      </c>
      <c r="BK383" s="173">
        <f>SUM(BK384:BK387)</f>
        <v>0</v>
      </c>
    </row>
    <row r="384" spans="1:65" s="2" customFormat="1" ht="14.45" customHeight="1">
      <c r="A384" s="36"/>
      <c r="B384" s="37"/>
      <c r="C384" s="176" t="s">
        <v>1087</v>
      </c>
      <c r="D384" s="176" t="s">
        <v>135</v>
      </c>
      <c r="E384" s="177" t="s">
        <v>791</v>
      </c>
      <c r="F384" s="178" t="s">
        <v>792</v>
      </c>
      <c r="G384" s="179" t="s">
        <v>191</v>
      </c>
      <c r="H384" s="180">
        <v>370</v>
      </c>
      <c r="I384" s="181"/>
      <c r="J384" s="182">
        <f>ROUND(I384*H384,2)</f>
        <v>0</v>
      </c>
      <c r="K384" s="178" t="s">
        <v>139</v>
      </c>
      <c r="L384" s="41"/>
      <c r="M384" s="183" t="s">
        <v>32</v>
      </c>
      <c r="N384" s="184" t="s">
        <v>51</v>
      </c>
      <c r="O384" s="66"/>
      <c r="P384" s="185">
        <f>O384*H384</f>
        <v>0</v>
      </c>
      <c r="Q384" s="185">
        <v>2.0000000000000002E-5</v>
      </c>
      <c r="R384" s="185">
        <f>Q384*H384</f>
        <v>7.4000000000000003E-3</v>
      </c>
      <c r="S384" s="185">
        <v>0</v>
      </c>
      <c r="T384" s="186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7" t="s">
        <v>259</v>
      </c>
      <c r="AT384" s="187" t="s">
        <v>135</v>
      </c>
      <c r="AU384" s="187" t="s">
        <v>141</v>
      </c>
      <c r="AY384" s="18" t="s">
        <v>132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8" t="s">
        <v>141</v>
      </c>
      <c r="BK384" s="188">
        <f>ROUND(I384*H384,2)</f>
        <v>0</v>
      </c>
      <c r="BL384" s="18" t="s">
        <v>259</v>
      </c>
      <c r="BM384" s="187" t="s">
        <v>1905</v>
      </c>
    </row>
    <row r="385" spans="1:65" s="2" customFormat="1" ht="14.45" customHeight="1">
      <c r="A385" s="36"/>
      <c r="B385" s="37"/>
      <c r="C385" s="176" t="s">
        <v>1092</v>
      </c>
      <c r="D385" s="176" t="s">
        <v>135</v>
      </c>
      <c r="E385" s="177" t="s">
        <v>795</v>
      </c>
      <c r="F385" s="178" t="s">
        <v>796</v>
      </c>
      <c r="G385" s="179" t="s">
        <v>191</v>
      </c>
      <c r="H385" s="180">
        <v>370</v>
      </c>
      <c r="I385" s="181"/>
      <c r="J385" s="182">
        <f>ROUND(I385*H385,2)</f>
        <v>0</v>
      </c>
      <c r="K385" s="178" t="s">
        <v>139</v>
      </c>
      <c r="L385" s="41"/>
      <c r="M385" s="183" t="s">
        <v>32</v>
      </c>
      <c r="N385" s="184" t="s">
        <v>51</v>
      </c>
      <c r="O385" s="66"/>
      <c r="P385" s="185">
        <f>O385*H385</f>
        <v>0</v>
      </c>
      <c r="Q385" s="185">
        <v>0</v>
      </c>
      <c r="R385" s="185">
        <f>Q385*H385</f>
        <v>0</v>
      </c>
      <c r="S385" s="185">
        <v>0</v>
      </c>
      <c r="T385" s="186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7" t="s">
        <v>259</v>
      </c>
      <c r="AT385" s="187" t="s">
        <v>135</v>
      </c>
      <c r="AU385" s="187" t="s">
        <v>141</v>
      </c>
      <c r="AY385" s="18" t="s">
        <v>132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18" t="s">
        <v>141</v>
      </c>
      <c r="BK385" s="188">
        <f>ROUND(I385*H385,2)</f>
        <v>0</v>
      </c>
      <c r="BL385" s="18" t="s">
        <v>259</v>
      </c>
      <c r="BM385" s="187" t="s">
        <v>1906</v>
      </c>
    </row>
    <row r="386" spans="1:65" s="2" customFormat="1" ht="24.2" customHeight="1">
      <c r="A386" s="36"/>
      <c r="B386" s="37"/>
      <c r="C386" s="176" t="s">
        <v>1096</v>
      </c>
      <c r="D386" s="176" t="s">
        <v>135</v>
      </c>
      <c r="E386" s="177" t="s">
        <v>799</v>
      </c>
      <c r="F386" s="178" t="s">
        <v>800</v>
      </c>
      <c r="G386" s="179" t="s">
        <v>191</v>
      </c>
      <c r="H386" s="180">
        <v>370</v>
      </c>
      <c r="I386" s="181"/>
      <c r="J386" s="182">
        <f>ROUND(I386*H386,2)</f>
        <v>0</v>
      </c>
      <c r="K386" s="178" t="s">
        <v>139</v>
      </c>
      <c r="L386" s="41"/>
      <c r="M386" s="183" t="s">
        <v>32</v>
      </c>
      <c r="N386" s="184" t="s">
        <v>51</v>
      </c>
      <c r="O386" s="66"/>
      <c r="P386" s="185">
        <f>O386*H386</f>
        <v>0</v>
      </c>
      <c r="Q386" s="185">
        <v>2.2000000000000001E-4</v>
      </c>
      <c r="R386" s="185">
        <f>Q386*H386</f>
        <v>8.14E-2</v>
      </c>
      <c r="S386" s="185">
        <v>0</v>
      </c>
      <c r="T386" s="186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7" t="s">
        <v>259</v>
      </c>
      <c r="AT386" s="187" t="s">
        <v>135</v>
      </c>
      <c r="AU386" s="187" t="s">
        <v>141</v>
      </c>
      <c r="AY386" s="18" t="s">
        <v>132</v>
      </c>
      <c r="BE386" s="188">
        <f>IF(N386="základní",J386,0)</f>
        <v>0</v>
      </c>
      <c r="BF386" s="188">
        <f>IF(N386="snížená",J386,0)</f>
        <v>0</v>
      </c>
      <c r="BG386" s="188">
        <f>IF(N386="zákl. přenesená",J386,0)</f>
        <v>0</v>
      </c>
      <c r="BH386" s="188">
        <f>IF(N386="sníž. přenesená",J386,0)</f>
        <v>0</v>
      </c>
      <c r="BI386" s="188">
        <f>IF(N386="nulová",J386,0)</f>
        <v>0</v>
      </c>
      <c r="BJ386" s="18" t="s">
        <v>141</v>
      </c>
      <c r="BK386" s="188">
        <f>ROUND(I386*H386,2)</f>
        <v>0</v>
      </c>
      <c r="BL386" s="18" t="s">
        <v>259</v>
      </c>
      <c r="BM386" s="187" t="s">
        <v>1907</v>
      </c>
    </row>
    <row r="387" spans="1:65" s="2" customFormat="1" ht="24.2" customHeight="1">
      <c r="A387" s="36"/>
      <c r="B387" s="37"/>
      <c r="C387" s="176" t="s">
        <v>1098</v>
      </c>
      <c r="D387" s="176" t="s">
        <v>135</v>
      </c>
      <c r="E387" s="177" t="s">
        <v>803</v>
      </c>
      <c r="F387" s="178" t="s">
        <v>804</v>
      </c>
      <c r="G387" s="179" t="s">
        <v>191</v>
      </c>
      <c r="H387" s="180">
        <v>58</v>
      </c>
      <c r="I387" s="181"/>
      <c r="J387" s="182">
        <f>ROUND(I387*H387,2)</f>
        <v>0</v>
      </c>
      <c r="K387" s="178" t="s">
        <v>139</v>
      </c>
      <c r="L387" s="41"/>
      <c r="M387" s="189" t="s">
        <v>32</v>
      </c>
      <c r="N387" s="190" t="s">
        <v>51</v>
      </c>
      <c r="O387" s="191"/>
      <c r="P387" s="192">
        <f>O387*H387</f>
        <v>0</v>
      </c>
      <c r="Q387" s="192">
        <v>1.4999999999999999E-4</v>
      </c>
      <c r="R387" s="192">
        <f>Q387*H387</f>
        <v>8.6999999999999994E-3</v>
      </c>
      <c r="S387" s="192">
        <v>0</v>
      </c>
      <c r="T387" s="193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7" t="s">
        <v>259</v>
      </c>
      <c r="AT387" s="187" t="s">
        <v>135</v>
      </c>
      <c r="AU387" s="187" t="s">
        <v>141</v>
      </c>
      <c r="AY387" s="18" t="s">
        <v>132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18" t="s">
        <v>141</v>
      </c>
      <c r="BK387" s="188">
        <f>ROUND(I387*H387,2)</f>
        <v>0</v>
      </c>
      <c r="BL387" s="18" t="s">
        <v>259</v>
      </c>
      <c r="BM387" s="187" t="s">
        <v>1908</v>
      </c>
    </row>
    <row r="388" spans="1:65" s="2" customFormat="1" ht="6.95" customHeight="1">
      <c r="A388" s="36"/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41"/>
      <c r="M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</row>
  </sheetData>
  <sheetProtection algorithmName="SHA-512" hashValue="y/PeqkoYDOLM+ajO60FOmjXTPhLeJlMX4DfKyWXy3UgL//0tibdbHex/R4D8SGGrq0W7VTK8U01Ylg1pZPPxiw==" saltValue="3R5TrI4i6nTN67JIQK0a1k5jWS0BLs0IzIbdrNVdUPDzPUizgJf8zMHhb8WIpRtF9AFOGpCLsIdiizxkhxbsVQ==" spinCount="100000" sheet="1" objects="1" scenarios="1" formatColumns="0" formatRows="0" autoFilter="0"/>
  <autoFilter ref="C102:K387" xr:uid="{00000000-0009-0000-0000-000009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38" customWidth="1"/>
    <col min="2" max="2" width="1.6640625" style="238" customWidth="1"/>
    <col min="3" max="4" width="5" style="238" customWidth="1"/>
    <col min="5" max="5" width="11.6640625" style="238" customWidth="1"/>
    <col min="6" max="6" width="9.1640625" style="238" customWidth="1"/>
    <col min="7" max="7" width="5" style="238" customWidth="1"/>
    <col min="8" max="8" width="77.83203125" style="238" customWidth="1"/>
    <col min="9" max="10" width="20" style="238" customWidth="1"/>
    <col min="11" max="11" width="1.6640625" style="238" customWidth="1"/>
  </cols>
  <sheetData>
    <row r="1" spans="2:11" s="1" customFormat="1" ht="37.5" customHeight="1"/>
    <row r="2" spans="2:11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pans="2:11" s="16" customFormat="1" ht="45" customHeight="1">
      <c r="B3" s="242"/>
      <c r="C3" s="370" t="s">
        <v>1909</v>
      </c>
      <c r="D3" s="370"/>
      <c r="E3" s="370"/>
      <c r="F3" s="370"/>
      <c r="G3" s="370"/>
      <c r="H3" s="370"/>
      <c r="I3" s="370"/>
      <c r="J3" s="370"/>
      <c r="K3" s="243"/>
    </row>
    <row r="4" spans="2:11" s="1" customFormat="1" ht="25.5" customHeight="1">
      <c r="B4" s="244"/>
      <c r="C4" s="371" t="s">
        <v>1910</v>
      </c>
      <c r="D4" s="371"/>
      <c r="E4" s="371"/>
      <c r="F4" s="371"/>
      <c r="G4" s="371"/>
      <c r="H4" s="371"/>
      <c r="I4" s="371"/>
      <c r="J4" s="371"/>
      <c r="K4" s="245"/>
    </row>
    <row r="5" spans="2:11" s="1" customFormat="1" ht="5.25" customHeight="1">
      <c r="B5" s="244"/>
      <c r="C5" s="246"/>
      <c r="D5" s="246"/>
      <c r="E5" s="246"/>
      <c r="F5" s="246"/>
      <c r="G5" s="246"/>
      <c r="H5" s="246"/>
      <c r="I5" s="246"/>
      <c r="J5" s="246"/>
      <c r="K5" s="245"/>
    </row>
    <row r="6" spans="2:11" s="1" customFormat="1" ht="15" customHeight="1">
      <c r="B6" s="244"/>
      <c r="C6" s="369" t="s">
        <v>1911</v>
      </c>
      <c r="D6" s="369"/>
      <c r="E6" s="369"/>
      <c r="F6" s="369"/>
      <c r="G6" s="369"/>
      <c r="H6" s="369"/>
      <c r="I6" s="369"/>
      <c r="J6" s="369"/>
      <c r="K6" s="245"/>
    </row>
    <row r="7" spans="2:11" s="1" customFormat="1" ht="15" customHeight="1">
      <c r="B7" s="248"/>
      <c r="C7" s="369" t="s">
        <v>1912</v>
      </c>
      <c r="D7" s="369"/>
      <c r="E7" s="369"/>
      <c r="F7" s="369"/>
      <c r="G7" s="369"/>
      <c r="H7" s="369"/>
      <c r="I7" s="369"/>
      <c r="J7" s="369"/>
      <c r="K7" s="245"/>
    </row>
    <row r="8" spans="2:11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pans="2:11" s="1" customFormat="1" ht="15" customHeight="1">
      <c r="B9" s="248"/>
      <c r="C9" s="369" t="s">
        <v>1913</v>
      </c>
      <c r="D9" s="369"/>
      <c r="E9" s="369"/>
      <c r="F9" s="369"/>
      <c r="G9" s="369"/>
      <c r="H9" s="369"/>
      <c r="I9" s="369"/>
      <c r="J9" s="369"/>
      <c r="K9" s="245"/>
    </row>
    <row r="10" spans="2:11" s="1" customFormat="1" ht="15" customHeight="1">
      <c r="B10" s="248"/>
      <c r="C10" s="247"/>
      <c r="D10" s="369" t="s">
        <v>1914</v>
      </c>
      <c r="E10" s="369"/>
      <c r="F10" s="369"/>
      <c r="G10" s="369"/>
      <c r="H10" s="369"/>
      <c r="I10" s="369"/>
      <c r="J10" s="369"/>
      <c r="K10" s="245"/>
    </row>
    <row r="11" spans="2:11" s="1" customFormat="1" ht="15" customHeight="1">
      <c r="B11" s="248"/>
      <c r="C11" s="249"/>
      <c r="D11" s="369" t="s">
        <v>1915</v>
      </c>
      <c r="E11" s="369"/>
      <c r="F11" s="369"/>
      <c r="G11" s="369"/>
      <c r="H11" s="369"/>
      <c r="I11" s="369"/>
      <c r="J11" s="369"/>
      <c r="K11" s="245"/>
    </row>
    <row r="12" spans="2:11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pans="2:11" s="1" customFormat="1" ht="15" customHeight="1">
      <c r="B13" s="248"/>
      <c r="C13" s="249"/>
      <c r="D13" s="250" t="s">
        <v>1916</v>
      </c>
      <c r="E13" s="247"/>
      <c r="F13" s="247"/>
      <c r="G13" s="247"/>
      <c r="H13" s="247"/>
      <c r="I13" s="247"/>
      <c r="J13" s="247"/>
      <c r="K13" s="245"/>
    </row>
    <row r="14" spans="2:11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pans="2:11" s="1" customFormat="1" ht="15" customHeight="1">
      <c r="B15" s="248"/>
      <c r="C15" s="249"/>
      <c r="D15" s="369" t="s">
        <v>1917</v>
      </c>
      <c r="E15" s="369"/>
      <c r="F15" s="369"/>
      <c r="G15" s="369"/>
      <c r="H15" s="369"/>
      <c r="I15" s="369"/>
      <c r="J15" s="369"/>
      <c r="K15" s="245"/>
    </row>
    <row r="16" spans="2:11" s="1" customFormat="1" ht="15" customHeight="1">
      <c r="B16" s="248"/>
      <c r="C16" s="249"/>
      <c r="D16" s="369" t="s">
        <v>1918</v>
      </c>
      <c r="E16" s="369"/>
      <c r="F16" s="369"/>
      <c r="G16" s="369"/>
      <c r="H16" s="369"/>
      <c r="I16" s="369"/>
      <c r="J16" s="369"/>
      <c r="K16" s="245"/>
    </row>
    <row r="17" spans="2:11" s="1" customFormat="1" ht="15" customHeight="1">
      <c r="B17" s="248"/>
      <c r="C17" s="249"/>
      <c r="D17" s="369" t="s">
        <v>1919</v>
      </c>
      <c r="E17" s="369"/>
      <c r="F17" s="369"/>
      <c r="G17" s="369"/>
      <c r="H17" s="369"/>
      <c r="I17" s="369"/>
      <c r="J17" s="369"/>
      <c r="K17" s="245"/>
    </row>
    <row r="18" spans="2:11" s="1" customFormat="1" ht="15" customHeight="1">
      <c r="B18" s="248"/>
      <c r="C18" s="249"/>
      <c r="D18" s="249"/>
      <c r="E18" s="251" t="s">
        <v>83</v>
      </c>
      <c r="F18" s="369" t="s">
        <v>1920</v>
      </c>
      <c r="G18" s="369"/>
      <c r="H18" s="369"/>
      <c r="I18" s="369"/>
      <c r="J18" s="369"/>
      <c r="K18" s="245"/>
    </row>
    <row r="19" spans="2:11" s="1" customFormat="1" ht="15" customHeight="1">
      <c r="B19" s="248"/>
      <c r="C19" s="249"/>
      <c r="D19" s="249"/>
      <c r="E19" s="251" t="s">
        <v>1921</v>
      </c>
      <c r="F19" s="369" t="s">
        <v>1922</v>
      </c>
      <c r="G19" s="369"/>
      <c r="H19" s="369"/>
      <c r="I19" s="369"/>
      <c r="J19" s="369"/>
      <c r="K19" s="245"/>
    </row>
    <row r="20" spans="2:11" s="1" customFormat="1" ht="15" customHeight="1">
      <c r="B20" s="248"/>
      <c r="C20" s="249"/>
      <c r="D20" s="249"/>
      <c r="E20" s="251" t="s">
        <v>1923</v>
      </c>
      <c r="F20" s="369" t="s">
        <v>1924</v>
      </c>
      <c r="G20" s="369"/>
      <c r="H20" s="369"/>
      <c r="I20" s="369"/>
      <c r="J20" s="369"/>
      <c r="K20" s="245"/>
    </row>
    <row r="21" spans="2:11" s="1" customFormat="1" ht="15" customHeight="1">
      <c r="B21" s="248"/>
      <c r="C21" s="249"/>
      <c r="D21" s="249"/>
      <c r="E21" s="251" t="s">
        <v>1925</v>
      </c>
      <c r="F21" s="369" t="s">
        <v>1926</v>
      </c>
      <c r="G21" s="369"/>
      <c r="H21" s="369"/>
      <c r="I21" s="369"/>
      <c r="J21" s="369"/>
      <c r="K21" s="245"/>
    </row>
    <row r="22" spans="2:11" s="1" customFormat="1" ht="15" customHeight="1">
      <c r="B22" s="248"/>
      <c r="C22" s="249"/>
      <c r="D22" s="249"/>
      <c r="E22" s="251" t="s">
        <v>1927</v>
      </c>
      <c r="F22" s="369" t="s">
        <v>1928</v>
      </c>
      <c r="G22" s="369"/>
      <c r="H22" s="369"/>
      <c r="I22" s="369"/>
      <c r="J22" s="369"/>
      <c r="K22" s="245"/>
    </row>
    <row r="23" spans="2:11" s="1" customFormat="1" ht="15" customHeight="1">
      <c r="B23" s="248"/>
      <c r="C23" s="249"/>
      <c r="D23" s="249"/>
      <c r="E23" s="251" t="s">
        <v>1929</v>
      </c>
      <c r="F23" s="369" t="s">
        <v>1930</v>
      </c>
      <c r="G23" s="369"/>
      <c r="H23" s="369"/>
      <c r="I23" s="369"/>
      <c r="J23" s="369"/>
      <c r="K23" s="245"/>
    </row>
    <row r="24" spans="2:11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pans="2:11" s="1" customFormat="1" ht="15" customHeight="1">
      <c r="B25" s="248"/>
      <c r="C25" s="369" t="s">
        <v>1931</v>
      </c>
      <c r="D25" s="369"/>
      <c r="E25" s="369"/>
      <c r="F25" s="369"/>
      <c r="G25" s="369"/>
      <c r="H25" s="369"/>
      <c r="I25" s="369"/>
      <c r="J25" s="369"/>
      <c r="K25" s="245"/>
    </row>
    <row r="26" spans="2:11" s="1" customFormat="1" ht="15" customHeight="1">
      <c r="B26" s="248"/>
      <c r="C26" s="369" t="s">
        <v>1932</v>
      </c>
      <c r="D26" s="369"/>
      <c r="E26" s="369"/>
      <c r="F26" s="369"/>
      <c r="G26" s="369"/>
      <c r="H26" s="369"/>
      <c r="I26" s="369"/>
      <c r="J26" s="369"/>
      <c r="K26" s="245"/>
    </row>
    <row r="27" spans="2:11" s="1" customFormat="1" ht="15" customHeight="1">
      <c r="B27" s="248"/>
      <c r="C27" s="247"/>
      <c r="D27" s="369" t="s">
        <v>1933</v>
      </c>
      <c r="E27" s="369"/>
      <c r="F27" s="369"/>
      <c r="G27" s="369"/>
      <c r="H27" s="369"/>
      <c r="I27" s="369"/>
      <c r="J27" s="369"/>
      <c r="K27" s="245"/>
    </row>
    <row r="28" spans="2:11" s="1" customFormat="1" ht="15" customHeight="1">
      <c r="B28" s="248"/>
      <c r="C28" s="249"/>
      <c r="D28" s="369" t="s">
        <v>1934</v>
      </c>
      <c r="E28" s="369"/>
      <c r="F28" s="369"/>
      <c r="G28" s="369"/>
      <c r="H28" s="369"/>
      <c r="I28" s="369"/>
      <c r="J28" s="369"/>
      <c r="K28" s="245"/>
    </row>
    <row r="29" spans="2:11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pans="2:11" s="1" customFormat="1" ht="15" customHeight="1">
      <c r="B30" s="248"/>
      <c r="C30" s="249"/>
      <c r="D30" s="369" t="s">
        <v>1935</v>
      </c>
      <c r="E30" s="369"/>
      <c r="F30" s="369"/>
      <c r="G30" s="369"/>
      <c r="H30" s="369"/>
      <c r="I30" s="369"/>
      <c r="J30" s="369"/>
      <c r="K30" s="245"/>
    </row>
    <row r="31" spans="2:11" s="1" customFormat="1" ht="15" customHeight="1">
      <c r="B31" s="248"/>
      <c r="C31" s="249"/>
      <c r="D31" s="369" t="s">
        <v>1936</v>
      </c>
      <c r="E31" s="369"/>
      <c r="F31" s="369"/>
      <c r="G31" s="369"/>
      <c r="H31" s="369"/>
      <c r="I31" s="369"/>
      <c r="J31" s="369"/>
      <c r="K31" s="245"/>
    </row>
    <row r="32" spans="2:11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pans="2:11" s="1" customFormat="1" ht="15" customHeight="1">
      <c r="B33" s="248"/>
      <c r="C33" s="249"/>
      <c r="D33" s="369" t="s">
        <v>1937</v>
      </c>
      <c r="E33" s="369"/>
      <c r="F33" s="369"/>
      <c r="G33" s="369"/>
      <c r="H33" s="369"/>
      <c r="I33" s="369"/>
      <c r="J33" s="369"/>
      <c r="K33" s="245"/>
    </row>
    <row r="34" spans="2:11" s="1" customFormat="1" ht="15" customHeight="1">
      <c r="B34" s="248"/>
      <c r="C34" s="249"/>
      <c r="D34" s="369" t="s">
        <v>1938</v>
      </c>
      <c r="E34" s="369"/>
      <c r="F34" s="369"/>
      <c r="G34" s="369"/>
      <c r="H34" s="369"/>
      <c r="I34" s="369"/>
      <c r="J34" s="369"/>
      <c r="K34" s="245"/>
    </row>
    <row r="35" spans="2:11" s="1" customFormat="1" ht="15" customHeight="1">
      <c r="B35" s="248"/>
      <c r="C35" s="249"/>
      <c r="D35" s="369" t="s">
        <v>1939</v>
      </c>
      <c r="E35" s="369"/>
      <c r="F35" s="369"/>
      <c r="G35" s="369"/>
      <c r="H35" s="369"/>
      <c r="I35" s="369"/>
      <c r="J35" s="369"/>
      <c r="K35" s="245"/>
    </row>
    <row r="36" spans="2:11" s="1" customFormat="1" ht="15" customHeight="1">
      <c r="B36" s="248"/>
      <c r="C36" s="249"/>
      <c r="D36" s="247"/>
      <c r="E36" s="250" t="s">
        <v>117</v>
      </c>
      <c r="F36" s="247"/>
      <c r="G36" s="369" t="s">
        <v>1940</v>
      </c>
      <c r="H36" s="369"/>
      <c r="I36" s="369"/>
      <c r="J36" s="369"/>
      <c r="K36" s="245"/>
    </row>
    <row r="37" spans="2:11" s="1" customFormat="1" ht="30.75" customHeight="1">
      <c r="B37" s="248"/>
      <c r="C37" s="249"/>
      <c r="D37" s="247"/>
      <c r="E37" s="250" t="s">
        <v>1941</v>
      </c>
      <c r="F37" s="247"/>
      <c r="G37" s="369" t="s">
        <v>1942</v>
      </c>
      <c r="H37" s="369"/>
      <c r="I37" s="369"/>
      <c r="J37" s="369"/>
      <c r="K37" s="245"/>
    </row>
    <row r="38" spans="2:11" s="1" customFormat="1" ht="15" customHeight="1">
      <c r="B38" s="248"/>
      <c r="C38" s="249"/>
      <c r="D38" s="247"/>
      <c r="E38" s="250" t="s">
        <v>60</v>
      </c>
      <c r="F38" s="247"/>
      <c r="G38" s="369" t="s">
        <v>1943</v>
      </c>
      <c r="H38" s="369"/>
      <c r="I38" s="369"/>
      <c r="J38" s="369"/>
      <c r="K38" s="245"/>
    </row>
    <row r="39" spans="2:11" s="1" customFormat="1" ht="15" customHeight="1">
      <c r="B39" s="248"/>
      <c r="C39" s="249"/>
      <c r="D39" s="247"/>
      <c r="E39" s="250" t="s">
        <v>61</v>
      </c>
      <c r="F39" s="247"/>
      <c r="G39" s="369" t="s">
        <v>1944</v>
      </c>
      <c r="H39" s="369"/>
      <c r="I39" s="369"/>
      <c r="J39" s="369"/>
      <c r="K39" s="245"/>
    </row>
    <row r="40" spans="2:11" s="1" customFormat="1" ht="15" customHeight="1">
      <c r="B40" s="248"/>
      <c r="C40" s="249"/>
      <c r="D40" s="247"/>
      <c r="E40" s="250" t="s">
        <v>118</v>
      </c>
      <c r="F40" s="247"/>
      <c r="G40" s="369" t="s">
        <v>1945</v>
      </c>
      <c r="H40" s="369"/>
      <c r="I40" s="369"/>
      <c r="J40" s="369"/>
      <c r="K40" s="245"/>
    </row>
    <row r="41" spans="2:11" s="1" customFormat="1" ht="15" customHeight="1">
      <c r="B41" s="248"/>
      <c r="C41" s="249"/>
      <c r="D41" s="247"/>
      <c r="E41" s="250" t="s">
        <v>119</v>
      </c>
      <c r="F41" s="247"/>
      <c r="G41" s="369" t="s">
        <v>1946</v>
      </c>
      <c r="H41" s="369"/>
      <c r="I41" s="369"/>
      <c r="J41" s="369"/>
      <c r="K41" s="245"/>
    </row>
    <row r="42" spans="2:11" s="1" customFormat="1" ht="15" customHeight="1">
      <c r="B42" s="248"/>
      <c r="C42" s="249"/>
      <c r="D42" s="247"/>
      <c r="E42" s="250" t="s">
        <v>1947</v>
      </c>
      <c r="F42" s="247"/>
      <c r="G42" s="369" t="s">
        <v>1948</v>
      </c>
      <c r="H42" s="369"/>
      <c r="I42" s="369"/>
      <c r="J42" s="369"/>
      <c r="K42" s="245"/>
    </row>
    <row r="43" spans="2:11" s="1" customFormat="1" ht="15" customHeight="1">
      <c r="B43" s="248"/>
      <c r="C43" s="249"/>
      <c r="D43" s="247"/>
      <c r="E43" s="250"/>
      <c r="F43" s="247"/>
      <c r="G43" s="369" t="s">
        <v>1949</v>
      </c>
      <c r="H43" s="369"/>
      <c r="I43" s="369"/>
      <c r="J43" s="369"/>
      <c r="K43" s="245"/>
    </row>
    <row r="44" spans="2:11" s="1" customFormat="1" ht="15" customHeight="1">
      <c r="B44" s="248"/>
      <c r="C44" s="249"/>
      <c r="D44" s="247"/>
      <c r="E44" s="250" t="s">
        <v>1950</v>
      </c>
      <c r="F44" s="247"/>
      <c r="G44" s="369" t="s">
        <v>1951</v>
      </c>
      <c r="H44" s="369"/>
      <c r="I44" s="369"/>
      <c r="J44" s="369"/>
      <c r="K44" s="245"/>
    </row>
    <row r="45" spans="2:11" s="1" customFormat="1" ht="15" customHeight="1">
      <c r="B45" s="248"/>
      <c r="C45" s="249"/>
      <c r="D45" s="247"/>
      <c r="E45" s="250" t="s">
        <v>121</v>
      </c>
      <c r="F45" s="247"/>
      <c r="G45" s="369" t="s">
        <v>1952</v>
      </c>
      <c r="H45" s="369"/>
      <c r="I45" s="369"/>
      <c r="J45" s="369"/>
      <c r="K45" s="245"/>
    </row>
    <row r="46" spans="2:11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pans="2:11" s="1" customFormat="1" ht="15" customHeight="1">
      <c r="B47" s="248"/>
      <c r="C47" s="249"/>
      <c r="D47" s="369" t="s">
        <v>1953</v>
      </c>
      <c r="E47" s="369"/>
      <c r="F47" s="369"/>
      <c r="G47" s="369"/>
      <c r="H47" s="369"/>
      <c r="I47" s="369"/>
      <c r="J47" s="369"/>
      <c r="K47" s="245"/>
    </row>
    <row r="48" spans="2:11" s="1" customFormat="1" ht="15" customHeight="1">
      <c r="B48" s="248"/>
      <c r="C48" s="249"/>
      <c r="D48" s="249"/>
      <c r="E48" s="369" t="s">
        <v>1954</v>
      </c>
      <c r="F48" s="369"/>
      <c r="G48" s="369"/>
      <c r="H48" s="369"/>
      <c r="I48" s="369"/>
      <c r="J48" s="369"/>
      <c r="K48" s="245"/>
    </row>
    <row r="49" spans="2:11" s="1" customFormat="1" ht="15" customHeight="1">
      <c r="B49" s="248"/>
      <c r="C49" s="249"/>
      <c r="D49" s="249"/>
      <c r="E49" s="369" t="s">
        <v>1955</v>
      </c>
      <c r="F49" s="369"/>
      <c r="G49" s="369"/>
      <c r="H49" s="369"/>
      <c r="I49" s="369"/>
      <c r="J49" s="369"/>
      <c r="K49" s="245"/>
    </row>
    <row r="50" spans="2:11" s="1" customFormat="1" ht="15" customHeight="1">
      <c r="B50" s="248"/>
      <c r="C50" s="249"/>
      <c r="D50" s="249"/>
      <c r="E50" s="369" t="s">
        <v>1956</v>
      </c>
      <c r="F50" s="369"/>
      <c r="G50" s="369"/>
      <c r="H50" s="369"/>
      <c r="I50" s="369"/>
      <c r="J50" s="369"/>
      <c r="K50" s="245"/>
    </row>
    <row r="51" spans="2:11" s="1" customFormat="1" ht="15" customHeight="1">
      <c r="B51" s="248"/>
      <c r="C51" s="249"/>
      <c r="D51" s="369" t="s">
        <v>1957</v>
      </c>
      <c r="E51" s="369"/>
      <c r="F51" s="369"/>
      <c r="G51" s="369"/>
      <c r="H51" s="369"/>
      <c r="I51" s="369"/>
      <c r="J51" s="369"/>
      <c r="K51" s="245"/>
    </row>
    <row r="52" spans="2:11" s="1" customFormat="1" ht="25.5" customHeight="1">
      <c r="B52" s="244"/>
      <c r="C52" s="371" t="s">
        <v>1958</v>
      </c>
      <c r="D52" s="371"/>
      <c r="E52" s="371"/>
      <c r="F52" s="371"/>
      <c r="G52" s="371"/>
      <c r="H52" s="371"/>
      <c r="I52" s="371"/>
      <c r="J52" s="371"/>
      <c r="K52" s="245"/>
    </row>
    <row r="53" spans="2:11" s="1" customFormat="1" ht="5.25" customHeight="1">
      <c r="B53" s="244"/>
      <c r="C53" s="246"/>
      <c r="D53" s="246"/>
      <c r="E53" s="246"/>
      <c r="F53" s="246"/>
      <c r="G53" s="246"/>
      <c r="H53" s="246"/>
      <c r="I53" s="246"/>
      <c r="J53" s="246"/>
      <c r="K53" s="245"/>
    </row>
    <row r="54" spans="2:11" s="1" customFormat="1" ht="15" customHeight="1">
      <c r="B54" s="244"/>
      <c r="C54" s="369" t="s">
        <v>1959</v>
      </c>
      <c r="D54" s="369"/>
      <c r="E54" s="369"/>
      <c r="F54" s="369"/>
      <c r="G54" s="369"/>
      <c r="H54" s="369"/>
      <c r="I54" s="369"/>
      <c r="J54" s="369"/>
      <c r="K54" s="245"/>
    </row>
    <row r="55" spans="2:11" s="1" customFormat="1" ht="15" customHeight="1">
      <c r="B55" s="244"/>
      <c r="C55" s="369" t="s">
        <v>1960</v>
      </c>
      <c r="D55" s="369"/>
      <c r="E55" s="369"/>
      <c r="F55" s="369"/>
      <c r="G55" s="369"/>
      <c r="H55" s="369"/>
      <c r="I55" s="369"/>
      <c r="J55" s="369"/>
      <c r="K55" s="245"/>
    </row>
    <row r="56" spans="2:11" s="1" customFormat="1" ht="12.75" customHeight="1">
      <c r="B56" s="244"/>
      <c r="C56" s="247"/>
      <c r="D56" s="247"/>
      <c r="E56" s="247"/>
      <c r="F56" s="247"/>
      <c r="G56" s="247"/>
      <c r="H56" s="247"/>
      <c r="I56" s="247"/>
      <c r="J56" s="247"/>
      <c r="K56" s="245"/>
    </row>
    <row r="57" spans="2:11" s="1" customFormat="1" ht="15" customHeight="1">
      <c r="B57" s="244"/>
      <c r="C57" s="369" t="s">
        <v>1961</v>
      </c>
      <c r="D57" s="369"/>
      <c r="E57" s="369"/>
      <c r="F57" s="369"/>
      <c r="G57" s="369"/>
      <c r="H57" s="369"/>
      <c r="I57" s="369"/>
      <c r="J57" s="369"/>
      <c r="K57" s="245"/>
    </row>
    <row r="58" spans="2:11" s="1" customFormat="1" ht="15" customHeight="1">
      <c r="B58" s="244"/>
      <c r="C58" s="249"/>
      <c r="D58" s="369" t="s">
        <v>1962</v>
      </c>
      <c r="E58" s="369"/>
      <c r="F58" s="369"/>
      <c r="G58" s="369"/>
      <c r="H58" s="369"/>
      <c r="I58" s="369"/>
      <c r="J58" s="369"/>
      <c r="K58" s="245"/>
    </row>
    <row r="59" spans="2:11" s="1" customFormat="1" ht="15" customHeight="1">
      <c r="B59" s="244"/>
      <c r="C59" s="249"/>
      <c r="D59" s="369" t="s">
        <v>1963</v>
      </c>
      <c r="E59" s="369"/>
      <c r="F59" s="369"/>
      <c r="G59" s="369"/>
      <c r="H59" s="369"/>
      <c r="I59" s="369"/>
      <c r="J59" s="369"/>
      <c r="K59" s="245"/>
    </row>
    <row r="60" spans="2:11" s="1" customFormat="1" ht="15" customHeight="1">
      <c r="B60" s="244"/>
      <c r="C60" s="249"/>
      <c r="D60" s="369" t="s">
        <v>1964</v>
      </c>
      <c r="E60" s="369"/>
      <c r="F60" s="369"/>
      <c r="G60" s="369"/>
      <c r="H60" s="369"/>
      <c r="I60" s="369"/>
      <c r="J60" s="369"/>
      <c r="K60" s="245"/>
    </row>
    <row r="61" spans="2:11" s="1" customFormat="1" ht="15" customHeight="1">
      <c r="B61" s="244"/>
      <c r="C61" s="249"/>
      <c r="D61" s="369" t="s">
        <v>1965</v>
      </c>
      <c r="E61" s="369"/>
      <c r="F61" s="369"/>
      <c r="G61" s="369"/>
      <c r="H61" s="369"/>
      <c r="I61" s="369"/>
      <c r="J61" s="369"/>
      <c r="K61" s="245"/>
    </row>
    <row r="62" spans="2:11" s="1" customFormat="1" ht="15" customHeight="1">
      <c r="B62" s="244"/>
      <c r="C62" s="249"/>
      <c r="D62" s="373" t="s">
        <v>1966</v>
      </c>
      <c r="E62" s="373"/>
      <c r="F62" s="373"/>
      <c r="G62" s="373"/>
      <c r="H62" s="373"/>
      <c r="I62" s="373"/>
      <c r="J62" s="373"/>
      <c r="K62" s="245"/>
    </row>
    <row r="63" spans="2:11" s="1" customFormat="1" ht="15" customHeight="1">
      <c r="B63" s="244"/>
      <c r="C63" s="249"/>
      <c r="D63" s="369" t="s">
        <v>1967</v>
      </c>
      <c r="E63" s="369"/>
      <c r="F63" s="369"/>
      <c r="G63" s="369"/>
      <c r="H63" s="369"/>
      <c r="I63" s="369"/>
      <c r="J63" s="369"/>
      <c r="K63" s="245"/>
    </row>
    <row r="64" spans="2:11" s="1" customFormat="1" ht="12.75" customHeight="1">
      <c r="B64" s="244"/>
      <c r="C64" s="249"/>
      <c r="D64" s="249"/>
      <c r="E64" s="252"/>
      <c r="F64" s="249"/>
      <c r="G64" s="249"/>
      <c r="H64" s="249"/>
      <c r="I64" s="249"/>
      <c r="J64" s="249"/>
      <c r="K64" s="245"/>
    </row>
    <row r="65" spans="2:11" s="1" customFormat="1" ht="15" customHeight="1">
      <c r="B65" s="244"/>
      <c r="C65" s="249"/>
      <c r="D65" s="369" t="s">
        <v>1968</v>
      </c>
      <c r="E65" s="369"/>
      <c r="F65" s="369"/>
      <c r="G65" s="369"/>
      <c r="H65" s="369"/>
      <c r="I65" s="369"/>
      <c r="J65" s="369"/>
      <c r="K65" s="245"/>
    </row>
    <row r="66" spans="2:11" s="1" customFormat="1" ht="15" customHeight="1">
      <c r="B66" s="244"/>
      <c r="C66" s="249"/>
      <c r="D66" s="373" t="s">
        <v>1969</v>
      </c>
      <c r="E66" s="373"/>
      <c r="F66" s="373"/>
      <c r="G66" s="373"/>
      <c r="H66" s="373"/>
      <c r="I66" s="373"/>
      <c r="J66" s="373"/>
      <c r="K66" s="245"/>
    </row>
    <row r="67" spans="2:11" s="1" customFormat="1" ht="15" customHeight="1">
      <c r="B67" s="244"/>
      <c r="C67" s="249"/>
      <c r="D67" s="369" t="s">
        <v>1970</v>
      </c>
      <c r="E67" s="369"/>
      <c r="F67" s="369"/>
      <c r="G67" s="369"/>
      <c r="H67" s="369"/>
      <c r="I67" s="369"/>
      <c r="J67" s="369"/>
      <c r="K67" s="245"/>
    </row>
    <row r="68" spans="2:11" s="1" customFormat="1" ht="15" customHeight="1">
      <c r="B68" s="244"/>
      <c r="C68" s="249"/>
      <c r="D68" s="369" t="s">
        <v>1971</v>
      </c>
      <c r="E68" s="369"/>
      <c r="F68" s="369"/>
      <c r="G68" s="369"/>
      <c r="H68" s="369"/>
      <c r="I68" s="369"/>
      <c r="J68" s="369"/>
      <c r="K68" s="245"/>
    </row>
    <row r="69" spans="2:11" s="1" customFormat="1" ht="15" customHeight="1">
      <c r="B69" s="244"/>
      <c r="C69" s="249"/>
      <c r="D69" s="369" t="s">
        <v>1972</v>
      </c>
      <c r="E69" s="369"/>
      <c r="F69" s="369"/>
      <c r="G69" s="369"/>
      <c r="H69" s="369"/>
      <c r="I69" s="369"/>
      <c r="J69" s="369"/>
      <c r="K69" s="245"/>
    </row>
    <row r="70" spans="2:11" s="1" customFormat="1" ht="15" customHeight="1">
      <c r="B70" s="244"/>
      <c r="C70" s="249"/>
      <c r="D70" s="369" t="s">
        <v>1973</v>
      </c>
      <c r="E70" s="369"/>
      <c r="F70" s="369"/>
      <c r="G70" s="369"/>
      <c r="H70" s="369"/>
      <c r="I70" s="369"/>
      <c r="J70" s="369"/>
      <c r="K70" s="245"/>
    </row>
    <row r="71" spans="2:11" s="1" customFormat="1" ht="12.75" customHeight="1">
      <c r="B71" s="253"/>
      <c r="C71" s="254"/>
      <c r="D71" s="254"/>
      <c r="E71" s="254"/>
      <c r="F71" s="254"/>
      <c r="G71" s="254"/>
      <c r="H71" s="254"/>
      <c r="I71" s="254"/>
      <c r="J71" s="254"/>
      <c r="K71" s="255"/>
    </row>
    <row r="72" spans="2:11" s="1" customFormat="1" ht="18.75" customHeight="1">
      <c r="B72" s="256"/>
      <c r="C72" s="256"/>
      <c r="D72" s="256"/>
      <c r="E72" s="256"/>
      <c r="F72" s="256"/>
      <c r="G72" s="256"/>
      <c r="H72" s="256"/>
      <c r="I72" s="256"/>
      <c r="J72" s="256"/>
      <c r="K72" s="257"/>
    </row>
    <row r="73" spans="2:11" s="1" customFormat="1" ht="18.75" customHeight="1">
      <c r="B73" s="257"/>
      <c r="C73" s="257"/>
      <c r="D73" s="257"/>
      <c r="E73" s="257"/>
      <c r="F73" s="257"/>
      <c r="G73" s="257"/>
      <c r="H73" s="257"/>
      <c r="I73" s="257"/>
      <c r="J73" s="257"/>
      <c r="K73" s="257"/>
    </row>
    <row r="74" spans="2:11" s="1" customFormat="1" ht="7.5" customHeight="1">
      <c r="B74" s="258"/>
      <c r="C74" s="259"/>
      <c r="D74" s="259"/>
      <c r="E74" s="259"/>
      <c r="F74" s="259"/>
      <c r="G74" s="259"/>
      <c r="H74" s="259"/>
      <c r="I74" s="259"/>
      <c r="J74" s="259"/>
      <c r="K74" s="260"/>
    </row>
    <row r="75" spans="2:11" s="1" customFormat="1" ht="45" customHeight="1">
      <c r="B75" s="261"/>
      <c r="C75" s="372" t="s">
        <v>1974</v>
      </c>
      <c r="D75" s="372"/>
      <c r="E75" s="372"/>
      <c r="F75" s="372"/>
      <c r="G75" s="372"/>
      <c r="H75" s="372"/>
      <c r="I75" s="372"/>
      <c r="J75" s="372"/>
      <c r="K75" s="262"/>
    </row>
    <row r="76" spans="2:11" s="1" customFormat="1" ht="17.25" customHeight="1">
      <c r="B76" s="261"/>
      <c r="C76" s="263" t="s">
        <v>1975</v>
      </c>
      <c r="D76" s="263"/>
      <c r="E76" s="263"/>
      <c r="F76" s="263" t="s">
        <v>1976</v>
      </c>
      <c r="G76" s="264"/>
      <c r="H76" s="263" t="s">
        <v>61</v>
      </c>
      <c r="I76" s="263" t="s">
        <v>64</v>
      </c>
      <c r="J76" s="263" t="s">
        <v>1977</v>
      </c>
      <c r="K76" s="262"/>
    </row>
    <row r="77" spans="2:11" s="1" customFormat="1" ht="17.25" customHeight="1">
      <c r="B77" s="261"/>
      <c r="C77" s="265" t="s">
        <v>1978</v>
      </c>
      <c r="D77" s="265"/>
      <c r="E77" s="265"/>
      <c r="F77" s="266" t="s">
        <v>1979</v>
      </c>
      <c r="G77" s="267"/>
      <c r="H77" s="265"/>
      <c r="I77" s="265"/>
      <c r="J77" s="265" t="s">
        <v>1980</v>
      </c>
      <c r="K77" s="262"/>
    </row>
    <row r="78" spans="2:11" s="1" customFormat="1" ht="5.25" customHeight="1">
      <c r="B78" s="261"/>
      <c r="C78" s="268"/>
      <c r="D78" s="268"/>
      <c r="E78" s="268"/>
      <c r="F78" s="268"/>
      <c r="G78" s="269"/>
      <c r="H78" s="268"/>
      <c r="I78" s="268"/>
      <c r="J78" s="268"/>
      <c r="K78" s="262"/>
    </row>
    <row r="79" spans="2:11" s="1" customFormat="1" ht="15" customHeight="1">
      <c r="B79" s="261"/>
      <c r="C79" s="250" t="s">
        <v>60</v>
      </c>
      <c r="D79" s="270"/>
      <c r="E79" s="270"/>
      <c r="F79" s="271" t="s">
        <v>1981</v>
      </c>
      <c r="G79" s="272"/>
      <c r="H79" s="250" t="s">
        <v>1982</v>
      </c>
      <c r="I79" s="250" t="s">
        <v>1983</v>
      </c>
      <c r="J79" s="250">
        <v>20</v>
      </c>
      <c r="K79" s="262"/>
    </row>
    <row r="80" spans="2:11" s="1" customFormat="1" ht="15" customHeight="1">
      <c r="B80" s="261"/>
      <c r="C80" s="250" t="s">
        <v>1984</v>
      </c>
      <c r="D80" s="250"/>
      <c r="E80" s="250"/>
      <c r="F80" s="271" t="s">
        <v>1981</v>
      </c>
      <c r="G80" s="272"/>
      <c r="H80" s="250" t="s">
        <v>1985</v>
      </c>
      <c r="I80" s="250" t="s">
        <v>1983</v>
      </c>
      <c r="J80" s="250">
        <v>120</v>
      </c>
      <c r="K80" s="262"/>
    </row>
    <row r="81" spans="2:11" s="1" customFormat="1" ht="15" customHeight="1">
      <c r="B81" s="273"/>
      <c r="C81" s="250" t="s">
        <v>1986</v>
      </c>
      <c r="D81" s="250"/>
      <c r="E81" s="250"/>
      <c r="F81" s="271" t="s">
        <v>1987</v>
      </c>
      <c r="G81" s="272"/>
      <c r="H81" s="250" t="s">
        <v>1988</v>
      </c>
      <c r="I81" s="250" t="s">
        <v>1983</v>
      </c>
      <c r="J81" s="250">
        <v>50</v>
      </c>
      <c r="K81" s="262"/>
    </row>
    <row r="82" spans="2:11" s="1" customFormat="1" ht="15" customHeight="1">
      <c r="B82" s="273"/>
      <c r="C82" s="250" t="s">
        <v>1989</v>
      </c>
      <c r="D82" s="250"/>
      <c r="E82" s="250"/>
      <c r="F82" s="271" t="s">
        <v>1981</v>
      </c>
      <c r="G82" s="272"/>
      <c r="H82" s="250" t="s">
        <v>1990</v>
      </c>
      <c r="I82" s="250" t="s">
        <v>1991</v>
      </c>
      <c r="J82" s="250"/>
      <c r="K82" s="262"/>
    </row>
    <row r="83" spans="2:11" s="1" customFormat="1" ht="15" customHeight="1">
      <c r="B83" s="273"/>
      <c r="C83" s="274" t="s">
        <v>1992</v>
      </c>
      <c r="D83" s="274"/>
      <c r="E83" s="274"/>
      <c r="F83" s="275" t="s">
        <v>1987</v>
      </c>
      <c r="G83" s="274"/>
      <c r="H83" s="274" t="s">
        <v>1993</v>
      </c>
      <c r="I83" s="274" t="s">
        <v>1983</v>
      </c>
      <c r="J83" s="274">
        <v>15</v>
      </c>
      <c r="K83" s="262"/>
    </row>
    <row r="84" spans="2:11" s="1" customFormat="1" ht="15" customHeight="1">
      <c r="B84" s="273"/>
      <c r="C84" s="274" t="s">
        <v>1994</v>
      </c>
      <c r="D84" s="274"/>
      <c r="E84" s="274"/>
      <c r="F84" s="275" t="s">
        <v>1987</v>
      </c>
      <c r="G84" s="274"/>
      <c r="H84" s="274" t="s">
        <v>1995</v>
      </c>
      <c r="I84" s="274" t="s">
        <v>1983</v>
      </c>
      <c r="J84" s="274">
        <v>15</v>
      </c>
      <c r="K84" s="262"/>
    </row>
    <row r="85" spans="2:11" s="1" customFormat="1" ht="15" customHeight="1">
      <c r="B85" s="273"/>
      <c r="C85" s="274" t="s">
        <v>1996</v>
      </c>
      <c r="D85" s="274"/>
      <c r="E85" s="274"/>
      <c r="F85" s="275" t="s">
        <v>1987</v>
      </c>
      <c r="G85" s="274"/>
      <c r="H85" s="274" t="s">
        <v>1997</v>
      </c>
      <c r="I85" s="274" t="s">
        <v>1983</v>
      </c>
      <c r="J85" s="274">
        <v>20</v>
      </c>
      <c r="K85" s="262"/>
    </row>
    <row r="86" spans="2:11" s="1" customFormat="1" ht="15" customHeight="1">
      <c r="B86" s="273"/>
      <c r="C86" s="274" t="s">
        <v>1998</v>
      </c>
      <c r="D86" s="274"/>
      <c r="E86" s="274"/>
      <c r="F86" s="275" t="s">
        <v>1987</v>
      </c>
      <c r="G86" s="274"/>
      <c r="H86" s="274" t="s">
        <v>1999</v>
      </c>
      <c r="I86" s="274" t="s">
        <v>1983</v>
      </c>
      <c r="J86" s="274">
        <v>20</v>
      </c>
      <c r="K86" s="262"/>
    </row>
    <row r="87" spans="2:11" s="1" customFormat="1" ht="15" customHeight="1">
      <c r="B87" s="273"/>
      <c r="C87" s="250" t="s">
        <v>2000</v>
      </c>
      <c r="D87" s="250"/>
      <c r="E87" s="250"/>
      <c r="F87" s="271" t="s">
        <v>1987</v>
      </c>
      <c r="G87" s="272"/>
      <c r="H87" s="250" t="s">
        <v>2001</v>
      </c>
      <c r="I87" s="250" t="s">
        <v>1983</v>
      </c>
      <c r="J87" s="250">
        <v>50</v>
      </c>
      <c r="K87" s="262"/>
    </row>
    <row r="88" spans="2:11" s="1" customFormat="1" ht="15" customHeight="1">
      <c r="B88" s="273"/>
      <c r="C88" s="250" t="s">
        <v>2002</v>
      </c>
      <c r="D88" s="250"/>
      <c r="E88" s="250"/>
      <c r="F88" s="271" t="s">
        <v>1987</v>
      </c>
      <c r="G88" s="272"/>
      <c r="H88" s="250" t="s">
        <v>2003</v>
      </c>
      <c r="I88" s="250" t="s">
        <v>1983</v>
      </c>
      <c r="J88" s="250">
        <v>20</v>
      </c>
      <c r="K88" s="262"/>
    </row>
    <row r="89" spans="2:11" s="1" customFormat="1" ht="15" customHeight="1">
      <c r="B89" s="273"/>
      <c r="C89" s="250" t="s">
        <v>2004</v>
      </c>
      <c r="D89" s="250"/>
      <c r="E89" s="250"/>
      <c r="F89" s="271" t="s">
        <v>1987</v>
      </c>
      <c r="G89" s="272"/>
      <c r="H89" s="250" t="s">
        <v>2005</v>
      </c>
      <c r="I89" s="250" t="s">
        <v>1983</v>
      </c>
      <c r="J89" s="250">
        <v>20</v>
      </c>
      <c r="K89" s="262"/>
    </row>
    <row r="90" spans="2:11" s="1" customFormat="1" ht="15" customHeight="1">
      <c r="B90" s="273"/>
      <c r="C90" s="250" t="s">
        <v>2006</v>
      </c>
      <c r="D90" s="250"/>
      <c r="E90" s="250"/>
      <c r="F90" s="271" t="s">
        <v>1987</v>
      </c>
      <c r="G90" s="272"/>
      <c r="H90" s="250" t="s">
        <v>2007</v>
      </c>
      <c r="I90" s="250" t="s">
        <v>1983</v>
      </c>
      <c r="J90" s="250">
        <v>50</v>
      </c>
      <c r="K90" s="262"/>
    </row>
    <row r="91" spans="2:11" s="1" customFormat="1" ht="15" customHeight="1">
      <c r="B91" s="273"/>
      <c r="C91" s="250" t="s">
        <v>2008</v>
      </c>
      <c r="D91" s="250"/>
      <c r="E91" s="250"/>
      <c r="F91" s="271" t="s">
        <v>1987</v>
      </c>
      <c r="G91" s="272"/>
      <c r="H91" s="250" t="s">
        <v>2008</v>
      </c>
      <c r="I91" s="250" t="s">
        <v>1983</v>
      </c>
      <c r="J91" s="250">
        <v>50</v>
      </c>
      <c r="K91" s="262"/>
    </row>
    <row r="92" spans="2:11" s="1" customFormat="1" ht="15" customHeight="1">
      <c r="B92" s="273"/>
      <c r="C92" s="250" t="s">
        <v>2009</v>
      </c>
      <c r="D92" s="250"/>
      <c r="E92" s="250"/>
      <c r="F92" s="271" t="s">
        <v>1987</v>
      </c>
      <c r="G92" s="272"/>
      <c r="H92" s="250" t="s">
        <v>2010</v>
      </c>
      <c r="I92" s="250" t="s">
        <v>1983</v>
      </c>
      <c r="J92" s="250">
        <v>255</v>
      </c>
      <c r="K92" s="262"/>
    </row>
    <row r="93" spans="2:11" s="1" customFormat="1" ht="15" customHeight="1">
      <c r="B93" s="273"/>
      <c r="C93" s="250" t="s">
        <v>2011</v>
      </c>
      <c r="D93" s="250"/>
      <c r="E93" s="250"/>
      <c r="F93" s="271" t="s">
        <v>1981</v>
      </c>
      <c r="G93" s="272"/>
      <c r="H93" s="250" t="s">
        <v>2012</v>
      </c>
      <c r="I93" s="250" t="s">
        <v>2013</v>
      </c>
      <c r="J93" s="250"/>
      <c r="K93" s="262"/>
    </row>
    <row r="94" spans="2:11" s="1" customFormat="1" ht="15" customHeight="1">
      <c r="B94" s="273"/>
      <c r="C94" s="250" t="s">
        <v>2014</v>
      </c>
      <c r="D94" s="250"/>
      <c r="E94" s="250"/>
      <c r="F94" s="271" t="s">
        <v>1981</v>
      </c>
      <c r="G94" s="272"/>
      <c r="H94" s="250" t="s">
        <v>2015</v>
      </c>
      <c r="I94" s="250" t="s">
        <v>2016</v>
      </c>
      <c r="J94" s="250"/>
      <c r="K94" s="262"/>
    </row>
    <row r="95" spans="2:11" s="1" customFormat="1" ht="15" customHeight="1">
      <c r="B95" s="273"/>
      <c r="C95" s="250" t="s">
        <v>2017</v>
      </c>
      <c r="D95" s="250"/>
      <c r="E95" s="250"/>
      <c r="F95" s="271" t="s">
        <v>1981</v>
      </c>
      <c r="G95" s="272"/>
      <c r="H95" s="250" t="s">
        <v>2017</v>
      </c>
      <c r="I95" s="250" t="s">
        <v>2016</v>
      </c>
      <c r="J95" s="250"/>
      <c r="K95" s="262"/>
    </row>
    <row r="96" spans="2:11" s="1" customFormat="1" ht="15" customHeight="1">
      <c r="B96" s="273"/>
      <c r="C96" s="250" t="s">
        <v>45</v>
      </c>
      <c r="D96" s="250"/>
      <c r="E96" s="250"/>
      <c r="F96" s="271" t="s">
        <v>1981</v>
      </c>
      <c r="G96" s="272"/>
      <c r="H96" s="250" t="s">
        <v>2018</v>
      </c>
      <c r="I96" s="250" t="s">
        <v>2016</v>
      </c>
      <c r="J96" s="250"/>
      <c r="K96" s="262"/>
    </row>
    <row r="97" spans="2:11" s="1" customFormat="1" ht="15" customHeight="1">
      <c r="B97" s="273"/>
      <c r="C97" s="250" t="s">
        <v>55</v>
      </c>
      <c r="D97" s="250"/>
      <c r="E97" s="250"/>
      <c r="F97" s="271" t="s">
        <v>1981</v>
      </c>
      <c r="G97" s="272"/>
      <c r="H97" s="250" t="s">
        <v>2019</v>
      </c>
      <c r="I97" s="250" t="s">
        <v>2016</v>
      </c>
      <c r="J97" s="250"/>
      <c r="K97" s="262"/>
    </row>
    <row r="98" spans="2:11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pans="2:11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pans="2:11" s="1" customFormat="1" ht="18.75" customHeight="1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</row>
    <row r="101" spans="2:11" s="1" customFormat="1" ht="7.5" customHeight="1">
      <c r="B101" s="258"/>
      <c r="C101" s="259"/>
      <c r="D101" s="259"/>
      <c r="E101" s="259"/>
      <c r="F101" s="259"/>
      <c r="G101" s="259"/>
      <c r="H101" s="259"/>
      <c r="I101" s="259"/>
      <c r="J101" s="259"/>
      <c r="K101" s="260"/>
    </row>
    <row r="102" spans="2:11" s="1" customFormat="1" ht="45" customHeight="1">
      <c r="B102" s="261"/>
      <c r="C102" s="372" t="s">
        <v>2020</v>
      </c>
      <c r="D102" s="372"/>
      <c r="E102" s="372"/>
      <c r="F102" s="372"/>
      <c r="G102" s="372"/>
      <c r="H102" s="372"/>
      <c r="I102" s="372"/>
      <c r="J102" s="372"/>
      <c r="K102" s="262"/>
    </row>
    <row r="103" spans="2:11" s="1" customFormat="1" ht="17.25" customHeight="1">
      <c r="B103" s="261"/>
      <c r="C103" s="263" t="s">
        <v>1975</v>
      </c>
      <c r="D103" s="263"/>
      <c r="E103" s="263"/>
      <c r="F103" s="263" t="s">
        <v>1976</v>
      </c>
      <c r="G103" s="264"/>
      <c r="H103" s="263" t="s">
        <v>61</v>
      </c>
      <c r="I103" s="263" t="s">
        <v>64</v>
      </c>
      <c r="J103" s="263" t="s">
        <v>1977</v>
      </c>
      <c r="K103" s="262"/>
    </row>
    <row r="104" spans="2:11" s="1" customFormat="1" ht="17.25" customHeight="1">
      <c r="B104" s="261"/>
      <c r="C104" s="265" t="s">
        <v>1978</v>
      </c>
      <c r="D104" s="265"/>
      <c r="E104" s="265"/>
      <c r="F104" s="266" t="s">
        <v>1979</v>
      </c>
      <c r="G104" s="267"/>
      <c r="H104" s="265"/>
      <c r="I104" s="265"/>
      <c r="J104" s="265" t="s">
        <v>1980</v>
      </c>
      <c r="K104" s="262"/>
    </row>
    <row r="105" spans="2:11" s="1" customFormat="1" ht="5.25" customHeight="1">
      <c r="B105" s="261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pans="2:11" s="1" customFormat="1" ht="15" customHeight="1">
      <c r="B106" s="261"/>
      <c r="C106" s="250" t="s">
        <v>60</v>
      </c>
      <c r="D106" s="270"/>
      <c r="E106" s="270"/>
      <c r="F106" s="271" t="s">
        <v>1981</v>
      </c>
      <c r="G106" s="250"/>
      <c r="H106" s="250" t="s">
        <v>2021</v>
      </c>
      <c r="I106" s="250" t="s">
        <v>1983</v>
      </c>
      <c r="J106" s="250">
        <v>20</v>
      </c>
      <c r="K106" s="262"/>
    </row>
    <row r="107" spans="2:11" s="1" customFormat="1" ht="15" customHeight="1">
      <c r="B107" s="261"/>
      <c r="C107" s="250" t="s">
        <v>1984</v>
      </c>
      <c r="D107" s="250"/>
      <c r="E107" s="250"/>
      <c r="F107" s="271" t="s">
        <v>1981</v>
      </c>
      <c r="G107" s="250"/>
      <c r="H107" s="250" t="s">
        <v>2021</v>
      </c>
      <c r="I107" s="250" t="s">
        <v>1983</v>
      </c>
      <c r="J107" s="250">
        <v>120</v>
      </c>
      <c r="K107" s="262"/>
    </row>
    <row r="108" spans="2:11" s="1" customFormat="1" ht="15" customHeight="1">
      <c r="B108" s="273"/>
      <c r="C108" s="250" t="s">
        <v>1986</v>
      </c>
      <c r="D108" s="250"/>
      <c r="E108" s="250"/>
      <c r="F108" s="271" t="s">
        <v>1987</v>
      </c>
      <c r="G108" s="250"/>
      <c r="H108" s="250" t="s">
        <v>2021</v>
      </c>
      <c r="I108" s="250" t="s">
        <v>1983</v>
      </c>
      <c r="J108" s="250">
        <v>50</v>
      </c>
      <c r="K108" s="262"/>
    </row>
    <row r="109" spans="2:11" s="1" customFormat="1" ht="15" customHeight="1">
      <c r="B109" s="273"/>
      <c r="C109" s="250" t="s">
        <v>1989</v>
      </c>
      <c r="D109" s="250"/>
      <c r="E109" s="250"/>
      <c r="F109" s="271" t="s">
        <v>1981</v>
      </c>
      <c r="G109" s="250"/>
      <c r="H109" s="250" t="s">
        <v>2021</v>
      </c>
      <c r="I109" s="250" t="s">
        <v>1991</v>
      </c>
      <c r="J109" s="250"/>
      <c r="K109" s="262"/>
    </row>
    <row r="110" spans="2:11" s="1" customFormat="1" ht="15" customHeight="1">
      <c r="B110" s="273"/>
      <c r="C110" s="250" t="s">
        <v>2000</v>
      </c>
      <c r="D110" s="250"/>
      <c r="E110" s="250"/>
      <c r="F110" s="271" t="s">
        <v>1987</v>
      </c>
      <c r="G110" s="250"/>
      <c r="H110" s="250" t="s">
        <v>2021</v>
      </c>
      <c r="I110" s="250" t="s">
        <v>1983</v>
      </c>
      <c r="J110" s="250">
        <v>50</v>
      </c>
      <c r="K110" s="262"/>
    </row>
    <row r="111" spans="2:11" s="1" customFormat="1" ht="15" customHeight="1">
      <c r="B111" s="273"/>
      <c r="C111" s="250" t="s">
        <v>2008</v>
      </c>
      <c r="D111" s="250"/>
      <c r="E111" s="250"/>
      <c r="F111" s="271" t="s">
        <v>1987</v>
      </c>
      <c r="G111" s="250"/>
      <c r="H111" s="250" t="s">
        <v>2021</v>
      </c>
      <c r="I111" s="250" t="s">
        <v>1983</v>
      </c>
      <c r="J111" s="250">
        <v>50</v>
      </c>
      <c r="K111" s="262"/>
    </row>
    <row r="112" spans="2:11" s="1" customFormat="1" ht="15" customHeight="1">
      <c r="B112" s="273"/>
      <c r="C112" s="250" t="s">
        <v>2006</v>
      </c>
      <c r="D112" s="250"/>
      <c r="E112" s="250"/>
      <c r="F112" s="271" t="s">
        <v>1987</v>
      </c>
      <c r="G112" s="250"/>
      <c r="H112" s="250" t="s">
        <v>2021</v>
      </c>
      <c r="I112" s="250" t="s">
        <v>1983</v>
      </c>
      <c r="J112" s="250">
        <v>50</v>
      </c>
      <c r="K112" s="262"/>
    </row>
    <row r="113" spans="2:11" s="1" customFormat="1" ht="15" customHeight="1">
      <c r="B113" s="273"/>
      <c r="C113" s="250" t="s">
        <v>60</v>
      </c>
      <c r="D113" s="250"/>
      <c r="E113" s="250"/>
      <c r="F113" s="271" t="s">
        <v>1981</v>
      </c>
      <c r="G113" s="250"/>
      <c r="H113" s="250" t="s">
        <v>2022</v>
      </c>
      <c r="I113" s="250" t="s">
        <v>1983</v>
      </c>
      <c r="J113" s="250">
        <v>20</v>
      </c>
      <c r="K113" s="262"/>
    </row>
    <row r="114" spans="2:11" s="1" customFormat="1" ht="15" customHeight="1">
      <c r="B114" s="273"/>
      <c r="C114" s="250" t="s">
        <v>2023</v>
      </c>
      <c r="D114" s="250"/>
      <c r="E114" s="250"/>
      <c r="F114" s="271" t="s">
        <v>1981</v>
      </c>
      <c r="G114" s="250"/>
      <c r="H114" s="250" t="s">
        <v>2024</v>
      </c>
      <c r="I114" s="250" t="s">
        <v>1983</v>
      </c>
      <c r="J114" s="250">
        <v>120</v>
      </c>
      <c r="K114" s="262"/>
    </row>
    <row r="115" spans="2:11" s="1" customFormat="1" ht="15" customHeight="1">
      <c r="B115" s="273"/>
      <c r="C115" s="250" t="s">
        <v>45</v>
      </c>
      <c r="D115" s="250"/>
      <c r="E115" s="250"/>
      <c r="F115" s="271" t="s">
        <v>1981</v>
      </c>
      <c r="G115" s="250"/>
      <c r="H115" s="250" t="s">
        <v>2025</v>
      </c>
      <c r="I115" s="250" t="s">
        <v>2016</v>
      </c>
      <c r="J115" s="250"/>
      <c r="K115" s="262"/>
    </row>
    <row r="116" spans="2:11" s="1" customFormat="1" ht="15" customHeight="1">
      <c r="B116" s="273"/>
      <c r="C116" s="250" t="s">
        <v>55</v>
      </c>
      <c r="D116" s="250"/>
      <c r="E116" s="250"/>
      <c r="F116" s="271" t="s">
        <v>1981</v>
      </c>
      <c r="G116" s="250"/>
      <c r="H116" s="250" t="s">
        <v>2026</v>
      </c>
      <c r="I116" s="250" t="s">
        <v>2016</v>
      </c>
      <c r="J116" s="250"/>
      <c r="K116" s="262"/>
    </row>
    <row r="117" spans="2:11" s="1" customFormat="1" ht="15" customHeight="1">
      <c r="B117" s="273"/>
      <c r="C117" s="250" t="s">
        <v>64</v>
      </c>
      <c r="D117" s="250"/>
      <c r="E117" s="250"/>
      <c r="F117" s="271" t="s">
        <v>1981</v>
      </c>
      <c r="G117" s="250"/>
      <c r="H117" s="250" t="s">
        <v>2027</v>
      </c>
      <c r="I117" s="250" t="s">
        <v>2028</v>
      </c>
      <c r="J117" s="250"/>
      <c r="K117" s="262"/>
    </row>
    <row r="118" spans="2:11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pans="2:11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pans="2:11" s="1" customFormat="1" ht="18.75" customHeight="1"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</row>
    <row r="121" spans="2:1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pans="2:11" s="1" customFormat="1" ht="45" customHeight="1">
      <c r="B122" s="289"/>
      <c r="C122" s="370" t="s">
        <v>2029</v>
      </c>
      <c r="D122" s="370"/>
      <c r="E122" s="370"/>
      <c r="F122" s="370"/>
      <c r="G122" s="370"/>
      <c r="H122" s="370"/>
      <c r="I122" s="370"/>
      <c r="J122" s="370"/>
      <c r="K122" s="290"/>
    </row>
    <row r="123" spans="2:11" s="1" customFormat="1" ht="17.25" customHeight="1">
      <c r="B123" s="291"/>
      <c r="C123" s="263" t="s">
        <v>1975</v>
      </c>
      <c r="D123" s="263"/>
      <c r="E123" s="263"/>
      <c r="F123" s="263" t="s">
        <v>1976</v>
      </c>
      <c r="G123" s="264"/>
      <c r="H123" s="263" t="s">
        <v>61</v>
      </c>
      <c r="I123" s="263" t="s">
        <v>64</v>
      </c>
      <c r="J123" s="263" t="s">
        <v>1977</v>
      </c>
      <c r="K123" s="292"/>
    </row>
    <row r="124" spans="2:11" s="1" customFormat="1" ht="17.25" customHeight="1">
      <c r="B124" s="291"/>
      <c r="C124" s="265" t="s">
        <v>1978</v>
      </c>
      <c r="D124" s="265"/>
      <c r="E124" s="265"/>
      <c r="F124" s="266" t="s">
        <v>1979</v>
      </c>
      <c r="G124" s="267"/>
      <c r="H124" s="265"/>
      <c r="I124" s="265"/>
      <c r="J124" s="265" t="s">
        <v>1980</v>
      </c>
      <c r="K124" s="292"/>
    </row>
    <row r="125" spans="2:11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pans="2:11" s="1" customFormat="1" ht="15" customHeight="1">
      <c r="B126" s="293"/>
      <c r="C126" s="250" t="s">
        <v>1984</v>
      </c>
      <c r="D126" s="270"/>
      <c r="E126" s="270"/>
      <c r="F126" s="271" t="s">
        <v>1981</v>
      </c>
      <c r="G126" s="250"/>
      <c r="H126" s="250" t="s">
        <v>2021</v>
      </c>
      <c r="I126" s="250" t="s">
        <v>1983</v>
      </c>
      <c r="J126" s="250">
        <v>120</v>
      </c>
      <c r="K126" s="296"/>
    </row>
    <row r="127" spans="2:11" s="1" customFormat="1" ht="15" customHeight="1">
      <c r="B127" s="293"/>
      <c r="C127" s="250" t="s">
        <v>2030</v>
      </c>
      <c r="D127" s="250"/>
      <c r="E127" s="250"/>
      <c r="F127" s="271" t="s">
        <v>1981</v>
      </c>
      <c r="G127" s="250"/>
      <c r="H127" s="250" t="s">
        <v>2031</v>
      </c>
      <c r="I127" s="250" t="s">
        <v>1983</v>
      </c>
      <c r="J127" s="250" t="s">
        <v>2032</v>
      </c>
      <c r="K127" s="296"/>
    </row>
    <row r="128" spans="2:11" s="1" customFormat="1" ht="15" customHeight="1">
      <c r="B128" s="293"/>
      <c r="C128" s="250" t="s">
        <v>1929</v>
      </c>
      <c r="D128" s="250"/>
      <c r="E128" s="250"/>
      <c r="F128" s="271" t="s">
        <v>1981</v>
      </c>
      <c r="G128" s="250"/>
      <c r="H128" s="250" t="s">
        <v>2033</v>
      </c>
      <c r="I128" s="250" t="s">
        <v>1983</v>
      </c>
      <c r="J128" s="250" t="s">
        <v>2032</v>
      </c>
      <c r="K128" s="296"/>
    </row>
    <row r="129" spans="2:11" s="1" customFormat="1" ht="15" customHeight="1">
      <c r="B129" s="293"/>
      <c r="C129" s="250" t="s">
        <v>1992</v>
      </c>
      <c r="D129" s="250"/>
      <c r="E129" s="250"/>
      <c r="F129" s="271" t="s">
        <v>1987</v>
      </c>
      <c r="G129" s="250"/>
      <c r="H129" s="250" t="s">
        <v>1993</v>
      </c>
      <c r="I129" s="250" t="s">
        <v>1983</v>
      </c>
      <c r="J129" s="250">
        <v>15</v>
      </c>
      <c r="K129" s="296"/>
    </row>
    <row r="130" spans="2:11" s="1" customFormat="1" ht="15" customHeight="1">
      <c r="B130" s="293"/>
      <c r="C130" s="274" t="s">
        <v>1994</v>
      </c>
      <c r="D130" s="274"/>
      <c r="E130" s="274"/>
      <c r="F130" s="275" t="s">
        <v>1987</v>
      </c>
      <c r="G130" s="274"/>
      <c r="H130" s="274" t="s">
        <v>1995</v>
      </c>
      <c r="I130" s="274" t="s">
        <v>1983</v>
      </c>
      <c r="J130" s="274">
        <v>15</v>
      </c>
      <c r="K130" s="296"/>
    </row>
    <row r="131" spans="2:11" s="1" customFormat="1" ht="15" customHeight="1">
      <c r="B131" s="293"/>
      <c r="C131" s="274" t="s">
        <v>1996</v>
      </c>
      <c r="D131" s="274"/>
      <c r="E131" s="274"/>
      <c r="F131" s="275" t="s">
        <v>1987</v>
      </c>
      <c r="G131" s="274"/>
      <c r="H131" s="274" t="s">
        <v>1997</v>
      </c>
      <c r="I131" s="274" t="s">
        <v>1983</v>
      </c>
      <c r="J131" s="274">
        <v>20</v>
      </c>
      <c r="K131" s="296"/>
    </row>
    <row r="132" spans="2:11" s="1" customFormat="1" ht="15" customHeight="1">
      <c r="B132" s="293"/>
      <c r="C132" s="274" t="s">
        <v>1998</v>
      </c>
      <c r="D132" s="274"/>
      <c r="E132" s="274"/>
      <c r="F132" s="275" t="s">
        <v>1987</v>
      </c>
      <c r="G132" s="274"/>
      <c r="H132" s="274" t="s">
        <v>1999</v>
      </c>
      <c r="I132" s="274" t="s">
        <v>1983</v>
      </c>
      <c r="J132" s="274">
        <v>20</v>
      </c>
      <c r="K132" s="296"/>
    </row>
    <row r="133" spans="2:11" s="1" customFormat="1" ht="15" customHeight="1">
      <c r="B133" s="293"/>
      <c r="C133" s="250" t="s">
        <v>1986</v>
      </c>
      <c r="D133" s="250"/>
      <c r="E133" s="250"/>
      <c r="F133" s="271" t="s">
        <v>1987</v>
      </c>
      <c r="G133" s="250"/>
      <c r="H133" s="250" t="s">
        <v>2021</v>
      </c>
      <c r="I133" s="250" t="s">
        <v>1983</v>
      </c>
      <c r="J133" s="250">
        <v>50</v>
      </c>
      <c r="K133" s="296"/>
    </row>
    <row r="134" spans="2:11" s="1" customFormat="1" ht="15" customHeight="1">
      <c r="B134" s="293"/>
      <c r="C134" s="250" t="s">
        <v>2000</v>
      </c>
      <c r="D134" s="250"/>
      <c r="E134" s="250"/>
      <c r="F134" s="271" t="s">
        <v>1987</v>
      </c>
      <c r="G134" s="250"/>
      <c r="H134" s="250" t="s">
        <v>2021</v>
      </c>
      <c r="I134" s="250" t="s">
        <v>1983</v>
      </c>
      <c r="J134" s="250">
        <v>50</v>
      </c>
      <c r="K134" s="296"/>
    </row>
    <row r="135" spans="2:11" s="1" customFormat="1" ht="15" customHeight="1">
      <c r="B135" s="293"/>
      <c r="C135" s="250" t="s">
        <v>2006</v>
      </c>
      <c r="D135" s="250"/>
      <c r="E135" s="250"/>
      <c r="F135" s="271" t="s">
        <v>1987</v>
      </c>
      <c r="G135" s="250"/>
      <c r="H135" s="250" t="s">
        <v>2021</v>
      </c>
      <c r="I135" s="250" t="s">
        <v>1983</v>
      </c>
      <c r="J135" s="250">
        <v>50</v>
      </c>
      <c r="K135" s="296"/>
    </row>
    <row r="136" spans="2:11" s="1" customFormat="1" ht="15" customHeight="1">
      <c r="B136" s="293"/>
      <c r="C136" s="250" t="s">
        <v>2008</v>
      </c>
      <c r="D136" s="250"/>
      <c r="E136" s="250"/>
      <c r="F136" s="271" t="s">
        <v>1987</v>
      </c>
      <c r="G136" s="250"/>
      <c r="H136" s="250" t="s">
        <v>2021</v>
      </c>
      <c r="I136" s="250" t="s">
        <v>1983</v>
      </c>
      <c r="J136" s="250">
        <v>50</v>
      </c>
      <c r="K136" s="296"/>
    </row>
    <row r="137" spans="2:11" s="1" customFormat="1" ht="15" customHeight="1">
      <c r="B137" s="293"/>
      <c r="C137" s="250" t="s">
        <v>2009</v>
      </c>
      <c r="D137" s="250"/>
      <c r="E137" s="250"/>
      <c r="F137" s="271" t="s">
        <v>1987</v>
      </c>
      <c r="G137" s="250"/>
      <c r="H137" s="250" t="s">
        <v>2034</v>
      </c>
      <c r="I137" s="250" t="s">
        <v>1983</v>
      </c>
      <c r="J137" s="250">
        <v>255</v>
      </c>
      <c r="K137" s="296"/>
    </row>
    <row r="138" spans="2:11" s="1" customFormat="1" ht="15" customHeight="1">
      <c r="B138" s="293"/>
      <c r="C138" s="250" t="s">
        <v>2011</v>
      </c>
      <c r="D138" s="250"/>
      <c r="E138" s="250"/>
      <c r="F138" s="271" t="s">
        <v>1981</v>
      </c>
      <c r="G138" s="250"/>
      <c r="H138" s="250" t="s">
        <v>2035</v>
      </c>
      <c r="I138" s="250" t="s">
        <v>2013</v>
      </c>
      <c r="J138" s="250"/>
      <c r="K138" s="296"/>
    </row>
    <row r="139" spans="2:11" s="1" customFormat="1" ht="15" customHeight="1">
      <c r="B139" s="293"/>
      <c r="C139" s="250" t="s">
        <v>2014</v>
      </c>
      <c r="D139" s="250"/>
      <c r="E139" s="250"/>
      <c r="F139" s="271" t="s">
        <v>1981</v>
      </c>
      <c r="G139" s="250"/>
      <c r="H139" s="250" t="s">
        <v>2036</v>
      </c>
      <c r="I139" s="250" t="s">
        <v>2016</v>
      </c>
      <c r="J139" s="250"/>
      <c r="K139" s="296"/>
    </row>
    <row r="140" spans="2:11" s="1" customFormat="1" ht="15" customHeight="1">
      <c r="B140" s="293"/>
      <c r="C140" s="250" t="s">
        <v>2017</v>
      </c>
      <c r="D140" s="250"/>
      <c r="E140" s="250"/>
      <c r="F140" s="271" t="s">
        <v>1981</v>
      </c>
      <c r="G140" s="250"/>
      <c r="H140" s="250" t="s">
        <v>2017</v>
      </c>
      <c r="I140" s="250" t="s">
        <v>2016</v>
      </c>
      <c r="J140" s="250"/>
      <c r="K140" s="296"/>
    </row>
    <row r="141" spans="2:11" s="1" customFormat="1" ht="15" customHeight="1">
      <c r="B141" s="293"/>
      <c r="C141" s="250" t="s">
        <v>45</v>
      </c>
      <c r="D141" s="250"/>
      <c r="E141" s="250"/>
      <c r="F141" s="271" t="s">
        <v>1981</v>
      </c>
      <c r="G141" s="250"/>
      <c r="H141" s="250" t="s">
        <v>2037</v>
      </c>
      <c r="I141" s="250" t="s">
        <v>2016</v>
      </c>
      <c r="J141" s="250"/>
      <c r="K141" s="296"/>
    </row>
    <row r="142" spans="2:11" s="1" customFormat="1" ht="15" customHeight="1">
      <c r="B142" s="293"/>
      <c r="C142" s="250" t="s">
        <v>2038</v>
      </c>
      <c r="D142" s="250"/>
      <c r="E142" s="250"/>
      <c r="F142" s="271" t="s">
        <v>1981</v>
      </c>
      <c r="G142" s="250"/>
      <c r="H142" s="250" t="s">
        <v>2039</v>
      </c>
      <c r="I142" s="250" t="s">
        <v>2016</v>
      </c>
      <c r="J142" s="250"/>
      <c r="K142" s="296"/>
    </row>
    <row r="143" spans="2:11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pans="2:11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pans="2:11" s="1" customFormat="1" ht="18.75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</row>
    <row r="146" spans="2:11" s="1" customFormat="1" ht="7.5" customHeight="1">
      <c r="B146" s="258"/>
      <c r="C146" s="259"/>
      <c r="D146" s="259"/>
      <c r="E146" s="259"/>
      <c r="F146" s="259"/>
      <c r="G146" s="259"/>
      <c r="H146" s="259"/>
      <c r="I146" s="259"/>
      <c r="J146" s="259"/>
      <c r="K146" s="260"/>
    </row>
    <row r="147" spans="2:11" s="1" customFormat="1" ht="45" customHeight="1">
      <c r="B147" s="261"/>
      <c r="C147" s="372" t="s">
        <v>2040</v>
      </c>
      <c r="D147" s="372"/>
      <c r="E147" s="372"/>
      <c r="F147" s="372"/>
      <c r="G147" s="372"/>
      <c r="H147" s="372"/>
      <c r="I147" s="372"/>
      <c r="J147" s="372"/>
      <c r="K147" s="262"/>
    </row>
    <row r="148" spans="2:11" s="1" customFormat="1" ht="17.25" customHeight="1">
      <c r="B148" s="261"/>
      <c r="C148" s="263" t="s">
        <v>1975</v>
      </c>
      <c r="D148" s="263"/>
      <c r="E148" s="263"/>
      <c r="F148" s="263" t="s">
        <v>1976</v>
      </c>
      <c r="G148" s="264"/>
      <c r="H148" s="263" t="s">
        <v>61</v>
      </c>
      <c r="I148" s="263" t="s">
        <v>64</v>
      </c>
      <c r="J148" s="263" t="s">
        <v>1977</v>
      </c>
      <c r="K148" s="262"/>
    </row>
    <row r="149" spans="2:11" s="1" customFormat="1" ht="17.25" customHeight="1">
      <c r="B149" s="261"/>
      <c r="C149" s="265" t="s">
        <v>1978</v>
      </c>
      <c r="D149" s="265"/>
      <c r="E149" s="265"/>
      <c r="F149" s="266" t="s">
        <v>1979</v>
      </c>
      <c r="G149" s="267"/>
      <c r="H149" s="265"/>
      <c r="I149" s="265"/>
      <c r="J149" s="265" t="s">
        <v>1980</v>
      </c>
      <c r="K149" s="262"/>
    </row>
    <row r="150" spans="2:11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pans="2:11" s="1" customFormat="1" ht="15" customHeight="1">
      <c r="B151" s="273"/>
      <c r="C151" s="300" t="s">
        <v>1984</v>
      </c>
      <c r="D151" s="250"/>
      <c r="E151" s="250"/>
      <c r="F151" s="301" t="s">
        <v>1981</v>
      </c>
      <c r="G151" s="250"/>
      <c r="H151" s="300" t="s">
        <v>2021</v>
      </c>
      <c r="I151" s="300" t="s">
        <v>1983</v>
      </c>
      <c r="J151" s="300">
        <v>120</v>
      </c>
      <c r="K151" s="296"/>
    </row>
    <row r="152" spans="2:11" s="1" customFormat="1" ht="15" customHeight="1">
      <c r="B152" s="273"/>
      <c r="C152" s="300" t="s">
        <v>2030</v>
      </c>
      <c r="D152" s="250"/>
      <c r="E152" s="250"/>
      <c r="F152" s="301" t="s">
        <v>1981</v>
      </c>
      <c r="G152" s="250"/>
      <c r="H152" s="300" t="s">
        <v>2041</v>
      </c>
      <c r="I152" s="300" t="s">
        <v>1983</v>
      </c>
      <c r="J152" s="300" t="s">
        <v>2032</v>
      </c>
      <c r="K152" s="296"/>
    </row>
    <row r="153" spans="2:11" s="1" customFormat="1" ht="15" customHeight="1">
      <c r="B153" s="273"/>
      <c r="C153" s="300" t="s">
        <v>1929</v>
      </c>
      <c r="D153" s="250"/>
      <c r="E153" s="250"/>
      <c r="F153" s="301" t="s">
        <v>1981</v>
      </c>
      <c r="G153" s="250"/>
      <c r="H153" s="300" t="s">
        <v>2042</v>
      </c>
      <c r="I153" s="300" t="s">
        <v>1983</v>
      </c>
      <c r="J153" s="300" t="s">
        <v>2032</v>
      </c>
      <c r="K153" s="296"/>
    </row>
    <row r="154" spans="2:11" s="1" customFormat="1" ht="15" customHeight="1">
      <c r="B154" s="273"/>
      <c r="C154" s="300" t="s">
        <v>1986</v>
      </c>
      <c r="D154" s="250"/>
      <c r="E154" s="250"/>
      <c r="F154" s="301" t="s">
        <v>1987</v>
      </c>
      <c r="G154" s="250"/>
      <c r="H154" s="300" t="s">
        <v>2021</v>
      </c>
      <c r="I154" s="300" t="s">
        <v>1983</v>
      </c>
      <c r="J154" s="300">
        <v>50</v>
      </c>
      <c r="K154" s="296"/>
    </row>
    <row r="155" spans="2:11" s="1" customFormat="1" ht="15" customHeight="1">
      <c r="B155" s="273"/>
      <c r="C155" s="300" t="s">
        <v>1989</v>
      </c>
      <c r="D155" s="250"/>
      <c r="E155" s="250"/>
      <c r="F155" s="301" t="s">
        <v>1981</v>
      </c>
      <c r="G155" s="250"/>
      <c r="H155" s="300" t="s">
        <v>2021</v>
      </c>
      <c r="I155" s="300" t="s">
        <v>1991</v>
      </c>
      <c r="J155" s="300"/>
      <c r="K155" s="296"/>
    </row>
    <row r="156" spans="2:11" s="1" customFormat="1" ht="15" customHeight="1">
      <c r="B156" s="273"/>
      <c r="C156" s="300" t="s">
        <v>2000</v>
      </c>
      <c r="D156" s="250"/>
      <c r="E156" s="250"/>
      <c r="F156" s="301" t="s">
        <v>1987</v>
      </c>
      <c r="G156" s="250"/>
      <c r="H156" s="300" t="s">
        <v>2021</v>
      </c>
      <c r="I156" s="300" t="s">
        <v>1983</v>
      </c>
      <c r="J156" s="300">
        <v>50</v>
      </c>
      <c r="K156" s="296"/>
    </row>
    <row r="157" spans="2:11" s="1" customFormat="1" ht="15" customHeight="1">
      <c r="B157" s="273"/>
      <c r="C157" s="300" t="s">
        <v>2008</v>
      </c>
      <c r="D157" s="250"/>
      <c r="E157" s="250"/>
      <c r="F157" s="301" t="s">
        <v>1987</v>
      </c>
      <c r="G157" s="250"/>
      <c r="H157" s="300" t="s">
        <v>2021</v>
      </c>
      <c r="I157" s="300" t="s">
        <v>1983</v>
      </c>
      <c r="J157" s="300">
        <v>50</v>
      </c>
      <c r="K157" s="296"/>
    </row>
    <row r="158" spans="2:11" s="1" customFormat="1" ht="15" customHeight="1">
      <c r="B158" s="273"/>
      <c r="C158" s="300" t="s">
        <v>2006</v>
      </c>
      <c r="D158" s="250"/>
      <c r="E158" s="250"/>
      <c r="F158" s="301" t="s">
        <v>1987</v>
      </c>
      <c r="G158" s="250"/>
      <c r="H158" s="300" t="s">
        <v>2021</v>
      </c>
      <c r="I158" s="300" t="s">
        <v>1983</v>
      </c>
      <c r="J158" s="300">
        <v>50</v>
      </c>
      <c r="K158" s="296"/>
    </row>
    <row r="159" spans="2:11" s="1" customFormat="1" ht="15" customHeight="1">
      <c r="B159" s="273"/>
      <c r="C159" s="300" t="s">
        <v>111</v>
      </c>
      <c r="D159" s="250"/>
      <c r="E159" s="250"/>
      <c r="F159" s="301" t="s">
        <v>1981</v>
      </c>
      <c r="G159" s="250"/>
      <c r="H159" s="300" t="s">
        <v>2043</v>
      </c>
      <c r="I159" s="300" t="s">
        <v>1983</v>
      </c>
      <c r="J159" s="300" t="s">
        <v>2044</v>
      </c>
      <c r="K159" s="296"/>
    </row>
    <row r="160" spans="2:11" s="1" customFormat="1" ht="15" customHeight="1">
      <c r="B160" s="273"/>
      <c r="C160" s="300" t="s">
        <v>2045</v>
      </c>
      <c r="D160" s="250"/>
      <c r="E160" s="250"/>
      <c r="F160" s="301" t="s">
        <v>1981</v>
      </c>
      <c r="G160" s="250"/>
      <c r="H160" s="300" t="s">
        <v>2046</v>
      </c>
      <c r="I160" s="300" t="s">
        <v>2016</v>
      </c>
      <c r="J160" s="300"/>
      <c r="K160" s="296"/>
    </row>
    <row r="161" spans="2:1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pans="2:11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pans="2:11" s="1" customFormat="1" ht="18.75" customHeight="1"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</row>
    <row r="164" spans="2:11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pans="2:11" s="1" customFormat="1" ht="45" customHeight="1">
      <c r="B165" s="242"/>
      <c r="C165" s="370" t="s">
        <v>2047</v>
      </c>
      <c r="D165" s="370"/>
      <c r="E165" s="370"/>
      <c r="F165" s="370"/>
      <c r="G165" s="370"/>
      <c r="H165" s="370"/>
      <c r="I165" s="370"/>
      <c r="J165" s="370"/>
      <c r="K165" s="243"/>
    </row>
    <row r="166" spans="2:11" s="1" customFormat="1" ht="17.25" customHeight="1">
      <c r="B166" s="242"/>
      <c r="C166" s="263" t="s">
        <v>1975</v>
      </c>
      <c r="D166" s="263"/>
      <c r="E166" s="263"/>
      <c r="F166" s="263" t="s">
        <v>1976</v>
      </c>
      <c r="G166" s="305"/>
      <c r="H166" s="306" t="s">
        <v>61</v>
      </c>
      <c r="I166" s="306" t="s">
        <v>64</v>
      </c>
      <c r="J166" s="263" t="s">
        <v>1977</v>
      </c>
      <c r="K166" s="243"/>
    </row>
    <row r="167" spans="2:11" s="1" customFormat="1" ht="17.25" customHeight="1">
      <c r="B167" s="244"/>
      <c r="C167" s="265" t="s">
        <v>1978</v>
      </c>
      <c r="D167" s="265"/>
      <c r="E167" s="265"/>
      <c r="F167" s="266" t="s">
        <v>1979</v>
      </c>
      <c r="G167" s="307"/>
      <c r="H167" s="308"/>
      <c r="I167" s="308"/>
      <c r="J167" s="265" t="s">
        <v>1980</v>
      </c>
      <c r="K167" s="245"/>
    </row>
    <row r="168" spans="2:11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pans="2:11" s="1" customFormat="1" ht="15" customHeight="1">
      <c r="B169" s="273"/>
      <c r="C169" s="250" t="s">
        <v>1984</v>
      </c>
      <c r="D169" s="250"/>
      <c r="E169" s="250"/>
      <c r="F169" s="271" t="s">
        <v>1981</v>
      </c>
      <c r="G169" s="250"/>
      <c r="H169" s="250" t="s">
        <v>2021</v>
      </c>
      <c r="I169" s="250" t="s">
        <v>1983</v>
      </c>
      <c r="J169" s="250">
        <v>120</v>
      </c>
      <c r="K169" s="296"/>
    </row>
    <row r="170" spans="2:11" s="1" customFormat="1" ht="15" customHeight="1">
      <c r="B170" s="273"/>
      <c r="C170" s="250" t="s">
        <v>2030</v>
      </c>
      <c r="D170" s="250"/>
      <c r="E170" s="250"/>
      <c r="F170" s="271" t="s">
        <v>1981</v>
      </c>
      <c r="G170" s="250"/>
      <c r="H170" s="250" t="s">
        <v>2031</v>
      </c>
      <c r="I170" s="250" t="s">
        <v>1983</v>
      </c>
      <c r="J170" s="250" t="s">
        <v>2032</v>
      </c>
      <c r="K170" s="296"/>
    </row>
    <row r="171" spans="2:11" s="1" customFormat="1" ht="15" customHeight="1">
      <c r="B171" s="273"/>
      <c r="C171" s="250" t="s">
        <v>1929</v>
      </c>
      <c r="D171" s="250"/>
      <c r="E171" s="250"/>
      <c r="F171" s="271" t="s">
        <v>1981</v>
      </c>
      <c r="G171" s="250"/>
      <c r="H171" s="250" t="s">
        <v>2048</v>
      </c>
      <c r="I171" s="250" t="s">
        <v>1983</v>
      </c>
      <c r="J171" s="250" t="s">
        <v>2032</v>
      </c>
      <c r="K171" s="296"/>
    </row>
    <row r="172" spans="2:11" s="1" customFormat="1" ht="15" customHeight="1">
      <c r="B172" s="273"/>
      <c r="C172" s="250" t="s">
        <v>1986</v>
      </c>
      <c r="D172" s="250"/>
      <c r="E172" s="250"/>
      <c r="F172" s="271" t="s">
        <v>1987</v>
      </c>
      <c r="G172" s="250"/>
      <c r="H172" s="250" t="s">
        <v>2048</v>
      </c>
      <c r="I172" s="250" t="s">
        <v>1983</v>
      </c>
      <c r="J172" s="250">
        <v>50</v>
      </c>
      <c r="K172" s="296"/>
    </row>
    <row r="173" spans="2:11" s="1" customFormat="1" ht="15" customHeight="1">
      <c r="B173" s="273"/>
      <c r="C173" s="250" t="s">
        <v>1989</v>
      </c>
      <c r="D173" s="250"/>
      <c r="E173" s="250"/>
      <c r="F173" s="271" t="s">
        <v>1981</v>
      </c>
      <c r="G173" s="250"/>
      <c r="H173" s="250" t="s">
        <v>2048</v>
      </c>
      <c r="I173" s="250" t="s">
        <v>1991</v>
      </c>
      <c r="J173" s="250"/>
      <c r="K173" s="296"/>
    </row>
    <row r="174" spans="2:11" s="1" customFormat="1" ht="15" customHeight="1">
      <c r="B174" s="273"/>
      <c r="C174" s="250" t="s">
        <v>2000</v>
      </c>
      <c r="D174" s="250"/>
      <c r="E174" s="250"/>
      <c r="F174" s="271" t="s">
        <v>1987</v>
      </c>
      <c r="G174" s="250"/>
      <c r="H174" s="250" t="s">
        <v>2048</v>
      </c>
      <c r="I174" s="250" t="s">
        <v>1983</v>
      </c>
      <c r="J174" s="250">
        <v>50</v>
      </c>
      <c r="K174" s="296"/>
    </row>
    <row r="175" spans="2:11" s="1" customFormat="1" ht="15" customHeight="1">
      <c r="B175" s="273"/>
      <c r="C175" s="250" t="s">
        <v>2008</v>
      </c>
      <c r="D175" s="250"/>
      <c r="E175" s="250"/>
      <c r="F175" s="271" t="s">
        <v>1987</v>
      </c>
      <c r="G175" s="250"/>
      <c r="H175" s="250" t="s">
        <v>2048</v>
      </c>
      <c r="I175" s="250" t="s">
        <v>1983</v>
      </c>
      <c r="J175" s="250">
        <v>50</v>
      </c>
      <c r="K175" s="296"/>
    </row>
    <row r="176" spans="2:11" s="1" customFormat="1" ht="15" customHeight="1">
      <c r="B176" s="273"/>
      <c r="C176" s="250" t="s">
        <v>2006</v>
      </c>
      <c r="D176" s="250"/>
      <c r="E176" s="250"/>
      <c r="F176" s="271" t="s">
        <v>1987</v>
      </c>
      <c r="G176" s="250"/>
      <c r="H176" s="250" t="s">
        <v>2048</v>
      </c>
      <c r="I176" s="250" t="s">
        <v>1983</v>
      </c>
      <c r="J176" s="250">
        <v>50</v>
      </c>
      <c r="K176" s="296"/>
    </row>
    <row r="177" spans="2:11" s="1" customFormat="1" ht="15" customHeight="1">
      <c r="B177" s="273"/>
      <c r="C177" s="250" t="s">
        <v>117</v>
      </c>
      <c r="D177" s="250"/>
      <c r="E177" s="250"/>
      <c r="F177" s="271" t="s">
        <v>1981</v>
      </c>
      <c r="G177" s="250"/>
      <c r="H177" s="250" t="s">
        <v>2049</v>
      </c>
      <c r="I177" s="250" t="s">
        <v>2050</v>
      </c>
      <c r="J177" s="250"/>
      <c r="K177" s="296"/>
    </row>
    <row r="178" spans="2:11" s="1" customFormat="1" ht="15" customHeight="1">
      <c r="B178" s="273"/>
      <c r="C178" s="250" t="s">
        <v>64</v>
      </c>
      <c r="D178" s="250"/>
      <c r="E178" s="250"/>
      <c r="F178" s="271" t="s">
        <v>1981</v>
      </c>
      <c r="G178" s="250"/>
      <c r="H178" s="250" t="s">
        <v>2051</v>
      </c>
      <c r="I178" s="250" t="s">
        <v>2052</v>
      </c>
      <c r="J178" s="250">
        <v>1</v>
      </c>
      <c r="K178" s="296"/>
    </row>
    <row r="179" spans="2:11" s="1" customFormat="1" ht="15" customHeight="1">
      <c r="B179" s="273"/>
      <c r="C179" s="250" t="s">
        <v>60</v>
      </c>
      <c r="D179" s="250"/>
      <c r="E179" s="250"/>
      <c r="F179" s="271" t="s">
        <v>1981</v>
      </c>
      <c r="G179" s="250"/>
      <c r="H179" s="250" t="s">
        <v>2053</v>
      </c>
      <c r="I179" s="250" t="s">
        <v>1983</v>
      </c>
      <c r="J179" s="250">
        <v>20</v>
      </c>
      <c r="K179" s="296"/>
    </row>
    <row r="180" spans="2:11" s="1" customFormat="1" ht="15" customHeight="1">
      <c r="B180" s="273"/>
      <c r="C180" s="250" t="s">
        <v>61</v>
      </c>
      <c r="D180" s="250"/>
      <c r="E180" s="250"/>
      <c r="F180" s="271" t="s">
        <v>1981</v>
      </c>
      <c r="G180" s="250"/>
      <c r="H180" s="250" t="s">
        <v>2054</v>
      </c>
      <c r="I180" s="250" t="s">
        <v>1983</v>
      </c>
      <c r="J180" s="250">
        <v>255</v>
      </c>
      <c r="K180" s="296"/>
    </row>
    <row r="181" spans="2:11" s="1" customFormat="1" ht="15" customHeight="1">
      <c r="B181" s="273"/>
      <c r="C181" s="250" t="s">
        <v>118</v>
      </c>
      <c r="D181" s="250"/>
      <c r="E181" s="250"/>
      <c r="F181" s="271" t="s">
        <v>1981</v>
      </c>
      <c r="G181" s="250"/>
      <c r="H181" s="250" t="s">
        <v>1945</v>
      </c>
      <c r="I181" s="250" t="s">
        <v>1983</v>
      </c>
      <c r="J181" s="250">
        <v>10</v>
      </c>
      <c r="K181" s="296"/>
    </row>
    <row r="182" spans="2:11" s="1" customFormat="1" ht="15" customHeight="1">
      <c r="B182" s="273"/>
      <c r="C182" s="250" t="s">
        <v>119</v>
      </c>
      <c r="D182" s="250"/>
      <c r="E182" s="250"/>
      <c r="F182" s="271" t="s">
        <v>1981</v>
      </c>
      <c r="G182" s="250"/>
      <c r="H182" s="250" t="s">
        <v>2055</v>
      </c>
      <c r="I182" s="250" t="s">
        <v>2016</v>
      </c>
      <c r="J182" s="250"/>
      <c r="K182" s="296"/>
    </row>
    <row r="183" spans="2:11" s="1" customFormat="1" ht="15" customHeight="1">
      <c r="B183" s="273"/>
      <c r="C183" s="250" t="s">
        <v>2056</v>
      </c>
      <c r="D183" s="250"/>
      <c r="E183" s="250"/>
      <c r="F183" s="271" t="s">
        <v>1981</v>
      </c>
      <c r="G183" s="250"/>
      <c r="H183" s="250" t="s">
        <v>2057</v>
      </c>
      <c r="I183" s="250" t="s">
        <v>2016</v>
      </c>
      <c r="J183" s="250"/>
      <c r="K183" s="296"/>
    </row>
    <row r="184" spans="2:11" s="1" customFormat="1" ht="15" customHeight="1">
      <c r="B184" s="273"/>
      <c r="C184" s="250" t="s">
        <v>2045</v>
      </c>
      <c r="D184" s="250"/>
      <c r="E184" s="250"/>
      <c r="F184" s="271" t="s">
        <v>1981</v>
      </c>
      <c r="G184" s="250"/>
      <c r="H184" s="250" t="s">
        <v>2058</v>
      </c>
      <c r="I184" s="250" t="s">
        <v>2016</v>
      </c>
      <c r="J184" s="250"/>
      <c r="K184" s="296"/>
    </row>
    <row r="185" spans="2:11" s="1" customFormat="1" ht="15" customHeight="1">
      <c r="B185" s="273"/>
      <c r="C185" s="250" t="s">
        <v>121</v>
      </c>
      <c r="D185" s="250"/>
      <c r="E185" s="250"/>
      <c r="F185" s="271" t="s">
        <v>1987</v>
      </c>
      <c r="G185" s="250"/>
      <c r="H185" s="250" t="s">
        <v>2059</v>
      </c>
      <c r="I185" s="250" t="s">
        <v>1983</v>
      </c>
      <c r="J185" s="250">
        <v>50</v>
      </c>
      <c r="K185" s="296"/>
    </row>
    <row r="186" spans="2:11" s="1" customFormat="1" ht="15" customHeight="1">
      <c r="B186" s="273"/>
      <c r="C186" s="250" t="s">
        <v>2060</v>
      </c>
      <c r="D186" s="250"/>
      <c r="E186" s="250"/>
      <c r="F186" s="271" t="s">
        <v>1987</v>
      </c>
      <c r="G186" s="250"/>
      <c r="H186" s="250" t="s">
        <v>2061</v>
      </c>
      <c r="I186" s="250" t="s">
        <v>2062</v>
      </c>
      <c r="J186" s="250"/>
      <c r="K186" s="296"/>
    </row>
    <row r="187" spans="2:11" s="1" customFormat="1" ht="15" customHeight="1">
      <c r="B187" s="273"/>
      <c r="C187" s="250" t="s">
        <v>2063</v>
      </c>
      <c r="D187" s="250"/>
      <c r="E187" s="250"/>
      <c r="F187" s="271" t="s">
        <v>1987</v>
      </c>
      <c r="G187" s="250"/>
      <c r="H187" s="250" t="s">
        <v>2064</v>
      </c>
      <c r="I187" s="250" t="s">
        <v>2062</v>
      </c>
      <c r="J187" s="250"/>
      <c r="K187" s="296"/>
    </row>
    <row r="188" spans="2:11" s="1" customFormat="1" ht="15" customHeight="1">
      <c r="B188" s="273"/>
      <c r="C188" s="250" t="s">
        <v>2065</v>
      </c>
      <c r="D188" s="250"/>
      <c r="E188" s="250"/>
      <c r="F188" s="271" t="s">
        <v>1987</v>
      </c>
      <c r="G188" s="250"/>
      <c r="H188" s="250" t="s">
        <v>2066</v>
      </c>
      <c r="I188" s="250" t="s">
        <v>2062</v>
      </c>
      <c r="J188" s="250"/>
      <c r="K188" s="296"/>
    </row>
    <row r="189" spans="2:11" s="1" customFormat="1" ht="15" customHeight="1">
      <c r="B189" s="273"/>
      <c r="C189" s="309" t="s">
        <v>2067</v>
      </c>
      <c r="D189" s="250"/>
      <c r="E189" s="250"/>
      <c r="F189" s="271" t="s">
        <v>1987</v>
      </c>
      <c r="G189" s="250"/>
      <c r="H189" s="250" t="s">
        <v>2068</v>
      </c>
      <c r="I189" s="250" t="s">
        <v>2069</v>
      </c>
      <c r="J189" s="310" t="s">
        <v>2070</v>
      </c>
      <c r="K189" s="296"/>
    </row>
    <row r="190" spans="2:11" s="1" customFormat="1" ht="15" customHeight="1">
      <c r="B190" s="273"/>
      <c r="C190" s="309" t="s">
        <v>49</v>
      </c>
      <c r="D190" s="250"/>
      <c r="E190" s="250"/>
      <c r="F190" s="271" t="s">
        <v>1981</v>
      </c>
      <c r="G190" s="250"/>
      <c r="H190" s="247" t="s">
        <v>2071</v>
      </c>
      <c r="I190" s="250" t="s">
        <v>2072</v>
      </c>
      <c r="J190" s="250"/>
      <c r="K190" s="296"/>
    </row>
    <row r="191" spans="2:11" s="1" customFormat="1" ht="15" customHeight="1">
      <c r="B191" s="273"/>
      <c r="C191" s="309" t="s">
        <v>2073</v>
      </c>
      <c r="D191" s="250"/>
      <c r="E191" s="250"/>
      <c r="F191" s="271" t="s">
        <v>1981</v>
      </c>
      <c r="G191" s="250"/>
      <c r="H191" s="250" t="s">
        <v>2074</v>
      </c>
      <c r="I191" s="250" t="s">
        <v>2016</v>
      </c>
      <c r="J191" s="250"/>
      <c r="K191" s="296"/>
    </row>
    <row r="192" spans="2:11" s="1" customFormat="1" ht="15" customHeight="1">
      <c r="B192" s="273"/>
      <c r="C192" s="309" t="s">
        <v>2075</v>
      </c>
      <c r="D192" s="250"/>
      <c r="E192" s="250"/>
      <c r="F192" s="271" t="s">
        <v>1981</v>
      </c>
      <c r="G192" s="250"/>
      <c r="H192" s="250" t="s">
        <v>2076</v>
      </c>
      <c r="I192" s="250" t="s">
        <v>2016</v>
      </c>
      <c r="J192" s="250"/>
      <c r="K192" s="296"/>
    </row>
    <row r="193" spans="2:11" s="1" customFormat="1" ht="15" customHeight="1">
      <c r="B193" s="273"/>
      <c r="C193" s="309" t="s">
        <v>2077</v>
      </c>
      <c r="D193" s="250"/>
      <c r="E193" s="250"/>
      <c r="F193" s="271" t="s">
        <v>1987</v>
      </c>
      <c r="G193" s="250"/>
      <c r="H193" s="250" t="s">
        <v>2078</v>
      </c>
      <c r="I193" s="250" t="s">
        <v>2016</v>
      </c>
      <c r="J193" s="250"/>
      <c r="K193" s="296"/>
    </row>
    <row r="194" spans="2:11" s="1" customFormat="1" ht="15" customHeight="1">
      <c r="B194" s="302"/>
      <c r="C194" s="311"/>
      <c r="D194" s="282"/>
      <c r="E194" s="282"/>
      <c r="F194" s="282"/>
      <c r="G194" s="282"/>
      <c r="H194" s="282"/>
      <c r="I194" s="282"/>
      <c r="J194" s="282"/>
      <c r="K194" s="303"/>
    </row>
    <row r="195" spans="2:11" s="1" customFormat="1" ht="18.75" customHeight="1">
      <c r="B195" s="284"/>
      <c r="C195" s="294"/>
      <c r="D195" s="294"/>
      <c r="E195" s="294"/>
      <c r="F195" s="304"/>
      <c r="G195" s="294"/>
      <c r="H195" s="294"/>
      <c r="I195" s="294"/>
      <c r="J195" s="294"/>
      <c r="K195" s="284"/>
    </row>
    <row r="196" spans="2:11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pans="2:11" s="1" customFormat="1" ht="18.75" customHeight="1">
      <c r="B197" s="257"/>
      <c r="C197" s="257"/>
      <c r="D197" s="257"/>
      <c r="E197" s="257"/>
      <c r="F197" s="257"/>
      <c r="G197" s="257"/>
      <c r="H197" s="257"/>
      <c r="I197" s="257"/>
      <c r="J197" s="257"/>
      <c r="K197" s="257"/>
    </row>
    <row r="198" spans="2:11" s="1" customFormat="1" ht="13.5">
      <c r="B198" s="239"/>
      <c r="C198" s="240"/>
      <c r="D198" s="240"/>
      <c r="E198" s="240"/>
      <c r="F198" s="240"/>
      <c r="G198" s="240"/>
      <c r="H198" s="240"/>
      <c r="I198" s="240"/>
      <c r="J198" s="240"/>
      <c r="K198" s="241"/>
    </row>
    <row r="199" spans="2:11" s="1" customFormat="1" ht="21">
      <c r="B199" s="242"/>
      <c r="C199" s="370" t="s">
        <v>2079</v>
      </c>
      <c r="D199" s="370"/>
      <c r="E199" s="370"/>
      <c r="F199" s="370"/>
      <c r="G199" s="370"/>
      <c r="H199" s="370"/>
      <c r="I199" s="370"/>
      <c r="J199" s="370"/>
      <c r="K199" s="243"/>
    </row>
    <row r="200" spans="2:11" s="1" customFormat="1" ht="25.5" customHeight="1">
      <c r="B200" s="242"/>
      <c r="C200" s="312" t="s">
        <v>2080</v>
      </c>
      <c r="D200" s="312"/>
      <c r="E200" s="312"/>
      <c r="F200" s="312" t="s">
        <v>2081</v>
      </c>
      <c r="G200" s="313"/>
      <c r="H200" s="376" t="s">
        <v>2082</v>
      </c>
      <c r="I200" s="376"/>
      <c r="J200" s="376"/>
      <c r="K200" s="243"/>
    </row>
    <row r="201" spans="2:11" s="1" customFormat="1" ht="5.25" customHeight="1">
      <c r="B201" s="273"/>
      <c r="C201" s="268"/>
      <c r="D201" s="268"/>
      <c r="E201" s="268"/>
      <c r="F201" s="268"/>
      <c r="G201" s="294"/>
      <c r="H201" s="268"/>
      <c r="I201" s="268"/>
      <c r="J201" s="268"/>
      <c r="K201" s="296"/>
    </row>
    <row r="202" spans="2:11" s="1" customFormat="1" ht="15" customHeight="1">
      <c r="B202" s="273"/>
      <c r="C202" s="250" t="s">
        <v>2072</v>
      </c>
      <c r="D202" s="250"/>
      <c r="E202" s="250"/>
      <c r="F202" s="271" t="s">
        <v>50</v>
      </c>
      <c r="G202" s="250"/>
      <c r="H202" s="375" t="s">
        <v>2083</v>
      </c>
      <c r="I202" s="375"/>
      <c r="J202" s="375"/>
      <c r="K202" s="296"/>
    </row>
    <row r="203" spans="2:11" s="1" customFormat="1" ht="15" customHeight="1">
      <c r="B203" s="273"/>
      <c r="C203" s="250"/>
      <c r="D203" s="250"/>
      <c r="E203" s="250"/>
      <c r="F203" s="271" t="s">
        <v>51</v>
      </c>
      <c r="G203" s="250"/>
      <c r="H203" s="375" t="s">
        <v>2084</v>
      </c>
      <c r="I203" s="375"/>
      <c r="J203" s="375"/>
      <c r="K203" s="296"/>
    </row>
    <row r="204" spans="2:11" s="1" customFormat="1" ht="15" customHeight="1">
      <c r="B204" s="273"/>
      <c r="C204" s="250"/>
      <c r="D204" s="250"/>
      <c r="E204" s="250"/>
      <c r="F204" s="271" t="s">
        <v>54</v>
      </c>
      <c r="G204" s="250"/>
      <c r="H204" s="375" t="s">
        <v>2085</v>
      </c>
      <c r="I204" s="375"/>
      <c r="J204" s="375"/>
      <c r="K204" s="296"/>
    </row>
    <row r="205" spans="2:11" s="1" customFormat="1" ht="15" customHeight="1">
      <c r="B205" s="273"/>
      <c r="C205" s="250"/>
      <c r="D205" s="250"/>
      <c r="E205" s="250"/>
      <c r="F205" s="271" t="s">
        <v>52</v>
      </c>
      <c r="G205" s="250"/>
      <c r="H205" s="375" t="s">
        <v>2086</v>
      </c>
      <c r="I205" s="375"/>
      <c r="J205" s="375"/>
      <c r="K205" s="296"/>
    </row>
    <row r="206" spans="2:11" s="1" customFormat="1" ht="15" customHeight="1">
      <c r="B206" s="273"/>
      <c r="C206" s="250"/>
      <c r="D206" s="250"/>
      <c r="E206" s="250"/>
      <c r="F206" s="271" t="s">
        <v>53</v>
      </c>
      <c r="G206" s="250"/>
      <c r="H206" s="375" t="s">
        <v>2087</v>
      </c>
      <c r="I206" s="375"/>
      <c r="J206" s="375"/>
      <c r="K206" s="296"/>
    </row>
    <row r="207" spans="2:11" s="1" customFormat="1" ht="15" customHeight="1">
      <c r="B207" s="273"/>
      <c r="C207" s="250"/>
      <c r="D207" s="250"/>
      <c r="E207" s="250"/>
      <c r="F207" s="271"/>
      <c r="G207" s="250"/>
      <c r="H207" s="250"/>
      <c r="I207" s="250"/>
      <c r="J207" s="250"/>
      <c r="K207" s="296"/>
    </row>
    <row r="208" spans="2:11" s="1" customFormat="1" ht="15" customHeight="1">
      <c r="B208" s="273"/>
      <c r="C208" s="250" t="s">
        <v>2028</v>
      </c>
      <c r="D208" s="250"/>
      <c r="E208" s="250"/>
      <c r="F208" s="271" t="s">
        <v>83</v>
      </c>
      <c r="G208" s="250"/>
      <c r="H208" s="375" t="s">
        <v>2088</v>
      </c>
      <c r="I208" s="375"/>
      <c r="J208" s="375"/>
      <c r="K208" s="296"/>
    </row>
    <row r="209" spans="2:11" s="1" customFormat="1" ht="15" customHeight="1">
      <c r="B209" s="273"/>
      <c r="C209" s="250"/>
      <c r="D209" s="250"/>
      <c r="E209" s="250"/>
      <c r="F209" s="271" t="s">
        <v>1923</v>
      </c>
      <c r="G209" s="250"/>
      <c r="H209" s="375" t="s">
        <v>1924</v>
      </c>
      <c r="I209" s="375"/>
      <c r="J209" s="375"/>
      <c r="K209" s="296"/>
    </row>
    <row r="210" spans="2:11" s="1" customFormat="1" ht="15" customHeight="1">
      <c r="B210" s="273"/>
      <c r="C210" s="250"/>
      <c r="D210" s="250"/>
      <c r="E210" s="250"/>
      <c r="F210" s="271" t="s">
        <v>1921</v>
      </c>
      <c r="G210" s="250"/>
      <c r="H210" s="375" t="s">
        <v>2089</v>
      </c>
      <c r="I210" s="375"/>
      <c r="J210" s="375"/>
      <c r="K210" s="296"/>
    </row>
    <row r="211" spans="2:11" s="1" customFormat="1" ht="15" customHeight="1">
      <c r="B211" s="314"/>
      <c r="C211" s="250"/>
      <c r="D211" s="250"/>
      <c r="E211" s="250"/>
      <c r="F211" s="271" t="s">
        <v>1925</v>
      </c>
      <c r="G211" s="309"/>
      <c r="H211" s="374" t="s">
        <v>1926</v>
      </c>
      <c r="I211" s="374"/>
      <c r="J211" s="374"/>
      <c r="K211" s="315"/>
    </row>
    <row r="212" spans="2:11" s="1" customFormat="1" ht="15" customHeight="1">
      <c r="B212" s="314"/>
      <c r="C212" s="250"/>
      <c r="D212" s="250"/>
      <c r="E212" s="250"/>
      <c r="F212" s="271" t="s">
        <v>1927</v>
      </c>
      <c r="G212" s="309"/>
      <c r="H212" s="374" t="s">
        <v>2090</v>
      </c>
      <c r="I212" s="374"/>
      <c r="J212" s="374"/>
      <c r="K212" s="315"/>
    </row>
    <row r="213" spans="2:11" s="1" customFormat="1" ht="15" customHeight="1">
      <c r="B213" s="314"/>
      <c r="C213" s="250"/>
      <c r="D213" s="250"/>
      <c r="E213" s="250"/>
      <c r="F213" s="271"/>
      <c r="G213" s="309"/>
      <c r="H213" s="300"/>
      <c r="I213" s="300"/>
      <c r="J213" s="300"/>
      <c r="K213" s="315"/>
    </row>
    <row r="214" spans="2:11" s="1" customFormat="1" ht="15" customHeight="1">
      <c r="B214" s="314"/>
      <c r="C214" s="250" t="s">
        <v>2052</v>
      </c>
      <c r="D214" s="250"/>
      <c r="E214" s="250"/>
      <c r="F214" s="271">
        <v>1</v>
      </c>
      <c r="G214" s="309"/>
      <c r="H214" s="374" t="s">
        <v>2091</v>
      </c>
      <c r="I214" s="374"/>
      <c r="J214" s="374"/>
      <c r="K214" s="315"/>
    </row>
    <row r="215" spans="2:11" s="1" customFormat="1" ht="15" customHeight="1">
      <c r="B215" s="314"/>
      <c r="C215" s="250"/>
      <c r="D215" s="250"/>
      <c r="E215" s="250"/>
      <c r="F215" s="271">
        <v>2</v>
      </c>
      <c r="G215" s="309"/>
      <c r="H215" s="374" t="s">
        <v>2092</v>
      </c>
      <c r="I215" s="374"/>
      <c r="J215" s="374"/>
      <c r="K215" s="315"/>
    </row>
    <row r="216" spans="2:11" s="1" customFormat="1" ht="15" customHeight="1">
      <c r="B216" s="314"/>
      <c r="C216" s="250"/>
      <c r="D216" s="250"/>
      <c r="E216" s="250"/>
      <c r="F216" s="271">
        <v>3</v>
      </c>
      <c r="G216" s="309"/>
      <c r="H216" s="374" t="s">
        <v>2093</v>
      </c>
      <c r="I216" s="374"/>
      <c r="J216" s="374"/>
      <c r="K216" s="315"/>
    </row>
    <row r="217" spans="2:11" s="1" customFormat="1" ht="15" customHeight="1">
      <c r="B217" s="314"/>
      <c r="C217" s="250"/>
      <c r="D217" s="250"/>
      <c r="E217" s="250"/>
      <c r="F217" s="271">
        <v>4</v>
      </c>
      <c r="G217" s="309"/>
      <c r="H217" s="374" t="s">
        <v>2094</v>
      </c>
      <c r="I217" s="374"/>
      <c r="J217" s="374"/>
      <c r="K217" s="315"/>
    </row>
    <row r="218" spans="2:11" s="1" customFormat="1" ht="12.75" customHeight="1">
      <c r="B218" s="316"/>
      <c r="C218" s="317"/>
      <c r="D218" s="317"/>
      <c r="E218" s="317"/>
      <c r="F218" s="317"/>
      <c r="G218" s="317"/>
      <c r="H218" s="317"/>
      <c r="I218" s="317"/>
      <c r="J218" s="317"/>
      <c r="K218" s="318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6"/>
      <c r="B6" s="41"/>
      <c r="C6" s="36"/>
      <c r="D6" s="106" t="s">
        <v>16</v>
      </c>
      <c r="E6" s="36"/>
      <c r="F6" s="36"/>
      <c r="G6" s="36"/>
      <c r="H6" s="36"/>
      <c r="I6" s="36"/>
      <c r="J6" s="36"/>
      <c r="K6" s="36"/>
      <c r="L6" s="107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46" s="2" customFormat="1" ht="16.5" customHeight="1">
      <c r="A7" s="36"/>
      <c r="B7" s="41"/>
      <c r="C7" s="36"/>
      <c r="D7" s="36"/>
      <c r="E7" s="359" t="s">
        <v>17</v>
      </c>
      <c r="F7" s="360"/>
      <c r="G7" s="360"/>
      <c r="H7" s="360"/>
      <c r="I7" s="36"/>
      <c r="J7" s="36"/>
      <c r="K7" s="36"/>
      <c r="L7" s="107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46" s="2" customFormat="1">
      <c r="A8" s="36"/>
      <c r="B8" s="41"/>
      <c r="C8" s="36"/>
      <c r="D8" s="36"/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2" customHeight="1">
      <c r="A9" s="36"/>
      <c r="B9" s="41"/>
      <c r="C9" s="36"/>
      <c r="D9" s="106" t="s">
        <v>18</v>
      </c>
      <c r="E9" s="36"/>
      <c r="F9" s="108" t="s">
        <v>19</v>
      </c>
      <c r="G9" s="36"/>
      <c r="H9" s="36"/>
      <c r="I9" s="106" t="s">
        <v>20</v>
      </c>
      <c r="J9" s="108" t="s">
        <v>21</v>
      </c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06" t="s">
        <v>22</v>
      </c>
      <c r="E10" s="36"/>
      <c r="F10" s="108" t="s">
        <v>23</v>
      </c>
      <c r="G10" s="36"/>
      <c r="H10" s="36"/>
      <c r="I10" s="106" t="s">
        <v>24</v>
      </c>
      <c r="J10" s="109" t="str">
        <f>'Rekapitulace stavby'!AN8</f>
        <v>22. 3. 2020</v>
      </c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21.75" customHeight="1">
      <c r="A11" s="36"/>
      <c r="B11" s="41"/>
      <c r="C11" s="36"/>
      <c r="D11" s="110" t="s">
        <v>26</v>
      </c>
      <c r="E11" s="36"/>
      <c r="F11" s="111" t="s">
        <v>27</v>
      </c>
      <c r="G11" s="36"/>
      <c r="H11" s="36"/>
      <c r="I11" s="110" t="s">
        <v>28</v>
      </c>
      <c r="J11" s="111" t="s">
        <v>29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30</v>
      </c>
      <c r="E12" s="36"/>
      <c r="F12" s="36"/>
      <c r="G12" s="36"/>
      <c r="H12" s="36"/>
      <c r="I12" s="106" t="s">
        <v>31</v>
      </c>
      <c r="J12" s="108" t="str">
        <f>IF('Rekapitulace stavby'!AN10="","",'Rekapitulace stavby'!AN10)</f>
        <v/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8" customHeight="1">
      <c r="A13" s="36"/>
      <c r="B13" s="41"/>
      <c r="C13" s="36"/>
      <c r="D13" s="36"/>
      <c r="E13" s="108" t="str">
        <f>IF('Rekapitulace stavby'!E11="","",'Rekapitulace stavby'!E11)</f>
        <v xml:space="preserve"> </v>
      </c>
      <c r="F13" s="36"/>
      <c r="G13" s="36"/>
      <c r="H13" s="36"/>
      <c r="I13" s="106" t="s">
        <v>34</v>
      </c>
      <c r="J13" s="108" t="str">
        <f>IF('Rekapitulace stavby'!AN11="","",'Rekapitulace stavby'!AN11)</f>
        <v/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6.95" customHeight="1">
      <c r="A14" s="36"/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06" t="s">
        <v>35</v>
      </c>
      <c r="E15" s="36"/>
      <c r="F15" s="36"/>
      <c r="G15" s="36"/>
      <c r="H15" s="36"/>
      <c r="I15" s="106" t="s">
        <v>31</v>
      </c>
      <c r="J15" s="31" t="str">
        <f>'Rekapitulace stavby'!AN13</f>
        <v>Vyplň údaj</v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8" customHeight="1">
      <c r="A16" s="36"/>
      <c r="B16" s="41"/>
      <c r="C16" s="36"/>
      <c r="D16" s="36"/>
      <c r="E16" s="361" t="str">
        <f>'Rekapitulace stavby'!E14</f>
        <v>Vyplň údaj</v>
      </c>
      <c r="F16" s="362"/>
      <c r="G16" s="362"/>
      <c r="H16" s="362"/>
      <c r="I16" s="106" t="s">
        <v>34</v>
      </c>
      <c r="J16" s="31" t="str">
        <f>'Rekapitulace stavby'!AN14</f>
        <v>Vyplň údaj</v>
      </c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6.95" customHeight="1">
      <c r="A17" s="36"/>
      <c r="B17" s="41"/>
      <c r="C17" s="36"/>
      <c r="D17" s="36"/>
      <c r="E17" s="36"/>
      <c r="F17" s="36"/>
      <c r="G17" s="36"/>
      <c r="H17" s="36"/>
      <c r="I17" s="36"/>
      <c r="J17" s="36"/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06" t="s">
        <v>37</v>
      </c>
      <c r="E18" s="36"/>
      <c r="F18" s="36"/>
      <c r="G18" s="36"/>
      <c r="H18" s="36"/>
      <c r="I18" s="106" t="s">
        <v>31</v>
      </c>
      <c r="J18" s="108" t="s">
        <v>38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08" t="s">
        <v>39</v>
      </c>
      <c r="F19" s="36"/>
      <c r="G19" s="36"/>
      <c r="H19" s="36"/>
      <c r="I19" s="106" t="s">
        <v>34</v>
      </c>
      <c r="J19" s="108" t="s">
        <v>40</v>
      </c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36"/>
      <c r="J20" s="36"/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06" t="s">
        <v>42</v>
      </c>
      <c r="E21" s="36"/>
      <c r="F21" s="36"/>
      <c r="G21" s="36"/>
      <c r="H21" s="36"/>
      <c r="I21" s="106" t="s">
        <v>31</v>
      </c>
      <c r="J21" s="108" t="s">
        <v>38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108" t="s">
        <v>39</v>
      </c>
      <c r="F22" s="36"/>
      <c r="G22" s="36"/>
      <c r="H22" s="36"/>
      <c r="I22" s="106" t="s">
        <v>34</v>
      </c>
      <c r="J22" s="108" t="s">
        <v>32</v>
      </c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06" t="s">
        <v>43</v>
      </c>
      <c r="E24" s="36"/>
      <c r="F24" s="36"/>
      <c r="G24" s="36"/>
      <c r="H24" s="36"/>
      <c r="I24" s="36"/>
      <c r="J24" s="36"/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8" customFormat="1" ht="47.25" customHeight="1">
      <c r="A25" s="112"/>
      <c r="B25" s="113"/>
      <c r="C25" s="112"/>
      <c r="D25" s="112"/>
      <c r="E25" s="363" t="s">
        <v>44</v>
      </c>
      <c r="F25" s="363"/>
      <c r="G25" s="363"/>
      <c r="H25" s="363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115"/>
      <c r="E27" s="115"/>
      <c r="F27" s="115"/>
      <c r="G27" s="115"/>
      <c r="H27" s="115"/>
      <c r="I27" s="115"/>
      <c r="J27" s="115"/>
      <c r="K27" s="115"/>
      <c r="L27" s="107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25.35" customHeight="1">
      <c r="A28" s="36"/>
      <c r="B28" s="41"/>
      <c r="C28" s="36"/>
      <c r="D28" s="116" t="s">
        <v>45</v>
      </c>
      <c r="E28" s="36"/>
      <c r="F28" s="36"/>
      <c r="G28" s="36"/>
      <c r="H28" s="36"/>
      <c r="I28" s="36"/>
      <c r="J28" s="117">
        <f>ROUND(J75, 2)</f>
        <v>0</v>
      </c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41"/>
      <c r="C30" s="36"/>
      <c r="D30" s="36"/>
      <c r="E30" s="36"/>
      <c r="F30" s="118" t="s">
        <v>47</v>
      </c>
      <c r="G30" s="36"/>
      <c r="H30" s="36"/>
      <c r="I30" s="118" t="s">
        <v>46</v>
      </c>
      <c r="J30" s="118" t="s">
        <v>48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41"/>
      <c r="C31" s="36"/>
      <c r="D31" s="119" t="s">
        <v>49</v>
      </c>
      <c r="E31" s="106" t="s">
        <v>50</v>
      </c>
      <c r="F31" s="120">
        <f>ROUND((SUM(BE75:BE83)),  2)</f>
        <v>0</v>
      </c>
      <c r="G31" s="36"/>
      <c r="H31" s="36"/>
      <c r="I31" s="121">
        <v>0.21</v>
      </c>
      <c r="J31" s="120">
        <f>ROUND(((SUM(BE75:BE83))*I31),  2)</f>
        <v>0</v>
      </c>
      <c r="K31" s="36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106" t="s">
        <v>51</v>
      </c>
      <c r="F32" s="120">
        <f>ROUND((SUM(BF75:BF83)),  2)</f>
        <v>0</v>
      </c>
      <c r="G32" s="36"/>
      <c r="H32" s="36"/>
      <c r="I32" s="121">
        <v>0.15</v>
      </c>
      <c r="J32" s="120">
        <f>ROUND(((SUM(BF75:BF83))*I32),  2)</f>
        <v>0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hidden="1" customHeight="1">
      <c r="A33" s="36"/>
      <c r="B33" s="41"/>
      <c r="C33" s="36"/>
      <c r="D33" s="36"/>
      <c r="E33" s="106" t="s">
        <v>52</v>
      </c>
      <c r="F33" s="120">
        <f>ROUND((SUM(BG75:BG83)),  2)</f>
        <v>0</v>
      </c>
      <c r="G33" s="36"/>
      <c r="H33" s="36"/>
      <c r="I33" s="121">
        <v>0.21</v>
      </c>
      <c r="J33" s="120">
        <f>0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hidden="1" customHeight="1">
      <c r="A34" s="36"/>
      <c r="B34" s="41"/>
      <c r="C34" s="36"/>
      <c r="D34" s="36"/>
      <c r="E34" s="106" t="s">
        <v>53</v>
      </c>
      <c r="F34" s="120">
        <f>ROUND((SUM(BH75:BH83)),  2)</f>
        <v>0</v>
      </c>
      <c r="G34" s="36"/>
      <c r="H34" s="36"/>
      <c r="I34" s="121">
        <v>0.15</v>
      </c>
      <c r="J34" s="120">
        <f>0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54</v>
      </c>
      <c r="F35" s="120">
        <f>ROUND((SUM(BI75:BI83)),  2)</f>
        <v>0</v>
      </c>
      <c r="G35" s="36"/>
      <c r="H35" s="36"/>
      <c r="I35" s="121">
        <v>0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6.95" customHeight="1">
      <c r="A36" s="36"/>
      <c r="B36" s="41"/>
      <c r="C36" s="36"/>
      <c r="D36" s="36"/>
      <c r="E36" s="36"/>
      <c r="F36" s="36"/>
      <c r="G36" s="36"/>
      <c r="H36" s="36"/>
      <c r="I36" s="36"/>
      <c r="J36" s="36"/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25.35" customHeight="1">
      <c r="A37" s="36"/>
      <c r="B37" s="41"/>
      <c r="C37" s="122"/>
      <c r="D37" s="123" t="s">
        <v>55</v>
      </c>
      <c r="E37" s="124"/>
      <c r="F37" s="124"/>
      <c r="G37" s="125" t="s">
        <v>56</v>
      </c>
      <c r="H37" s="126" t="s">
        <v>57</v>
      </c>
      <c r="I37" s="124"/>
      <c r="J37" s="127">
        <f>SUM(J28:J35)</f>
        <v>0</v>
      </c>
      <c r="K37" s="128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spans="1:31" s="2" customFormat="1" ht="6.95" customHeight="1">
      <c r="A42" s="36"/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07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4.95" customHeight="1">
      <c r="A43" s="36"/>
      <c r="B43" s="37"/>
      <c r="C43" s="24" t="s">
        <v>110</v>
      </c>
      <c r="D43" s="38"/>
      <c r="E43" s="38"/>
      <c r="F43" s="38"/>
      <c r="G43" s="38"/>
      <c r="H43" s="38"/>
      <c r="I43" s="38"/>
      <c r="J43" s="38"/>
      <c r="K43" s="38"/>
      <c r="L43" s="107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6.95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16.5" customHeight="1">
      <c r="A46" s="36"/>
      <c r="B46" s="37"/>
      <c r="C46" s="38"/>
      <c r="D46" s="38"/>
      <c r="E46" s="348" t="str">
        <f>E7</f>
        <v>Regenerace bytového fondu Mírová osada I.etapa -ul.Chrustova - VZ ZATEPLENÍ ,IZOLACE</v>
      </c>
      <c r="F46" s="364"/>
      <c r="G46" s="364"/>
      <c r="H46" s="364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6.95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2" customHeight="1">
      <c r="A48" s="36"/>
      <c r="B48" s="37"/>
      <c r="C48" s="30" t="s">
        <v>22</v>
      </c>
      <c r="D48" s="38"/>
      <c r="E48" s="38"/>
      <c r="F48" s="28" t="str">
        <f>F10</f>
        <v xml:space="preserve">Slezská Ostrava </v>
      </c>
      <c r="G48" s="38"/>
      <c r="H48" s="38"/>
      <c r="I48" s="30" t="s">
        <v>24</v>
      </c>
      <c r="J48" s="61" t="str">
        <f>IF(J10="","",J10)</f>
        <v>22. 3. 2020</v>
      </c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6.95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2" customHeight="1">
      <c r="A50" s="36"/>
      <c r="B50" s="37"/>
      <c r="C50" s="30" t="s">
        <v>30</v>
      </c>
      <c r="D50" s="38"/>
      <c r="E50" s="38"/>
      <c r="F50" s="28" t="str">
        <f>E13</f>
        <v xml:space="preserve"> </v>
      </c>
      <c r="G50" s="38"/>
      <c r="H50" s="38"/>
      <c r="I50" s="30" t="s">
        <v>37</v>
      </c>
      <c r="J50" s="34" t="str">
        <f>E19</f>
        <v xml:space="preserve">Lenka Jerakasová </v>
      </c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15.2" customHeight="1">
      <c r="A51" s="36"/>
      <c r="B51" s="37"/>
      <c r="C51" s="30" t="s">
        <v>35</v>
      </c>
      <c r="D51" s="38"/>
      <c r="E51" s="38"/>
      <c r="F51" s="28" t="str">
        <f>IF(E16="","",E16)</f>
        <v>Vyplň údaj</v>
      </c>
      <c r="G51" s="38"/>
      <c r="H51" s="38"/>
      <c r="I51" s="30" t="s">
        <v>42</v>
      </c>
      <c r="J51" s="34" t="str">
        <f>E22</f>
        <v xml:space="preserve">Lenka Jerakasová </v>
      </c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0.35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29.25" customHeight="1">
      <c r="A53" s="36"/>
      <c r="B53" s="37"/>
      <c r="C53" s="133" t="s">
        <v>111</v>
      </c>
      <c r="D53" s="134"/>
      <c r="E53" s="134"/>
      <c r="F53" s="134"/>
      <c r="G53" s="134"/>
      <c r="H53" s="134"/>
      <c r="I53" s="134"/>
      <c r="J53" s="135" t="s">
        <v>112</v>
      </c>
      <c r="K53" s="134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0.35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2.9" customHeight="1">
      <c r="A55" s="36"/>
      <c r="B55" s="37"/>
      <c r="C55" s="136" t="s">
        <v>77</v>
      </c>
      <c r="D55" s="38"/>
      <c r="E55" s="38"/>
      <c r="F55" s="38"/>
      <c r="G55" s="38"/>
      <c r="H55" s="38"/>
      <c r="I55" s="38"/>
      <c r="J55" s="79">
        <f>J75</f>
        <v>0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8" t="s">
        <v>113</v>
      </c>
    </row>
    <row r="56" spans="1:47" s="9" customFormat="1" ht="24.95" customHeight="1">
      <c r="B56" s="137"/>
      <c r="C56" s="138"/>
      <c r="D56" s="139" t="s">
        <v>114</v>
      </c>
      <c r="E56" s="140"/>
      <c r="F56" s="140"/>
      <c r="G56" s="140"/>
      <c r="H56" s="140"/>
      <c r="I56" s="140"/>
      <c r="J56" s="141">
        <f>J76</f>
        <v>0</v>
      </c>
      <c r="K56" s="138"/>
      <c r="L56" s="142"/>
    </row>
    <row r="57" spans="1:47" s="10" customFormat="1" ht="19.899999999999999" customHeight="1">
      <c r="B57" s="143"/>
      <c r="C57" s="144"/>
      <c r="D57" s="145" t="s">
        <v>115</v>
      </c>
      <c r="E57" s="146"/>
      <c r="F57" s="146"/>
      <c r="G57" s="146"/>
      <c r="H57" s="146"/>
      <c r="I57" s="146"/>
      <c r="J57" s="147">
        <f>J77</f>
        <v>0</v>
      </c>
      <c r="K57" s="144"/>
      <c r="L57" s="148"/>
    </row>
    <row r="58" spans="1:47" s="2" customFormat="1" ht="21.7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3" spans="1:47" s="2" customFormat="1" ht="6.95" customHeight="1">
      <c r="A63" s="36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107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24.95" customHeight="1">
      <c r="A64" s="36"/>
      <c r="B64" s="37"/>
      <c r="C64" s="24" t="s">
        <v>116</v>
      </c>
      <c r="D64" s="38"/>
      <c r="E64" s="38"/>
      <c r="F64" s="38"/>
      <c r="G64" s="38"/>
      <c r="H64" s="38"/>
      <c r="I64" s="38"/>
      <c r="J64" s="38"/>
      <c r="K64" s="38"/>
      <c r="L64" s="107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65" s="2" customFormat="1" ht="6.9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7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65" s="2" customFormat="1" ht="12" customHeight="1">
      <c r="A66" s="36"/>
      <c r="B66" s="37"/>
      <c r="C66" s="30" t="s">
        <v>16</v>
      </c>
      <c r="D66" s="38"/>
      <c r="E66" s="38"/>
      <c r="F66" s="38"/>
      <c r="G66" s="38"/>
      <c r="H66" s="38"/>
      <c r="I66" s="38"/>
      <c r="J66" s="38"/>
      <c r="K66" s="38"/>
      <c r="L66" s="107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5" s="2" customFormat="1" ht="16.5" customHeight="1">
      <c r="A67" s="36"/>
      <c r="B67" s="37"/>
      <c r="C67" s="38"/>
      <c r="D67" s="38"/>
      <c r="E67" s="348" t="str">
        <f>E7</f>
        <v>Regenerace bytového fondu Mírová osada I.etapa -ul.Chrustova - VZ ZATEPLENÍ ,IZOLACE</v>
      </c>
      <c r="F67" s="364"/>
      <c r="G67" s="364"/>
      <c r="H67" s="364"/>
      <c r="I67" s="38"/>
      <c r="J67" s="38"/>
      <c r="K67" s="38"/>
      <c r="L67" s="107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5" s="2" customFormat="1" ht="6.9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7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5" s="2" customFormat="1" ht="12" customHeight="1">
      <c r="A69" s="36"/>
      <c r="B69" s="37"/>
      <c r="C69" s="30" t="s">
        <v>22</v>
      </c>
      <c r="D69" s="38"/>
      <c r="E69" s="38"/>
      <c r="F69" s="28" t="str">
        <f>F10</f>
        <v xml:space="preserve">Slezská Ostrava </v>
      </c>
      <c r="G69" s="38"/>
      <c r="H69" s="38"/>
      <c r="I69" s="30" t="s">
        <v>24</v>
      </c>
      <c r="J69" s="61" t="str">
        <f>IF(J10="","",J10)</f>
        <v>22. 3. 2020</v>
      </c>
      <c r="K69" s="38"/>
      <c r="L69" s="107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5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7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5" s="2" customFormat="1" ht="15.2" customHeight="1">
      <c r="A71" s="36"/>
      <c r="B71" s="37"/>
      <c r="C71" s="30" t="s">
        <v>30</v>
      </c>
      <c r="D71" s="38"/>
      <c r="E71" s="38"/>
      <c r="F71" s="28" t="str">
        <f>E13</f>
        <v xml:space="preserve"> </v>
      </c>
      <c r="G71" s="38"/>
      <c r="H71" s="38"/>
      <c r="I71" s="30" t="s">
        <v>37</v>
      </c>
      <c r="J71" s="34" t="str">
        <f>E19</f>
        <v xml:space="preserve">Lenka Jerakasová </v>
      </c>
      <c r="K71" s="38"/>
      <c r="L71" s="107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5" s="2" customFormat="1" ht="15.2" customHeight="1">
      <c r="A72" s="36"/>
      <c r="B72" s="37"/>
      <c r="C72" s="30" t="s">
        <v>35</v>
      </c>
      <c r="D72" s="38"/>
      <c r="E72" s="38"/>
      <c r="F72" s="28" t="str">
        <f>IF(E16="","",E16)</f>
        <v>Vyplň údaj</v>
      </c>
      <c r="G72" s="38"/>
      <c r="H72" s="38"/>
      <c r="I72" s="30" t="s">
        <v>42</v>
      </c>
      <c r="J72" s="34" t="str">
        <f>E22</f>
        <v xml:space="preserve">Lenka Jerakasová </v>
      </c>
      <c r="K72" s="38"/>
      <c r="L72" s="107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5" s="2" customFormat="1" ht="10.3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7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5" s="11" customFormat="1" ht="29.25" customHeight="1">
      <c r="A74" s="149"/>
      <c r="B74" s="150"/>
      <c r="C74" s="151" t="s">
        <v>117</v>
      </c>
      <c r="D74" s="152" t="s">
        <v>64</v>
      </c>
      <c r="E74" s="152" t="s">
        <v>60</v>
      </c>
      <c r="F74" s="152" t="s">
        <v>61</v>
      </c>
      <c r="G74" s="152" t="s">
        <v>118</v>
      </c>
      <c r="H74" s="152" t="s">
        <v>119</v>
      </c>
      <c r="I74" s="152" t="s">
        <v>120</v>
      </c>
      <c r="J74" s="152" t="s">
        <v>112</v>
      </c>
      <c r="K74" s="153" t="s">
        <v>121</v>
      </c>
      <c r="L74" s="154"/>
      <c r="M74" s="70" t="s">
        <v>32</v>
      </c>
      <c r="N74" s="71" t="s">
        <v>49</v>
      </c>
      <c r="O74" s="71" t="s">
        <v>122</v>
      </c>
      <c r="P74" s="71" t="s">
        <v>123</v>
      </c>
      <c r="Q74" s="71" t="s">
        <v>124</v>
      </c>
      <c r="R74" s="71" t="s">
        <v>125</v>
      </c>
      <c r="S74" s="71" t="s">
        <v>126</v>
      </c>
      <c r="T74" s="72" t="s">
        <v>127</v>
      </c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</row>
    <row r="75" spans="1:65" s="2" customFormat="1" ht="22.9" customHeight="1">
      <c r="A75" s="36"/>
      <c r="B75" s="37"/>
      <c r="C75" s="77" t="s">
        <v>128</v>
      </c>
      <c r="D75" s="38"/>
      <c r="E75" s="38"/>
      <c r="F75" s="38"/>
      <c r="G75" s="38"/>
      <c r="H75" s="38"/>
      <c r="I75" s="38"/>
      <c r="J75" s="155">
        <f>BK75</f>
        <v>0</v>
      </c>
      <c r="K75" s="38"/>
      <c r="L75" s="41"/>
      <c r="M75" s="73"/>
      <c r="N75" s="156"/>
      <c r="O75" s="74"/>
      <c r="P75" s="157">
        <f>P76</f>
        <v>0</v>
      </c>
      <c r="Q75" s="74"/>
      <c r="R75" s="157">
        <f>R76</f>
        <v>0</v>
      </c>
      <c r="S75" s="74"/>
      <c r="T75" s="158">
        <f>T76</f>
        <v>0</v>
      </c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T75" s="18" t="s">
        <v>78</v>
      </c>
      <c r="AU75" s="18" t="s">
        <v>113</v>
      </c>
      <c r="BK75" s="159">
        <f>BK76</f>
        <v>0</v>
      </c>
    </row>
    <row r="76" spans="1:65" s="12" customFormat="1" ht="25.9" customHeight="1">
      <c r="B76" s="160"/>
      <c r="C76" s="161"/>
      <c r="D76" s="162" t="s">
        <v>78</v>
      </c>
      <c r="E76" s="163" t="s">
        <v>129</v>
      </c>
      <c r="F76" s="163" t="s">
        <v>130</v>
      </c>
      <c r="G76" s="161"/>
      <c r="H76" s="161"/>
      <c r="I76" s="164"/>
      <c r="J76" s="165">
        <f>BK76</f>
        <v>0</v>
      </c>
      <c r="K76" s="161"/>
      <c r="L76" s="166"/>
      <c r="M76" s="167"/>
      <c r="N76" s="168"/>
      <c r="O76" s="168"/>
      <c r="P76" s="169">
        <f>P77</f>
        <v>0</v>
      </c>
      <c r="Q76" s="168"/>
      <c r="R76" s="169">
        <f>R77</f>
        <v>0</v>
      </c>
      <c r="S76" s="168"/>
      <c r="T76" s="170">
        <f>T77</f>
        <v>0</v>
      </c>
      <c r="AR76" s="171" t="s">
        <v>131</v>
      </c>
      <c r="AT76" s="172" t="s">
        <v>78</v>
      </c>
      <c r="AU76" s="172" t="s">
        <v>79</v>
      </c>
      <c r="AY76" s="171" t="s">
        <v>132</v>
      </c>
      <c r="BK76" s="173">
        <f>BK77</f>
        <v>0</v>
      </c>
    </row>
    <row r="77" spans="1:65" s="12" customFormat="1" ht="22.9" customHeight="1">
      <c r="B77" s="160"/>
      <c r="C77" s="161"/>
      <c r="D77" s="162" t="s">
        <v>78</v>
      </c>
      <c r="E77" s="174" t="s">
        <v>133</v>
      </c>
      <c r="F77" s="174" t="s">
        <v>134</v>
      </c>
      <c r="G77" s="161"/>
      <c r="H77" s="161"/>
      <c r="I77" s="164"/>
      <c r="J77" s="175">
        <f>BK77</f>
        <v>0</v>
      </c>
      <c r="K77" s="161"/>
      <c r="L77" s="166"/>
      <c r="M77" s="167"/>
      <c r="N77" s="168"/>
      <c r="O77" s="168"/>
      <c r="P77" s="169">
        <f>SUM(P78:P83)</f>
        <v>0</v>
      </c>
      <c r="Q77" s="168"/>
      <c r="R77" s="169">
        <f>SUM(R78:R83)</f>
        <v>0</v>
      </c>
      <c r="S77" s="168"/>
      <c r="T77" s="170">
        <f>SUM(T78:T83)</f>
        <v>0</v>
      </c>
      <c r="AR77" s="171" t="s">
        <v>131</v>
      </c>
      <c r="AT77" s="172" t="s">
        <v>78</v>
      </c>
      <c r="AU77" s="172" t="s">
        <v>21</v>
      </c>
      <c r="AY77" s="171" t="s">
        <v>132</v>
      </c>
      <c r="BK77" s="173">
        <f>SUM(BK78:BK83)</f>
        <v>0</v>
      </c>
    </row>
    <row r="78" spans="1:65" s="2" customFormat="1" ht="24.2" customHeight="1">
      <c r="A78" s="36"/>
      <c r="B78" s="37"/>
      <c r="C78" s="176" t="s">
        <v>21</v>
      </c>
      <c r="D78" s="176" t="s">
        <v>135</v>
      </c>
      <c r="E78" s="177" t="s">
        <v>136</v>
      </c>
      <c r="F78" s="178" t="s">
        <v>137</v>
      </c>
      <c r="G78" s="179" t="s">
        <v>138</v>
      </c>
      <c r="H78" s="180">
        <v>1</v>
      </c>
      <c r="I78" s="181"/>
      <c r="J78" s="182">
        <f t="shared" ref="J78:J83" si="0">ROUND(I78*H78,2)</f>
        <v>0</v>
      </c>
      <c r="K78" s="178" t="s">
        <v>139</v>
      </c>
      <c r="L78" s="41"/>
      <c r="M78" s="183" t="s">
        <v>32</v>
      </c>
      <c r="N78" s="184" t="s">
        <v>51</v>
      </c>
      <c r="O78" s="66"/>
      <c r="P78" s="185">
        <f t="shared" ref="P78:P83" si="1">O78*H78</f>
        <v>0</v>
      </c>
      <c r="Q78" s="185">
        <v>0</v>
      </c>
      <c r="R78" s="185">
        <f t="shared" ref="R78:R83" si="2">Q78*H78</f>
        <v>0</v>
      </c>
      <c r="S78" s="185">
        <v>0</v>
      </c>
      <c r="T78" s="186">
        <f t="shared" ref="T78:T83" si="3">S78*H78</f>
        <v>0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R78" s="187" t="s">
        <v>140</v>
      </c>
      <c r="AT78" s="187" t="s">
        <v>135</v>
      </c>
      <c r="AU78" s="187" t="s">
        <v>141</v>
      </c>
      <c r="AY78" s="18" t="s">
        <v>132</v>
      </c>
      <c r="BE78" s="188">
        <f t="shared" ref="BE78:BE83" si="4">IF(N78="základní",J78,0)</f>
        <v>0</v>
      </c>
      <c r="BF78" s="188">
        <f t="shared" ref="BF78:BF83" si="5">IF(N78="snížená",J78,0)</f>
        <v>0</v>
      </c>
      <c r="BG78" s="188">
        <f t="shared" ref="BG78:BG83" si="6">IF(N78="zákl. přenesená",J78,0)</f>
        <v>0</v>
      </c>
      <c r="BH78" s="188">
        <f t="shared" ref="BH78:BH83" si="7">IF(N78="sníž. přenesená",J78,0)</f>
        <v>0</v>
      </c>
      <c r="BI78" s="188">
        <f t="shared" ref="BI78:BI83" si="8">IF(N78="nulová",J78,0)</f>
        <v>0</v>
      </c>
      <c r="BJ78" s="18" t="s">
        <v>141</v>
      </c>
      <c r="BK78" s="188">
        <f t="shared" ref="BK78:BK83" si="9">ROUND(I78*H78,2)</f>
        <v>0</v>
      </c>
      <c r="BL78" s="18" t="s">
        <v>140</v>
      </c>
      <c r="BM78" s="187" t="s">
        <v>142</v>
      </c>
    </row>
    <row r="79" spans="1:65" s="2" customFormat="1" ht="24.2" customHeight="1">
      <c r="A79" s="36"/>
      <c r="B79" s="37"/>
      <c r="C79" s="176" t="s">
        <v>141</v>
      </c>
      <c r="D79" s="176" t="s">
        <v>135</v>
      </c>
      <c r="E79" s="177" t="s">
        <v>143</v>
      </c>
      <c r="F79" s="178" t="s">
        <v>144</v>
      </c>
      <c r="G79" s="179" t="s">
        <v>138</v>
      </c>
      <c r="H79" s="180">
        <v>1</v>
      </c>
      <c r="I79" s="181"/>
      <c r="J79" s="182">
        <f t="shared" si="0"/>
        <v>0</v>
      </c>
      <c r="K79" s="178" t="s">
        <v>139</v>
      </c>
      <c r="L79" s="41"/>
      <c r="M79" s="183" t="s">
        <v>32</v>
      </c>
      <c r="N79" s="184" t="s">
        <v>51</v>
      </c>
      <c r="O79" s="66"/>
      <c r="P79" s="185">
        <f t="shared" si="1"/>
        <v>0</v>
      </c>
      <c r="Q79" s="185">
        <v>0</v>
      </c>
      <c r="R79" s="185">
        <f t="shared" si="2"/>
        <v>0</v>
      </c>
      <c r="S79" s="185">
        <v>0</v>
      </c>
      <c r="T79" s="186">
        <f t="shared" si="3"/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R79" s="187" t="s">
        <v>140</v>
      </c>
      <c r="AT79" s="187" t="s">
        <v>135</v>
      </c>
      <c r="AU79" s="187" t="s">
        <v>141</v>
      </c>
      <c r="AY79" s="18" t="s">
        <v>132</v>
      </c>
      <c r="BE79" s="188">
        <f t="shared" si="4"/>
        <v>0</v>
      </c>
      <c r="BF79" s="188">
        <f t="shared" si="5"/>
        <v>0</v>
      </c>
      <c r="BG79" s="188">
        <f t="shared" si="6"/>
        <v>0</v>
      </c>
      <c r="BH79" s="188">
        <f t="shared" si="7"/>
        <v>0</v>
      </c>
      <c r="BI79" s="188">
        <f t="shared" si="8"/>
        <v>0</v>
      </c>
      <c r="BJ79" s="18" t="s">
        <v>141</v>
      </c>
      <c r="BK79" s="188">
        <f t="shared" si="9"/>
        <v>0</v>
      </c>
      <c r="BL79" s="18" t="s">
        <v>140</v>
      </c>
      <c r="BM79" s="187" t="s">
        <v>145</v>
      </c>
    </row>
    <row r="80" spans="1:65" s="2" customFormat="1" ht="24.2" customHeight="1">
      <c r="A80" s="36"/>
      <c r="B80" s="37"/>
      <c r="C80" s="176" t="s">
        <v>146</v>
      </c>
      <c r="D80" s="176" t="s">
        <v>135</v>
      </c>
      <c r="E80" s="177" t="s">
        <v>147</v>
      </c>
      <c r="F80" s="178" t="s">
        <v>148</v>
      </c>
      <c r="G80" s="179" t="s">
        <v>138</v>
      </c>
      <c r="H80" s="180">
        <v>1</v>
      </c>
      <c r="I80" s="181"/>
      <c r="J80" s="182">
        <f t="shared" si="0"/>
        <v>0</v>
      </c>
      <c r="K80" s="178" t="s">
        <v>139</v>
      </c>
      <c r="L80" s="41"/>
      <c r="M80" s="183" t="s">
        <v>32</v>
      </c>
      <c r="N80" s="184" t="s">
        <v>51</v>
      </c>
      <c r="O80" s="66"/>
      <c r="P80" s="185">
        <f t="shared" si="1"/>
        <v>0</v>
      </c>
      <c r="Q80" s="185">
        <v>0</v>
      </c>
      <c r="R80" s="185">
        <f t="shared" si="2"/>
        <v>0</v>
      </c>
      <c r="S80" s="185">
        <v>0</v>
      </c>
      <c r="T80" s="186">
        <f t="shared" si="3"/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187" t="s">
        <v>140</v>
      </c>
      <c r="AT80" s="187" t="s">
        <v>135</v>
      </c>
      <c r="AU80" s="187" t="s">
        <v>141</v>
      </c>
      <c r="AY80" s="18" t="s">
        <v>132</v>
      </c>
      <c r="BE80" s="188">
        <f t="shared" si="4"/>
        <v>0</v>
      </c>
      <c r="BF80" s="188">
        <f t="shared" si="5"/>
        <v>0</v>
      </c>
      <c r="BG80" s="188">
        <f t="shared" si="6"/>
        <v>0</v>
      </c>
      <c r="BH80" s="188">
        <f t="shared" si="7"/>
        <v>0</v>
      </c>
      <c r="BI80" s="188">
        <f t="shared" si="8"/>
        <v>0</v>
      </c>
      <c r="BJ80" s="18" t="s">
        <v>141</v>
      </c>
      <c r="BK80" s="188">
        <f t="shared" si="9"/>
        <v>0</v>
      </c>
      <c r="BL80" s="18" t="s">
        <v>140</v>
      </c>
      <c r="BM80" s="187" t="s">
        <v>149</v>
      </c>
    </row>
    <row r="81" spans="1:65" s="2" customFormat="1" ht="24.2" customHeight="1">
      <c r="A81" s="36"/>
      <c r="B81" s="37"/>
      <c r="C81" s="176" t="s">
        <v>150</v>
      </c>
      <c r="D81" s="176" t="s">
        <v>135</v>
      </c>
      <c r="E81" s="177" t="s">
        <v>151</v>
      </c>
      <c r="F81" s="178" t="s">
        <v>152</v>
      </c>
      <c r="G81" s="179" t="s">
        <v>138</v>
      </c>
      <c r="H81" s="180">
        <v>1</v>
      </c>
      <c r="I81" s="181"/>
      <c r="J81" s="182">
        <f t="shared" si="0"/>
        <v>0</v>
      </c>
      <c r="K81" s="178" t="s">
        <v>139</v>
      </c>
      <c r="L81" s="41"/>
      <c r="M81" s="183" t="s">
        <v>32</v>
      </c>
      <c r="N81" s="184" t="s">
        <v>51</v>
      </c>
      <c r="O81" s="66"/>
      <c r="P81" s="185">
        <f t="shared" si="1"/>
        <v>0</v>
      </c>
      <c r="Q81" s="185">
        <v>0</v>
      </c>
      <c r="R81" s="185">
        <f t="shared" si="2"/>
        <v>0</v>
      </c>
      <c r="S81" s="185">
        <v>0</v>
      </c>
      <c r="T81" s="186">
        <f t="shared" si="3"/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187" t="s">
        <v>140</v>
      </c>
      <c r="AT81" s="187" t="s">
        <v>135</v>
      </c>
      <c r="AU81" s="187" t="s">
        <v>141</v>
      </c>
      <c r="AY81" s="18" t="s">
        <v>132</v>
      </c>
      <c r="BE81" s="188">
        <f t="shared" si="4"/>
        <v>0</v>
      </c>
      <c r="BF81" s="188">
        <f t="shared" si="5"/>
        <v>0</v>
      </c>
      <c r="BG81" s="188">
        <f t="shared" si="6"/>
        <v>0</v>
      </c>
      <c r="BH81" s="188">
        <f t="shared" si="7"/>
        <v>0</v>
      </c>
      <c r="BI81" s="188">
        <f t="shared" si="8"/>
        <v>0</v>
      </c>
      <c r="BJ81" s="18" t="s">
        <v>141</v>
      </c>
      <c r="BK81" s="188">
        <f t="shared" si="9"/>
        <v>0</v>
      </c>
      <c r="BL81" s="18" t="s">
        <v>140</v>
      </c>
      <c r="BM81" s="187" t="s">
        <v>153</v>
      </c>
    </row>
    <row r="82" spans="1:65" s="2" customFormat="1" ht="24.2" customHeight="1">
      <c r="A82" s="36"/>
      <c r="B82" s="37"/>
      <c r="C82" s="176" t="s">
        <v>131</v>
      </c>
      <c r="D82" s="176" t="s">
        <v>135</v>
      </c>
      <c r="E82" s="177" t="s">
        <v>154</v>
      </c>
      <c r="F82" s="178" t="s">
        <v>155</v>
      </c>
      <c r="G82" s="179" t="s">
        <v>138</v>
      </c>
      <c r="H82" s="180">
        <v>1</v>
      </c>
      <c r="I82" s="181"/>
      <c r="J82" s="182">
        <f t="shared" si="0"/>
        <v>0</v>
      </c>
      <c r="K82" s="178" t="s">
        <v>139</v>
      </c>
      <c r="L82" s="41"/>
      <c r="M82" s="183" t="s">
        <v>32</v>
      </c>
      <c r="N82" s="184" t="s">
        <v>51</v>
      </c>
      <c r="O82" s="66"/>
      <c r="P82" s="185">
        <f t="shared" si="1"/>
        <v>0</v>
      </c>
      <c r="Q82" s="185">
        <v>0</v>
      </c>
      <c r="R82" s="185">
        <f t="shared" si="2"/>
        <v>0</v>
      </c>
      <c r="S82" s="185">
        <v>0</v>
      </c>
      <c r="T82" s="186">
        <f t="shared" si="3"/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87" t="s">
        <v>140</v>
      </c>
      <c r="AT82" s="187" t="s">
        <v>135</v>
      </c>
      <c r="AU82" s="187" t="s">
        <v>141</v>
      </c>
      <c r="AY82" s="18" t="s">
        <v>132</v>
      </c>
      <c r="BE82" s="188">
        <f t="shared" si="4"/>
        <v>0</v>
      </c>
      <c r="BF82" s="188">
        <f t="shared" si="5"/>
        <v>0</v>
      </c>
      <c r="BG82" s="188">
        <f t="shared" si="6"/>
        <v>0</v>
      </c>
      <c r="BH82" s="188">
        <f t="shared" si="7"/>
        <v>0</v>
      </c>
      <c r="BI82" s="188">
        <f t="shared" si="8"/>
        <v>0</v>
      </c>
      <c r="BJ82" s="18" t="s">
        <v>141</v>
      </c>
      <c r="BK82" s="188">
        <f t="shared" si="9"/>
        <v>0</v>
      </c>
      <c r="BL82" s="18" t="s">
        <v>140</v>
      </c>
      <c r="BM82" s="187" t="s">
        <v>156</v>
      </c>
    </row>
    <row r="83" spans="1:65" s="2" customFormat="1" ht="24.2" customHeight="1">
      <c r="A83" s="36"/>
      <c r="B83" s="37"/>
      <c r="C83" s="176" t="s">
        <v>157</v>
      </c>
      <c r="D83" s="176" t="s">
        <v>135</v>
      </c>
      <c r="E83" s="177" t="s">
        <v>158</v>
      </c>
      <c r="F83" s="178" t="s">
        <v>159</v>
      </c>
      <c r="G83" s="179" t="s">
        <v>138</v>
      </c>
      <c r="H83" s="180">
        <v>1</v>
      </c>
      <c r="I83" s="181"/>
      <c r="J83" s="182">
        <f t="shared" si="0"/>
        <v>0</v>
      </c>
      <c r="K83" s="178" t="s">
        <v>139</v>
      </c>
      <c r="L83" s="41"/>
      <c r="M83" s="189" t="s">
        <v>32</v>
      </c>
      <c r="N83" s="190" t="s">
        <v>51</v>
      </c>
      <c r="O83" s="191"/>
      <c r="P83" s="192">
        <f t="shared" si="1"/>
        <v>0</v>
      </c>
      <c r="Q83" s="192">
        <v>0</v>
      </c>
      <c r="R83" s="192">
        <f t="shared" si="2"/>
        <v>0</v>
      </c>
      <c r="S83" s="192">
        <v>0</v>
      </c>
      <c r="T83" s="193">
        <f t="shared" si="3"/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87" t="s">
        <v>140</v>
      </c>
      <c r="AT83" s="187" t="s">
        <v>135</v>
      </c>
      <c r="AU83" s="187" t="s">
        <v>141</v>
      </c>
      <c r="AY83" s="18" t="s">
        <v>132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18" t="s">
        <v>141</v>
      </c>
      <c r="BK83" s="188">
        <f t="shared" si="9"/>
        <v>0</v>
      </c>
      <c r="BL83" s="18" t="s">
        <v>140</v>
      </c>
      <c r="BM83" s="187" t="s">
        <v>160</v>
      </c>
    </row>
    <row r="84" spans="1:65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41"/>
      <c r="M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</sheetData>
  <sheetProtection algorithmName="SHA-512" hashValue="kfHqRAp51qlgRzQLZVx08TG+fZgNNSYlty/C8DeGHkXdoUdSHKJ7eCya6CNvxSoJFQzTz6vrhc0SPblZPF9fdA==" saltValue="Kl+JjpXIupfzRSRrTwwlJh73oxdulwYfud7cOqfmiAbsvYc3yvqyD4KsGmwb8qdKLsC9qAh5vJmub1oL8oSJPg==" spinCount="100000" sheet="1" objects="1" scenarios="1" formatColumns="0" formatRows="0" autoFilter="0"/>
  <autoFilter ref="C74:K83" xr:uid="{00000000-0009-0000-0000-000001000000}"/>
  <mergeCells count="6">
    <mergeCell ref="E67:H67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87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162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32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ROUND(J102,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ROUND((SUM(BE102:BE343)),  2)</f>
        <v>0</v>
      </c>
      <c r="G33" s="36"/>
      <c r="H33" s="36"/>
      <c r="I33" s="121">
        <v>0.21</v>
      </c>
      <c r="J33" s="120">
        <f>ROUND(((SUM(BE102:BE343))*I33),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ROUND((SUM(BF102:BF343)),  2)</f>
        <v>0</v>
      </c>
      <c r="G34" s="36"/>
      <c r="H34" s="36"/>
      <c r="I34" s="121">
        <v>0.15</v>
      </c>
      <c r="J34" s="120">
        <f>ROUND(((SUM(BF102:BF343))*I34),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ROUND((SUM(BG102:BG343)),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ROUND((SUM(BH102:BH343)),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ROUND((SUM(BI102:BI343)),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 xml:space="preserve">D.1.1/1-12 - Chrustova 12 - Stavební práce vnější - zateplení objektu,izolace suterénu, střecha  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J102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J103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J104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165</v>
      </c>
      <c r="E62" s="146"/>
      <c r="F62" s="146"/>
      <c r="G62" s="146"/>
      <c r="H62" s="146"/>
      <c r="I62" s="146"/>
      <c r="J62" s="147">
        <f>J116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166</v>
      </c>
      <c r="E63" s="146"/>
      <c r="F63" s="146"/>
      <c r="G63" s="146"/>
      <c r="H63" s="146"/>
      <c r="I63" s="146"/>
      <c r="J63" s="147">
        <f>J118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167</v>
      </c>
      <c r="E64" s="146"/>
      <c r="F64" s="146"/>
      <c r="G64" s="146"/>
      <c r="H64" s="146"/>
      <c r="I64" s="146"/>
      <c r="J64" s="147">
        <f>J120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168</v>
      </c>
      <c r="E65" s="146"/>
      <c r="F65" s="146"/>
      <c r="G65" s="146"/>
      <c r="H65" s="146"/>
      <c r="I65" s="146"/>
      <c r="J65" s="147">
        <f>J127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169</v>
      </c>
      <c r="E66" s="146"/>
      <c r="F66" s="146"/>
      <c r="G66" s="146"/>
      <c r="H66" s="146"/>
      <c r="I66" s="146"/>
      <c r="J66" s="147">
        <f>J198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170</v>
      </c>
      <c r="E67" s="146"/>
      <c r="F67" s="146"/>
      <c r="G67" s="146"/>
      <c r="H67" s="146"/>
      <c r="I67" s="146"/>
      <c r="J67" s="147">
        <f>J203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171</v>
      </c>
      <c r="E68" s="146"/>
      <c r="F68" s="146"/>
      <c r="G68" s="146"/>
      <c r="H68" s="146"/>
      <c r="I68" s="146"/>
      <c r="J68" s="147">
        <f>J226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172</v>
      </c>
      <c r="E69" s="146"/>
      <c r="F69" s="146"/>
      <c r="G69" s="146"/>
      <c r="H69" s="146"/>
      <c r="I69" s="146"/>
      <c r="J69" s="147">
        <f>J233</f>
        <v>0</v>
      </c>
      <c r="K69" s="144"/>
      <c r="L69" s="148"/>
    </row>
    <row r="70" spans="2:12" s="9" customFormat="1" ht="24.95" customHeight="1">
      <c r="B70" s="137"/>
      <c r="C70" s="138"/>
      <c r="D70" s="139" t="s">
        <v>173</v>
      </c>
      <c r="E70" s="140"/>
      <c r="F70" s="140"/>
      <c r="G70" s="140"/>
      <c r="H70" s="140"/>
      <c r="I70" s="140"/>
      <c r="J70" s="141">
        <f>J235</f>
        <v>0</v>
      </c>
      <c r="K70" s="138"/>
      <c r="L70" s="142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J261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J262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J276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J302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J307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J309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J311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J322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182</v>
      </c>
      <c r="E79" s="146"/>
      <c r="F79" s="146"/>
      <c r="G79" s="146"/>
      <c r="H79" s="146"/>
      <c r="I79" s="146"/>
      <c r="J79" s="147">
        <f>J325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183</v>
      </c>
      <c r="E80" s="146"/>
      <c r="F80" s="146"/>
      <c r="G80" s="146"/>
      <c r="H80" s="146"/>
      <c r="I80" s="146"/>
      <c r="J80" s="147">
        <f>J329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184</v>
      </c>
      <c r="E81" s="146"/>
      <c r="F81" s="146"/>
      <c r="G81" s="146"/>
      <c r="H81" s="146"/>
      <c r="I81" s="146"/>
      <c r="J81" s="147">
        <f>J334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185</v>
      </c>
      <c r="E82" s="146"/>
      <c r="F82" s="146"/>
      <c r="G82" s="146"/>
      <c r="H82" s="146"/>
      <c r="I82" s="146"/>
      <c r="J82" s="147">
        <f>J339</f>
        <v>0</v>
      </c>
      <c r="K82" s="144"/>
      <c r="L82" s="148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10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4" t="s">
        <v>116</v>
      </c>
      <c r="D89" s="38"/>
      <c r="E89" s="38"/>
      <c r="F89" s="38"/>
      <c r="G89" s="38"/>
      <c r="H89" s="38"/>
      <c r="I89" s="38"/>
      <c r="J89" s="38"/>
      <c r="K89" s="38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65" t="str">
        <f>E7</f>
        <v>Regenerace bytového fondu Mírová osada I.etapa -ul.Chrustova - VZ ZATEPLENÍ ,IZOLACE</v>
      </c>
      <c r="F92" s="366"/>
      <c r="G92" s="366"/>
      <c r="H92" s="366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161</v>
      </c>
      <c r="D93" s="38"/>
      <c r="E93" s="38"/>
      <c r="F93" s="38"/>
      <c r="G93" s="38"/>
      <c r="H93" s="38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48" t="str">
        <f>E9</f>
        <v xml:space="preserve">D.1.1/1-12 - Chrustova 12 - Stavební práce vnější - zateplení objektu,izolace suterénu, střecha   </v>
      </c>
      <c r="F94" s="364"/>
      <c r="G94" s="364"/>
      <c r="H94" s="364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22</v>
      </c>
      <c r="D96" s="38"/>
      <c r="E96" s="38"/>
      <c r="F96" s="28" t="str">
        <f>F12</f>
        <v xml:space="preserve">Slezská Ostrava </v>
      </c>
      <c r="G96" s="38"/>
      <c r="H96" s="38"/>
      <c r="I96" s="30" t="s">
        <v>24</v>
      </c>
      <c r="J96" s="61" t="str">
        <f>IF(J12="","",J12)</f>
        <v>22. 3. 2020</v>
      </c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30</v>
      </c>
      <c r="D98" s="38"/>
      <c r="E98" s="38"/>
      <c r="F98" s="28" t="str">
        <f>E15</f>
        <v xml:space="preserve"> </v>
      </c>
      <c r="G98" s="38"/>
      <c r="H98" s="38"/>
      <c r="I98" s="30" t="s">
        <v>37</v>
      </c>
      <c r="J98" s="34" t="str">
        <f>E21</f>
        <v xml:space="preserve">Lenka Jerakasová </v>
      </c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35</v>
      </c>
      <c r="D99" s="38"/>
      <c r="E99" s="38"/>
      <c r="F99" s="28" t="str">
        <f>IF(E18="","",E18)</f>
        <v>Vyplň údaj</v>
      </c>
      <c r="G99" s="38"/>
      <c r="H99" s="38"/>
      <c r="I99" s="30" t="s">
        <v>42</v>
      </c>
      <c r="J99" s="34" t="str">
        <f>E24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49"/>
      <c r="B101" s="150"/>
      <c r="C101" s="151" t="s">
        <v>117</v>
      </c>
      <c r="D101" s="152" t="s">
        <v>64</v>
      </c>
      <c r="E101" s="152" t="s">
        <v>60</v>
      </c>
      <c r="F101" s="152" t="s">
        <v>61</v>
      </c>
      <c r="G101" s="152" t="s">
        <v>118</v>
      </c>
      <c r="H101" s="152" t="s">
        <v>119</v>
      </c>
      <c r="I101" s="152" t="s">
        <v>120</v>
      </c>
      <c r="J101" s="152" t="s">
        <v>112</v>
      </c>
      <c r="K101" s="153" t="s">
        <v>121</v>
      </c>
      <c r="L101" s="154"/>
      <c r="M101" s="70" t="s">
        <v>32</v>
      </c>
      <c r="N101" s="71" t="s">
        <v>49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38"/>
      <c r="J102" s="155">
        <f>BK102</f>
        <v>0</v>
      </c>
      <c r="K102" s="38"/>
      <c r="L102" s="41"/>
      <c r="M102" s="73"/>
      <c r="N102" s="156"/>
      <c r="O102" s="74"/>
      <c r="P102" s="157">
        <f>P103+P235+P261</f>
        <v>0</v>
      </c>
      <c r="Q102" s="74"/>
      <c r="R102" s="157">
        <f>R103+R235+R261</f>
        <v>36.077533620000004</v>
      </c>
      <c r="S102" s="74"/>
      <c r="T102" s="158">
        <f>T103+T235+T261</f>
        <v>25.288384000000004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78</v>
      </c>
      <c r="AU102" s="18" t="s">
        <v>113</v>
      </c>
      <c r="BK102" s="159">
        <f>BK103+BK235+BK261</f>
        <v>0</v>
      </c>
    </row>
    <row r="103" spans="1:65" s="12" customFormat="1" ht="25.9" customHeight="1">
      <c r="B103" s="160"/>
      <c r="C103" s="161"/>
      <c r="D103" s="162" t="s">
        <v>78</v>
      </c>
      <c r="E103" s="163" t="s">
        <v>186</v>
      </c>
      <c r="F103" s="163" t="s">
        <v>187</v>
      </c>
      <c r="G103" s="161"/>
      <c r="H103" s="161"/>
      <c r="I103" s="164"/>
      <c r="J103" s="165">
        <f>BK103</f>
        <v>0</v>
      </c>
      <c r="K103" s="161"/>
      <c r="L103" s="166"/>
      <c r="M103" s="167"/>
      <c r="N103" s="168"/>
      <c r="O103" s="168"/>
      <c r="P103" s="169">
        <f>P104+P116+P118+P120+P127+P198+P203+P226+P233</f>
        <v>0</v>
      </c>
      <c r="Q103" s="168"/>
      <c r="R103" s="169">
        <f>R104+R116+R118+R120+R127+R198+R203+R226+R233</f>
        <v>25.136005500000003</v>
      </c>
      <c r="S103" s="168"/>
      <c r="T103" s="170">
        <f>T104+T116+T118+T120+T127+T198+T203+T226+T233</f>
        <v>22.860946000000006</v>
      </c>
      <c r="AR103" s="171" t="s">
        <v>21</v>
      </c>
      <c r="AT103" s="172" t="s">
        <v>78</v>
      </c>
      <c r="AU103" s="172" t="s">
        <v>79</v>
      </c>
      <c r="AY103" s="171" t="s">
        <v>132</v>
      </c>
      <c r="BK103" s="173">
        <f>BK104+BK116+BK118+BK120+BK127+BK198+BK203+BK226+BK233</f>
        <v>0</v>
      </c>
    </row>
    <row r="104" spans="1:65" s="12" customFormat="1" ht="22.9" customHeight="1">
      <c r="B104" s="160"/>
      <c r="C104" s="161"/>
      <c r="D104" s="162" t="s">
        <v>78</v>
      </c>
      <c r="E104" s="174" t="s">
        <v>21</v>
      </c>
      <c r="F104" s="174" t="s">
        <v>188</v>
      </c>
      <c r="G104" s="161"/>
      <c r="H104" s="161"/>
      <c r="I104" s="164"/>
      <c r="J104" s="175">
        <f>BK104</f>
        <v>0</v>
      </c>
      <c r="K104" s="161"/>
      <c r="L104" s="166"/>
      <c r="M104" s="167"/>
      <c r="N104" s="168"/>
      <c r="O104" s="168"/>
      <c r="P104" s="169">
        <f>SUM(P105:P115)</f>
        <v>0</v>
      </c>
      <c r="Q104" s="168"/>
      <c r="R104" s="169">
        <f>SUM(R105:R115)</f>
        <v>0</v>
      </c>
      <c r="S104" s="168"/>
      <c r="T104" s="170">
        <f>SUM(T105:T115)</f>
        <v>11.016000000000002</v>
      </c>
      <c r="AR104" s="171" t="s">
        <v>21</v>
      </c>
      <c r="AT104" s="172" t="s">
        <v>78</v>
      </c>
      <c r="AU104" s="172" t="s">
        <v>21</v>
      </c>
      <c r="AY104" s="171" t="s">
        <v>132</v>
      </c>
      <c r="BK104" s="173">
        <f>SUM(BK105:BK115)</f>
        <v>0</v>
      </c>
    </row>
    <row r="105" spans="1:65" s="2" customFormat="1" ht="37.9" customHeight="1">
      <c r="A105" s="36"/>
      <c r="B105" s="37"/>
      <c r="C105" s="176" t="s">
        <v>21</v>
      </c>
      <c r="D105" s="176" t="s">
        <v>135</v>
      </c>
      <c r="E105" s="177" t="s">
        <v>189</v>
      </c>
      <c r="F105" s="178" t="s">
        <v>190</v>
      </c>
      <c r="G105" s="179" t="s">
        <v>191</v>
      </c>
      <c r="H105" s="180">
        <v>43.2</v>
      </c>
      <c r="I105" s="181"/>
      <c r="J105" s="182">
        <f>ROUND(I105*H105,2)</f>
        <v>0</v>
      </c>
      <c r="K105" s="178" t="s">
        <v>139</v>
      </c>
      <c r="L105" s="41"/>
      <c r="M105" s="183" t="s">
        <v>32</v>
      </c>
      <c r="N105" s="184" t="s">
        <v>51</v>
      </c>
      <c r="O105" s="66"/>
      <c r="P105" s="185">
        <f>O105*H105</f>
        <v>0</v>
      </c>
      <c r="Q105" s="185">
        <v>0</v>
      </c>
      <c r="R105" s="185">
        <f>Q105*H105</f>
        <v>0</v>
      </c>
      <c r="S105" s="185">
        <v>0.255</v>
      </c>
      <c r="T105" s="186">
        <f>S105*H105</f>
        <v>11.016000000000002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7" t="s">
        <v>150</v>
      </c>
      <c r="AT105" s="187" t="s">
        <v>135</v>
      </c>
      <c r="AU105" s="187" t="s">
        <v>141</v>
      </c>
      <c r="AY105" s="18" t="s">
        <v>132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8" t="s">
        <v>141</v>
      </c>
      <c r="BK105" s="188">
        <f>ROUND(I105*H105,2)</f>
        <v>0</v>
      </c>
      <c r="BL105" s="18" t="s">
        <v>150</v>
      </c>
      <c r="BM105" s="187" t="s">
        <v>192</v>
      </c>
    </row>
    <row r="106" spans="1:65" s="13" customFormat="1">
      <c r="B106" s="194"/>
      <c r="C106" s="195"/>
      <c r="D106" s="196" t="s">
        <v>193</v>
      </c>
      <c r="E106" s="197" t="s">
        <v>32</v>
      </c>
      <c r="F106" s="198" t="s">
        <v>194</v>
      </c>
      <c r="G106" s="195"/>
      <c r="H106" s="199">
        <v>43.2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193</v>
      </c>
      <c r="AU106" s="205" t="s">
        <v>141</v>
      </c>
      <c r="AV106" s="13" t="s">
        <v>141</v>
      </c>
      <c r="AW106" s="13" t="s">
        <v>41</v>
      </c>
      <c r="AX106" s="13" t="s">
        <v>79</v>
      </c>
      <c r="AY106" s="205" t="s">
        <v>132</v>
      </c>
    </row>
    <row r="107" spans="1:65" s="14" customFormat="1">
      <c r="B107" s="206"/>
      <c r="C107" s="207"/>
      <c r="D107" s="196" t="s">
        <v>193</v>
      </c>
      <c r="E107" s="208" t="s">
        <v>32</v>
      </c>
      <c r="F107" s="209" t="s">
        <v>195</v>
      </c>
      <c r="G107" s="207"/>
      <c r="H107" s="210">
        <v>43.2</v>
      </c>
      <c r="I107" s="211"/>
      <c r="J107" s="207"/>
      <c r="K107" s="207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193</v>
      </c>
      <c r="AU107" s="216" t="s">
        <v>141</v>
      </c>
      <c r="AV107" s="14" t="s">
        <v>150</v>
      </c>
      <c r="AW107" s="14" t="s">
        <v>41</v>
      </c>
      <c r="AX107" s="14" t="s">
        <v>21</v>
      </c>
      <c r="AY107" s="216" t="s">
        <v>132</v>
      </c>
    </row>
    <row r="108" spans="1:65" s="2" customFormat="1" ht="24.2" customHeight="1">
      <c r="A108" s="36"/>
      <c r="B108" s="37"/>
      <c r="C108" s="176" t="s">
        <v>141</v>
      </c>
      <c r="D108" s="176" t="s">
        <v>135</v>
      </c>
      <c r="E108" s="177" t="s">
        <v>196</v>
      </c>
      <c r="F108" s="178" t="s">
        <v>197</v>
      </c>
      <c r="G108" s="179" t="s">
        <v>198</v>
      </c>
      <c r="H108" s="180">
        <v>56.7</v>
      </c>
      <c r="I108" s="181"/>
      <c r="J108" s="182">
        <f>ROUND(I108*H108,2)</f>
        <v>0</v>
      </c>
      <c r="K108" s="178" t="s">
        <v>139</v>
      </c>
      <c r="L108" s="41"/>
      <c r="M108" s="183" t="s">
        <v>32</v>
      </c>
      <c r="N108" s="184" t="s">
        <v>51</v>
      </c>
      <c r="O108" s="66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150</v>
      </c>
      <c r="AT108" s="187" t="s">
        <v>135</v>
      </c>
      <c r="AU108" s="187" t="s">
        <v>141</v>
      </c>
      <c r="AY108" s="18" t="s">
        <v>132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8" t="s">
        <v>141</v>
      </c>
      <c r="BK108" s="188">
        <f>ROUND(I108*H108,2)</f>
        <v>0</v>
      </c>
      <c r="BL108" s="18" t="s">
        <v>150</v>
      </c>
      <c r="BM108" s="187" t="s">
        <v>199</v>
      </c>
    </row>
    <row r="109" spans="1:65" s="13" customFormat="1">
      <c r="B109" s="194"/>
      <c r="C109" s="195"/>
      <c r="D109" s="196" t="s">
        <v>193</v>
      </c>
      <c r="E109" s="197" t="s">
        <v>32</v>
      </c>
      <c r="F109" s="198" t="s">
        <v>200</v>
      </c>
      <c r="G109" s="195"/>
      <c r="H109" s="199">
        <v>56.7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193</v>
      </c>
      <c r="AU109" s="205" t="s">
        <v>141</v>
      </c>
      <c r="AV109" s="13" t="s">
        <v>141</v>
      </c>
      <c r="AW109" s="13" t="s">
        <v>41</v>
      </c>
      <c r="AX109" s="13" t="s">
        <v>79</v>
      </c>
      <c r="AY109" s="205" t="s">
        <v>132</v>
      </c>
    </row>
    <row r="110" spans="1:65" s="14" customFormat="1">
      <c r="B110" s="206"/>
      <c r="C110" s="207"/>
      <c r="D110" s="196" t="s">
        <v>193</v>
      </c>
      <c r="E110" s="208" t="s">
        <v>32</v>
      </c>
      <c r="F110" s="209" t="s">
        <v>195</v>
      </c>
      <c r="G110" s="207"/>
      <c r="H110" s="210">
        <v>56.7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193</v>
      </c>
      <c r="AU110" s="216" t="s">
        <v>141</v>
      </c>
      <c r="AV110" s="14" t="s">
        <v>150</v>
      </c>
      <c r="AW110" s="14" t="s">
        <v>41</v>
      </c>
      <c r="AX110" s="14" t="s">
        <v>21</v>
      </c>
      <c r="AY110" s="216" t="s">
        <v>132</v>
      </c>
    </row>
    <row r="111" spans="1:65" s="2" customFormat="1" ht="24.2" customHeight="1">
      <c r="A111" s="36"/>
      <c r="B111" s="37"/>
      <c r="C111" s="176" t="s">
        <v>146</v>
      </c>
      <c r="D111" s="176" t="s">
        <v>135</v>
      </c>
      <c r="E111" s="177" t="s">
        <v>201</v>
      </c>
      <c r="F111" s="178" t="s">
        <v>202</v>
      </c>
      <c r="G111" s="179" t="s">
        <v>198</v>
      </c>
      <c r="H111" s="180">
        <v>56.7</v>
      </c>
      <c r="I111" s="181"/>
      <c r="J111" s="182">
        <f>ROUND(I111*H111,2)</f>
        <v>0</v>
      </c>
      <c r="K111" s="178" t="s">
        <v>139</v>
      </c>
      <c r="L111" s="41"/>
      <c r="M111" s="183" t="s">
        <v>32</v>
      </c>
      <c r="N111" s="184" t="s">
        <v>51</v>
      </c>
      <c r="O111" s="66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150</v>
      </c>
      <c r="AT111" s="187" t="s">
        <v>135</v>
      </c>
      <c r="AU111" s="187" t="s">
        <v>141</v>
      </c>
      <c r="AY111" s="18" t="s">
        <v>132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8" t="s">
        <v>141</v>
      </c>
      <c r="BK111" s="188">
        <f>ROUND(I111*H111,2)</f>
        <v>0</v>
      </c>
      <c r="BL111" s="18" t="s">
        <v>150</v>
      </c>
      <c r="BM111" s="187" t="s">
        <v>203</v>
      </c>
    </row>
    <row r="112" spans="1:65" s="2" customFormat="1" ht="24.2" customHeight="1">
      <c r="A112" s="36"/>
      <c r="B112" s="37"/>
      <c r="C112" s="176" t="s">
        <v>150</v>
      </c>
      <c r="D112" s="176" t="s">
        <v>135</v>
      </c>
      <c r="E112" s="177" t="s">
        <v>204</v>
      </c>
      <c r="F112" s="178" t="s">
        <v>205</v>
      </c>
      <c r="G112" s="179" t="s">
        <v>198</v>
      </c>
      <c r="H112" s="180">
        <v>56.7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206</v>
      </c>
    </row>
    <row r="113" spans="1:65" s="2" customFormat="1" ht="24.2" customHeight="1">
      <c r="A113" s="36"/>
      <c r="B113" s="37"/>
      <c r="C113" s="176" t="s">
        <v>131</v>
      </c>
      <c r="D113" s="176" t="s">
        <v>135</v>
      </c>
      <c r="E113" s="177" t="s">
        <v>207</v>
      </c>
      <c r="F113" s="178" t="s">
        <v>208</v>
      </c>
      <c r="G113" s="179" t="s">
        <v>198</v>
      </c>
      <c r="H113" s="180">
        <v>56.7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209</v>
      </c>
    </row>
    <row r="114" spans="1:65" s="2" customFormat="1" ht="24.2" customHeight="1">
      <c r="A114" s="36"/>
      <c r="B114" s="37"/>
      <c r="C114" s="176" t="s">
        <v>210</v>
      </c>
      <c r="D114" s="176" t="s">
        <v>135</v>
      </c>
      <c r="E114" s="177" t="s">
        <v>211</v>
      </c>
      <c r="F114" s="178" t="s">
        <v>212</v>
      </c>
      <c r="G114" s="179" t="s">
        <v>198</v>
      </c>
      <c r="H114" s="180">
        <v>56.7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213</v>
      </c>
    </row>
    <row r="115" spans="1:65" s="2" customFormat="1" ht="24.2" customHeight="1">
      <c r="A115" s="36"/>
      <c r="B115" s="37"/>
      <c r="C115" s="176" t="s">
        <v>157</v>
      </c>
      <c r="D115" s="176" t="s">
        <v>135</v>
      </c>
      <c r="E115" s="177" t="s">
        <v>214</v>
      </c>
      <c r="F115" s="178" t="s">
        <v>215</v>
      </c>
      <c r="G115" s="179" t="s">
        <v>198</v>
      </c>
      <c r="H115" s="180">
        <v>56.7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216</v>
      </c>
    </row>
    <row r="116" spans="1:65" s="12" customFormat="1" ht="22.9" customHeight="1">
      <c r="B116" s="160"/>
      <c r="C116" s="161"/>
      <c r="D116" s="162" t="s">
        <v>78</v>
      </c>
      <c r="E116" s="174" t="s">
        <v>141</v>
      </c>
      <c r="F116" s="174" t="s">
        <v>217</v>
      </c>
      <c r="G116" s="161"/>
      <c r="H116" s="161"/>
      <c r="I116" s="164"/>
      <c r="J116" s="175">
        <f>BK116</f>
        <v>0</v>
      </c>
      <c r="K116" s="161"/>
      <c r="L116" s="166"/>
      <c r="M116" s="167"/>
      <c r="N116" s="168"/>
      <c r="O116" s="168"/>
      <c r="P116" s="169">
        <f>P117</f>
        <v>0</v>
      </c>
      <c r="Q116" s="168"/>
      <c r="R116" s="169">
        <f>R117</f>
        <v>8.6096599999999999</v>
      </c>
      <c r="S116" s="168"/>
      <c r="T116" s="170">
        <f>T117</f>
        <v>0</v>
      </c>
      <c r="AR116" s="171" t="s">
        <v>21</v>
      </c>
      <c r="AT116" s="172" t="s">
        <v>78</v>
      </c>
      <c r="AU116" s="172" t="s">
        <v>21</v>
      </c>
      <c r="AY116" s="171" t="s">
        <v>132</v>
      </c>
      <c r="BK116" s="173">
        <f>BK117</f>
        <v>0</v>
      </c>
    </row>
    <row r="117" spans="1:65" s="2" customFormat="1" ht="24.2" customHeight="1">
      <c r="A117" s="36"/>
      <c r="B117" s="37"/>
      <c r="C117" s="176" t="s">
        <v>218</v>
      </c>
      <c r="D117" s="176" t="s">
        <v>135</v>
      </c>
      <c r="E117" s="177" t="s">
        <v>219</v>
      </c>
      <c r="F117" s="178" t="s">
        <v>220</v>
      </c>
      <c r="G117" s="179" t="s">
        <v>221</v>
      </c>
      <c r="H117" s="180">
        <v>38</v>
      </c>
      <c r="I117" s="181"/>
      <c r="J117" s="182">
        <f>ROUND(I117*H117,2)</f>
        <v>0</v>
      </c>
      <c r="K117" s="178" t="s">
        <v>139</v>
      </c>
      <c r="L117" s="41"/>
      <c r="M117" s="183" t="s">
        <v>32</v>
      </c>
      <c r="N117" s="184" t="s">
        <v>51</v>
      </c>
      <c r="O117" s="66"/>
      <c r="P117" s="185">
        <f>O117*H117</f>
        <v>0</v>
      </c>
      <c r="Q117" s="185">
        <v>0.22656999999999999</v>
      </c>
      <c r="R117" s="185">
        <f>Q117*H117</f>
        <v>8.6096599999999999</v>
      </c>
      <c r="S117" s="185">
        <v>0</v>
      </c>
      <c r="T117" s="186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7" t="s">
        <v>150</v>
      </c>
      <c r="AT117" s="187" t="s">
        <v>135</v>
      </c>
      <c r="AU117" s="187" t="s">
        <v>141</v>
      </c>
      <c r="AY117" s="18" t="s">
        <v>132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18" t="s">
        <v>141</v>
      </c>
      <c r="BK117" s="188">
        <f>ROUND(I117*H117,2)</f>
        <v>0</v>
      </c>
      <c r="BL117" s="18" t="s">
        <v>150</v>
      </c>
      <c r="BM117" s="187" t="s">
        <v>222</v>
      </c>
    </row>
    <row r="118" spans="1:65" s="12" customFormat="1" ht="22.9" customHeight="1">
      <c r="B118" s="160"/>
      <c r="C118" s="161"/>
      <c r="D118" s="162" t="s">
        <v>78</v>
      </c>
      <c r="E118" s="174" t="s">
        <v>150</v>
      </c>
      <c r="F118" s="174" t="s">
        <v>223</v>
      </c>
      <c r="G118" s="161"/>
      <c r="H118" s="161"/>
      <c r="I118" s="164"/>
      <c r="J118" s="175">
        <f>BK118</f>
        <v>0</v>
      </c>
      <c r="K118" s="161"/>
      <c r="L118" s="166"/>
      <c r="M118" s="167"/>
      <c r="N118" s="168"/>
      <c r="O118" s="168"/>
      <c r="P118" s="169">
        <f>P119</f>
        <v>0</v>
      </c>
      <c r="Q118" s="168"/>
      <c r="R118" s="169">
        <f>R119</f>
        <v>0</v>
      </c>
      <c r="S118" s="168"/>
      <c r="T118" s="170">
        <f>T119</f>
        <v>0</v>
      </c>
      <c r="AR118" s="171" t="s">
        <v>21</v>
      </c>
      <c r="AT118" s="172" t="s">
        <v>78</v>
      </c>
      <c r="AU118" s="172" t="s">
        <v>21</v>
      </c>
      <c r="AY118" s="171" t="s">
        <v>132</v>
      </c>
      <c r="BK118" s="173">
        <f>BK119</f>
        <v>0</v>
      </c>
    </row>
    <row r="119" spans="1:65" s="2" customFormat="1" ht="24.2" customHeight="1">
      <c r="A119" s="36"/>
      <c r="B119" s="37"/>
      <c r="C119" s="176" t="s">
        <v>224</v>
      </c>
      <c r="D119" s="176" t="s">
        <v>135</v>
      </c>
      <c r="E119" s="177" t="s">
        <v>225</v>
      </c>
      <c r="F119" s="178" t="s">
        <v>226</v>
      </c>
      <c r="G119" s="179" t="s">
        <v>191</v>
      </c>
      <c r="H119" s="180">
        <v>43</v>
      </c>
      <c r="I119" s="181"/>
      <c r="J119" s="182">
        <f>ROUND(I119*H119,2)</f>
        <v>0</v>
      </c>
      <c r="K119" s="178" t="s">
        <v>139</v>
      </c>
      <c r="L119" s="41"/>
      <c r="M119" s="183" t="s">
        <v>32</v>
      </c>
      <c r="N119" s="184" t="s">
        <v>51</v>
      </c>
      <c r="O119" s="66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150</v>
      </c>
      <c r="AT119" s="187" t="s">
        <v>135</v>
      </c>
      <c r="AU119" s="187" t="s">
        <v>141</v>
      </c>
      <c r="AY119" s="18" t="s">
        <v>132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18" t="s">
        <v>141</v>
      </c>
      <c r="BK119" s="188">
        <f>ROUND(I119*H119,2)</f>
        <v>0</v>
      </c>
      <c r="BL119" s="18" t="s">
        <v>150</v>
      </c>
      <c r="BM119" s="187" t="s">
        <v>227</v>
      </c>
    </row>
    <row r="120" spans="1:65" s="12" customFormat="1" ht="22.9" customHeight="1">
      <c r="B120" s="160"/>
      <c r="C120" s="161"/>
      <c r="D120" s="162" t="s">
        <v>78</v>
      </c>
      <c r="E120" s="174" t="s">
        <v>131</v>
      </c>
      <c r="F120" s="174" t="s">
        <v>228</v>
      </c>
      <c r="G120" s="161"/>
      <c r="H120" s="161"/>
      <c r="I120" s="164"/>
      <c r="J120" s="175">
        <f>BK120</f>
        <v>0</v>
      </c>
      <c r="K120" s="161"/>
      <c r="L120" s="166"/>
      <c r="M120" s="167"/>
      <c r="N120" s="168"/>
      <c r="O120" s="168"/>
      <c r="P120" s="169">
        <f>SUM(P121:P126)</f>
        <v>0</v>
      </c>
      <c r="Q120" s="168"/>
      <c r="R120" s="169">
        <f>SUM(R121:R126)</f>
        <v>7.5731100000000007</v>
      </c>
      <c r="S120" s="168"/>
      <c r="T120" s="170">
        <f>SUM(T121:T126)</f>
        <v>0</v>
      </c>
      <c r="AR120" s="171" t="s">
        <v>21</v>
      </c>
      <c r="AT120" s="172" t="s">
        <v>78</v>
      </c>
      <c r="AU120" s="172" t="s">
        <v>21</v>
      </c>
      <c r="AY120" s="171" t="s">
        <v>132</v>
      </c>
      <c r="BK120" s="173">
        <f>SUM(BK121:BK126)</f>
        <v>0</v>
      </c>
    </row>
    <row r="121" spans="1:65" s="2" customFormat="1" ht="37.9" customHeight="1">
      <c r="A121" s="36"/>
      <c r="B121" s="37"/>
      <c r="C121" s="176" t="s">
        <v>229</v>
      </c>
      <c r="D121" s="176" t="s">
        <v>135</v>
      </c>
      <c r="E121" s="177" t="s">
        <v>230</v>
      </c>
      <c r="F121" s="178" t="s">
        <v>231</v>
      </c>
      <c r="G121" s="179" t="s">
        <v>191</v>
      </c>
      <c r="H121" s="180">
        <v>43.2</v>
      </c>
      <c r="I121" s="181"/>
      <c r="J121" s="182">
        <f>ROUND(I121*H121,2)</f>
        <v>0</v>
      </c>
      <c r="K121" s="178" t="s">
        <v>139</v>
      </c>
      <c r="L121" s="41"/>
      <c r="M121" s="183" t="s">
        <v>32</v>
      </c>
      <c r="N121" s="184" t="s">
        <v>51</v>
      </c>
      <c r="O121" s="66"/>
      <c r="P121" s="185">
        <f>O121*H121</f>
        <v>0</v>
      </c>
      <c r="Q121" s="185">
        <v>8.8800000000000004E-2</v>
      </c>
      <c r="R121" s="185">
        <f>Q121*H121</f>
        <v>3.8361600000000005</v>
      </c>
      <c r="S121" s="185">
        <v>0</v>
      </c>
      <c r="T121" s="186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150</v>
      </c>
      <c r="AT121" s="187" t="s">
        <v>135</v>
      </c>
      <c r="AU121" s="187" t="s">
        <v>141</v>
      </c>
      <c r="AY121" s="18" t="s">
        <v>132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18" t="s">
        <v>141</v>
      </c>
      <c r="BK121" s="188">
        <f>ROUND(I121*H121,2)</f>
        <v>0</v>
      </c>
      <c r="BL121" s="18" t="s">
        <v>150</v>
      </c>
      <c r="BM121" s="187" t="s">
        <v>232</v>
      </c>
    </row>
    <row r="122" spans="1:65" s="13" customFormat="1">
      <c r="B122" s="194"/>
      <c r="C122" s="195"/>
      <c r="D122" s="196" t="s">
        <v>193</v>
      </c>
      <c r="E122" s="197" t="s">
        <v>32</v>
      </c>
      <c r="F122" s="198" t="s">
        <v>194</v>
      </c>
      <c r="G122" s="195"/>
      <c r="H122" s="199">
        <v>43.2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193</v>
      </c>
      <c r="AU122" s="205" t="s">
        <v>141</v>
      </c>
      <c r="AV122" s="13" t="s">
        <v>141</v>
      </c>
      <c r="AW122" s="13" t="s">
        <v>41</v>
      </c>
      <c r="AX122" s="13" t="s">
        <v>79</v>
      </c>
      <c r="AY122" s="205" t="s">
        <v>132</v>
      </c>
    </row>
    <row r="123" spans="1:65" s="14" customFormat="1">
      <c r="B123" s="206"/>
      <c r="C123" s="207"/>
      <c r="D123" s="196" t="s">
        <v>193</v>
      </c>
      <c r="E123" s="208" t="s">
        <v>32</v>
      </c>
      <c r="F123" s="209" t="s">
        <v>195</v>
      </c>
      <c r="G123" s="207"/>
      <c r="H123" s="210">
        <v>43.2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193</v>
      </c>
      <c r="AU123" s="216" t="s">
        <v>141</v>
      </c>
      <c r="AV123" s="14" t="s">
        <v>150</v>
      </c>
      <c r="AW123" s="14" t="s">
        <v>41</v>
      </c>
      <c r="AX123" s="14" t="s">
        <v>21</v>
      </c>
      <c r="AY123" s="216" t="s">
        <v>132</v>
      </c>
    </row>
    <row r="124" spans="1:65" s="2" customFormat="1" ht="14.45" customHeight="1">
      <c r="A124" s="36"/>
      <c r="B124" s="37"/>
      <c r="C124" s="217" t="s">
        <v>233</v>
      </c>
      <c r="D124" s="217" t="s">
        <v>234</v>
      </c>
      <c r="E124" s="218" t="s">
        <v>235</v>
      </c>
      <c r="F124" s="219" t="s">
        <v>236</v>
      </c>
      <c r="G124" s="220" t="s">
        <v>191</v>
      </c>
      <c r="H124" s="221">
        <v>17.795000000000002</v>
      </c>
      <c r="I124" s="222"/>
      <c r="J124" s="223">
        <f>ROUND(I124*H124,2)</f>
        <v>0</v>
      </c>
      <c r="K124" s="219" t="s">
        <v>139</v>
      </c>
      <c r="L124" s="224"/>
      <c r="M124" s="225" t="s">
        <v>32</v>
      </c>
      <c r="N124" s="226" t="s">
        <v>51</v>
      </c>
      <c r="O124" s="66"/>
      <c r="P124" s="185">
        <f>O124*H124</f>
        <v>0</v>
      </c>
      <c r="Q124" s="185">
        <v>0.21</v>
      </c>
      <c r="R124" s="185">
        <f>Q124*H124</f>
        <v>3.7369500000000002</v>
      </c>
      <c r="S124" s="185">
        <v>0</v>
      </c>
      <c r="T124" s="18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218</v>
      </c>
      <c r="AT124" s="187" t="s">
        <v>234</v>
      </c>
      <c r="AU124" s="187" t="s">
        <v>141</v>
      </c>
      <c r="AY124" s="18" t="s">
        <v>132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141</v>
      </c>
      <c r="BK124" s="188">
        <f>ROUND(I124*H124,2)</f>
        <v>0</v>
      </c>
      <c r="BL124" s="18" t="s">
        <v>150</v>
      </c>
      <c r="BM124" s="187" t="s">
        <v>237</v>
      </c>
    </row>
    <row r="125" spans="1:65" s="13" customFormat="1">
      <c r="B125" s="194"/>
      <c r="C125" s="195"/>
      <c r="D125" s="196" t="s">
        <v>193</v>
      </c>
      <c r="E125" s="195"/>
      <c r="F125" s="198" t="s">
        <v>238</v>
      </c>
      <c r="G125" s="195"/>
      <c r="H125" s="199">
        <v>17.795000000000002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193</v>
      </c>
      <c r="AU125" s="205" t="s">
        <v>141</v>
      </c>
      <c r="AV125" s="13" t="s">
        <v>141</v>
      </c>
      <c r="AW125" s="13" t="s">
        <v>4</v>
      </c>
      <c r="AX125" s="13" t="s">
        <v>21</v>
      </c>
      <c r="AY125" s="205" t="s">
        <v>132</v>
      </c>
    </row>
    <row r="126" spans="1:65" s="2" customFormat="1" ht="24.2" customHeight="1">
      <c r="A126" s="36"/>
      <c r="B126" s="37"/>
      <c r="C126" s="176" t="s">
        <v>239</v>
      </c>
      <c r="D126" s="176" t="s">
        <v>135</v>
      </c>
      <c r="E126" s="177" t="s">
        <v>240</v>
      </c>
      <c r="F126" s="178" t="s">
        <v>241</v>
      </c>
      <c r="G126" s="179" t="s">
        <v>242</v>
      </c>
      <c r="H126" s="180">
        <v>10.423999999999999</v>
      </c>
      <c r="I126" s="181"/>
      <c r="J126" s="182">
        <f>ROUND(I126*H126,2)</f>
        <v>0</v>
      </c>
      <c r="K126" s="178" t="s">
        <v>139</v>
      </c>
      <c r="L126" s="41"/>
      <c r="M126" s="183" t="s">
        <v>32</v>
      </c>
      <c r="N126" s="184" t="s">
        <v>51</v>
      </c>
      <c r="O126" s="66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150</v>
      </c>
      <c r="AT126" s="187" t="s">
        <v>135</v>
      </c>
      <c r="AU126" s="187" t="s">
        <v>141</v>
      </c>
      <c r="AY126" s="18" t="s">
        <v>132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8" t="s">
        <v>141</v>
      </c>
      <c r="BK126" s="188">
        <f>ROUND(I126*H126,2)</f>
        <v>0</v>
      </c>
      <c r="BL126" s="18" t="s">
        <v>150</v>
      </c>
      <c r="BM126" s="187" t="s">
        <v>243</v>
      </c>
    </row>
    <row r="127" spans="1:65" s="12" customFormat="1" ht="22.9" customHeight="1">
      <c r="B127" s="160"/>
      <c r="C127" s="161"/>
      <c r="D127" s="162" t="s">
        <v>78</v>
      </c>
      <c r="E127" s="174" t="s">
        <v>210</v>
      </c>
      <c r="F127" s="174" t="s">
        <v>244</v>
      </c>
      <c r="G127" s="161"/>
      <c r="H127" s="161"/>
      <c r="I127" s="164"/>
      <c r="J127" s="175">
        <f>BK127</f>
        <v>0</v>
      </c>
      <c r="K127" s="161"/>
      <c r="L127" s="166"/>
      <c r="M127" s="167"/>
      <c r="N127" s="168"/>
      <c r="O127" s="168"/>
      <c r="P127" s="169">
        <f>SUM(P128:P197)</f>
        <v>0</v>
      </c>
      <c r="Q127" s="168"/>
      <c r="R127" s="169">
        <f>SUM(R128:R197)</f>
        <v>8.8388169000000012</v>
      </c>
      <c r="S127" s="168"/>
      <c r="T127" s="170">
        <f>SUM(T128:T197)</f>
        <v>1.512</v>
      </c>
      <c r="AR127" s="171" t="s">
        <v>21</v>
      </c>
      <c r="AT127" s="172" t="s">
        <v>78</v>
      </c>
      <c r="AU127" s="172" t="s">
        <v>21</v>
      </c>
      <c r="AY127" s="171" t="s">
        <v>132</v>
      </c>
      <c r="BK127" s="173">
        <f>SUM(BK128:BK197)</f>
        <v>0</v>
      </c>
    </row>
    <row r="128" spans="1:65" s="2" customFormat="1" ht="14.45" customHeight="1">
      <c r="A128" s="36"/>
      <c r="B128" s="37"/>
      <c r="C128" s="176" t="s">
        <v>245</v>
      </c>
      <c r="D128" s="176" t="s">
        <v>135</v>
      </c>
      <c r="E128" s="177" t="s">
        <v>246</v>
      </c>
      <c r="F128" s="178" t="s">
        <v>247</v>
      </c>
      <c r="G128" s="179" t="s">
        <v>191</v>
      </c>
      <c r="H128" s="180">
        <v>25.68</v>
      </c>
      <c r="I128" s="181"/>
      <c r="J128" s="182">
        <f>ROUND(I128*H128,2)</f>
        <v>0</v>
      </c>
      <c r="K128" s="178" t="s">
        <v>139</v>
      </c>
      <c r="L128" s="41"/>
      <c r="M128" s="183" t="s">
        <v>32</v>
      </c>
      <c r="N128" s="184" t="s">
        <v>51</v>
      </c>
      <c r="O128" s="66"/>
      <c r="P128" s="185">
        <f>O128*H128</f>
        <v>0</v>
      </c>
      <c r="Q128" s="185">
        <v>3.0450000000000001E-2</v>
      </c>
      <c r="R128" s="185">
        <f>Q128*H128</f>
        <v>0.78195599999999998</v>
      </c>
      <c r="S128" s="185">
        <v>0</v>
      </c>
      <c r="T128" s="18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150</v>
      </c>
      <c r="AT128" s="187" t="s">
        <v>135</v>
      </c>
      <c r="AU128" s="187" t="s">
        <v>141</v>
      </c>
      <c r="AY128" s="18" t="s">
        <v>132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8" t="s">
        <v>141</v>
      </c>
      <c r="BK128" s="188">
        <f>ROUND(I128*H128,2)</f>
        <v>0</v>
      </c>
      <c r="BL128" s="18" t="s">
        <v>150</v>
      </c>
      <c r="BM128" s="187" t="s">
        <v>248</v>
      </c>
    </row>
    <row r="129" spans="1:65" s="13" customFormat="1">
      <c r="B129" s="194"/>
      <c r="C129" s="195"/>
      <c r="D129" s="196" t="s">
        <v>193</v>
      </c>
      <c r="E129" s="197" t="s">
        <v>32</v>
      </c>
      <c r="F129" s="198" t="s">
        <v>249</v>
      </c>
      <c r="G129" s="195"/>
      <c r="H129" s="199">
        <v>25.68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193</v>
      </c>
      <c r="AU129" s="205" t="s">
        <v>141</v>
      </c>
      <c r="AV129" s="13" t="s">
        <v>141</v>
      </c>
      <c r="AW129" s="13" t="s">
        <v>41</v>
      </c>
      <c r="AX129" s="13" t="s">
        <v>79</v>
      </c>
      <c r="AY129" s="205" t="s">
        <v>132</v>
      </c>
    </row>
    <row r="130" spans="1:65" s="14" customFormat="1">
      <c r="B130" s="206"/>
      <c r="C130" s="207"/>
      <c r="D130" s="196" t="s">
        <v>193</v>
      </c>
      <c r="E130" s="208" t="s">
        <v>32</v>
      </c>
      <c r="F130" s="209" t="s">
        <v>195</v>
      </c>
      <c r="G130" s="207"/>
      <c r="H130" s="210">
        <v>25.68</v>
      </c>
      <c r="I130" s="211"/>
      <c r="J130" s="207"/>
      <c r="K130" s="207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193</v>
      </c>
      <c r="AU130" s="216" t="s">
        <v>141</v>
      </c>
      <c r="AV130" s="14" t="s">
        <v>150</v>
      </c>
      <c r="AW130" s="14" t="s">
        <v>41</v>
      </c>
      <c r="AX130" s="14" t="s">
        <v>21</v>
      </c>
      <c r="AY130" s="216" t="s">
        <v>132</v>
      </c>
    </row>
    <row r="131" spans="1:65" s="2" customFormat="1" ht="24.2" customHeight="1">
      <c r="A131" s="36"/>
      <c r="B131" s="37"/>
      <c r="C131" s="176" t="s">
        <v>250</v>
      </c>
      <c r="D131" s="176" t="s">
        <v>135</v>
      </c>
      <c r="E131" s="177" t="s">
        <v>251</v>
      </c>
      <c r="F131" s="178" t="s">
        <v>252</v>
      </c>
      <c r="G131" s="179" t="s">
        <v>191</v>
      </c>
      <c r="H131" s="180">
        <v>3.57</v>
      </c>
      <c r="I131" s="181"/>
      <c r="J131" s="182">
        <f>ROUND(I131*H131,2)</f>
        <v>0</v>
      </c>
      <c r="K131" s="178" t="s">
        <v>32</v>
      </c>
      <c r="L131" s="41"/>
      <c r="M131" s="183" t="s">
        <v>32</v>
      </c>
      <c r="N131" s="184" t="s">
        <v>51</v>
      </c>
      <c r="O131" s="66"/>
      <c r="P131" s="185">
        <f>O131*H131</f>
        <v>0</v>
      </c>
      <c r="Q131" s="185">
        <v>5.1999999999999998E-3</v>
      </c>
      <c r="R131" s="185">
        <f>Q131*H131</f>
        <v>1.8563999999999997E-2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150</v>
      </c>
      <c r="AT131" s="187" t="s">
        <v>135</v>
      </c>
      <c r="AU131" s="187" t="s">
        <v>141</v>
      </c>
      <c r="AY131" s="18" t="s">
        <v>132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8" t="s">
        <v>141</v>
      </c>
      <c r="BK131" s="188">
        <f>ROUND(I131*H131,2)</f>
        <v>0</v>
      </c>
      <c r="BL131" s="18" t="s">
        <v>150</v>
      </c>
      <c r="BM131" s="187" t="s">
        <v>253</v>
      </c>
    </row>
    <row r="132" spans="1:65" s="13" customFormat="1">
      <c r="B132" s="194"/>
      <c r="C132" s="195"/>
      <c r="D132" s="196" t="s">
        <v>193</v>
      </c>
      <c r="E132" s="197" t="s">
        <v>32</v>
      </c>
      <c r="F132" s="198" t="s">
        <v>254</v>
      </c>
      <c r="G132" s="195"/>
      <c r="H132" s="199">
        <v>3.57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193</v>
      </c>
      <c r="AU132" s="205" t="s">
        <v>141</v>
      </c>
      <c r="AV132" s="13" t="s">
        <v>141</v>
      </c>
      <c r="AW132" s="13" t="s">
        <v>41</v>
      </c>
      <c r="AX132" s="13" t="s">
        <v>79</v>
      </c>
      <c r="AY132" s="205" t="s">
        <v>132</v>
      </c>
    </row>
    <row r="133" spans="1:65" s="14" customFormat="1">
      <c r="B133" s="206"/>
      <c r="C133" s="207"/>
      <c r="D133" s="196" t="s">
        <v>193</v>
      </c>
      <c r="E133" s="208" t="s">
        <v>32</v>
      </c>
      <c r="F133" s="209" t="s">
        <v>195</v>
      </c>
      <c r="G133" s="207"/>
      <c r="H133" s="210">
        <v>3.57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193</v>
      </c>
      <c r="AU133" s="216" t="s">
        <v>141</v>
      </c>
      <c r="AV133" s="14" t="s">
        <v>150</v>
      </c>
      <c r="AW133" s="14" t="s">
        <v>41</v>
      </c>
      <c r="AX133" s="14" t="s">
        <v>21</v>
      </c>
      <c r="AY133" s="216" t="s">
        <v>132</v>
      </c>
    </row>
    <row r="134" spans="1:65" s="2" customFormat="1" ht="14.45" customHeight="1">
      <c r="A134" s="36"/>
      <c r="B134" s="37"/>
      <c r="C134" s="176" t="s">
        <v>8</v>
      </c>
      <c r="D134" s="176" t="s">
        <v>135</v>
      </c>
      <c r="E134" s="177" t="s">
        <v>255</v>
      </c>
      <c r="F134" s="178" t="s">
        <v>256</v>
      </c>
      <c r="G134" s="179" t="s">
        <v>221</v>
      </c>
      <c r="H134" s="180">
        <v>4.9000000000000004</v>
      </c>
      <c r="I134" s="181"/>
      <c r="J134" s="182">
        <f>ROUND(I134*H134,2)</f>
        <v>0</v>
      </c>
      <c r="K134" s="178" t="s">
        <v>139</v>
      </c>
      <c r="L134" s="41"/>
      <c r="M134" s="183" t="s">
        <v>32</v>
      </c>
      <c r="N134" s="184" t="s">
        <v>51</v>
      </c>
      <c r="O134" s="66"/>
      <c r="P134" s="185">
        <f>O134*H134</f>
        <v>0</v>
      </c>
      <c r="Q134" s="185">
        <v>1.5E-3</v>
      </c>
      <c r="R134" s="185">
        <f>Q134*H134</f>
        <v>7.3500000000000006E-3</v>
      </c>
      <c r="S134" s="185">
        <v>0</v>
      </c>
      <c r="T134" s="18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150</v>
      </c>
      <c r="AT134" s="187" t="s">
        <v>135</v>
      </c>
      <c r="AU134" s="187" t="s">
        <v>141</v>
      </c>
      <c r="AY134" s="18" t="s">
        <v>132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8" t="s">
        <v>141</v>
      </c>
      <c r="BK134" s="188">
        <f>ROUND(I134*H134,2)</f>
        <v>0</v>
      </c>
      <c r="BL134" s="18" t="s">
        <v>150</v>
      </c>
      <c r="BM134" s="187" t="s">
        <v>257</v>
      </c>
    </row>
    <row r="135" spans="1:65" s="13" customFormat="1">
      <c r="B135" s="194"/>
      <c r="C135" s="195"/>
      <c r="D135" s="196" t="s">
        <v>193</v>
      </c>
      <c r="E135" s="197" t="s">
        <v>32</v>
      </c>
      <c r="F135" s="198" t="s">
        <v>258</v>
      </c>
      <c r="G135" s="195"/>
      <c r="H135" s="199">
        <v>4.9000000000000004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193</v>
      </c>
      <c r="AU135" s="205" t="s">
        <v>141</v>
      </c>
      <c r="AV135" s="13" t="s">
        <v>141</v>
      </c>
      <c r="AW135" s="13" t="s">
        <v>41</v>
      </c>
      <c r="AX135" s="13" t="s">
        <v>79</v>
      </c>
      <c r="AY135" s="205" t="s">
        <v>132</v>
      </c>
    </row>
    <row r="136" spans="1:65" s="14" customFormat="1">
      <c r="B136" s="206"/>
      <c r="C136" s="207"/>
      <c r="D136" s="196" t="s">
        <v>193</v>
      </c>
      <c r="E136" s="208" t="s">
        <v>32</v>
      </c>
      <c r="F136" s="209" t="s">
        <v>195</v>
      </c>
      <c r="G136" s="207"/>
      <c r="H136" s="210">
        <v>4.9000000000000004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193</v>
      </c>
      <c r="AU136" s="216" t="s">
        <v>141</v>
      </c>
      <c r="AV136" s="14" t="s">
        <v>150</v>
      </c>
      <c r="AW136" s="14" t="s">
        <v>41</v>
      </c>
      <c r="AX136" s="14" t="s">
        <v>21</v>
      </c>
      <c r="AY136" s="216" t="s">
        <v>132</v>
      </c>
    </row>
    <row r="137" spans="1:65" s="2" customFormat="1" ht="14.45" customHeight="1">
      <c r="A137" s="36"/>
      <c r="B137" s="37"/>
      <c r="C137" s="176" t="s">
        <v>259</v>
      </c>
      <c r="D137" s="176" t="s">
        <v>135</v>
      </c>
      <c r="E137" s="177" t="s">
        <v>260</v>
      </c>
      <c r="F137" s="178" t="s">
        <v>261</v>
      </c>
      <c r="G137" s="179" t="s">
        <v>191</v>
      </c>
      <c r="H137" s="180">
        <v>273.63799999999998</v>
      </c>
      <c r="I137" s="181"/>
      <c r="J137" s="182">
        <f>ROUND(I137*H137,2)</f>
        <v>0</v>
      </c>
      <c r="K137" s="178" t="s">
        <v>139</v>
      </c>
      <c r="L137" s="41"/>
      <c r="M137" s="183" t="s">
        <v>32</v>
      </c>
      <c r="N137" s="184" t="s">
        <v>51</v>
      </c>
      <c r="O137" s="66"/>
      <c r="P137" s="185">
        <f>O137*H137</f>
        <v>0</v>
      </c>
      <c r="Q137" s="185">
        <v>2.5999999999999998E-4</v>
      </c>
      <c r="R137" s="185">
        <f>Q137*H137</f>
        <v>7.1145879999999981E-2</v>
      </c>
      <c r="S137" s="185">
        <v>0</v>
      </c>
      <c r="T137" s="18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150</v>
      </c>
      <c r="AT137" s="187" t="s">
        <v>135</v>
      </c>
      <c r="AU137" s="187" t="s">
        <v>141</v>
      </c>
      <c r="AY137" s="18" t="s">
        <v>132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8" t="s">
        <v>141</v>
      </c>
      <c r="BK137" s="188">
        <f>ROUND(I137*H137,2)</f>
        <v>0</v>
      </c>
      <c r="BL137" s="18" t="s">
        <v>150</v>
      </c>
      <c r="BM137" s="187" t="s">
        <v>262</v>
      </c>
    </row>
    <row r="138" spans="1:65" s="13" customFormat="1">
      <c r="B138" s="194"/>
      <c r="C138" s="195"/>
      <c r="D138" s="196" t="s">
        <v>193</v>
      </c>
      <c r="E138" s="197" t="s">
        <v>32</v>
      </c>
      <c r="F138" s="198" t="s">
        <v>263</v>
      </c>
      <c r="G138" s="195"/>
      <c r="H138" s="199">
        <v>273.63799999999998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193</v>
      </c>
      <c r="AU138" s="205" t="s">
        <v>141</v>
      </c>
      <c r="AV138" s="13" t="s">
        <v>141</v>
      </c>
      <c r="AW138" s="13" t="s">
        <v>41</v>
      </c>
      <c r="AX138" s="13" t="s">
        <v>79</v>
      </c>
      <c r="AY138" s="205" t="s">
        <v>132</v>
      </c>
    </row>
    <row r="139" spans="1:65" s="14" customFormat="1">
      <c r="B139" s="206"/>
      <c r="C139" s="207"/>
      <c r="D139" s="196" t="s">
        <v>193</v>
      </c>
      <c r="E139" s="208" t="s">
        <v>32</v>
      </c>
      <c r="F139" s="209" t="s">
        <v>195</v>
      </c>
      <c r="G139" s="207"/>
      <c r="H139" s="210">
        <v>273.63799999999998</v>
      </c>
      <c r="I139" s="211"/>
      <c r="J139" s="207"/>
      <c r="K139" s="207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193</v>
      </c>
      <c r="AU139" s="216" t="s">
        <v>141</v>
      </c>
      <c r="AV139" s="14" t="s">
        <v>150</v>
      </c>
      <c r="AW139" s="14" t="s">
        <v>41</v>
      </c>
      <c r="AX139" s="14" t="s">
        <v>21</v>
      </c>
      <c r="AY139" s="216" t="s">
        <v>132</v>
      </c>
    </row>
    <row r="140" spans="1:65" s="2" customFormat="1" ht="14.45" customHeight="1">
      <c r="A140" s="36"/>
      <c r="B140" s="37"/>
      <c r="C140" s="176" t="s">
        <v>264</v>
      </c>
      <c r="D140" s="176" t="s">
        <v>135</v>
      </c>
      <c r="E140" s="177" t="s">
        <v>265</v>
      </c>
      <c r="F140" s="178" t="s">
        <v>266</v>
      </c>
      <c r="G140" s="179" t="s">
        <v>191</v>
      </c>
      <c r="H140" s="180">
        <v>273.63799999999998</v>
      </c>
      <c r="I140" s="181"/>
      <c r="J140" s="182">
        <f>ROUND(I140*H140,2)</f>
        <v>0</v>
      </c>
      <c r="K140" s="178" t="s">
        <v>139</v>
      </c>
      <c r="L140" s="41"/>
      <c r="M140" s="183" t="s">
        <v>32</v>
      </c>
      <c r="N140" s="184" t="s">
        <v>51</v>
      </c>
      <c r="O140" s="66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150</v>
      </c>
      <c r="AT140" s="187" t="s">
        <v>135</v>
      </c>
      <c r="AU140" s="187" t="s">
        <v>141</v>
      </c>
      <c r="AY140" s="18" t="s">
        <v>132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18" t="s">
        <v>141</v>
      </c>
      <c r="BK140" s="188">
        <f>ROUND(I140*H140,2)</f>
        <v>0</v>
      </c>
      <c r="BL140" s="18" t="s">
        <v>150</v>
      </c>
      <c r="BM140" s="187" t="s">
        <v>267</v>
      </c>
    </row>
    <row r="141" spans="1:65" s="2" customFormat="1" ht="24.2" customHeight="1">
      <c r="A141" s="36"/>
      <c r="B141" s="37"/>
      <c r="C141" s="176" t="s">
        <v>268</v>
      </c>
      <c r="D141" s="176" t="s">
        <v>135</v>
      </c>
      <c r="E141" s="177" t="s">
        <v>269</v>
      </c>
      <c r="F141" s="178" t="s">
        <v>270</v>
      </c>
      <c r="G141" s="179" t="s">
        <v>191</v>
      </c>
      <c r="H141" s="180">
        <v>43.2</v>
      </c>
      <c r="I141" s="181"/>
      <c r="J141" s="182">
        <f>ROUND(I141*H141,2)</f>
        <v>0</v>
      </c>
      <c r="K141" s="178" t="s">
        <v>139</v>
      </c>
      <c r="L141" s="41"/>
      <c r="M141" s="183" t="s">
        <v>32</v>
      </c>
      <c r="N141" s="184" t="s">
        <v>51</v>
      </c>
      <c r="O141" s="66"/>
      <c r="P141" s="185">
        <f>O141*H141</f>
        <v>0</v>
      </c>
      <c r="Q141" s="185">
        <v>8.5199999999999998E-3</v>
      </c>
      <c r="R141" s="185">
        <f>Q141*H141</f>
        <v>0.368064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150</v>
      </c>
      <c r="AT141" s="187" t="s">
        <v>135</v>
      </c>
      <c r="AU141" s="187" t="s">
        <v>141</v>
      </c>
      <c r="AY141" s="18" t="s">
        <v>132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8" t="s">
        <v>141</v>
      </c>
      <c r="BK141" s="188">
        <f>ROUND(I141*H141,2)</f>
        <v>0</v>
      </c>
      <c r="BL141" s="18" t="s">
        <v>150</v>
      </c>
      <c r="BM141" s="187" t="s">
        <v>271</v>
      </c>
    </row>
    <row r="142" spans="1:65" s="15" customFormat="1">
      <c r="B142" s="227"/>
      <c r="C142" s="228"/>
      <c r="D142" s="196" t="s">
        <v>193</v>
      </c>
      <c r="E142" s="229" t="s">
        <v>32</v>
      </c>
      <c r="F142" s="230" t="s">
        <v>272</v>
      </c>
      <c r="G142" s="228"/>
      <c r="H142" s="229" t="s">
        <v>32</v>
      </c>
      <c r="I142" s="231"/>
      <c r="J142" s="228"/>
      <c r="K142" s="228"/>
      <c r="L142" s="232"/>
      <c r="M142" s="233"/>
      <c r="N142" s="234"/>
      <c r="O142" s="234"/>
      <c r="P142" s="234"/>
      <c r="Q142" s="234"/>
      <c r="R142" s="234"/>
      <c r="S142" s="234"/>
      <c r="T142" s="235"/>
      <c r="AT142" s="236" t="s">
        <v>193</v>
      </c>
      <c r="AU142" s="236" t="s">
        <v>141</v>
      </c>
      <c r="AV142" s="15" t="s">
        <v>21</v>
      </c>
      <c r="AW142" s="15" t="s">
        <v>41</v>
      </c>
      <c r="AX142" s="15" t="s">
        <v>79</v>
      </c>
      <c r="AY142" s="236" t="s">
        <v>132</v>
      </c>
    </row>
    <row r="143" spans="1:65" s="13" customFormat="1">
      <c r="B143" s="194"/>
      <c r="C143" s="195"/>
      <c r="D143" s="196" t="s">
        <v>193</v>
      </c>
      <c r="E143" s="197" t="s">
        <v>32</v>
      </c>
      <c r="F143" s="198" t="s">
        <v>273</v>
      </c>
      <c r="G143" s="195"/>
      <c r="H143" s="199">
        <v>43.2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193</v>
      </c>
      <c r="AU143" s="205" t="s">
        <v>141</v>
      </c>
      <c r="AV143" s="13" t="s">
        <v>141</v>
      </c>
      <c r="AW143" s="13" t="s">
        <v>41</v>
      </c>
      <c r="AX143" s="13" t="s">
        <v>79</v>
      </c>
      <c r="AY143" s="205" t="s">
        <v>132</v>
      </c>
    </row>
    <row r="144" spans="1:65" s="14" customFormat="1">
      <c r="B144" s="206"/>
      <c r="C144" s="207"/>
      <c r="D144" s="196" t="s">
        <v>193</v>
      </c>
      <c r="E144" s="208" t="s">
        <v>32</v>
      </c>
      <c r="F144" s="209" t="s">
        <v>195</v>
      </c>
      <c r="G144" s="207"/>
      <c r="H144" s="210">
        <v>43.2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193</v>
      </c>
      <c r="AU144" s="216" t="s">
        <v>141</v>
      </c>
      <c r="AV144" s="14" t="s">
        <v>150</v>
      </c>
      <c r="AW144" s="14" t="s">
        <v>41</v>
      </c>
      <c r="AX144" s="14" t="s">
        <v>21</v>
      </c>
      <c r="AY144" s="216" t="s">
        <v>132</v>
      </c>
    </row>
    <row r="145" spans="1:65" s="2" customFormat="1" ht="14.45" customHeight="1">
      <c r="A145" s="36"/>
      <c r="B145" s="37"/>
      <c r="C145" s="217" t="s">
        <v>274</v>
      </c>
      <c r="D145" s="217" t="s">
        <v>234</v>
      </c>
      <c r="E145" s="218" t="s">
        <v>275</v>
      </c>
      <c r="F145" s="219" t="s">
        <v>276</v>
      </c>
      <c r="G145" s="220" t="s">
        <v>191</v>
      </c>
      <c r="H145" s="221">
        <v>44.064</v>
      </c>
      <c r="I145" s="222"/>
      <c r="J145" s="223">
        <f>ROUND(I145*H145,2)</f>
        <v>0</v>
      </c>
      <c r="K145" s="219" t="s">
        <v>139</v>
      </c>
      <c r="L145" s="224"/>
      <c r="M145" s="225" t="s">
        <v>32</v>
      </c>
      <c r="N145" s="226" t="s">
        <v>51</v>
      </c>
      <c r="O145" s="66"/>
      <c r="P145" s="185">
        <f>O145*H145</f>
        <v>0</v>
      </c>
      <c r="Q145" s="185">
        <v>3.5999999999999999E-3</v>
      </c>
      <c r="R145" s="185">
        <f>Q145*H145</f>
        <v>0.1586304</v>
      </c>
      <c r="S145" s="185">
        <v>0</v>
      </c>
      <c r="T145" s="18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218</v>
      </c>
      <c r="AT145" s="187" t="s">
        <v>234</v>
      </c>
      <c r="AU145" s="187" t="s">
        <v>141</v>
      </c>
      <c r="AY145" s="18" t="s">
        <v>132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8" t="s">
        <v>141</v>
      </c>
      <c r="BK145" s="188">
        <f>ROUND(I145*H145,2)</f>
        <v>0</v>
      </c>
      <c r="BL145" s="18" t="s">
        <v>150</v>
      </c>
      <c r="BM145" s="187" t="s">
        <v>277</v>
      </c>
    </row>
    <row r="146" spans="1:65" s="13" customFormat="1">
      <c r="B146" s="194"/>
      <c r="C146" s="195"/>
      <c r="D146" s="196" t="s">
        <v>193</v>
      </c>
      <c r="E146" s="195"/>
      <c r="F146" s="198" t="s">
        <v>278</v>
      </c>
      <c r="G146" s="195"/>
      <c r="H146" s="199">
        <v>44.064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193</v>
      </c>
      <c r="AU146" s="205" t="s">
        <v>141</v>
      </c>
      <c r="AV146" s="13" t="s">
        <v>141</v>
      </c>
      <c r="AW146" s="13" t="s">
        <v>4</v>
      </c>
      <c r="AX146" s="13" t="s">
        <v>21</v>
      </c>
      <c r="AY146" s="205" t="s">
        <v>132</v>
      </c>
    </row>
    <row r="147" spans="1:65" s="2" customFormat="1" ht="24.2" customHeight="1">
      <c r="A147" s="36"/>
      <c r="B147" s="37"/>
      <c r="C147" s="176" t="s">
        <v>279</v>
      </c>
      <c r="D147" s="176" t="s">
        <v>135</v>
      </c>
      <c r="E147" s="177" t="s">
        <v>280</v>
      </c>
      <c r="F147" s="178" t="s">
        <v>281</v>
      </c>
      <c r="G147" s="179" t="s">
        <v>191</v>
      </c>
      <c r="H147" s="180">
        <v>216.76300000000001</v>
      </c>
      <c r="I147" s="181"/>
      <c r="J147" s="182">
        <f>ROUND(I147*H147,2)</f>
        <v>0</v>
      </c>
      <c r="K147" s="178" t="s">
        <v>139</v>
      </c>
      <c r="L147" s="41"/>
      <c r="M147" s="183" t="s">
        <v>32</v>
      </c>
      <c r="N147" s="184" t="s">
        <v>51</v>
      </c>
      <c r="O147" s="66"/>
      <c r="P147" s="185">
        <f>O147*H147</f>
        <v>0</v>
      </c>
      <c r="Q147" s="185">
        <v>8.6E-3</v>
      </c>
      <c r="R147" s="185">
        <f>Q147*H147</f>
        <v>1.8641618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150</v>
      </c>
      <c r="AT147" s="187" t="s">
        <v>135</v>
      </c>
      <c r="AU147" s="187" t="s">
        <v>141</v>
      </c>
      <c r="AY147" s="18" t="s">
        <v>132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8" t="s">
        <v>141</v>
      </c>
      <c r="BK147" s="188">
        <f>ROUND(I147*H147,2)</f>
        <v>0</v>
      </c>
      <c r="BL147" s="18" t="s">
        <v>150</v>
      </c>
      <c r="BM147" s="187" t="s">
        <v>282</v>
      </c>
    </row>
    <row r="148" spans="1:65" s="13" customFormat="1">
      <c r="B148" s="194"/>
      <c r="C148" s="195"/>
      <c r="D148" s="196" t="s">
        <v>193</v>
      </c>
      <c r="E148" s="197" t="s">
        <v>32</v>
      </c>
      <c r="F148" s="198" t="s">
        <v>283</v>
      </c>
      <c r="G148" s="195"/>
      <c r="H148" s="199">
        <v>248.4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193</v>
      </c>
      <c r="AU148" s="205" t="s">
        <v>141</v>
      </c>
      <c r="AV148" s="13" t="s">
        <v>141</v>
      </c>
      <c r="AW148" s="13" t="s">
        <v>41</v>
      </c>
      <c r="AX148" s="13" t="s">
        <v>79</v>
      </c>
      <c r="AY148" s="205" t="s">
        <v>132</v>
      </c>
    </row>
    <row r="149" spans="1:65" s="13" customFormat="1">
      <c r="B149" s="194"/>
      <c r="C149" s="195"/>
      <c r="D149" s="196" t="s">
        <v>193</v>
      </c>
      <c r="E149" s="197" t="s">
        <v>32</v>
      </c>
      <c r="F149" s="198" t="s">
        <v>284</v>
      </c>
      <c r="G149" s="195"/>
      <c r="H149" s="199">
        <v>-16.2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193</v>
      </c>
      <c r="AU149" s="205" t="s">
        <v>141</v>
      </c>
      <c r="AV149" s="13" t="s">
        <v>141</v>
      </c>
      <c r="AW149" s="13" t="s">
        <v>41</v>
      </c>
      <c r="AX149" s="13" t="s">
        <v>79</v>
      </c>
      <c r="AY149" s="205" t="s">
        <v>132</v>
      </c>
    </row>
    <row r="150" spans="1:65" s="13" customFormat="1">
      <c r="B150" s="194"/>
      <c r="C150" s="195"/>
      <c r="D150" s="196" t="s">
        <v>193</v>
      </c>
      <c r="E150" s="197" t="s">
        <v>32</v>
      </c>
      <c r="F150" s="198" t="s">
        <v>285</v>
      </c>
      <c r="G150" s="195"/>
      <c r="H150" s="199">
        <v>-21.6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193</v>
      </c>
      <c r="AU150" s="205" t="s">
        <v>141</v>
      </c>
      <c r="AV150" s="13" t="s">
        <v>141</v>
      </c>
      <c r="AW150" s="13" t="s">
        <v>41</v>
      </c>
      <c r="AX150" s="13" t="s">
        <v>79</v>
      </c>
      <c r="AY150" s="205" t="s">
        <v>132</v>
      </c>
    </row>
    <row r="151" spans="1:65" s="13" customFormat="1">
      <c r="B151" s="194"/>
      <c r="C151" s="195"/>
      <c r="D151" s="196" t="s">
        <v>193</v>
      </c>
      <c r="E151" s="197" t="s">
        <v>32</v>
      </c>
      <c r="F151" s="198" t="s">
        <v>286</v>
      </c>
      <c r="G151" s="195"/>
      <c r="H151" s="199">
        <v>-1.8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193</v>
      </c>
      <c r="AU151" s="205" t="s">
        <v>141</v>
      </c>
      <c r="AV151" s="13" t="s">
        <v>141</v>
      </c>
      <c r="AW151" s="13" t="s">
        <v>41</v>
      </c>
      <c r="AX151" s="13" t="s">
        <v>79</v>
      </c>
      <c r="AY151" s="205" t="s">
        <v>132</v>
      </c>
    </row>
    <row r="152" spans="1:65" s="13" customFormat="1">
      <c r="B152" s="194"/>
      <c r="C152" s="195"/>
      <c r="D152" s="196" t="s">
        <v>193</v>
      </c>
      <c r="E152" s="197" t="s">
        <v>32</v>
      </c>
      <c r="F152" s="198" t="s">
        <v>287</v>
      </c>
      <c r="G152" s="195"/>
      <c r="H152" s="199">
        <v>-0.96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193</v>
      </c>
      <c r="AU152" s="205" t="s">
        <v>141</v>
      </c>
      <c r="AV152" s="13" t="s">
        <v>141</v>
      </c>
      <c r="AW152" s="13" t="s">
        <v>41</v>
      </c>
      <c r="AX152" s="13" t="s">
        <v>79</v>
      </c>
      <c r="AY152" s="205" t="s">
        <v>132</v>
      </c>
    </row>
    <row r="153" spans="1:65" s="13" customFormat="1">
      <c r="B153" s="194"/>
      <c r="C153" s="195"/>
      <c r="D153" s="196" t="s">
        <v>193</v>
      </c>
      <c r="E153" s="197" t="s">
        <v>32</v>
      </c>
      <c r="F153" s="198" t="s">
        <v>288</v>
      </c>
      <c r="G153" s="195"/>
      <c r="H153" s="199">
        <v>12.443</v>
      </c>
      <c r="I153" s="200"/>
      <c r="J153" s="195"/>
      <c r="K153" s="195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193</v>
      </c>
      <c r="AU153" s="205" t="s">
        <v>141</v>
      </c>
      <c r="AV153" s="13" t="s">
        <v>141</v>
      </c>
      <c r="AW153" s="13" t="s">
        <v>41</v>
      </c>
      <c r="AX153" s="13" t="s">
        <v>79</v>
      </c>
      <c r="AY153" s="205" t="s">
        <v>132</v>
      </c>
    </row>
    <row r="154" spans="1:65" s="13" customFormat="1">
      <c r="B154" s="194"/>
      <c r="C154" s="195"/>
      <c r="D154" s="196" t="s">
        <v>193</v>
      </c>
      <c r="E154" s="197" t="s">
        <v>32</v>
      </c>
      <c r="F154" s="198" t="s">
        <v>289</v>
      </c>
      <c r="G154" s="195"/>
      <c r="H154" s="199">
        <v>-0.64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193</v>
      </c>
      <c r="AU154" s="205" t="s">
        <v>141</v>
      </c>
      <c r="AV154" s="13" t="s">
        <v>141</v>
      </c>
      <c r="AW154" s="13" t="s">
        <v>41</v>
      </c>
      <c r="AX154" s="13" t="s">
        <v>79</v>
      </c>
      <c r="AY154" s="205" t="s">
        <v>132</v>
      </c>
    </row>
    <row r="155" spans="1:65" s="13" customFormat="1">
      <c r="B155" s="194"/>
      <c r="C155" s="195"/>
      <c r="D155" s="196" t="s">
        <v>193</v>
      </c>
      <c r="E155" s="197" t="s">
        <v>32</v>
      </c>
      <c r="F155" s="198" t="s">
        <v>290</v>
      </c>
      <c r="G155" s="195"/>
      <c r="H155" s="199">
        <v>-2.88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41</v>
      </c>
      <c r="AX155" s="13" t="s">
        <v>79</v>
      </c>
      <c r="AY155" s="205" t="s">
        <v>132</v>
      </c>
    </row>
    <row r="156" spans="1:65" s="14" customFormat="1">
      <c r="B156" s="206"/>
      <c r="C156" s="207"/>
      <c r="D156" s="196" t="s">
        <v>193</v>
      </c>
      <c r="E156" s="208" t="s">
        <v>32</v>
      </c>
      <c r="F156" s="209" t="s">
        <v>195</v>
      </c>
      <c r="G156" s="207"/>
      <c r="H156" s="210">
        <v>216.76300000000003</v>
      </c>
      <c r="I156" s="211"/>
      <c r="J156" s="207"/>
      <c r="K156" s="207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193</v>
      </c>
      <c r="AU156" s="216" t="s">
        <v>141</v>
      </c>
      <c r="AV156" s="14" t="s">
        <v>150</v>
      </c>
      <c r="AW156" s="14" t="s">
        <v>41</v>
      </c>
      <c r="AX156" s="14" t="s">
        <v>21</v>
      </c>
      <c r="AY156" s="216" t="s">
        <v>132</v>
      </c>
    </row>
    <row r="157" spans="1:65" s="2" customFormat="1" ht="14.45" customHeight="1">
      <c r="A157" s="36"/>
      <c r="B157" s="37"/>
      <c r="C157" s="217" t="s">
        <v>7</v>
      </c>
      <c r="D157" s="217" t="s">
        <v>234</v>
      </c>
      <c r="E157" s="218" t="s">
        <v>291</v>
      </c>
      <c r="F157" s="219" t="s">
        <v>292</v>
      </c>
      <c r="G157" s="220" t="s">
        <v>191</v>
      </c>
      <c r="H157" s="221">
        <v>211.99700000000001</v>
      </c>
      <c r="I157" s="222"/>
      <c r="J157" s="223">
        <f>ROUND(I157*H157,2)</f>
        <v>0</v>
      </c>
      <c r="K157" s="219" t="s">
        <v>139</v>
      </c>
      <c r="L157" s="224"/>
      <c r="M157" s="225" t="s">
        <v>32</v>
      </c>
      <c r="N157" s="226" t="s">
        <v>51</v>
      </c>
      <c r="O157" s="66"/>
      <c r="P157" s="185">
        <f>O157*H157</f>
        <v>0</v>
      </c>
      <c r="Q157" s="185">
        <v>2.3999999999999998E-3</v>
      </c>
      <c r="R157" s="185">
        <f>Q157*H157</f>
        <v>0.50879279999999993</v>
      </c>
      <c r="S157" s="185">
        <v>0</v>
      </c>
      <c r="T157" s="18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7" t="s">
        <v>218</v>
      </c>
      <c r="AT157" s="187" t="s">
        <v>234</v>
      </c>
      <c r="AU157" s="187" t="s">
        <v>141</v>
      </c>
      <c r="AY157" s="18" t="s">
        <v>132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18" t="s">
        <v>141</v>
      </c>
      <c r="BK157" s="188">
        <f>ROUND(I157*H157,2)</f>
        <v>0</v>
      </c>
      <c r="BL157" s="18" t="s">
        <v>150</v>
      </c>
      <c r="BM157" s="187" t="s">
        <v>293</v>
      </c>
    </row>
    <row r="158" spans="1:65" s="13" customFormat="1">
      <c r="B158" s="194"/>
      <c r="C158" s="195"/>
      <c r="D158" s="196" t="s">
        <v>193</v>
      </c>
      <c r="E158" s="195"/>
      <c r="F158" s="198" t="s">
        <v>294</v>
      </c>
      <c r="G158" s="195"/>
      <c r="H158" s="199">
        <v>211.99700000000001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193</v>
      </c>
      <c r="AU158" s="205" t="s">
        <v>141</v>
      </c>
      <c r="AV158" s="13" t="s">
        <v>141</v>
      </c>
      <c r="AW158" s="13" t="s">
        <v>4</v>
      </c>
      <c r="AX158" s="13" t="s">
        <v>21</v>
      </c>
      <c r="AY158" s="205" t="s">
        <v>132</v>
      </c>
    </row>
    <row r="159" spans="1:65" s="2" customFormat="1" ht="14.45" customHeight="1">
      <c r="A159" s="36"/>
      <c r="B159" s="37"/>
      <c r="C159" s="217" t="s">
        <v>295</v>
      </c>
      <c r="D159" s="217" t="s">
        <v>234</v>
      </c>
      <c r="E159" s="218" t="s">
        <v>296</v>
      </c>
      <c r="F159" s="219" t="s">
        <v>297</v>
      </c>
      <c r="G159" s="220" t="s">
        <v>191</v>
      </c>
      <c r="H159" s="221">
        <v>9.109</v>
      </c>
      <c r="I159" s="222"/>
      <c r="J159" s="223">
        <f>ROUND(I159*H159,2)</f>
        <v>0</v>
      </c>
      <c r="K159" s="219" t="s">
        <v>139</v>
      </c>
      <c r="L159" s="224"/>
      <c r="M159" s="225" t="s">
        <v>32</v>
      </c>
      <c r="N159" s="226" t="s">
        <v>51</v>
      </c>
      <c r="O159" s="66"/>
      <c r="P159" s="185">
        <f>O159*H159</f>
        <v>0</v>
      </c>
      <c r="Q159" s="185">
        <v>2.0999999999999999E-3</v>
      </c>
      <c r="R159" s="185">
        <f>Q159*H159</f>
        <v>1.9128899999999997E-2</v>
      </c>
      <c r="S159" s="185">
        <v>0</v>
      </c>
      <c r="T159" s="18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218</v>
      </c>
      <c r="AT159" s="187" t="s">
        <v>234</v>
      </c>
      <c r="AU159" s="187" t="s">
        <v>141</v>
      </c>
      <c r="AY159" s="18" t="s">
        <v>132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8" t="s">
        <v>141</v>
      </c>
      <c r="BK159" s="188">
        <f>ROUND(I159*H159,2)</f>
        <v>0</v>
      </c>
      <c r="BL159" s="18" t="s">
        <v>150</v>
      </c>
      <c r="BM159" s="187" t="s">
        <v>298</v>
      </c>
    </row>
    <row r="160" spans="1:65" s="13" customFormat="1">
      <c r="B160" s="194"/>
      <c r="C160" s="195"/>
      <c r="D160" s="196" t="s">
        <v>193</v>
      </c>
      <c r="E160" s="195"/>
      <c r="F160" s="198" t="s">
        <v>299</v>
      </c>
      <c r="G160" s="195"/>
      <c r="H160" s="199">
        <v>9.109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193</v>
      </c>
      <c r="AU160" s="205" t="s">
        <v>141</v>
      </c>
      <c r="AV160" s="13" t="s">
        <v>141</v>
      </c>
      <c r="AW160" s="13" t="s">
        <v>4</v>
      </c>
      <c r="AX160" s="13" t="s">
        <v>21</v>
      </c>
      <c r="AY160" s="205" t="s">
        <v>132</v>
      </c>
    </row>
    <row r="161" spans="1:65" s="2" customFormat="1" ht="24.2" customHeight="1">
      <c r="A161" s="36"/>
      <c r="B161" s="37"/>
      <c r="C161" s="176" t="s">
        <v>300</v>
      </c>
      <c r="D161" s="176" t="s">
        <v>135</v>
      </c>
      <c r="E161" s="177" t="s">
        <v>301</v>
      </c>
      <c r="F161" s="178" t="s">
        <v>302</v>
      </c>
      <c r="G161" s="179" t="s">
        <v>221</v>
      </c>
      <c r="H161" s="180">
        <v>85.6</v>
      </c>
      <c r="I161" s="181"/>
      <c r="J161" s="182">
        <f>ROUND(I161*H161,2)</f>
        <v>0</v>
      </c>
      <c r="K161" s="178" t="s">
        <v>139</v>
      </c>
      <c r="L161" s="41"/>
      <c r="M161" s="183" t="s">
        <v>32</v>
      </c>
      <c r="N161" s="184" t="s">
        <v>51</v>
      </c>
      <c r="O161" s="66"/>
      <c r="P161" s="185">
        <f>O161*H161</f>
        <v>0</v>
      </c>
      <c r="Q161" s="185">
        <v>3.3899999999999998E-3</v>
      </c>
      <c r="R161" s="185">
        <f>Q161*H161</f>
        <v>0.29018399999999994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150</v>
      </c>
      <c r="AT161" s="187" t="s">
        <v>135</v>
      </c>
      <c r="AU161" s="187" t="s">
        <v>141</v>
      </c>
      <c r="AY161" s="18" t="s">
        <v>132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8" t="s">
        <v>141</v>
      </c>
      <c r="BK161" s="188">
        <f>ROUND(I161*H161,2)</f>
        <v>0</v>
      </c>
      <c r="BL161" s="18" t="s">
        <v>150</v>
      </c>
      <c r="BM161" s="187" t="s">
        <v>303</v>
      </c>
    </row>
    <row r="162" spans="1:65" s="13" customFormat="1">
      <c r="B162" s="194"/>
      <c r="C162" s="195"/>
      <c r="D162" s="196" t="s">
        <v>193</v>
      </c>
      <c r="E162" s="197" t="s">
        <v>32</v>
      </c>
      <c r="F162" s="198" t="s">
        <v>304</v>
      </c>
      <c r="G162" s="195"/>
      <c r="H162" s="199">
        <v>85.6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193</v>
      </c>
      <c r="AU162" s="205" t="s">
        <v>141</v>
      </c>
      <c r="AV162" s="13" t="s">
        <v>141</v>
      </c>
      <c r="AW162" s="13" t="s">
        <v>41</v>
      </c>
      <c r="AX162" s="13" t="s">
        <v>79</v>
      </c>
      <c r="AY162" s="205" t="s">
        <v>132</v>
      </c>
    </row>
    <row r="163" spans="1:65" s="14" customFormat="1">
      <c r="B163" s="206"/>
      <c r="C163" s="207"/>
      <c r="D163" s="196" t="s">
        <v>193</v>
      </c>
      <c r="E163" s="208" t="s">
        <v>32</v>
      </c>
      <c r="F163" s="209" t="s">
        <v>195</v>
      </c>
      <c r="G163" s="207"/>
      <c r="H163" s="210">
        <v>85.6</v>
      </c>
      <c r="I163" s="211"/>
      <c r="J163" s="207"/>
      <c r="K163" s="207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193</v>
      </c>
      <c r="AU163" s="216" t="s">
        <v>141</v>
      </c>
      <c r="AV163" s="14" t="s">
        <v>150</v>
      </c>
      <c r="AW163" s="14" t="s">
        <v>41</v>
      </c>
      <c r="AX163" s="14" t="s">
        <v>21</v>
      </c>
      <c r="AY163" s="216" t="s">
        <v>132</v>
      </c>
    </row>
    <row r="164" spans="1:65" s="2" customFormat="1" ht="14.45" customHeight="1">
      <c r="A164" s="36"/>
      <c r="B164" s="37"/>
      <c r="C164" s="217" t="s">
        <v>305</v>
      </c>
      <c r="D164" s="217" t="s">
        <v>234</v>
      </c>
      <c r="E164" s="218" t="s">
        <v>306</v>
      </c>
      <c r="F164" s="219" t="s">
        <v>307</v>
      </c>
      <c r="G164" s="220" t="s">
        <v>191</v>
      </c>
      <c r="H164" s="221">
        <v>28.248000000000001</v>
      </c>
      <c r="I164" s="222"/>
      <c r="J164" s="223">
        <f>ROUND(I164*H164,2)</f>
        <v>0</v>
      </c>
      <c r="K164" s="219" t="s">
        <v>139</v>
      </c>
      <c r="L164" s="224"/>
      <c r="M164" s="225" t="s">
        <v>32</v>
      </c>
      <c r="N164" s="226" t="s">
        <v>51</v>
      </c>
      <c r="O164" s="66"/>
      <c r="P164" s="185">
        <f>O164*H164</f>
        <v>0</v>
      </c>
      <c r="Q164" s="185">
        <v>5.1000000000000004E-4</v>
      </c>
      <c r="R164" s="185">
        <f>Q164*H164</f>
        <v>1.4406480000000001E-2</v>
      </c>
      <c r="S164" s="185">
        <v>0</v>
      </c>
      <c r="T164" s="18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218</v>
      </c>
      <c r="AT164" s="187" t="s">
        <v>234</v>
      </c>
      <c r="AU164" s="187" t="s">
        <v>141</v>
      </c>
      <c r="AY164" s="18" t="s">
        <v>132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18" t="s">
        <v>141</v>
      </c>
      <c r="BK164" s="188">
        <f>ROUND(I164*H164,2)</f>
        <v>0</v>
      </c>
      <c r="BL164" s="18" t="s">
        <v>150</v>
      </c>
      <c r="BM164" s="187" t="s">
        <v>308</v>
      </c>
    </row>
    <row r="165" spans="1:65" s="13" customFormat="1">
      <c r="B165" s="194"/>
      <c r="C165" s="195"/>
      <c r="D165" s="196" t="s">
        <v>193</v>
      </c>
      <c r="E165" s="197" t="s">
        <v>32</v>
      </c>
      <c r="F165" s="198" t="s">
        <v>249</v>
      </c>
      <c r="G165" s="195"/>
      <c r="H165" s="199">
        <v>25.68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193</v>
      </c>
      <c r="AU165" s="205" t="s">
        <v>141</v>
      </c>
      <c r="AV165" s="13" t="s">
        <v>141</v>
      </c>
      <c r="AW165" s="13" t="s">
        <v>41</v>
      </c>
      <c r="AX165" s="13" t="s">
        <v>79</v>
      </c>
      <c r="AY165" s="205" t="s">
        <v>132</v>
      </c>
    </row>
    <row r="166" spans="1:65" s="14" customFormat="1">
      <c r="B166" s="206"/>
      <c r="C166" s="207"/>
      <c r="D166" s="196" t="s">
        <v>193</v>
      </c>
      <c r="E166" s="208" t="s">
        <v>32</v>
      </c>
      <c r="F166" s="209" t="s">
        <v>195</v>
      </c>
      <c r="G166" s="207"/>
      <c r="H166" s="210">
        <v>25.68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193</v>
      </c>
      <c r="AU166" s="216" t="s">
        <v>141</v>
      </c>
      <c r="AV166" s="14" t="s">
        <v>150</v>
      </c>
      <c r="AW166" s="14" t="s">
        <v>41</v>
      </c>
      <c r="AX166" s="14" t="s">
        <v>21</v>
      </c>
      <c r="AY166" s="216" t="s">
        <v>132</v>
      </c>
    </row>
    <row r="167" spans="1:65" s="13" customFormat="1">
      <c r="B167" s="194"/>
      <c r="C167" s="195"/>
      <c r="D167" s="196" t="s">
        <v>193</v>
      </c>
      <c r="E167" s="195"/>
      <c r="F167" s="198" t="s">
        <v>309</v>
      </c>
      <c r="G167" s="195"/>
      <c r="H167" s="199">
        <v>28.248000000000001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</v>
      </c>
      <c r="AX167" s="13" t="s">
        <v>21</v>
      </c>
      <c r="AY167" s="205" t="s">
        <v>132</v>
      </c>
    </row>
    <row r="168" spans="1:65" s="2" customFormat="1" ht="14.45" customHeight="1">
      <c r="A168" s="36"/>
      <c r="B168" s="37"/>
      <c r="C168" s="176" t="s">
        <v>310</v>
      </c>
      <c r="D168" s="176" t="s">
        <v>135</v>
      </c>
      <c r="E168" s="177" t="s">
        <v>311</v>
      </c>
      <c r="F168" s="178" t="s">
        <v>312</v>
      </c>
      <c r="G168" s="179" t="s">
        <v>221</v>
      </c>
      <c r="H168" s="180">
        <v>36</v>
      </c>
      <c r="I168" s="181"/>
      <c r="J168" s="182">
        <f>ROUND(I168*H168,2)</f>
        <v>0</v>
      </c>
      <c r="K168" s="178" t="s">
        <v>139</v>
      </c>
      <c r="L168" s="41"/>
      <c r="M168" s="183" t="s">
        <v>32</v>
      </c>
      <c r="N168" s="184" t="s">
        <v>51</v>
      </c>
      <c r="O168" s="66"/>
      <c r="P168" s="185">
        <f>O168*H168</f>
        <v>0</v>
      </c>
      <c r="Q168" s="185">
        <v>6.0000000000000002E-5</v>
      </c>
      <c r="R168" s="185">
        <f>Q168*H168</f>
        <v>2.16E-3</v>
      </c>
      <c r="S168" s="185">
        <v>0</v>
      </c>
      <c r="T168" s="18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7" t="s">
        <v>150</v>
      </c>
      <c r="AT168" s="187" t="s">
        <v>135</v>
      </c>
      <c r="AU168" s="187" t="s">
        <v>141</v>
      </c>
      <c r="AY168" s="18" t="s">
        <v>132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18" t="s">
        <v>141</v>
      </c>
      <c r="BK168" s="188">
        <f>ROUND(I168*H168,2)</f>
        <v>0</v>
      </c>
      <c r="BL168" s="18" t="s">
        <v>150</v>
      </c>
      <c r="BM168" s="187" t="s">
        <v>313</v>
      </c>
    </row>
    <row r="169" spans="1:65" s="2" customFormat="1" ht="14.45" customHeight="1">
      <c r="A169" s="36"/>
      <c r="B169" s="37"/>
      <c r="C169" s="217" t="s">
        <v>314</v>
      </c>
      <c r="D169" s="217" t="s">
        <v>234</v>
      </c>
      <c r="E169" s="218" t="s">
        <v>315</v>
      </c>
      <c r="F169" s="219" t="s">
        <v>316</v>
      </c>
      <c r="G169" s="220" t="s">
        <v>221</v>
      </c>
      <c r="H169" s="221">
        <v>37.026000000000003</v>
      </c>
      <c r="I169" s="222"/>
      <c r="J169" s="223">
        <f>ROUND(I169*H169,2)</f>
        <v>0</v>
      </c>
      <c r="K169" s="219" t="s">
        <v>139</v>
      </c>
      <c r="L169" s="224"/>
      <c r="M169" s="225" t="s">
        <v>32</v>
      </c>
      <c r="N169" s="226" t="s">
        <v>51</v>
      </c>
      <c r="O169" s="66"/>
      <c r="P169" s="185">
        <f>O169*H169</f>
        <v>0</v>
      </c>
      <c r="Q169" s="185">
        <v>5.9999999999999995E-4</v>
      </c>
      <c r="R169" s="185">
        <f>Q169*H169</f>
        <v>2.2215599999999999E-2</v>
      </c>
      <c r="S169" s="185">
        <v>0</v>
      </c>
      <c r="T169" s="18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218</v>
      </c>
      <c r="AT169" s="187" t="s">
        <v>234</v>
      </c>
      <c r="AU169" s="187" t="s">
        <v>141</v>
      </c>
      <c r="AY169" s="18" t="s">
        <v>132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8" t="s">
        <v>141</v>
      </c>
      <c r="BK169" s="188">
        <f>ROUND(I169*H169,2)</f>
        <v>0</v>
      </c>
      <c r="BL169" s="18" t="s">
        <v>150</v>
      </c>
      <c r="BM169" s="187" t="s">
        <v>317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318</v>
      </c>
      <c r="G170" s="195"/>
      <c r="H170" s="199">
        <v>36.299999999999997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4" customFormat="1">
      <c r="B171" s="206"/>
      <c r="C171" s="207"/>
      <c r="D171" s="196" t="s">
        <v>193</v>
      </c>
      <c r="E171" s="208" t="s">
        <v>32</v>
      </c>
      <c r="F171" s="209" t="s">
        <v>195</v>
      </c>
      <c r="G171" s="207"/>
      <c r="H171" s="210">
        <v>36.299999999999997</v>
      </c>
      <c r="I171" s="211"/>
      <c r="J171" s="207"/>
      <c r="K171" s="207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193</v>
      </c>
      <c r="AU171" s="216" t="s">
        <v>141</v>
      </c>
      <c r="AV171" s="14" t="s">
        <v>150</v>
      </c>
      <c r="AW171" s="14" t="s">
        <v>41</v>
      </c>
      <c r="AX171" s="14" t="s">
        <v>21</v>
      </c>
      <c r="AY171" s="216" t="s">
        <v>132</v>
      </c>
    </row>
    <row r="172" spans="1:65" s="13" customFormat="1">
      <c r="B172" s="194"/>
      <c r="C172" s="195"/>
      <c r="D172" s="196" t="s">
        <v>193</v>
      </c>
      <c r="E172" s="195"/>
      <c r="F172" s="198" t="s">
        <v>319</v>
      </c>
      <c r="G172" s="195"/>
      <c r="H172" s="199">
        <v>37.026000000000003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</v>
      </c>
      <c r="AX172" s="13" t="s">
        <v>21</v>
      </c>
      <c r="AY172" s="205" t="s">
        <v>132</v>
      </c>
    </row>
    <row r="173" spans="1:65" s="2" customFormat="1" ht="14.45" customHeight="1">
      <c r="A173" s="36"/>
      <c r="B173" s="37"/>
      <c r="C173" s="176" t="s">
        <v>320</v>
      </c>
      <c r="D173" s="176" t="s">
        <v>135</v>
      </c>
      <c r="E173" s="177" t="s">
        <v>321</v>
      </c>
      <c r="F173" s="178" t="s">
        <v>322</v>
      </c>
      <c r="G173" s="179" t="s">
        <v>221</v>
      </c>
      <c r="H173" s="180">
        <v>28</v>
      </c>
      <c r="I173" s="181"/>
      <c r="J173" s="182">
        <f>ROUND(I173*H173,2)</f>
        <v>0</v>
      </c>
      <c r="K173" s="178" t="s">
        <v>139</v>
      </c>
      <c r="L173" s="41"/>
      <c r="M173" s="183" t="s">
        <v>32</v>
      </c>
      <c r="N173" s="184" t="s">
        <v>51</v>
      </c>
      <c r="O173" s="66"/>
      <c r="P173" s="185">
        <f>O173*H173</f>
        <v>0</v>
      </c>
      <c r="Q173" s="185">
        <v>2.5000000000000001E-4</v>
      </c>
      <c r="R173" s="185">
        <f>Q173*H173</f>
        <v>7.0000000000000001E-3</v>
      </c>
      <c r="S173" s="185">
        <v>0</v>
      </c>
      <c r="T173" s="18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7" t="s">
        <v>150</v>
      </c>
      <c r="AT173" s="187" t="s">
        <v>135</v>
      </c>
      <c r="AU173" s="187" t="s">
        <v>141</v>
      </c>
      <c r="AY173" s="18" t="s">
        <v>132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8" t="s">
        <v>141</v>
      </c>
      <c r="BK173" s="188">
        <f>ROUND(I173*H173,2)</f>
        <v>0</v>
      </c>
      <c r="BL173" s="18" t="s">
        <v>150</v>
      </c>
      <c r="BM173" s="187" t="s">
        <v>323</v>
      </c>
    </row>
    <row r="174" spans="1:65" s="2" customFormat="1" ht="14.45" customHeight="1">
      <c r="A174" s="36"/>
      <c r="B174" s="37"/>
      <c r="C174" s="217" t="s">
        <v>324</v>
      </c>
      <c r="D174" s="217" t="s">
        <v>234</v>
      </c>
      <c r="E174" s="218" t="s">
        <v>325</v>
      </c>
      <c r="F174" s="219" t="s">
        <v>326</v>
      </c>
      <c r="G174" s="220" t="s">
        <v>221</v>
      </c>
      <c r="H174" s="221">
        <v>29.4</v>
      </c>
      <c r="I174" s="222"/>
      <c r="J174" s="223">
        <f>ROUND(I174*H174,2)</f>
        <v>0</v>
      </c>
      <c r="K174" s="219" t="s">
        <v>139</v>
      </c>
      <c r="L174" s="224"/>
      <c r="M174" s="225" t="s">
        <v>32</v>
      </c>
      <c r="N174" s="226" t="s">
        <v>51</v>
      </c>
      <c r="O174" s="66"/>
      <c r="P174" s="185">
        <f>O174*H174</f>
        <v>0</v>
      </c>
      <c r="Q174" s="185">
        <v>0</v>
      </c>
      <c r="R174" s="185">
        <f>Q174*H174</f>
        <v>0</v>
      </c>
      <c r="S174" s="185">
        <v>0</v>
      </c>
      <c r="T174" s="18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218</v>
      </c>
      <c r="AT174" s="187" t="s">
        <v>234</v>
      </c>
      <c r="AU174" s="187" t="s">
        <v>141</v>
      </c>
      <c r="AY174" s="18" t="s">
        <v>132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8" t="s">
        <v>141</v>
      </c>
      <c r="BK174" s="188">
        <f>ROUND(I174*H174,2)</f>
        <v>0</v>
      </c>
      <c r="BL174" s="18" t="s">
        <v>150</v>
      </c>
      <c r="BM174" s="187" t="s">
        <v>327</v>
      </c>
    </row>
    <row r="175" spans="1:65" s="13" customFormat="1">
      <c r="B175" s="194"/>
      <c r="C175" s="195"/>
      <c r="D175" s="196" t="s">
        <v>193</v>
      </c>
      <c r="E175" s="197" t="s">
        <v>32</v>
      </c>
      <c r="F175" s="198" t="s">
        <v>328</v>
      </c>
      <c r="G175" s="195"/>
      <c r="H175" s="199">
        <v>29.4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41</v>
      </c>
      <c r="AX175" s="13" t="s">
        <v>79</v>
      </c>
      <c r="AY175" s="205" t="s">
        <v>132</v>
      </c>
    </row>
    <row r="176" spans="1:65" s="14" customFormat="1">
      <c r="B176" s="206"/>
      <c r="C176" s="207"/>
      <c r="D176" s="196" t="s">
        <v>193</v>
      </c>
      <c r="E176" s="208" t="s">
        <v>32</v>
      </c>
      <c r="F176" s="209" t="s">
        <v>195</v>
      </c>
      <c r="G176" s="207"/>
      <c r="H176" s="210">
        <v>29.4</v>
      </c>
      <c r="I176" s="211"/>
      <c r="J176" s="207"/>
      <c r="K176" s="207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193</v>
      </c>
      <c r="AU176" s="216" t="s">
        <v>141</v>
      </c>
      <c r="AV176" s="14" t="s">
        <v>150</v>
      </c>
      <c r="AW176" s="14" t="s">
        <v>41</v>
      </c>
      <c r="AX176" s="14" t="s">
        <v>21</v>
      </c>
      <c r="AY176" s="216" t="s">
        <v>132</v>
      </c>
    </row>
    <row r="177" spans="1:65" s="2" customFormat="1" ht="24.2" customHeight="1">
      <c r="A177" s="36"/>
      <c r="B177" s="37"/>
      <c r="C177" s="176" t="s">
        <v>329</v>
      </c>
      <c r="D177" s="176" t="s">
        <v>135</v>
      </c>
      <c r="E177" s="177" t="s">
        <v>330</v>
      </c>
      <c r="F177" s="178" t="s">
        <v>331</v>
      </c>
      <c r="G177" s="179" t="s">
        <v>191</v>
      </c>
      <c r="H177" s="180">
        <v>42</v>
      </c>
      <c r="I177" s="181"/>
      <c r="J177" s="182">
        <f>ROUND(I177*H177,2)</f>
        <v>0</v>
      </c>
      <c r="K177" s="178" t="s">
        <v>139</v>
      </c>
      <c r="L177" s="41"/>
      <c r="M177" s="183" t="s">
        <v>32</v>
      </c>
      <c r="N177" s="184" t="s">
        <v>51</v>
      </c>
      <c r="O177" s="66"/>
      <c r="P177" s="185">
        <f>O177*H177</f>
        <v>0</v>
      </c>
      <c r="Q177" s="185">
        <v>1.188E-2</v>
      </c>
      <c r="R177" s="185">
        <f>Q177*H177</f>
        <v>0.49896000000000001</v>
      </c>
      <c r="S177" s="185">
        <v>0</v>
      </c>
      <c r="T177" s="18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7" t="s">
        <v>150</v>
      </c>
      <c r="AT177" s="187" t="s">
        <v>135</v>
      </c>
      <c r="AU177" s="187" t="s">
        <v>141</v>
      </c>
      <c r="AY177" s="18" t="s">
        <v>132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8" t="s">
        <v>141</v>
      </c>
      <c r="BK177" s="188">
        <f>ROUND(I177*H177,2)</f>
        <v>0</v>
      </c>
      <c r="BL177" s="18" t="s">
        <v>150</v>
      </c>
      <c r="BM177" s="187" t="s">
        <v>332</v>
      </c>
    </row>
    <row r="178" spans="1:65" s="2" customFormat="1" ht="24.2" customHeight="1">
      <c r="A178" s="36"/>
      <c r="B178" s="37"/>
      <c r="C178" s="176" t="s">
        <v>333</v>
      </c>
      <c r="D178" s="176" t="s">
        <v>135</v>
      </c>
      <c r="E178" s="177" t="s">
        <v>334</v>
      </c>
      <c r="F178" s="178" t="s">
        <v>335</v>
      </c>
      <c r="G178" s="179" t="s">
        <v>191</v>
      </c>
      <c r="H178" s="180">
        <v>247.958</v>
      </c>
      <c r="I178" s="181"/>
      <c r="J178" s="182">
        <f>ROUND(I178*H178,2)</f>
        <v>0</v>
      </c>
      <c r="K178" s="178" t="s">
        <v>139</v>
      </c>
      <c r="L178" s="41"/>
      <c r="M178" s="183" t="s">
        <v>32</v>
      </c>
      <c r="N178" s="184" t="s">
        <v>51</v>
      </c>
      <c r="O178" s="66"/>
      <c r="P178" s="185">
        <f>O178*H178</f>
        <v>0</v>
      </c>
      <c r="Q178" s="185">
        <v>3.48E-3</v>
      </c>
      <c r="R178" s="185">
        <f>Q178*H178</f>
        <v>0.86289384000000002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150</v>
      </c>
      <c r="AT178" s="187" t="s">
        <v>135</v>
      </c>
      <c r="AU178" s="187" t="s">
        <v>141</v>
      </c>
      <c r="AY178" s="18" t="s">
        <v>132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141</v>
      </c>
      <c r="BK178" s="188">
        <f>ROUND(I178*H178,2)</f>
        <v>0</v>
      </c>
      <c r="BL178" s="18" t="s">
        <v>150</v>
      </c>
      <c r="BM178" s="187" t="s">
        <v>336</v>
      </c>
    </row>
    <row r="179" spans="1:65" s="13" customFormat="1">
      <c r="B179" s="194"/>
      <c r="C179" s="195"/>
      <c r="D179" s="196" t="s">
        <v>193</v>
      </c>
      <c r="E179" s="197" t="s">
        <v>32</v>
      </c>
      <c r="F179" s="198" t="s">
        <v>337</v>
      </c>
      <c r="G179" s="195"/>
      <c r="H179" s="199">
        <v>247.958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41</v>
      </c>
      <c r="AX179" s="13" t="s">
        <v>79</v>
      </c>
      <c r="AY179" s="205" t="s">
        <v>132</v>
      </c>
    </row>
    <row r="180" spans="1:65" s="14" customFormat="1">
      <c r="B180" s="206"/>
      <c r="C180" s="207"/>
      <c r="D180" s="196" t="s">
        <v>193</v>
      </c>
      <c r="E180" s="208" t="s">
        <v>32</v>
      </c>
      <c r="F180" s="209" t="s">
        <v>195</v>
      </c>
      <c r="G180" s="207"/>
      <c r="H180" s="210">
        <v>247.958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193</v>
      </c>
      <c r="AU180" s="216" t="s">
        <v>141</v>
      </c>
      <c r="AV180" s="14" t="s">
        <v>150</v>
      </c>
      <c r="AW180" s="14" t="s">
        <v>41</v>
      </c>
      <c r="AX180" s="14" t="s">
        <v>21</v>
      </c>
      <c r="AY180" s="216" t="s">
        <v>132</v>
      </c>
    </row>
    <row r="181" spans="1:65" s="2" customFormat="1" ht="14.45" customHeight="1">
      <c r="A181" s="36"/>
      <c r="B181" s="37"/>
      <c r="C181" s="176" t="s">
        <v>338</v>
      </c>
      <c r="D181" s="176" t="s">
        <v>135</v>
      </c>
      <c r="E181" s="177" t="s">
        <v>339</v>
      </c>
      <c r="F181" s="178" t="s">
        <v>340</v>
      </c>
      <c r="G181" s="179" t="s">
        <v>191</v>
      </c>
      <c r="H181" s="180">
        <v>247.958</v>
      </c>
      <c r="I181" s="181"/>
      <c r="J181" s="182">
        <f>ROUND(I181*H181,2)</f>
        <v>0</v>
      </c>
      <c r="K181" s="178" t="s">
        <v>139</v>
      </c>
      <c r="L181" s="41"/>
      <c r="M181" s="183" t="s">
        <v>32</v>
      </c>
      <c r="N181" s="184" t="s">
        <v>51</v>
      </c>
      <c r="O181" s="66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7" t="s">
        <v>150</v>
      </c>
      <c r="AT181" s="187" t="s">
        <v>135</v>
      </c>
      <c r="AU181" s="187" t="s">
        <v>141</v>
      </c>
      <c r="AY181" s="18" t="s">
        <v>132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8" t="s">
        <v>141</v>
      </c>
      <c r="BK181" s="188">
        <f>ROUND(I181*H181,2)</f>
        <v>0</v>
      </c>
      <c r="BL181" s="18" t="s">
        <v>150</v>
      </c>
      <c r="BM181" s="187" t="s">
        <v>341</v>
      </c>
    </row>
    <row r="182" spans="1:65" s="2" customFormat="1" ht="14.45" customHeight="1">
      <c r="A182" s="36"/>
      <c r="B182" s="37"/>
      <c r="C182" s="176" t="s">
        <v>342</v>
      </c>
      <c r="D182" s="176" t="s">
        <v>135</v>
      </c>
      <c r="E182" s="177" t="s">
        <v>343</v>
      </c>
      <c r="F182" s="178" t="s">
        <v>344</v>
      </c>
      <c r="G182" s="179" t="s">
        <v>191</v>
      </c>
      <c r="H182" s="180">
        <v>43.2</v>
      </c>
      <c r="I182" s="181"/>
      <c r="J182" s="182">
        <f>ROUND(I182*H182,2)</f>
        <v>0</v>
      </c>
      <c r="K182" s="178" t="s">
        <v>139</v>
      </c>
      <c r="L182" s="41"/>
      <c r="M182" s="183" t="s">
        <v>32</v>
      </c>
      <c r="N182" s="184" t="s">
        <v>51</v>
      </c>
      <c r="O182" s="66"/>
      <c r="P182" s="185">
        <f>O182*H182</f>
        <v>0</v>
      </c>
      <c r="Q182" s="185">
        <v>4.7800000000000004E-3</v>
      </c>
      <c r="R182" s="185">
        <f>Q182*H182</f>
        <v>0.20649600000000004</v>
      </c>
      <c r="S182" s="185">
        <v>0</v>
      </c>
      <c r="T182" s="18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7" t="s">
        <v>150</v>
      </c>
      <c r="AT182" s="187" t="s">
        <v>135</v>
      </c>
      <c r="AU182" s="187" t="s">
        <v>141</v>
      </c>
      <c r="AY182" s="18" t="s">
        <v>132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8" t="s">
        <v>141</v>
      </c>
      <c r="BK182" s="188">
        <f>ROUND(I182*H182,2)</f>
        <v>0</v>
      </c>
      <c r="BL182" s="18" t="s">
        <v>150</v>
      </c>
      <c r="BM182" s="187" t="s">
        <v>345</v>
      </c>
    </row>
    <row r="183" spans="1:65" s="2" customFormat="1" ht="24.2" customHeight="1">
      <c r="A183" s="36"/>
      <c r="B183" s="37"/>
      <c r="C183" s="176" t="s">
        <v>346</v>
      </c>
      <c r="D183" s="176" t="s">
        <v>135</v>
      </c>
      <c r="E183" s="177" t="s">
        <v>347</v>
      </c>
      <c r="F183" s="178" t="s">
        <v>348</v>
      </c>
      <c r="G183" s="179" t="s">
        <v>191</v>
      </c>
      <c r="H183" s="180">
        <v>11.25</v>
      </c>
      <c r="I183" s="181"/>
      <c r="J183" s="182">
        <f>ROUND(I183*H183,2)</f>
        <v>0</v>
      </c>
      <c r="K183" s="178" t="s">
        <v>139</v>
      </c>
      <c r="L183" s="41"/>
      <c r="M183" s="183" t="s">
        <v>32</v>
      </c>
      <c r="N183" s="184" t="s">
        <v>51</v>
      </c>
      <c r="O183" s="66"/>
      <c r="P183" s="185">
        <f>O183*H183</f>
        <v>0</v>
      </c>
      <c r="Q183" s="185">
        <v>3.16E-3</v>
      </c>
      <c r="R183" s="185">
        <f>Q183*H183</f>
        <v>3.5549999999999998E-2</v>
      </c>
      <c r="S183" s="185">
        <v>0</v>
      </c>
      <c r="T183" s="18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7" t="s">
        <v>150</v>
      </c>
      <c r="AT183" s="187" t="s">
        <v>135</v>
      </c>
      <c r="AU183" s="187" t="s">
        <v>141</v>
      </c>
      <c r="AY183" s="18" t="s">
        <v>132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8" t="s">
        <v>141</v>
      </c>
      <c r="BK183" s="188">
        <f>ROUND(I183*H183,2)</f>
        <v>0</v>
      </c>
      <c r="BL183" s="18" t="s">
        <v>150</v>
      </c>
      <c r="BM183" s="187" t="s">
        <v>349</v>
      </c>
    </row>
    <row r="184" spans="1:65" s="13" customFormat="1">
      <c r="B184" s="194"/>
      <c r="C184" s="195"/>
      <c r="D184" s="196" t="s">
        <v>193</v>
      </c>
      <c r="E184" s="197" t="s">
        <v>32</v>
      </c>
      <c r="F184" s="198" t="s">
        <v>350</v>
      </c>
      <c r="G184" s="195"/>
      <c r="H184" s="199">
        <v>11.25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193</v>
      </c>
      <c r="AU184" s="205" t="s">
        <v>141</v>
      </c>
      <c r="AV184" s="13" t="s">
        <v>141</v>
      </c>
      <c r="AW184" s="13" t="s">
        <v>41</v>
      </c>
      <c r="AX184" s="13" t="s">
        <v>79</v>
      </c>
      <c r="AY184" s="205" t="s">
        <v>132</v>
      </c>
    </row>
    <row r="185" spans="1:65" s="14" customFormat="1">
      <c r="B185" s="206"/>
      <c r="C185" s="207"/>
      <c r="D185" s="196" t="s">
        <v>193</v>
      </c>
      <c r="E185" s="208" t="s">
        <v>32</v>
      </c>
      <c r="F185" s="209" t="s">
        <v>195</v>
      </c>
      <c r="G185" s="207"/>
      <c r="H185" s="210">
        <v>11.25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193</v>
      </c>
      <c r="AU185" s="216" t="s">
        <v>141</v>
      </c>
      <c r="AV185" s="14" t="s">
        <v>150</v>
      </c>
      <c r="AW185" s="14" t="s">
        <v>41</v>
      </c>
      <c r="AX185" s="14" t="s">
        <v>21</v>
      </c>
      <c r="AY185" s="216" t="s">
        <v>132</v>
      </c>
    </row>
    <row r="186" spans="1:65" s="2" customFormat="1" ht="24.2" customHeight="1">
      <c r="A186" s="36"/>
      <c r="B186" s="37"/>
      <c r="C186" s="176" t="s">
        <v>351</v>
      </c>
      <c r="D186" s="176" t="s">
        <v>135</v>
      </c>
      <c r="E186" s="177" t="s">
        <v>352</v>
      </c>
      <c r="F186" s="178" t="s">
        <v>353</v>
      </c>
      <c r="G186" s="179" t="s">
        <v>191</v>
      </c>
      <c r="H186" s="180">
        <v>40.700000000000003</v>
      </c>
      <c r="I186" s="181"/>
      <c r="J186" s="182">
        <f>ROUND(I186*H186,2)</f>
        <v>0</v>
      </c>
      <c r="K186" s="178" t="s">
        <v>139</v>
      </c>
      <c r="L186" s="41"/>
      <c r="M186" s="183" t="s">
        <v>32</v>
      </c>
      <c r="N186" s="184" t="s">
        <v>51</v>
      </c>
      <c r="O186" s="66"/>
      <c r="P186" s="185">
        <f>O186*H186</f>
        <v>0</v>
      </c>
      <c r="Q186" s="185">
        <v>3.7999999999999999E-2</v>
      </c>
      <c r="R186" s="185">
        <f>Q186*H186</f>
        <v>1.5466</v>
      </c>
      <c r="S186" s="185">
        <v>0</v>
      </c>
      <c r="T186" s="18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7" t="s">
        <v>150</v>
      </c>
      <c r="AT186" s="187" t="s">
        <v>135</v>
      </c>
      <c r="AU186" s="187" t="s">
        <v>141</v>
      </c>
      <c r="AY186" s="18" t="s">
        <v>132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141</v>
      </c>
      <c r="BK186" s="188">
        <f>ROUND(I186*H186,2)</f>
        <v>0</v>
      </c>
      <c r="BL186" s="18" t="s">
        <v>150</v>
      </c>
      <c r="BM186" s="187" t="s">
        <v>354</v>
      </c>
    </row>
    <row r="187" spans="1:65" s="13" customFormat="1">
      <c r="B187" s="194"/>
      <c r="C187" s="195"/>
      <c r="D187" s="196" t="s">
        <v>193</v>
      </c>
      <c r="E187" s="197" t="s">
        <v>32</v>
      </c>
      <c r="F187" s="198" t="s">
        <v>355</v>
      </c>
      <c r="G187" s="195"/>
      <c r="H187" s="199">
        <v>40.700000000000003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193</v>
      </c>
      <c r="AU187" s="205" t="s">
        <v>141</v>
      </c>
      <c r="AV187" s="13" t="s">
        <v>141</v>
      </c>
      <c r="AW187" s="13" t="s">
        <v>41</v>
      </c>
      <c r="AX187" s="13" t="s">
        <v>79</v>
      </c>
      <c r="AY187" s="205" t="s">
        <v>132</v>
      </c>
    </row>
    <row r="188" spans="1:65" s="14" customFormat="1">
      <c r="B188" s="206"/>
      <c r="C188" s="207"/>
      <c r="D188" s="196" t="s">
        <v>193</v>
      </c>
      <c r="E188" s="208" t="s">
        <v>32</v>
      </c>
      <c r="F188" s="209" t="s">
        <v>195</v>
      </c>
      <c r="G188" s="207"/>
      <c r="H188" s="210">
        <v>40.700000000000003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193</v>
      </c>
      <c r="AU188" s="216" t="s">
        <v>141</v>
      </c>
      <c r="AV188" s="14" t="s">
        <v>150</v>
      </c>
      <c r="AW188" s="14" t="s">
        <v>41</v>
      </c>
      <c r="AX188" s="14" t="s">
        <v>21</v>
      </c>
      <c r="AY188" s="216" t="s">
        <v>132</v>
      </c>
    </row>
    <row r="189" spans="1:65" s="2" customFormat="1" ht="24.2" customHeight="1">
      <c r="A189" s="36"/>
      <c r="B189" s="37"/>
      <c r="C189" s="176" t="s">
        <v>356</v>
      </c>
      <c r="D189" s="176" t="s">
        <v>135</v>
      </c>
      <c r="E189" s="177" t="s">
        <v>357</v>
      </c>
      <c r="F189" s="178" t="s">
        <v>358</v>
      </c>
      <c r="G189" s="179" t="s">
        <v>191</v>
      </c>
      <c r="H189" s="180">
        <v>40.56</v>
      </c>
      <c r="I189" s="181"/>
      <c r="J189" s="182">
        <f>ROUND(I189*H189,2)</f>
        <v>0</v>
      </c>
      <c r="K189" s="178" t="s">
        <v>139</v>
      </c>
      <c r="L189" s="41"/>
      <c r="M189" s="183" t="s">
        <v>32</v>
      </c>
      <c r="N189" s="184" t="s">
        <v>51</v>
      </c>
      <c r="O189" s="66"/>
      <c r="P189" s="185">
        <f>O189*H189</f>
        <v>0</v>
      </c>
      <c r="Q189" s="185">
        <v>1.2E-4</v>
      </c>
      <c r="R189" s="185">
        <f>Q189*H189</f>
        <v>4.8672000000000003E-3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150</v>
      </c>
      <c r="AT189" s="187" t="s">
        <v>135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359</v>
      </c>
    </row>
    <row r="190" spans="1:65" s="13" customFormat="1">
      <c r="B190" s="194"/>
      <c r="C190" s="195"/>
      <c r="D190" s="196" t="s">
        <v>193</v>
      </c>
      <c r="E190" s="197" t="s">
        <v>32</v>
      </c>
      <c r="F190" s="198" t="s">
        <v>360</v>
      </c>
      <c r="G190" s="195"/>
      <c r="H190" s="199">
        <v>40.56</v>
      </c>
      <c r="I190" s="200"/>
      <c r="J190" s="195"/>
      <c r="K190" s="195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193</v>
      </c>
      <c r="AU190" s="205" t="s">
        <v>141</v>
      </c>
      <c r="AV190" s="13" t="s">
        <v>141</v>
      </c>
      <c r="AW190" s="13" t="s">
        <v>41</v>
      </c>
      <c r="AX190" s="13" t="s">
        <v>79</v>
      </c>
      <c r="AY190" s="205" t="s">
        <v>132</v>
      </c>
    </row>
    <row r="191" spans="1:65" s="14" customFormat="1">
      <c r="B191" s="206"/>
      <c r="C191" s="207"/>
      <c r="D191" s="196" t="s">
        <v>193</v>
      </c>
      <c r="E191" s="208" t="s">
        <v>32</v>
      </c>
      <c r="F191" s="209" t="s">
        <v>195</v>
      </c>
      <c r="G191" s="207"/>
      <c r="H191" s="210">
        <v>40.56</v>
      </c>
      <c r="I191" s="211"/>
      <c r="J191" s="207"/>
      <c r="K191" s="207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193</v>
      </c>
      <c r="AU191" s="216" t="s">
        <v>141</v>
      </c>
      <c r="AV191" s="14" t="s">
        <v>150</v>
      </c>
      <c r="AW191" s="14" t="s">
        <v>41</v>
      </c>
      <c r="AX191" s="14" t="s">
        <v>21</v>
      </c>
      <c r="AY191" s="216" t="s">
        <v>132</v>
      </c>
    </row>
    <row r="192" spans="1:65" s="2" customFormat="1" ht="14.45" customHeight="1">
      <c r="A192" s="36"/>
      <c r="B192" s="37"/>
      <c r="C192" s="176" t="s">
        <v>361</v>
      </c>
      <c r="D192" s="176" t="s">
        <v>135</v>
      </c>
      <c r="E192" s="177" t="s">
        <v>362</v>
      </c>
      <c r="F192" s="178" t="s">
        <v>363</v>
      </c>
      <c r="G192" s="179" t="s">
        <v>191</v>
      </c>
      <c r="H192" s="180">
        <v>285.64999999999998</v>
      </c>
      <c r="I192" s="181"/>
      <c r="J192" s="182">
        <f>ROUND(I192*H192,2)</f>
        <v>0</v>
      </c>
      <c r="K192" s="178" t="s">
        <v>139</v>
      </c>
      <c r="L192" s="41"/>
      <c r="M192" s="183" t="s">
        <v>32</v>
      </c>
      <c r="N192" s="184" t="s">
        <v>51</v>
      </c>
      <c r="O192" s="66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7" t="s">
        <v>150</v>
      </c>
      <c r="AT192" s="187" t="s">
        <v>135</v>
      </c>
      <c r="AU192" s="187" t="s">
        <v>141</v>
      </c>
      <c r="AY192" s="18" t="s">
        <v>132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8" t="s">
        <v>141</v>
      </c>
      <c r="BK192" s="188">
        <f>ROUND(I192*H192,2)</f>
        <v>0</v>
      </c>
      <c r="BL192" s="18" t="s">
        <v>150</v>
      </c>
      <c r="BM192" s="187" t="s">
        <v>364</v>
      </c>
    </row>
    <row r="193" spans="1:65" s="13" customFormat="1">
      <c r="B193" s="194"/>
      <c r="C193" s="195"/>
      <c r="D193" s="196" t="s">
        <v>193</v>
      </c>
      <c r="E193" s="197" t="s">
        <v>32</v>
      </c>
      <c r="F193" s="198" t="s">
        <v>365</v>
      </c>
      <c r="G193" s="195"/>
      <c r="H193" s="199">
        <v>285.64999999999998</v>
      </c>
      <c r="I193" s="200"/>
      <c r="J193" s="195"/>
      <c r="K193" s="195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193</v>
      </c>
      <c r="AU193" s="205" t="s">
        <v>141</v>
      </c>
      <c r="AV193" s="13" t="s">
        <v>141</v>
      </c>
      <c r="AW193" s="13" t="s">
        <v>41</v>
      </c>
      <c r="AX193" s="13" t="s">
        <v>79</v>
      </c>
      <c r="AY193" s="205" t="s">
        <v>132</v>
      </c>
    </row>
    <row r="194" spans="1:65" s="14" customFormat="1">
      <c r="B194" s="206"/>
      <c r="C194" s="207"/>
      <c r="D194" s="196" t="s">
        <v>193</v>
      </c>
      <c r="E194" s="208" t="s">
        <v>32</v>
      </c>
      <c r="F194" s="209" t="s">
        <v>195</v>
      </c>
      <c r="G194" s="207"/>
      <c r="H194" s="210">
        <v>285.64999999999998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193</v>
      </c>
      <c r="AU194" s="216" t="s">
        <v>141</v>
      </c>
      <c r="AV194" s="14" t="s">
        <v>150</v>
      </c>
      <c r="AW194" s="14" t="s">
        <v>41</v>
      </c>
      <c r="AX194" s="14" t="s">
        <v>21</v>
      </c>
      <c r="AY194" s="216" t="s">
        <v>132</v>
      </c>
    </row>
    <row r="195" spans="1:65" s="2" customFormat="1" ht="14.45" customHeight="1">
      <c r="A195" s="36"/>
      <c r="B195" s="37"/>
      <c r="C195" s="176" t="s">
        <v>366</v>
      </c>
      <c r="D195" s="176" t="s">
        <v>135</v>
      </c>
      <c r="E195" s="177" t="s">
        <v>367</v>
      </c>
      <c r="F195" s="178" t="s">
        <v>368</v>
      </c>
      <c r="G195" s="179" t="s">
        <v>191</v>
      </c>
      <c r="H195" s="180">
        <v>63</v>
      </c>
      <c r="I195" s="181"/>
      <c r="J195" s="182">
        <f>ROUND(I195*H195,2)</f>
        <v>0</v>
      </c>
      <c r="K195" s="178" t="s">
        <v>32</v>
      </c>
      <c r="L195" s="41"/>
      <c r="M195" s="183" t="s">
        <v>32</v>
      </c>
      <c r="N195" s="184" t="s">
        <v>51</v>
      </c>
      <c r="O195" s="66"/>
      <c r="P195" s="185">
        <f>O195*H195</f>
        <v>0</v>
      </c>
      <c r="Q195" s="185">
        <v>2.4E-2</v>
      </c>
      <c r="R195" s="185">
        <f>Q195*H195</f>
        <v>1.512</v>
      </c>
      <c r="S195" s="185">
        <v>2.4E-2</v>
      </c>
      <c r="T195" s="186">
        <f>S195*H195</f>
        <v>1.512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7" t="s">
        <v>150</v>
      </c>
      <c r="AT195" s="187" t="s">
        <v>135</v>
      </c>
      <c r="AU195" s="187" t="s">
        <v>141</v>
      </c>
      <c r="AY195" s="18" t="s">
        <v>132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8" t="s">
        <v>141</v>
      </c>
      <c r="BK195" s="188">
        <f>ROUND(I195*H195,2)</f>
        <v>0</v>
      </c>
      <c r="BL195" s="18" t="s">
        <v>150</v>
      </c>
      <c r="BM195" s="187" t="s">
        <v>369</v>
      </c>
    </row>
    <row r="196" spans="1:65" s="2" customFormat="1" ht="24.2" customHeight="1">
      <c r="A196" s="36"/>
      <c r="B196" s="37"/>
      <c r="C196" s="176" t="s">
        <v>370</v>
      </c>
      <c r="D196" s="176" t="s">
        <v>135</v>
      </c>
      <c r="E196" s="177" t="s">
        <v>371</v>
      </c>
      <c r="F196" s="178" t="s">
        <v>372</v>
      </c>
      <c r="G196" s="179" t="s">
        <v>373</v>
      </c>
      <c r="H196" s="180">
        <v>1</v>
      </c>
      <c r="I196" s="181"/>
      <c r="J196" s="182">
        <f>ROUND(I196*H196,2)</f>
        <v>0</v>
      </c>
      <c r="K196" s="178" t="s">
        <v>139</v>
      </c>
      <c r="L196" s="41"/>
      <c r="M196" s="183" t="s">
        <v>32</v>
      </c>
      <c r="N196" s="184" t="s">
        <v>51</v>
      </c>
      <c r="O196" s="66"/>
      <c r="P196" s="185">
        <f>O196*H196</f>
        <v>0</v>
      </c>
      <c r="Q196" s="185">
        <v>1.7770000000000001E-2</v>
      </c>
      <c r="R196" s="185">
        <f>Q196*H196</f>
        <v>1.7770000000000001E-2</v>
      </c>
      <c r="S196" s="185">
        <v>0</v>
      </c>
      <c r="T196" s="18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7" t="s">
        <v>150</v>
      </c>
      <c r="AT196" s="187" t="s">
        <v>135</v>
      </c>
      <c r="AU196" s="187" t="s">
        <v>141</v>
      </c>
      <c r="AY196" s="18" t="s">
        <v>132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18" t="s">
        <v>141</v>
      </c>
      <c r="BK196" s="188">
        <f>ROUND(I196*H196,2)</f>
        <v>0</v>
      </c>
      <c r="BL196" s="18" t="s">
        <v>150</v>
      </c>
      <c r="BM196" s="187" t="s">
        <v>374</v>
      </c>
    </row>
    <row r="197" spans="1:65" s="2" customFormat="1" ht="14.45" customHeight="1">
      <c r="A197" s="36"/>
      <c r="B197" s="37"/>
      <c r="C197" s="217" t="s">
        <v>375</v>
      </c>
      <c r="D197" s="217" t="s">
        <v>234</v>
      </c>
      <c r="E197" s="218" t="s">
        <v>376</v>
      </c>
      <c r="F197" s="219" t="s">
        <v>377</v>
      </c>
      <c r="G197" s="220" t="s">
        <v>373</v>
      </c>
      <c r="H197" s="221">
        <v>1</v>
      </c>
      <c r="I197" s="222"/>
      <c r="J197" s="223">
        <f>ROUND(I197*H197,2)</f>
        <v>0</v>
      </c>
      <c r="K197" s="219" t="s">
        <v>139</v>
      </c>
      <c r="L197" s="224"/>
      <c r="M197" s="225" t="s">
        <v>32</v>
      </c>
      <c r="N197" s="226" t="s">
        <v>51</v>
      </c>
      <c r="O197" s="66"/>
      <c r="P197" s="185">
        <f>O197*H197</f>
        <v>0</v>
      </c>
      <c r="Q197" s="185">
        <v>1.992E-2</v>
      </c>
      <c r="R197" s="185">
        <f>Q197*H197</f>
        <v>1.992E-2</v>
      </c>
      <c r="S197" s="185">
        <v>0</v>
      </c>
      <c r="T197" s="18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7" t="s">
        <v>218</v>
      </c>
      <c r="AT197" s="187" t="s">
        <v>234</v>
      </c>
      <c r="AU197" s="187" t="s">
        <v>141</v>
      </c>
      <c r="AY197" s="18" t="s">
        <v>132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8" t="s">
        <v>141</v>
      </c>
      <c r="BK197" s="188">
        <f>ROUND(I197*H197,2)</f>
        <v>0</v>
      </c>
      <c r="BL197" s="18" t="s">
        <v>150</v>
      </c>
      <c r="BM197" s="187" t="s">
        <v>378</v>
      </c>
    </row>
    <row r="198" spans="1:65" s="12" customFormat="1" ht="22.9" customHeight="1">
      <c r="B198" s="160"/>
      <c r="C198" s="161"/>
      <c r="D198" s="162" t="s">
        <v>78</v>
      </c>
      <c r="E198" s="174" t="s">
        <v>218</v>
      </c>
      <c r="F198" s="174" t="s">
        <v>379</v>
      </c>
      <c r="G198" s="161"/>
      <c r="H198" s="161"/>
      <c r="I198" s="164"/>
      <c r="J198" s="175">
        <f>BK198</f>
        <v>0</v>
      </c>
      <c r="K198" s="161"/>
      <c r="L198" s="166"/>
      <c r="M198" s="167"/>
      <c r="N198" s="168"/>
      <c r="O198" s="168"/>
      <c r="P198" s="169">
        <f>SUM(P199:P202)</f>
        <v>0</v>
      </c>
      <c r="Q198" s="168"/>
      <c r="R198" s="169">
        <f>SUM(R199:R202)</f>
        <v>0.10314999999999999</v>
      </c>
      <c r="S198" s="168"/>
      <c r="T198" s="170">
        <f>SUM(T199:T202)</f>
        <v>0</v>
      </c>
      <c r="AR198" s="171" t="s">
        <v>21</v>
      </c>
      <c r="AT198" s="172" t="s">
        <v>78</v>
      </c>
      <c r="AU198" s="172" t="s">
        <v>21</v>
      </c>
      <c r="AY198" s="171" t="s">
        <v>132</v>
      </c>
      <c r="BK198" s="173">
        <f>SUM(BK199:BK202)</f>
        <v>0</v>
      </c>
    </row>
    <row r="199" spans="1:65" s="2" customFormat="1" ht="24.2" customHeight="1">
      <c r="A199" s="36"/>
      <c r="B199" s="37"/>
      <c r="C199" s="176" t="s">
        <v>380</v>
      </c>
      <c r="D199" s="176" t="s">
        <v>135</v>
      </c>
      <c r="E199" s="177" t="s">
        <v>381</v>
      </c>
      <c r="F199" s="178" t="s">
        <v>382</v>
      </c>
      <c r="G199" s="179" t="s">
        <v>373</v>
      </c>
      <c r="H199" s="180">
        <v>1</v>
      </c>
      <c r="I199" s="181"/>
      <c r="J199" s="182">
        <f>ROUND(I199*H199,2)</f>
        <v>0</v>
      </c>
      <c r="K199" s="178" t="s">
        <v>139</v>
      </c>
      <c r="L199" s="41"/>
      <c r="M199" s="183" t="s">
        <v>32</v>
      </c>
      <c r="N199" s="184" t="s">
        <v>51</v>
      </c>
      <c r="O199" s="66"/>
      <c r="P199" s="185">
        <f>O199*H199</f>
        <v>0</v>
      </c>
      <c r="Q199" s="185">
        <v>6.4049999999999996E-2</v>
      </c>
      <c r="R199" s="185">
        <f>Q199*H199</f>
        <v>6.4049999999999996E-2</v>
      </c>
      <c r="S199" s="185">
        <v>0</v>
      </c>
      <c r="T199" s="18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7" t="s">
        <v>150</v>
      </c>
      <c r="AT199" s="187" t="s">
        <v>135</v>
      </c>
      <c r="AU199" s="187" t="s">
        <v>141</v>
      </c>
      <c r="AY199" s="18" t="s">
        <v>132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18" t="s">
        <v>141</v>
      </c>
      <c r="BK199" s="188">
        <f>ROUND(I199*H199,2)</f>
        <v>0</v>
      </c>
      <c r="BL199" s="18" t="s">
        <v>150</v>
      </c>
      <c r="BM199" s="187" t="s">
        <v>383</v>
      </c>
    </row>
    <row r="200" spans="1:65" s="2" customFormat="1" ht="24.2" customHeight="1">
      <c r="A200" s="36"/>
      <c r="B200" s="37"/>
      <c r="C200" s="176" t="s">
        <v>29</v>
      </c>
      <c r="D200" s="176" t="s">
        <v>135</v>
      </c>
      <c r="E200" s="177" t="s">
        <v>384</v>
      </c>
      <c r="F200" s="178" t="s">
        <v>385</v>
      </c>
      <c r="G200" s="179" t="s">
        <v>373</v>
      </c>
      <c r="H200" s="180">
        <v>1</v>
      </c>
      <c r="I200" s="181"/>
      <c r="J200" s="182">
        <f>ROUND(I200*H200,2)</f>
        <v>0</v>
      </c>
      <c r="K200" s="178" t="s">
        <v>139</v>
      </c>
      <c r="L200" s="41"/>
      <c r="M200" s="183" t="s">
        <v>32</v>
      </c>
      <c r="N200" s="184" t="s">
        <v>51</v>
      </c>
      <c r="O200" s="66"/>
      <c r="P200" s="185">
        <f>O200*H200</f>
        <v>0</v>
      </c>
      <c r="Q200" s="185">
        <v>1.1950000000000001E-2</v>
      </c>
      <c r="R200" s="185">
        <f>Q200*H200</f>
        <v>1.1950000000000001E-2</v>
      </c>
      <c r="S200" s="185">
        <v>0</v>
      </c>
      <c r="T200" s="18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7" t="s">
        <v>150</v>
      </c>
      <c r="AT200" s="187" t="s">
        <v>135</v>
      </c>
      <c r="AU200" s="187" t="s">
        <v>141</v>
      </c>
      <c r="AY200" s="18" t="s">
        <v>132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8" t="s">
        <v>141</v>
      </c>
      <c r="BK200" s="188">
        <f>ROUND(I200*H200,2)</f>
        <v>0</v>
      </c>
      <c r="BL200" s="18" t="s">
        <v>150</v>
      </c>
      <c r="BM200" s="187" t="s">
        <v>386</v>
      </c>
    </row>
    <row r="201" spans="1:65" s="2" customFormat="1" ht="24.2" customHeight="1">
      <c r="A201" s="36"/>
      <c r="B201" s="37"/>
      <c r="C201" s="176" t="s">
        <v>387</v>
      </c>
      <c r="D201" s="176" t="s">
        <v>135</v>
      </c>
      <c r="E201" s="177" t="s">
        <v>388</v>
      </c>
      <c r="F201" s="178" t="s">
        <v>389</v>
      </c>
      <c r="G201" s="179" t="s">
        <v>373</v>
      </c>
      <c r="H201" s="180">
        <v>1</v>
      </c>
      <c r="I201" s="181"/>
      <c r="J201" s="182">
        <f>ROUND(I201*H201,2)</f>
        <v>0</v>
      </c>
      <c r="K201" s="178" t="s">
        <v>139</v>
      </c>
      <c r="L201" s="41"/>
      <c r="M201" s="183" t="s">
        <v>32</v>
      </c>
      <c r="N201" s="184" t="s">
        <v>51</v>
      </c>
      <c r="O201" s="66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7" t="s">
        <v>150</v>
      </c>
      <c r="AT201" s="187" t="s">
        <v>135</v>
      </c>
      <c r="AU201" s="187" t="s">
        <v>141</v>
      </c>
      <c r="AY201" s="18" t="s">
        <v>132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8" t="s">
        <v>141</v>
      </c>
      <c r="BK201" s="188">
        <f>ROUND(I201*H201,2)</f>
        <v>0</v>
      </c>
      <c r="BL201" s="18" t="s">
        <v>150</v>
      </c>
      <c r="BM201" s="187" t="s">
        <v>390</v>
      </c>
    </row>
    <row r="202" spans="1:65" s="2" customFormat="1" ht="24.2" customHeight="1">
      <c r="A202" s="36"/>
      <c r="B202" s="37"/>
      <c r="C202" s="176" t="s">
        <v>391</v>
      </c>
      <c r="D202" s="176" t="s">
        <v>135</v>
      </c>
      <c r="E202" s="177" t="s">
        <v>392</v>
      </c>
      <c r="F202" s="178" t="s">
        <v>393</v>
      </c>
      <c r="G202" s="179" t="s">
        <v>373</v>
      </c>
      <c r="H202" s="180">
        <v>1</v>
      </c>
      <c r="I202" s="181"/>
      <c r="J202" s="182">
        <f>ROUND(I202*H202,2)</f>
        <v>0</v>
      </c>
      <c r="K202" s="178" t="s">
        <v>139</v>
      </c>
      <c r="L202" s="41"/>
      <c r="M202" s="183" t="s">
        <v>32</v>
      </c>
      <c r="N202" s="184" t="s">
        <v>51</v>
      </c>
      <c r="O202" s="66"/>
      <c r="P202" s="185">
        <f>O202*H202</f>
        <v>0</v>
      </c>
      <c r="Q202" s="185">
        <v>2.7150000000000001E-2</v>
      </c>
      <c r="R202" s="185">
        <f>Q202*H202</f>
        <v>2.7150000000000001E-2</v>
      </c>
      <c r="S202" s="185">
        <v>0</v>
      </c>
      <c r="T202" s="18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7" t="s">
        <v>150</v>
      </c>
      <c r="AT202" s="187" t="s">
        <v>135</v>
      </c>
      <c r="AU202" s="187" t="s">
        <v>141</v>
      </c>
      <c r="AY202" s="18" t="s">
        <v>132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8" t="s">
        <v>141</v>
      </c>
      <c r="BK202" s="188">
        <f>ROUND(I202*H202,2)</f>
        <v>0</v>
      </c>
      <c r="BL202" s="18" t="s">
        <v>150</v>
      </c>
      <c r="BM202" s="187" t="s">
        <v>394</v>
      </c>
    </row>
    <row r="203" spans="1:65" s="12" customFormat="1" ht="22.9" customHeight="1">
      <c r="B203" s="160"/>
      <c r="C203" s="161"/>
      <c r="D203" s="162" t="s">
        <v>78</v>
      </c>
      <c r="E203" s="174" t="s">
        <v>224</v>
      </c>
      <c r="F203" s="174" t="s">
        <v>395</v>
      </c>
      <c r="G203" s="161"/>
      <c r="H203" s="161"/>
      <c r="I203" s="164"/>
      <c r="J203" s="175">
        <f>BK203</f>
        <v>0</v>
      </c>
      <c r="K203" s="161"/>
      <c r="L203" s="166"/>
      <c r="M203" s="167"/>
      <c r="N203" s="168"/>
      <c r="O203" s="168"/>
      <c r="P203" s="169">
        <f>SUM(P204:P225)</f>
        <v>0</v>
      </c>
      <c r="Q203" s="168"/>
      <c r="R203" s="169">
        <f>SUM(R204:R225)</f>
        <v>1.12686E-2</v>
      </c>
      <c r="S203" s="168"/>
      <c r="T203" s="170">
        <f>SUM(T204:T225)</f>
        <v>10.332946000000002</v>
      </c>
      <c r="AR203" s="171" t="s">
        <v>21</v>
      </c>
      <c r="AT203" s="172" t="s">
        <v>78</v>
      </c>
      <c r="AU203" s="172" t="s">
        <v>21</v>
      </c>
      <c r="AY203" s="171" t="s">
        <v>132</v>
      </c>
      <c r="BK203" s="173">
        <f>SUM(BK204:BK225)</f>
        <v>0</v>
      </c>
    </row>
    <row r="204" spans="1:65" s="2" customFormat="1" ht="24.2" customHeight="1">
      <c r="A204" s="36"/>
      <c r="B204" s="37"/>
      <c r="C204" s="176" t="s">
        <v>396</v>
      </c>
      <c r="D204" s="176" t="s">
        <v>135</v>
      </c>
      <c r="E204" s="177" t="s">
        <v>397</v>
      </c>
      <c r="F204" s="178" t="s">
        <v>398</v>
      </c>
      <c r="G204" s="179" t="s">
        <v>191</v>
      </c>
      <c r="H204" s="180">
        <v>362.1</v>
      </c>
      <c r="I204" s="181"/>
      <c r="J204" s="182">
        <f>ROUND(I204*H204,2)</f>
        <v>0</v>
      </c>
      <c r="K204" s="178" t="s">
        <v>139</v>
      </c>
      <c r="L204" s="41"/>
      <c r="M204" s="183" t="s">
        <v>32</v>
      </c>
      <c r="N204" s="184" t="s">
        <v>51</v>
      </c>
      <c r="O204" s="66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7" t="s">
        <v>150</v>
      </c>
      <c r="AT204" s="187" t="s">
        <v>135</v>
      </c>
      <c r="AU204" s="187" t="s">
        <v>141</v>
      </c>
      <c r="AY204" s="18" t="s">
        <v>132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18" t="s">
        <v>141</v>
      </c>
      <c r="BK204" s="188">
        <f>ROUND(I204*H204,2)</f>
        <v>0</v>
      </c>
      <c r="BL204" s="18" t="s">
        <v>150</v>
      </c>
      <c r="BM204" s="187" t="s">
        <v>399</v>
      </c>
    </row>
    <row r="205" spans="1:65" s="13" customFormat="1">
      <c r="B205" s="194"/>
      <c r="C205" s="195"/>
      <c r="D205" s="196" t="s">
        <v>193</v>
      </c>
      <c r="E205" s="197" t="s">
        <v>32</v>
      </c>
      <c r="F205" s="198" t="s">
        <v>400</v>
      </c>
      <c r="G205" s="195"/>
      <c r="H205" s="199">
        <v>362.1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193</v>
      </c>
      <c r="AU205" s="205" t="s">
        <v>141</v>
      </c>
      <c r="AV205" s="13" t="s">
        <v>141</v>
      </c>
      <c r="AW205" s="13" t="s">
        <v>41</v>
      </c>
      <c r="AX205" s="13" t="s">
        <v>79</v>
      </c>
      <c r="AY205" s="205" t="s">
        <v>132</v>
      </c>
    </row>
    <row r="206" spans="1:65" s="14" customFormat="1">
      <c r="B206" s="206"/>
      <c r="C206" s="207"/>
      <c r="D206" s="196" t="s">
        <v>193</v>
      </c>
      <c r="E206" s="208" t="s">
        <v>32</v>
      </c>
      <c r="F206" s="209" t="s">
        <v>195</v>
      </c>
      <c r="G206" s="207"/>
      <c r="H206" s="210">
        <v>362.1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193</v>
      </c>
      <c r="AU206" s="216" t="s">
        <v>141</v>
      </c>
      <c r="AV206" s="14" t="s">
        <v>150</v>
      </c>
      <c r="AW206" s="14" t="s">
        <v>41</v>
      </c>
      <c r="AX206" s="14" t="s">
        <v>21</v>
      </c>
      <c r="AY206" s="216" t="s">
        <v>132</v>
      </c>
    </row>
    <row r="207" spans="1:65" s="2" customFormat="1" ht="24.2" customHeight="1">
      <c r="A207" s="36"/>
      <c r="B207" s="37"/>
      <c r="C207" s="176" t="s">
        <v>401</v>
      </c>
      <c r="D207" s="176" t="s">
        <v>135</v>
      </c>
      <c r="E207" s="177" t="s">
        <v>402</v>
      </c>
      <c r="F207" s="178" t="s">
        <v>403</v>
      </c>
      <c r="G207" s="179" t="s">
        <v>191</v>
      </c>
      <c r="H207" s="180">
        <v>10863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404</v>
      </c>
    </row>
    <row r="208" spans="1:65" s="13" customFormat="1">
      <c r="B208" s="194"/>
      <c r="C208" s="195"/>
      <c r="D208" s="196" t="s">
        <v>193</v>
      </c>
      <c r="E208" s="197" t="s">
        <v>32</v>
      </c>
      <c r="F208" s="198" t="s">
        <v>405</v>
      </c>
      <c r="G208" s="195"/>
      <c r="H208" s="199">
        <v>10863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193</v>
      </c>
      <c r="AU208" s="205" t="s">
        <v>141</v>
      </c>
      <c r="AV208" s="13" t="s">
        <v>141</v>
      </c>
      <c r="AW208" s="13" t="s">
        <v>41</v>
      </c>
      <c r="AX208" s="13" t="s">
        <v>79</v>
      </c>
      <c r="AY208" s="205" t="s">
        <v>132</v>
      </c>
    </row>
    <row r="209" spans="1:65" s="14" customFormat="1">
      <c r="B209" s="206"/>
      <c r="C209" s="207"/>
      <c r="D209" s="196" t="s">
        <v>193</v>
      </c>
      <c r="E209" s="208" t="s">
        <v>32</v>
      </c>
      <c r="F209" s="209" t="s">
        <v>195</v>
      </c>
      <c r="G209" s="207"/>
      <c r="H209" s="210">
        <v>10863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193</v>
      </c>
      <c r="AU209" s="216" t="s">
        <v>141</v>
      </c>
      <c r="AV209" s="14" t="s">
        <v>150</v>
      </c>
      <c r="AW209" s="14" t="s">
        <v>41</v>
      </c>
      <c r="AX209" s="14" t="s">
        <v>21</v>
      </c>
      <c r="AY209" s="216" t="s">
        <v>132</v>
      </c>
    </row>
    <row r="210" spans="1:65" s="2" customFormat="1" ht="24.2" customHeight="1">
      <c r="A210" s="36"/>
      <c r="B210" s="37"/>
      <c r="C210" s="176" t="s">
        <v>406</v>
      </c>
      <c r="D210" s="176" t="s">
        <v>135</v>
      </c>
      <c r="E210" s="177" t="s">
        <v>407</v>
      </c>
      <c r="F210" s="178" t="s">
        <v>408</v>
      </c>
      <c r="G210" s="179" t="s">
        <v>191</v>
      </c>
      <c r="H210" s="180">
        <v>362.1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409</v>
      </c>
    </row>
    <row r="211" spans="1:65" s="2" customFormat="1" ht="14.45" customHeight="1">
      <c r="A211" s="36"/>
      <c r="B211" s="37"/>
      <c r="C211" s="176" t="s">
        <v>410</v>
      </c>
      <c r="D211" s="176" t="s">
        <v>135</v>
      </c>
      <c r="E211" s="177" t="s">
        <v>411</v>
      </c>
      <c r="F211" s="178" t="s">
        <v>412</v>
      </c>
      <c r="G211" s="179" t="s">
        <v>191</v>
      </c>
      <c r="H211" s="180">
        <v>362.1</v>
      </c>
      <c r="I211" s="181"/>
      <c r="J211" s="182">
        <f>ROUND(I211*H211,2)</f>
        <v>0</v>
      </c>
      <c r="K211" s="178" t="s">
        <v>139</v>
      </c>
      <c r="L211" s="41"/>
      <c r="M211" s="183" t="s">
        <v>32</v>
      </c>
      <c r="N211" s="184" t="s">
        <v>51</v>
      </c>
      <c r="O211" s="66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7" t="s">
        <v>150</v>
      </c>
      <c r="AT211" s="187" t="s">
        <v>135</v>
      </c>
      <c r="AU211" s="187" t="s">
        <v>141</v>
      </c>
      <c r="AY211" s="18" t="s">
        <v>132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8" t="s">
        <v>141</v>
      </c>
      <c r="BK211" s="188">
        <f>ROUND(I211*H211,2)</f>
        <v>0</v>
      </c>
      <c r="BL211" s="18" t="s">
        <v>150</v>
      </c>
      <c r="BM211" s="187" t="s">
        <v>413</v>
      </c>
    </row>
    <row r="212" spans="1:65" s="2" customFormat="1" ht="14.45" customHeight="1">
      <c r="A212" s="36"/>
      <c r="B212" s="37"/>
      <c r="C212" s="176" t="s">
        <v>414</v>
      </c>
      <c r="D212" s="176" t="s">
        <v>135</v>
      </c>
      <c r="E212" s="177" t="s">
        <v>415</v>
      </c>
      <c r="F212" s="178" t="s">
        <v>416</v>
      </c>
      <c r="G212" s="179" t="s">
        <v>191</v>
      </c>
      <c r="H212" s="180">
        <v>10863</v>
      </c>
      <c r="I212" s="181"/>
      <c r="J212" s="182">
        <f>ROUND(I212*H212,2)</f>
        <v>0</v>
      </c>
      <c r="K212" s="178" t="s">
        <v>139</v>
      </c>
      <c r="L212" s="41"/>
      <c r="M212" s="183" t="s">
        <v>32</v>
      </c>
      <c r="N212" s="184" t="s">
        <v>51</v>
      </c>
      <c r="O212" s="66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7" t="s">
        <v>150</v>
      </c>
      <c r="AT212" s="187" t="s">
        <v>135</v>
      </c>
      <c r="AU212" s="187" t="s">
        <v>141</v>
      </c>
      <c r="AY212" s="18" t="s">
        <v>132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18" t="s">
        <v>141</v>
      </c>
      <c r="BK212" s="188">
        <f>ROUND(I212*H212,2)</f>
        <v>0</v>
      </c>
      <c r="BL212" s="18" t="s">
        <v>150</v>
      </c>
      <c r="BM212" s="187" t="s">
        <v>417</v>
      </c>
    </row>
    <row r="213" spans="1:65" s="13" customFormat="1">
      <c r="B213" s="194"/>
      <c r="C213" s="195"/>
      <c r="D213" s="196" t="s">
        <v>193</v>
      </c>
      <c r="E213" s="195"/>
      <c r="F213" s="198" t="s">
        <v>418</v>
      </c>
      <c r="G213" s="195"/>
      <c r="H213" s="199">
        <v>10863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193</v>
      </c>
      <c r="AU213" s="205" t="s">
        <v>141</v>
      </c>
      <c r="AV213" s="13" t="s">
        <v>141</v>
      </c>
      <c r="AW213" s="13" t="s">
        <v>4</v>
      </c>
      <c r="AX213" s="13" t="s">
        <v>21</v>
      </c>
      <c r="AY213" s="205" t="s">
        <v>132</v>
      </c>
    </row>
    <row r="214" spans="1:65" s="2" customFormat="1" ht="14.45" customHeight="1">
      <c r="A214" s="36"/>
      <c r="B214" s="37"/>
      <c r="C214" s="176" t="s">
        <v>419</v>
      </c>
      <c r="D214" s="176" t="s">
        <v>135</v>
      </c>
      <c r="E214" s="177" t="s">
        <v>420</v>
      </c>
      <c r="F214" s="178" t="s">
        <v>421</v>
      </c>
      <c r="G214" s="179" t="s">
        <v>191</v>
      </c>
      <c r="H214" s="180">
        <v>362.1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422</v>
      </c>
    </row>
    <row r="215" spans="1:65" s="2" customFormat="1" ht="24.2" customHeight="1">
      <c r="A215" s="36"/>
      <c r="B215" s="37"/>
      <c r="C215" s="176" t="s">
        <v>423</v>
      </c>
      <c r="D215" s="176" t="s">
        <v>135</v>
      </c>
      <c r="E215" s="177" t="s">
        <v>424</v>
      </c>
      <c r="F215" s="178" t="s">
        <v>425</v>
      </c>
      <c r="G215" s="179" t="s">
        <v>191</v>
      </c>
      <c r="H215" s="180">
        <v>53.66</v>
      </c>
      <c r="I215" s="181"/>
      <c r="J215" s="182">
        <f>ROUND(I215*H215,2)</f>
        <v>0</v>
      </c>
      <c r="K215" s="178" t="s">
        <v>139</v>
      </c>
      <c r="L215" s="41"/>
      <c r="M215" s="183" t="s">
        <v>32</v>
      </c>
      <c r="N215" s="184" t="s">
        <v>51</v>
      </c>
      <c r="O215" s="66"/>
      <c r="P215" s="185">
        <f>O215*H215</f>
        <v>0</v>
      </c>
      <c r="Q215" s="185">
        <v>2.1000000000000001E-4</v>
      </c>
      <c r="R215" s="185">
        <f>Q215*H215</f>
        <v>1.12686E-2</v>
      </c>
      <c r="S215" s="185">
        <v>0</v>
      </c>
      <c r="T215" s="18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7" t="s">
        <v>150</v>
      </c>
      <c r="AT215" s="187" t="s">
        <v>135</v>
      </c>
      <c r="AU215" s="187" t="s">
        <v>141</v>
      </c>
      <c r="AY215" s="18" t="s">
        <v>132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8" t="s">
        <v>141</v>
      </c>
      <c r="BK215" s="188">
        <f>ROUND(I215*H215,2)</f>
        <v>0</v>
      </c>
      <c r="BL215" s="18" t="s">
        <v>150</v>
      </c>
      <c r="BM215" s="187" t="s">
        <v>426</v>
      </c>
    </row>
    <row r="216" spans="1:65" s="15" customFormat="1">
      <c r="B216" s="227"/>
      <c r="C216" s="228"/>
      <c r="D216" s="196" t="s">
        <v>193</v>
      </c>
      <c r="E216" s="229" t="s">
        <v>32</v>
      </c>
      <c r="F216" s="230" t="s">
        <v>427</v>
      </c>
      <c r="G216" s="228"/>
      <c r="H216" s="229" t="s">
        <v>32</v>
      </c>
      <c r="I216" s="231"/>
      <c r="J216" s="228"/>
      <c r="K216" s="228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193</v>
      </c>
      <c r="AU216" s="236" t="s">
        <v>141</v>
      </c>
      <c r="AV216" s="15" t="s">
        <v>21</v>
      </c>
      <c r="AW216" s="15" t="s">
        <v>41</v>
      </c>
      <c r="AX216" s="15" t="s">
        <v>79</v>
      </c>
      <c r="AY216" s="236" t="s">
        <v>132</v>
      </c>
    </row>
    <row r="217" spans="1:65" s="13" customFormat="1">
      <c r="B217" s="194"/>
      <c r="C217" s="195"/>
      <c r="D217" s="196" t="s">
        <v>193</v>
      </c>
      <c r="E217" s="197" t="s">
        <v>32</v>
      </c>
      <c r="F217" s="198" t="s">
        <v>428</v>
      </c>
      <c r="G217" s="195"/>
      <c r="H217" s="199">
        <v>32.86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193</v>
      </c>
      <c r="AU217" s="205" t="s">
        <v>141</v>
      </c>
      <c r="AV217" s="13" t="s">
        <v>141</v>
      </c>
      <c r="AW217" s="13" t="s">
        <v>41</v>
      </c>
      <c r="AX217" s="13" t="s">
        <v>79</v>
      </c>
      <c r="AY217" s="205" t="s">
        <v>132</v>
      </c>
    </row>
    <row r="218" spans="1:65" s="15" customFormat="1">
      <c r="B218" s="227"/>
      <c r="C218" s="228"/>
      <c r="D218" s="196" t="s">
        <v>193</v>
      </c>
      <c r="E218" s="229" t="s">
        <v>32</v>
      </c>
      <c r="F218" s="230" t="s">
        <v>429</v>
      </c>
      <c r="G218" s="228"/>
      <c r="H218" s="229" t="s">
        <v>32</v>
      </c>
      <c r="I218" s="231"/>
      <c r="J218" s="228"/>
      <c r="K218" s="228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193</v>
      </c>
      <c r="AU218" s="236" t="s">
        <v>141</v>
      </c>
      <c r="AV218" s="15" t="s">
        <v>21</v>
      </c>
      <c r="AW218" s="15" t="s">
        <v>41</v>
      </c>
      <c r="AX218" s="15" t="s">
        <v>79</v>
      </c>
      <c r="AY218" s="236" t="s">
        <v>132</v>
      </c>
    </row>
    <row r="219" spans="1:65" s="13" customFormat="1">
      <c r="B219" s="194"/>
      <c r="C219" s="195"/>
      <c r="D219" s="196" t="s">
        <v>193</v>
      </c>
      <c r="E219" s="197" t="s">
        <v>32</v>
      </c>
      <c r="F219" s="198" t="s">
        <v>430</v>
      </c>
      <c r="G219" s="195"/>
      <c r="H219" s="199">
        <v>20.8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193</v>
      </c>
      <c r="AU219" s="205" t="s">
        <v>141</v>
      </c>
      <c r="AV219" s="13" t="s">
        <v>141</v>
      </c>
      <c r="AW219" s="13" t="s">
        <v>41</v>
      </c>
      <c r="AX219" s="13" t="s">
        <v>79</v>
      </c>
      <c r="AY219" s="205" t="s">
        <v>132</v>
      </c>
    </row>
    <row r="220" spans="1:65" s="14" customFormat="1">
      <c r="B220" s="206"/>
      <c r="C220" s="207"/>
      <c r="D220" s="196" t="s">
        <v>193</v>
      </c>
      <c r="E220" s="208" t="s">
        <v>32</v>
      </c>
      <c r="F220" s="209" t="s">
        <v>195</v>
      </c>
      <c r="G220" s="207"/>
      <c r="H220" s="210">
        <v>53.66</v>
      </c>
      <c r="I220" s="211"/>
      <c r="J220" s="207"/>
      <c r="K220" s="207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193</v>
      </c>
      <c r="AU220" s="216" t="s">
        <v>141</v>
      </c>
      <c r="AV220" s="14" t="s">
        <v>150</v>
      </c>
      <c r="AW220" s="14" t="s">
        <v>41</v>
      </c>
      <c r="AX220" s="14" t="s">
        <v>21</v>
      </c>
      <c r="AY220" s="216" t="s">
        <v>132</v>
      </c>
    </row>
    <row r="221" spans="1:65" s="2" customFormat="1" ht="24.2" customHeight="1">
      <c r="A221" s="36"/>
      <c r="B221" s="37"/>
      <c r="C221" s="176" t="s">
        <v>431</v>
      </c>
      <c r="D221" s="176" t="s">
        <v>135</v>
      </c>
      <c r="E221" s="177" t="s">
        <v>432</v>
      </c>
      <c r="F221" s="178" t="s">
        <v>433</v>
      </c>
      <c r="G221" s="179" t="s">
        <v>191</v>
      </c>
      <c r="H221" s="180">
        <v>41</v>
      </c>
      <c r="I221" s="181"/>
      <c r="J221" s="182">
        <f>ROUND(I221*H221,2)</f>
        <v>0</v>
      </c>
      <c r="K221" s="178" t="s">
        <v>139</v>
      </c>
      <c r="L221" s="41"/>
      <c r="M221" s="183" t="s">
        <v>32</v>
      </c>
      <c r="N221" s="184" t="s">
        <v>51</v>
      </c>
      <c r="O221" s="66"/>
      <c r="P221" s="185">
        <f>O221*H221</f>
        <v>0</v>
      </c>
      <c r="Q221" s="185">
        <v>0</v>
      </c>
      <c r="R221" s="185">
        <f>Q221*H221</f>
        <v>0</v>
      </c>
      <c r="S221" s="185">
        <v>0.13100000000000001</v>
      </c>
      <c r="T221" s="186">
        <f>S221*H221</f>
        <v>5.3710000000000004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150</v>
      </c>
      <c r="AT221" s="187" t="s">
        <v>135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434</v>
      </c>
    </row>
    <row r="222" spans="1:65" s="2" customFormat="1" ht="24.2" customHeight="1">
      <c r="A222" s="36"/>
      <c r="B222" s="37"/>
      <c r="C222" s="176" t="s">
        <v>435</v>
      </c>
      <c r="D222" s="176" t="s">
        <v>135</v>
      </c>
      <c r="E222" s="177" t="s">
        <v>436</v>
      </c>
      <c r="F222" s="178" t="s">
        <v>437</v>
      </c>
      <c r="G222" s="179" t="s">
        <v>198</v>
      </c>
      <c r="H222" s="180">
        <v>1.8089999999999999</v>
      </c>
      <c r="I222" s="181"/>
      <c r="J222" s="182">
        <f>ROUND(I222*H222,2)</f>
        <v>0</v>
      </c>
      <c r="K222" s="178" t="s">
        <v>139</v>
      </c>
      <c r="L222" s="41"/>
      <c r="M222" s="183" t="s">
        <v>32</v>
      </c>
      <c r="N222" s="184" t="s">
        <v>51</v>
      </c>
      <c r="O222" s="66"/>
      <c r="P222" s="185">
        <f>O222*H222</f>
        <v>0</v>
      </c>
      <c r="Q222" s="185">
        <v>0</v>
      </c>
      <c r="R222" s="185">
        <f>Q222*H222</f>
        <v>0</v>
      </c>
      <c r="S222" s="185">
        <v>1.5940000000000001</v>
      </c>
      <c r="T222" s="186">
        <f>S222*H222</f>
        <v>2.8835459999999999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150</v>
      </c>
      <c r="AT222" s="187" t="s">
        <v>135</v>
      </c>
      <c r="AU222" s="187" t="s">
        <v>141</v>
      </c>
      <c r="AY222" s="18" t="s">
        <v>132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8" t="s">
        <v>141</v>
      </c>
      <c r="BK222" s="188">
        <f>ROUND(I222*H222,2)</f>
        <v>0</v>
      </c>
      <c r="BL222" s="18" t="s">
        <v>150</v>
      </c>
      <c r="BM222" s="187" t="s">
        <v>438</v>
      </c>
    </row>
    <row r="223" spans="1:65" s="13" customFormat="1">
      <c r="B223" s="194"/>
      <c r="C223" s="195"/>
      <c r="D223" s="196" t="s">
        <v>193</v>
      </c>
      <c r="E223" s="197" t="s">
        <v>32</v>
      </c>
      <c r="F223" s="198" t="s">
        <v>439</v>
      </c>
      <c r="G223" s="195"/>
      <c r="H223" s="199">
        <v>1.8089999999999999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193</v>
      </c>
      <c r="AU223" s="205" t="s">
        <v>141</v>
      </c>
      <c r="AV223" s="13" t="s">
        <v>141</v>
      </c>
      <c r="AW223" s="13" t="s">
        <v>41</v>
      </c>
      <c r="AX223" s="13" t="s">
        <v>79</v>
      </c>
      <c r="AY223" s="205" t="s">
        <v>132</v>
      </c>
    </row>
    <row r="224" spans="1:65" s="14" customFormat="1">
      <c r="B224" s="206"/>
      <c r="C224" s="207"/>
      <c r="D224" s="196" t="s">
        <v>193</v>
      </c>
      <c r="E224" s="208" t="s">
        <v>32</v>
      </c>
      <c r="F224" s="209" t="s">
        <v>195</v>
      </c>
      <c r="G224" s="207"/>
      <c r="H224" s="210">
        <v>1.8089999999999999</v>
      </c>
      <c r="I224" s="211"/>
      <c r="J224" s="207"/>
      <c r="K224" s="207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193</v>
      </c>
      <c r="AU224" s="216" t="s">
        <v>141</v>
      </c>
      <c r="AV224" s="14" t="s">
        <v>150</v>
      </c>
      <c r="AW224" s="14" t="s">
        <v>41</v>
      </c>
      <c r="AX224" s="14" t="s">
        <v>21</v>
      </c>
      <c r="AY224" s="216" t="s">
        <v>132</v>
      </c>
    </row>
    <row r="225" spans="1:65" s="2" customFormat="1" ht="24.2" customHeight="1">
      <c r="A225" s="36"/>
      <c r="B225" s="37"/>
      <c r="C225" s="176" t="s">
        <v>440</v>
      </c>
      <c r="D225" s="176" t="s">
        <v>135</v>
      </c>
      <c r="E225" s="177" t="s">
        <v>441</v>
      </c>
      <c r="F225" s="178" t="s">
        <v>442</v>
      </c>
      <c r="G225" s="179" t="s">
        <v>191</v>
      </c>
      <c r="H225" s="180">
        <v>207.84</v>
      </c>
      <c r="I225" s="181"/>
      <c r="J225" s="182">
        <f>ROUND(I225*H225,2)</f>
        <v>0</v>
      </c>
      <c r="K225" s="178" t="s">
        <v>139</v>
      </c>
      <c r="L225" s="41"/>
      <c r="M225" s="183" t="s">
        <v>32</v>
      </c>
      <c r="N225" s="184" t="s">
        <v>51</v>
      </c>
      <c r="O225" s="66"/>
      <c r="P225" s="185">
        <f>O225*H225</f>
        <v>0</v>
      </c>
      <c r="Q225" s="185">
        <v>0</v>
      </c>
      <c r="R225" s="185">
        <f>Q225*H225</f>
        <v>0</v>
      </c>
      <c r="S225" s="185">
        <v>0.01</v>
      </c>
      <c r="T225" s="186">
        <f>S225*H225</f>
        <v>2.0784000000000002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7" t="s">
        <v>150</v>
      </c>
      <c r="AT225" s="187" t="s">
        <v>135</v>
      </c>
      <c r="AU225" s="187" t="s">
        <v>141</v>
      </c>
      <c r="AY225" s="18" t="s">
        <v>132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8" t="s">
        <v>141</v>
      </c>
      <c r="BK225" s="188">
        <f>ROUND(I225*H225,2)</f>
        <v>0</v>
      </c>
      <c r="BL225" s="18" t="s">
        <v>150</v>
      </c>
      <c r="BM225" s="187" t="s">
        <v>443</v>
      </c>
    </row>
    <row r="226" spans="1:65" s="12" customFormat="1" ht="22.9" customHeight="1">
      <c r="B226" s="160"/>
      <c r="C226" s="161"/>
      <c r="D226" s="162" t="s">
        <v>78</v>
      </c>
      <c r="E226" s="174" t="s">
        <v>444</v>
      </c>
      <c r="F226" s="174" t="s">
        <v>445</v>
      </c>
      <c r="G226" s="161"/>
      <c r="H226" s="161"/>
      <c r="I226" s="164"/>
      <c r="J226" s="175">
        <f>BK226</f>
        <v>0</v>
      </c>
      <c r="K226" s="161"/>
      <c r="L226" s="166"/>
      <c r="M226" s="167"/>
      <c r="N226" s="168"/>
      <c r="O226" s="168"/>
      <c r="P226" s="169">
        <f>SUM(P227:P232)</f>
        <v>0</v>
      </c>
      <c r="Q226" s="168"/>
      <c r="R226" s="169">
        <f>SUM(R227:R232)</f>
        <v>0</v>
      </c>
      <c r="S226" s="168"/>
      <c r="T226" s="170">
        <f>SUM(T227:T232)</f>
        <v>0</v>
      </c>
      <c r="AR226" s="171" t="s">
        <v>21</v>
      </c>
      <c r="AT226" s="172" t="s">
        <v>78</v>
      </c>
      <c r="AU226" s="172" t="s">
        <v>21</v>
      </c>
      <c r="AY226" s="171" t="s">
        <v>132</v>
      </c>
      <c r="BK226" s="173">
        <f>SUM(BK227:BK232)</f>
        <v>0</v>
      </c>
    </row>
    <row r="227" spans="1:65" s="2" customFormat="1" ht="24.2" customHeight="1">
      <c r="A227" s="36"/>
      <c r="B227" s="37"/>
      <c r="C227" s="176" t="s">
        <v>446</v>
      </c>
      <c r="D227" s="176" t="s">
        <v>135</v>
      </c>
      <c r="E227" s="177" t="s">
        <v>447</v>
      </c>
      <c r="F227" s="178" t="s">
        <v>448</v>
      </c>
      <c r="G227" s="179" t="s">
        <v>242</v>
      </c>
      <c r="H227" s="180">
        <v>29.603999999999999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449</v>
      </c>
    </row>
    <row r="228" spans="1:65" s="2" customFormat="1" ht="24.2" customHeight="1">
      <c r="A228" s="36"/>
      <c r="B228" s="37"/>
      <c r="C228" s="176" t="s">
        <v>450</v>
      </c>
      <c r="D228" s="176" t="s">
        <v>135</v>
      </c>
      <c r="E228" s="177" t="s">
        <v>451</v>
      </c>
      <c r="F228" s="178" t="s">
        <v>452</v>
      </c>
      <c r="G228" s="179" t="s">
        <v>242</v>
      </c>
      <c r="H228" s="180">
        <v>414.45600000000002</v>
      </c>
      <c r="I228" s="181"/>
      <c r="J228" s="182">
        <f>ROUND(I228*H228,2)</f>
        <v>0</v>
      </c>
      <c r="K228" s="178" t="s">
        <v>139</v>
      </c>
      <c r="L228" s="41"/>
      <c r="M228" s="183" t="s">
        <v>32</v>
      </c>
      <c r="N228" s="184" t="s">
        <v>51</v>
      </c>
      <c r="O228" s="66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7" t="s">
        <v>150</v>
      </c>
      <c r="AT228" s="187" t="s">
        <v>135</v>
      </c>
      <c r="AU228" s="187" t="s">
        <v>141</v>
      </c>
      <c r="AY228" s="18" t="s">
        <v>132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18" t="s">
        <v>141</v>
      </c>
      <c r="BK228" s="188">
        <f>ROUND(I228*H228,2)</f>
        <v>0</v>
      </c>
      <c r="BL228" s="18" t="s">
        <v>150</v>
      </c>
      <c r="BM228" s="187" t="s">
        <v>453</v>
      </c>
    </row>
    <row r="229" spans="1:65" s="13" customFormat="1">
      <c r="B229" s="194"/>
      <c r="C229" s="195"/>
      <c r="D229" s="196" t="s">
        <v>193</v>
      </c>
      <c r="E229" s="197" t="s">
        <v>32</v>
      </c>
      <c r="F229" s="198" t="s">
        <v>454</v>
      </c>
      <c r="G229" s="195"/>
      <c r="H229" s="199">
        <v>414.45600000000002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193</v>
      </c>
      <c r="AU229" s="205" t="s">
        <v>141</v>
      </c>
      <c r="AV229" s="13" t="s">
        <v>141</v>
      </c>
      <c r="AW229" s="13" t="s">
        <v>41</v>
      </c>
      <c r="AX229" s="13" t="s">
        <v>79</v>
      </c>
      <c r="AY229" s="205" t="s">
        <v>132</v>
      </c>
    </row>
    <row r="230" spans="1:65" s="14" customFormat="1">
      <c r="B230" s="206"/>
      <c r="C230" s="207"/>
      <c r="D230" s="196" t="s">
        <v>193</v>
      </c>
      <c r="E230" s="208" t="s">
        <v>32</v>
      </c>
      <c r="F230" s="209" t="s">
        <v>195</v>
      </c>
      <c r="G230" s="207"/>
      <c r="H230" s="210">
        <v>414.45600000000002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193</v>
      </c>
      <c r="AU230" s="216" t="s">
        <v>141</v>
      </c>
      <c r="AV230" s="14" t="s">
        <v>150</v>
      </c>
      <c r="AW230" s="14" t="s">
        <v>41</v>
      </c>
      <c r="AX230" s="14" t="s">
        <v>21</v>
      </c>
      <c r="AY230" s="216" t="s">
        <v>132</v>
      </c>
    </row>
    <row r="231" spans="1:65" s="2" customFormat="1" ht="14.45" customHeight="1">
      <c r="A231" s="36"/>
      <c r="B231" s="37"/>
      <c r="C231" s="176" t="s">
        <v>455</v>
      </c>
      <c r="D231" s="176" t="s">
        <v>135</v>
      </c>
      <c r="E231" s="177" t="s">
        <v>456</v>
      </c>
      <c r="F231" s="178" t="s">
        <v>457</v>
      </c>
      <c r="G231" s="179" t="s">
        <v>242</v>
      </c>
      <c r="H231" s="180">
        <v>29.603999999999999</v>
      </c>
      <c r="I231" s="181"/>
      <c r="J231" s="182">
        <f>ROUND(I231*H231,2)</f>
        <v>0</v>
      </c>
      <c r="K231" s="178" t="s">
        <v>139</v>
      </c>
      <c r="L231" s="41"/>
      <c r="M231" s="183" t="s">
        <v>32</v>
      </c>
      <c r="N231" s="184" t="s">
        <v>51</v>
      </c>
      <c r="O231" s="66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7" t="s">
        <v>150</v>
      </c>
      <c r="AT231" s="187" t="s">
        <v>135</v>
      </c>
      <c r="AU231" s="187" t="s">
        <v>141</v>
      </c>
      <c r="AY231" s="18" t="s">
        <v>132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8" t="s">
        <v>141</v>
      </c>
      <c r="BK231" s="188">
        <f>ROUND(I231*H231,2)</f>
        <v>0</v>
      </c>
      <c r="BL231" s="18" t="s">
        <v>150</v>
      </c>
      <c r="BM231" s="187" t="s">
        <v>458</v>
      </c>
    </row>
    <row r="232" spans="1:65" s="2" customFormat="1" ht="24.2" customHeight="1">
      <c r="A232" s="36"/>
      <c r="B232" s="37"/>
      <c r="C232" s="176" t="s">
        <v>459</v>
      </c>
      <c r="D232" s="176" t="s">
        <v>135</v>
      </c>
      <c r="E232" s="177" t="s">
        <v>460</v>
      </c>
      <c r="F232" s="178" t="s">
        <v>461</v>
      </c>
      <c r="G232" s="179" t="s">
        <v>242</v>
      </c>
      <c r="H232" s="180">
        <v>29.603999999999999</v>
      </c>
      <c r="I232" s="181"/>
      <c r="J232" s="182">
        <f>ROUND(I232*H232,2)</f>
        <v>0</v>
      </c>
      <c r="K232" s="178" t="s">
        <v>139</v>
      </c>
      <c r="L232" s="41"/>
      <c r="M232" s="183" t="s">
        <v>32</v>
      </c>
      <c r="N232" s="184" t="s">
        <v>51</v>
      </c>
      <c r="O232" s="66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7" t="s">
        <v>150</v>
      </c>
      <c r="AT232" s="187" t="s">
        <v>135</v>
      </c>
      <c r="AU232" s="187" t="s">
        <v>141</v>
      </c>
      <c r="AY232" s="18" t="s">
        <v>132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8" t="s">
        <v>141</v>
      </c>
      <c r="BK232" s="188">
        <f>ROUND(I232*H232,2)</f>
        <v>0</v>
      </c>
      <c r="BL232" s="18" t="s">
        <v>150</v>
      </c>
      <c r="BM232" s="187" t="s">
        <v>462</v>
      </c>
    </row>
    <row r="233" spans="1:65" s="12" customFormat="1" ht="22.9" customHeight="1">
      <c r="B233" s="160"/>
      <c r="C233" s="161"/>
      <c r="D233" s="162" t="s">
        <v>78</v>
      </c>
      <c r="E233" s="174" t="s">
        <v>463</v>
      </c>
      <c r="F233" s="174" t="s">
        <v>464</v>
      </c>
      <c r="G233" s="161"/>
      <c r="H233" s="161"/>
      <c r="I233" s="164"/>
      <c r="J233" s="175">
        <f>BK233</f>
        <v>0</v>
      </c>
      <c r="K233" s="161"/>
      <c r="L233" s="166"/>
      <c r="M233" s="167"/>
      <c r="N233" s="168"/>
      <c r="O233" s="168"/>
      <c r="P233" s="169">
        <f>P234</f>
        <v>0</v>
      </c>
      <c r="Q233" s="168"/>
      <c r="R233" s="169">
        <f>R234</f>
        <v>0</v>
      </c>
      <c r="S233" s="168"/>
      <c r="T233" s="170">
        <f>T234</f>
        <v>0</v>
      </c>
      <c r="AR233" s="171" t="s">
        <v>21</v>
      </c>
      <c r="AT233" s="172" t="s">
        <v>78</v>
      </c>
      <c r="AU233" s="172" t="s">
        <v>21</v>
      </c>
      <c r="AY233" s="171" t="s">
        <v>132</v>
      </c>
      <c r="BK233" s="173">
        <f>BK234</f>
        <v>0</v>
      </c>
    </row>
    <row r="234" spans="1:65" s="2" customFormat="1" ht="24.2" customHeight="1">
      <c r="A234" s="36"/>
      <c r="B234" s="37"/>
      <c r="C234" s="176" t="s">
        <v>465</v>
      </c>
      <c r="D234" s="176" t="s">
        <v>135</v>
      </c>
      <c r="E234" s="177" t="s">
        <v>466</v>
      </c>
      <c r="F234" s="178" t="s">
        <v>467</v>
      </c>
      <c r="G234" s="179" t="s">
        <v>242</v>
      </c>
      <c r="H234" s="180">
        <v>25.937999999999999</v>
      </c>
      <c r="I234" s="181"/>
      <c r="J234" s="182">
        <f>ROUND(I234*H234,2)</f>
        <v>0</v>
      </c>
      <c r="K234" s="178" t="s">
        <v>139</v>
      </c>
      <c r="L234" s="41"/>
      <c r="M234" s="183" t="s">
        <v>32</v>
      </c>
      <c r="N234" s="184" t="s">
        <v>51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150</v>
      </c>
      <c r="AT234" s="187" t="s">
        <v>135</v>
      </c>
      <c r="AU234" s="187" t="s">
        <v>141</v>
      </c>
      <c r="AY234" s="18" t="s">
        <v>132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141</v>
      </c>
      <c r="BK234" s="188">
        <f>ROUND(I234*H234,2)</f>
        <v>0</v>
      </c>
      <c r="BL234" s="18" t="s">
        <v>150</v>
      </c>
      <c r="BM234" s="187" t="s">
        <v>468</v>
      </c>
    </row>
    <row r="235" spans="1:65" s="12" customFormat="1" ht="25.9" customHeight="1">
      <c r="B235" s="160"/>
      <c r="C235" s="161"/>
      <c r="D235" s="162" t="s">
        <v>78</v>
      </c>
      <c r="E235" s="163" t="s">
        <v>469</v>
      </c>
      <c r="F235" s="163" t="s">
        <v>470</v>
      </c>
      <c r="G235" s="161"/>
      <c r="H235" s="161"/>
      <c r="I235" s="164"/>
      <c r="J235" s="165">
        <f>BK235</f>
        <v>0</v>
      </c>
      <c r="K235" s="161"/>
      <c r="L235" s="166"/>
      <c r="M235" s="167"/>
      <c r="N235" s="168"/>
      <c r="O235" s="168"/>
      <c r="P235" s="169">
        <f>SUM(P236:P260)</f>
        <v>0</v>
      </c>
      <c r="Q235" s="168"/>
      <c r="R235" s="169">
        <f>SUM(R236:R260)</f>
        <v>2.7250589999999995</v>
      </c>
      <c r="S235" s="168"/>
      <c r="T235" s="170">
        <f>SUM(T236:T260)</f>
        <v>1.8785479999999999</v>
      </c>
      <c r="AR235" s="171" t="s">
        <v>141</v>
      </c>
      <c r="AT235" s="172" t="s">
        <v>78</v>
      </c>
      <c r="AU235" s="172" t="s">
        <v>79</v>
      </c>
      <c r="AY235" s="171" t="s">
        <v>132</v>
      </c>
      <c r="BK235" s="173">
        <f>SUM(BK236:BK260)</f>
        <v>0</v>
      </c>
    </row>
    <row r="236" spans="1:65" s="2" customFormat="1" ht="14.45" customHeight="1">
      <c r="A236" s="36"/>
      <c r="B236" s="37"/>
      <c r="C236" s="176" t="s">
        <v>471</v>
      </c>
      <c r="D236" s="176" t="s">
        <v>135</v>
      </c>
      <c r="E236" s="177" t="s">
        <v>472</v>
      </c>
      <c r="F236" s="178" t="s">
        <v>473</v>
      </c>
      <c r="G236" s="179" t="s">
        <v>191</v>
      </c>
      <c r="H236" s="180">
        <v>277.2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0</v>
      </c>
      <c r="R236" s="185">
        <f>Q236*H236</f>
        <v>0</v>
      </c>
      <c r="S236" s="185">
        <v>5.94E-3</v>
      </c>
      <c r="T236" s="186">
        <f>S236*H236</f>
        <v>1.646568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259</v>
      </c>
      <c r="AT236" s="187" t="s">
        <v>135</v>
      </c>
      <c r="AU236" s="187" t="s">
        <v>21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259</v>
      </c>
      <c r="BM236" s="187" t="s">
        <v>474</v>
      </c>
    </row>
    <row r="237" spans="1:65" s="2" customFormat="1" ht="14.45" customHeight="1">
      <c r="A237" s="36"/>
      <c r="B237" s="37"/>
      <c r="C237" s="176" t="s">
        <v>475</v>
      </c>
      <c r="D237" s="176" t="s">
        <v>135</v>
      </c>
      <c r="E237" s="177" t="s">
        <v>476</v>
      </c>
      <c r="F237" s="178" t="s">
        <v>477</v>
      </c>
      <c r="G237" s="179" t="s">
        <v>221</v>
      </c>
      <c r="H237" s="180">
        <v>19</v>
      </c>
      <c r="I237" s="181"/>
      <c r="J237" s="182">
        <f>ROUND(I237*H237,2)</f>
        <v>0</v>
      </c>
      <c r="K237" s="178" t="s">
        <v>139</v>
      </c>
      <c r="L237" s="41"/>
      <c r="M237" s="183" t="s">
        <v>32</v>
      </c>
      <c r="N237" s="184" t="s">
        <v>51</v>
      </c>
      <c r="O237" s="66"/>
      <c r="P237" s="185">
        <f>O237*H237</f>
        <v>0</v>
      </c>
      <c r="Q237" s="185">
        <v>0</v>
      </c>
      <c r="R237" s="185">
        <f>Q237*H237</f>
        <v>0</v>
      </c>
      <c r="S237" s="185">
        <v>3.3800000000000002E-3</v>
      </c>
      <c r="T237" s="186">
        <f>S237*H237</f>
        <v>6.4219999999999999E-2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7" t="s">
        <v>259</v>
      </c>
      <c r="AT237" s="187" t="s">
        <v>135</v>
      </c>
      <c r="AU237" s="187" t="s">
        <v>21</v>
      </c>
      <c r="AY237" s="18" t="s">
        <v>132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8" t="s">
        <v>141</v>
      </c>
      <c r="BK237" s="188">
        <f>ROUND(I237*H237,2)</f>
        <v>0</v>
      </c>
      <c r="BL237" s="18" t="s">
        <v>259</v>
      </c>
      <c r="BM237" s="187" t="s">
        <v>478</v>
      </c>
    </row>
    <row r="238" spans="1:65" s="2" customFormat="1" ht="14.45" customHeight="1">
      <c r="A238" s="36"/>
      <c r="B238" s="37"/>
      <c r="C238" s="176" t="s">
        <v>479</v>
      </c>
      <c r="D238" s="176" t="s">
        <v>135</v>
      </c>
      <c r="E238" s="177" t="s">
        <v>480</v>
      </c>
      <c r="F238" s="178" t="s">
        <v>481</v>
      </c>
      <c r="G238" s="179" t="s">
        <v>221</v>
      </c>
      <c r="H238" s="180">
        <v>36</v>
      </c>
      <c r="I238" s="181"/>
      <c r="J238" s="182">
        <f>ROUND(I238*H238,2)</f>
        <v>0</v>
      </c>
      <c r="K238" s="178" t="s">
        <v>139</v>
      </c>
      <c r="L238" s="41"/>
      <c r="M238" s="183" t="s">
        <v>32</v>
      </c>
      <c r="N238" s="184" t="s">
        <v>51</v>
      </c>
      <c r="O238" s="66"/>
      <c r="P238" s="185">
        <f>O238*H238</f>
        <v>0</v>
      </c>
      <c r="Q238" s="185">
        <v>0</v>
      </c>
      <c r="R238" s="185">
        <f>Q238*H238</f>
        <v>0</v>
      </c>
      <c r="S238" s="185">
        <v>1.91E-3</v>
      </c>
      <c r="T238" s="186">
        <f>S238*H238</f>
        <v>6.8760000000000002E-2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259</v>
      </c>
      <c r="AT238" s="187" t="s">
        <v>135</v>
      </c>
      <c r="AU238" s="187" t="s">
        <v>21</v>
      </c>
      <c r="AY238" s="18" t="s">
        <v>132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8" t="s">
        <v>141</v>
      </c>
      <c r="BK238" s="188">
        <f>ROUND(I238*H238,2)</f>
        <v>0</v>
      </c>
      <c r="BL238" s="18" t="s">
        <v>259</v>
      </c>
      <c r="BM238" s="187" t="s">
        <v>482</v>
      </c>
    </row>
    <row r="239" spans="1:65" s="2" customFormat="1" ht="14.45" customHeight="1">
      <c r="A239" s="36"/>
      <c r="B239" s="37"/>
      <c r="C239" s="176" t="s">
        <v>483</v>
      </c>
      <c r="D239" s="176" t="s">
        <v>135</v>
      </c>
      <c r="E239" s="177" t="s">
        <v>484</v>
      </c>
      <c r="F239" s="178" t="s">
        <v>485</v>
      </c>
      <c r="G239" s="179" t="s">
        <v>221</v>
      </c>
      <c r="H239" s="180">
        <v>36</v>
      </c>
      <c r="I239" s="181"/>
      <c r="J239" s="182">
        <f>ROUND(I239*H239,2)</f>
        <v>0</v>
      </c>
      <c r="K239" s="178" t="s">
        <v>139</v>
      </c>
      <c r="L239" s="41"/>
      <c r="M239" s="183" t="s">
        <v>32</v>
      </c>
      <c r="N239" s="184" t="s">
        <v>51</v>
      </c>
      <c r="O239" s="66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7" t="s">
        <v>259</v>
      </c>
      <c r="AT239" s="187" t="s">
        <v>135</v>
      </c>
      <c r="AU239" s="187" t="s">
        <v>21</v>
      </c>
      <c r="AY239" s="18" t="s">
        <v>132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8" t="s">
        <v>141</v>
      </c>
      <c r="BK239" s="188">
        <f>ROUND(I239*H239,2)</f>
        <v>0</v>
      </c>
      <c r="BL239" s="18" t="s">
        <v>259</v>
      </c>
      <c r="BM239" s="187" t="s">
        <v>486</v>
      </c>
    </row>
    <row r="240" spans="1:65" s="2" customFormat="1" ht="14.45" customHeight="1">
      <c r="A240" s="36"/>
      <c r="B240" s="37"/>
      <c r="C240" s="176" t="s">
        <v>487</v>
      </c>
      <c r="D240" s="176" t="s">
        <v>135</v>
      </c>
      <c r="E240" s="177" t="s">
        <v>488</v>
      </c>
      <c r="F240" s="178" t="s">
        <v>489</v>
      </c>
      <c r="G240" s="179" t="s">
        <v>221</v>
      </c>
      <c r="H240" s="180">
        <v>30.4</v>
      </c>
      <c r="I240" s="181"/>
      <c r="J240" s="182">
        <f>ROUND(I240*H240,2)</f>
        <v>0</v>
      </c>
      <c r="K240" s="178" t="s">
        <v>139</v>
      </c>
      <c r="L240" s="41"/>
      <c r="M240" s="183" t="s">
        <v>32</v>
      </c>
      <c r="N240" s="184" t="s">
        <v>51</v>
      </c>
      <c r="O240" s="66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7" t="s">
        <v>259</v>
      </c>
      <c r="AT240" s="187" t="s">
        <v>135</v>
      </c>
      <c r="AU240" s="187" t="s">
        <v>21</v>
      </c>
      <c r="AY240" s="18" t="s">
        <v>132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8" t="s">
        <v>141</v>
      </c>
      <c r="BK240" s="188">
        <f>ROUND(I240*H240,2)</f>
        <v>0</v>
      </c>
      <c r="BL240" s="18" t="s">
        <v>259</v>
      </c>
      <c r="BM240" s="187" t="s">
        <v>490</v>
      </c>
    </row>
    <row r="241" spans="1:65" s="13" customFormat="1">
      <c r="B241" s="194"/>
      <c r="C241" s="195"/>
      <c r="D241" s="196" t="s">
        <v>193</v>
      </c>
      <c r="E241" s="197" t="s">
        <v>32</v>
      </c>
      <c r="F241" s="198" t="s">
        <v>491</v>
      </c>
      <c r="G241" s="195"/>
      <c r="H241" s="199">
        <v>30.4</v>
      </c>
      <c r="I241" s="200"/>
      <c r="J241" s="195"/>
      <c r="K241" s="195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193</v>
      </c>
      <c r="AU241" s="205" t="s">
        <v>21</v>
      </c>
      <c r="AV241" s="13" t="s">
        <v>141</v>
      </c>
      <c r="AW241" s="13" t="s">
        <v>41</v>
      </c>
      <c r="AX241" s="13" t="s">
        <v>79</v>
      </c>
      <c r="AY241" s="205" t="s">
        <v>132</v>
      </c>
    </row>
    <row r="242" spans="1:65" s="14" customFormat="1">
      <c r="B242" s="206"/>
      <c r="C242" s="207"/>
      <c r="D242" s="196" t="s">
        <v>193</v>
      </c>
      <c r="E242" s="208" t="s">
        <v>32</v>
      </c>
      <c r="F242" s="209" t="s">
        <v>195</v>
      </c>
      <c r="G242" s="207"/>
      <c r="H242" s="210">
        <v>30.4</v>
      </c>
      <c r="I242" s="211"/>
      <c r="J242" s="207"/>
      <c r="K242" s="207"/>
      <c r="L242" s="212"/>
      <c r="M242" s="213"/>
      <c r="N242" s="214"/>
      <c r="O242" s="214"/>
      <c r="P242" s="214"/>
      <c r="Q242" s="214"/>
      <c r="R242" s="214"/>
      <c r="S242" s="214"/>
      <c r="T242" s="215"/>
      <c r="AT242" s="216" t="s">
        <v>193</v>
      </c>
      <c r="AU242" s="216" t="s">
        <v>21</v>
      </c>
      <c r="AV242" s="14" t="s">
        <v>150</v>
      </c>
      <c r="AW242" s="14" t="s">
        <v>41</v>
      </c>
      <c r="AX242" s="14" t="s">
        <v>21</v>
      </c>
      <c r="AY242" s="216" t="s">
        <v>132</v>
      </c>
    </row>
    <row r="243" spans="1:65" s="2" customFormat="1" ht="14.45" customHeight="1">
      <c r="A243" s="36"/>
      <c r="B243" s="37"/>
      <c r="C243" s="176" t="s">
        <v>492</v>
      </c>
      <c r="D243" s="176" t="s">
        <v>135</v>
      </c>
      <c r="E243" s="177" t="s">
        <v>493</v>
      </c>
      <c r="F243" s="178" t="s">
        <v>494</v>
      </c>
      <c r="G243" s="179" t="s">
        <v>221</v>
      </c>
      <c r="H243" s="180">
        <v>18</v>
      </c>
      <c r="I243" s="181"/>
      <c r="J243" s="182">
        <f t="shared" ref="J243:J260" si="0">ROUND(I243*H243,2)</f>
        <v>0</v>
      </c>
      <c r="K243" s="178" t="s">
        <v>139</v>
      </c>
      <c r="L243" s="41"/>
      <c r="M243" s="183" t="s">
        <v>32</v>
      </c>
      <c r="N243" s="184" t="s">
        <v>51</v>
      </c>
      <c r="O243" s="66"/>
      <c r="P243" s="185">
        <f t="shared" ref="P243:P260" si="1">O243*H243</f>
        <v>0</v>
      </c>
      <c r="Q243" s="185">
        <v>0</v>
      </c>
      <c r="R243" s="185">
        <f t="shared" ref="R243:R260" si="2">Q243*H243</f>
        <v>0</v>
      </c>
      <c r="S243" s="185">
        <v>0</v>
      </c>
      <c r="T243" s="186">
        <f t="shared" ref="T243:T260" si="3"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7" t="s">
        <v>259</v>
      </c>
      <c r="AT243" s="187" t="s">
        <v>135</v>
      </c>
      <c r="AU243" s="187" t="s">
        <v>21</v>
      </c>
      <c r="AY243" s="18" t="s">
        <v>132</v>
      </c>
      <c r="BE243" s="188">
        <f t="shared" ref="BE243:BE260" si="4">IF(N243="základní",J243,0)</f>
        <v>0</v>
      </c>
      <c r="BF243" s="188">
        <f t="shared" ref="BF243:BF260" si="5">IF(N243="snížená",J243,0)</f>
        <v>0</v>
      </c>
      <c r="BG243" s="188">
        <f t="shared" ref="BG243:BG260" si="6">IF(N243="zákl. přenesená",J243,0)</f>
        <v>0</v>
      </c>
      <c r="BH243" s="188">
        <f t="shared" ref="BH243:BH260" si="7">IF(N243="sníž. přenesená",J243,0)</f>
        <v>0</v>
      </c>
      <c r="BI243" s="188">
        <f t="shared" ref="BI243:BI260" si="8">IF(N243="nulová",J243,0)</f>
        <v>0</v>
      </c>
      <c r="BJ243" s="18" t="s">
        <v>141</v>
      </c>
      <c r="BK243" s="188">
        <f t="shared" ref="BK243:BK260" si="9">ROUND(I243*H243,2)</f>
        <v>0</v>
      </c>
      <c r="BL243" s="18" t="s">
        <v>259</v>
      </c>
      <c r="BM243" s="187" t="s">
        <v>495</v>
      </c>
    </row>
    <row r="244" spans="1:65" s="2" customFormat="1" ht="24.2" customHeight="1">
      <c r="A244" s="36"/>
      <c r="B244" s="37"/>
      <c r="C244" s="176" t="s">
        <v>496</v>
      </c>
      <c r="D244" s="176" t="s">
        <v>135</v>
      </c>
      <c r="E244" s="177" t="s">
        <v>497</v>
      </c>
      <c r="F244" s="178" t="s">
        <v>498</v>
      </c>
      <c r="G244" s="179" t="s">
        <v>191</v>
      </c>
      <c r="H244" s="180">
        <v>277.2</v>
      </c>
      <c r="I244" s="181"/>
      <c r="J244" s="182">
        <f t="shared" si="0"/>
        <v>0</v>
      </c>
      <c r="K244" s="178" t="s">
        <v>139</v>
      </c>
      <c r="L244" s="41"/>
      <c r="M244" s="183" t="s">
        <v>32</v>
      </c>
      <c r="N244" s="184" t="s">
        <v>51</v>
      </c>
      <c r="O244" s="66"/>
      <c r="P244" s="185">
        <f t="shared" si="1"/>
        <v>0</v>
      </c>
      <c r="Q244" s="185">
        <v>7.5599999999999999E-3</v>
      </c>
      <c r="R244" s="185">
        <f t="shared" si="2"/>
        <v>2.0956319999999997</v>
      </c>
      <c r="S244" s="185">
        <v>0</v>
      </c>
      <c r="T244" s="186">
        <f t="shared" si="3"/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7" t="s">
        <v>259</v>
      </c>
      <c r="AT244" s="187" t="s">
        <v>135</v>
      </c>
      <c r="AU244" s="187" t="s">
        <v>21</v>
      </c>
      <c r="AY244" s="18" t="s">
        <v>132</v>
      </c>
      <c r="BE244" s="188">
        <f t="shared" si="4"/>
        <v>0</v>
      </c>
      <c r="BF244" s="188">
        <f t="shared" si="5"/>
        <v>0</v>
      </c>
      <c r="BG244" s="188">
        <f t="shared" si="6"/>
        <v>0</v>
      </c>
      <c r="BH244" s="188">
        <f t="shared" si="7"/>
        <v>0</v>
      </c>
      <c r="BI244" s="188">
        <f t="shared" si="8"/>
        <v>0</v>
      </c>
      <c r="BJ244" s="18" t="s">
        <v>141</v>
      </c>
      <c r="BK244" s="188">
        <f t="shared" si="9"/>
        <v>0</v>
      </c>
      <c r="BL244" s="18" t="s">
        <v>259</v>
      </c>
      <c r="BM244" s="187" t="s">
        <v>499</v>
      </c>
    </row>
    <row r="245" spans="1:65" s="2" customFormat="1" ht="14.45" customHeight="1">
      <c r="A245" s="36"/>
      <c r="B245" s="37"/>
      <c r="C245" s="176" t="s">
        <v>500</v>
      </c>
      <c r="D245" s="176" t="s">
        <v>135</v>
      </c>
      <c r="E245" s="177" t="s">
        <v>501</v>
      </c>
      <c r="F245" s="178" t="s">
        <v>502</v>
      </c>
      <c r="G245" s="179" t="s">
        <v>373</v>
      </c>
      <c r="H245" s="180">
        <v>6</v>
      </c>
      <c r="I245" s="181"/>
      <c r="J245" s="182">
        <f t="shared" si="0"/>
        <v>0</v>
      </c>
      <c r="K245" s="178" t="s">
        <v>139</v>
      </c>
      <c r="L245" s="41"/>
      <c r="M245" s="183" t="s">
        <v>32</v>
      </c>
      <c r="N245" s="184" t="s">
        <v>51</v>
      </c>
      <c r="O245" s="66"/>
      <c r="P245" s="185">
        <f t="shared" si="1"/>
        <v>0</v>
      </c>
      <c r="Q245" s="185">
        <v>0</v>
      </c>
      <c r="R245" s="185">
        <f t="shared" si="2"/>
        <v>0</v>
      </c>
      <c r="S245" s="185">
        <v>0</v>
      </c>
      <c r="T245" s="186">
        <f t="shared" si="3"/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7" t="s">
        <v>259</v>
      </c>
      <c r="AT245" s="187" t="s">
        <v>135</v>
      </c>
      <c r="AU245" s="187" t="s">
        <v>21</v>
      </c>
      <c r="AY245" s="18" t="s">
        <v>132</v>
      </c>
      <c r="BE245" s="188">
        <f t="shared" si="4"/>
        <v>0</v>
      </c>
      <c r="BF245" s="188">
        <f t="shared" si="5"/>
        <v>0</v>
      </c>
      <c r="BG245" s="188">
        <f t="shared" si="6"/>
        <v>0</v>
      </c>
      <c r="BH245" s="188">
        <f t="shared" si="7"/>
        <v>0</v>
      </c>
      <c r="BI245" s="188">
        <f t="shared" si="8"/>
        <v>0</v>
      </c>
      <c r="BJ245" s="18" t="s">
        <v>141</v>
      </c>
      <c r="BK245" s="188">
        <f t="shared" si="9"/>
        <v>0</v>
      </c>
      <c r="BL245" s="18" t="s">
        <v>259</v>
      </c>
      <c r="BM245" s="187" t="s">
        <v>503</v>
      </c>
    </row>
    <row r="246" spans="1:65" s="2" customFormat="1" ht="14.45" customHeight="1">
      <c r="A246" s="36"/>
      <c r="B246" s="37"/>
      <c r="C246" s="217" t="s">
        <v>504</v>
      </c>
      <c r="D246" s="217" t="s">
        <v>234</v>
      </c>
      <c r="E246" s="218" t="s">
        <v>505</v>
      </c>
      <c r="F246" s="219" t="s">
        <v>506</v>
      </c>
      <c r="G246" s="220" t="s">
        <v>373</v>
      </c>
      <c r="H246" s="221">
        <v>6</v>
      </c>
      <c r="I246" s="222"/>
      <c r="J246" s="223">
        <f t="shared" si="0"/>
        <v>0</v>
      </c>
      <c r="K246" s="219" t="s">
        <v>139</v>
      </c>
      <c r="L246" s="224"/>
      <c r="M246" s="225" t="s">
        <v>32</v>
      </c>
      <c r="N246" s="226" t="s">
        <v>51</v>
      </c>
      <c r="O246" s="66"/>
      <c r="P246" s="185">
        <f t="shared" si="1"/>
        <v>0</v>
      </c>
      <c r="Q246" s="185">
        <v>8.6999999999999994E-3</v>
      </c>
      <c r="R246" s="185">
        <f t="shared" si="2"/>
        <v>5.2199999999999996E-2</v>
      </c>
      <c r="S246" s="185">
        <v>0</v>
      </c>
      <c r="T246" s="186">
        <f t="shared" si="3"/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342</v>
      </c>
      <c r="AT246" s="187" t="s">
        <v>234</v>
      </c>
      <c r="AU246" s="187" t="s">
        <v>21</v>
      </c>
      <c r="AY246" s="18" t="s">
        <v>132</v>
      </c>
      <c r="BE246" s="188">
        <f t="shared" si="4"/>
        <v>0</v>
      </c>
      <c r="BF246" s="188">
        <f t="shared" si="5"/>
        <v>0</v>
      </c>
      <c r="BG246" s="188">
        <f t="shared" si="6"/>
        <v>0</v>
      </c>
      <c r="BH246" s="188">
        <f t="shared" si="7"/>
        <v>0</v>
      </c>
      <c r="BI246" s="188">
        <f t="shared" si="8"/>
        <v>0</v>
      </c>
      <c r="BJ246" s="18" t="s">
        <v>141</v>
      </c>
      <c r="BK246" s="188">
        <f t="shared" si="9"/>
        <v>0</v>
      </c>
      <c r="BL246" s="18" t="s">
        <v>259</v>
      </c>
      <c r="BM246" s="187" t="s">
        <v>507</v>
      </c>
    </row>
    <row r="247" spans="1:65" s="2" customFormat="1" ht="14.45" customHeight="1">
      <c r="A247" s="36"/>
      <c r="B247" s="37"/>
      <c r="C247" s="176" t="s">
        <v>508</v>
      </c>
      <c r="D247" s="176" t="s">
        <v>135</v>
      </c>
      <c r="E247" s="177" t="s">
        <v>509</v>
      </c>
      <c r="F247" s="178" t="s">
        <v>510</v>
      </c>
      <c r="G247" s="179" t="s">
        <v>221</v>
      </c>
      <c r="H247" s="180">
        <v>18</v>
      </c>
      <c r="I247" s="181"/>
      <c r="J247" s="182">
        <f t="shared" si="0"/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 t="shared" si="1"/>
        <v>0</v>
      </c>
      <c r="Q247" s="185">
        <v>0</v>
      </c>
      <c r="R247" s="185">
        <f t="shared" si="2"/>
        <v>0</v>
      </c>
      <c r="S247" s="185">
        <v>0</v>
      </c>
      <c r="T247" s="186">
        <f t="shared" si="3"/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259</v>
      </c>
      <c r="AT247" s="187" t="s">
        <v>135</v>
      </c>
      <c r="AU247" s="187" t="s">
        <v>21</v>
      </c>
      <c r="AY247" s="18" t="s">
        <v>132</v>
      </c>
      <c r="BE247" s="188">
        <f t="shared" si="4"/>
        <v>0</v>
      </c>
      <c r="BF247" s="188">
        <f t="shared" si="5"/>
        <v>0</v>
      </c>
      <c r="BG247" s="188">
        <f t="shared" si="6"/>
        <v>0</v>
      </c>
      <c r="BH247" s="188">
        <f t="shared" si="7"/>
        <v>0</v>
      </c>
      <c r="BI247" s="188">
        <f t="shared" si="8"/>
        <v>0</v>
      </c>
      <c r="BJ247" s="18" t="s">
        <v>141</v>
      </c>
      <c r="BK247" s="188">
        <f t="shared" si="9"/>
        <v>0</v>
      </c>
      <c r="BL247" s="18" t="s">
        <v>259</v>
      </c>
      <c r="BM247" s="187" t="s">
        <v>511</v>
      </c>
    </row>
    <row r="248" spans="1:65" s="2" customFormat="1" ht="24.2" customHeight="1">
      <c r="A248" s="36"/>
      <c r="B248" s="37"/>
      <c r="C248" s="176" t="s">
        <v>512</v>
      </c>
      <c r="D248" s="176" t="s">
        <v>135</v>
      </c>
      <c r="E248" s="177" t="s">
        <v>513</v>
      </c>
      <c r="F248" s="178" t="s">
        <v>514</v>
      </c>
      <c r="G248" s="179" t="s">
        <v>221</v>
      </c>
      <c r="H248" s="180">
        <v>18</v>
      </c>
      <c r="I248" s="181"/>
      <c r="J248" s="182">
        <f t="shared" si="0"/>
        <v>0</v>
      </c>
      <c r="K248" s="178" t="s">
        <v>139</v>
      </c>
      <c r="L248" s="41"/>
      <c r="M248" s="183" t="s">
        <v>32</v>
      </c>
      <c r="N248" s="184" t="s">
        <v>51</v>
      </c>
      <c r="O248" s="66"/>
      <c r="P248" s="185">
        <f t="shared" si="1"/>
        <v>0</v>
      </c>
      <c r="Q248" s="185">
        <v>3.62E-3</v>
      </c>
      <c r="R248" s="185">
        <f t="shared" si="2"/>
        <v>6.5159999999999996E-2</v>
      </c>
      <c r="S248" s="185">
        <v>0</v>
      </c>
      <c r="T248" s="186">
        <f t="shared" si="3"/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7" t="s">
        <v>259</v>
      </c>
      <c r="AT248" s="187" t="s">
        <v>135</v>
      </c>
      <c r="AU248" s="187" t="s">
        <v>21</v>
      </c>
      <c r="AY248" s="18" t="s">
        <v>132</v>
      </c>
      <c r="BE248" s="188">
        <f t="shared" si="4"/>
        <v>0</v>
      </c>
      <c r="BF248" s="188">
        <f t="shared" si="5"/>
        <v>0</v>
      </c>
      <c r="BG248" s="188">
        <f t="shared" si="6"/>
        <v>0</v>
      </c>
      <c r="BH248" s="188">
        <f t="shared" si="7"/>
        <v>0</v>
      </c>
      <c r="BI248" s="188">
        <f t="shared" si="8"/>
        <v>0</v>
      </c>
      <c r="BJ248" s="18" t="s">
        <v>141</v>
      </c>
      <c r="BK248" s="188">
        <f t="shared" si="9"/>
        <v>0</v>
      </c>
      <c r="BL248" s="18" t="s">
        <v>259</v>
      </c>
      <c r="BM248" s="187" t="s">
        <v>515</v>
      </c>
    </row>
    <row r="249" spans="1:65" s="2" customFormat="1" ht="14.45" customHeight="1">
      <c r="A249" s="36"/>
      <c r="B249" s="37"/>
      <c r="C249" s="176" t="s">
        <v>516</v>
      </c>
      <c r="D249" s="176" t="s">
        <v>135</v>
      </c>
      <c r="E249" s="177" t="s">
        <v>517</v>
      </c>
      <c r="F249" s="178" t="s">
        <v>518</v>
      </c>
      <c r="G249" s="179" t="s">
        <v>373</v>
      </c>
      <c r="H249" s="180">
        <v>72</v>
      </c>
      <c r="I249" s="181"/>
      <c r="J249" s="182">
        <f t="shared" si="0"/>
        <v>0</v>
      </c>
      <c r="K249" s="178" t="s">
        <v>139</v>
      </c>
      <c r="L249" s="41"/>
      <c r="M249" s="183" t="s">
        <v>32</v>
      </c>
      <c r="N249" s="184" t="s">
        <v>51</v>
      </c>
      <c r="O249" s="66"/>
      <c r="P249" s="185">
        <f t="shared" si="1"/>
        <v>0</v>
      </c>
      <c r="Q249" s="185">
        <v>4.0000000000000002E-4</v>
      </c>
      <c r="R249" s="185">
        <f t="shared" si="2"/>
        <v>2.8800000000000003E-2</v>
      </c>
      <c r="S249" s="185">
        <v>0</v>
      </c>
      <c r="T249" s="186">
        <f t="shared" si="3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7" t="s">
        <v>150</v>
      </c>
      <c r="AT249" s="187" t="s">
        <v>135</v>
      </c>
      <c r="AU249" s="187" t="s">
        <v>21</v>
      </c>
      <c r="AY249" s="18" t="s">
        <v>132</v>
      </c>
      <c r="BE249" s="188">
        <f t="shared" si="4"/>
        <v>0</v>
      </c>
      <c r="BF249" s="188">
        <f t="shared" si="5"/>
        <v>0</v>
      </c>
      <c r="BG249" s="188">
        <f t="shared" si="6"/>
        <v>0</v>
      </c>
      <c r="BH249" s="188">
        <f t="shared" si="7"/>
        <v>0</v>
      </c>
      <c r="BI249" s="188">
        <f t="shared" si="8"/>
        <v>0</v>
      </c>
      <c r="BJ249" s="18" t="s">
        <v>141</v>
      </c>
      <c r="BK249" s="188">
        <f t="shared" si="9"/>
        <v>0</v>
      </c>
      <c r="BL249" s="18" t="s">
        <v>150</v>
      </c>
      <c r="BM249" s="187" t="s">
        <v>519</v>
      </c>
    </row>
    <row r="250" spans="1:65" s="2" customFormat="1" ht="24.2" customHeight="1">
      <c r="A250" s="36"/>
      <c r="B250" s="37"/>
      <c r="C250" s="176" t="s">
        <v>520</v>
      </c>
      <c r="D250" s="176" t="s">
        <v>135</v>
      </c>
      <c r="E250" s="177" t="s">
        <v>521</v>
      </c>
      <c r="F250" s="178" t="s">
        <v>522</v>
      </c>
      <c r="G250" s="179" t="s">
        <v>221</v>
      </c>
      <c r="H250" s="180">
        <v>36</v>
      </c>
      <c r="I250" s="181"/>
      <c r="J250" s="182">
        <f t="shared" si="0"/>
        <v>0</v>
      </c>
      <c r="K250" s="178" t="s">
        <v>139</v>
      </c>
      <c r="L250" s="41"/>
      <c r="M250" s="183" t="s">
        <v>32</v>
      </c>
      <c r="N250" s="184" t="s">
        <v>51</v>
      </c>
      <c r="O250" s="66"/>
      <c r="P250" s="185">
        <f t="shared" si="1"/>
        <v>0</v>
      </c>
      <c r="Q250" s="185">
        <v>5.6499999999999996E-3</v>
      </c>
      <c r="R250" s="185">
        <f t="shared" si="2"/>
        <v>0.2034</v>
      </c>
      <c r="S250" s="185">
        <v>0</v>
      </c>
      <c r="T250" s="186">
        <f t="shared" si="3"/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7" t="s">
        <v>259</v>
      </c>
      <c r="AT250" s="187" t="s">
        <v>135</v>
      </c>
      <c r="AU250" s="187" t="s">
        <v>21</v>
      </c>
      <c r="AY250" s="18" t="s">
        <v>132</v>
      </c>
      <c r="BE250" s="188">
        <f t="shared" si="4"/>
        <v>0</v>
      </c>
      <c r="BF250" s="188">
        <f t="shared" si="5"/>
        <v>0</v>
      </c>
      <c r="BG250" s="188">
        <f t="shared" si="6"/>
        <v>0</v>
      </c>
      <c r="BH250" s="188">
        <f t="shared" si="7"/>
        <v>0</v>
      </c>
      <c r="BI250" s="188">
        <f t="shared" si="8"/>
        <v>0</v>
      </c>
      <c r="BJ250" s="18" t="s">
        <v>141</v>
      </c>
      <c r="BK250" s="188">
        <f t="shared" si="9"/>
        <v>0</v>
      </c>
      <c r="BL250" s="18" t="s">
        <v>259</v>
      </c>
      <c r="BM250" s="187" t="s">
        <v>523</v>
      </c>
    </row>
    <row r="251" spans="1:65" s="2" customFormat="1" ht="24.2" customHeight="1">
      <c r="A251" s="36"/>
      <c r="B251" s="37"/>
      <c r="C251" s="176" t="s">
        <v>524</v>
      </c>
      <c r="D251" s="176" t="s">
        <v>135</v>
      </c>
      <c r="E251" s="177" t="s">
        <v>525</v>
      </c>
      <c r="F251" s="178" t="s">
        <v>526</v>
      </c>
      <c r="G251" s="179" t="s">
        <v>221</v>
      </c>
      <c r="H251" s="180">
        <v>28.6</v>
      </c>
      <c r="I251" s="181"/>
      <c r="J251" s="182">
        <f t="shared" si="0"/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 t="shared" si="1"/>
        <v>0</v>
      </c>
      <c r="Q251" s="185">
        <v>4.2900000000000004E-3</v>
      </c>
      <c r="R251" s="185">
        <f t="shared" si="2"/>
        <v>0.12269400000000001</v>
      </c>
      <c r="S251" s="185">
        <v>0</v>
      </c>
      <c r="T251" s="186">
        <f t="shared" si="3"/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259</v>
      </c>
      <c r="AT251" s="187" t="s">
        <v>135</v>
      </c>
      <c r="AU251" s="187" t="s">
        <v>21</v>
      </c>
      <c r="AY251" s="18" t="s">
        <v>132</v>
      </c>
      <c r="BE251" s="188">
        <f t="shared" si="4"/>
        <v>0</v>
      </c>
      <c r="BF251" s="188">
        <f t="shared" si="5"/>
        <v>0</v>
      </c>
      <c r="BG251" s="188">
        <f t="shared" si="6"/>
        <v>0</v>
      </c>
      <c r="BH251" s="188">
        <f t="shared" si="7"/>
        <v>0</v>
      </c>
      <c r="BI251" s="188">
        <f t="shared" si="8"/>
        <v>0</v>
      </c>
      <c r="BJ251" s="18" t="s">
        <v>141</v>
      </c>
      <c r="BK251" s="188">
        <f t="shared" si="9"/>
        <v>0</v>
      </c>
      <c r="BL251" s="18" t="s">
        <v>259</v>
      </c>
      <c r="BM251" s="187" t="s">
        <v>527</v>
      </c>
    </row>
    <row r="252" spans="1:65" s="2" customFormat="1" ht="14.45" customHeight="1">
      <c r="A252" s="36"/>
      <c r="B252" s="37"/>
      <c r="C252" s="176" t="s">
        <v>528</v>
      </c>
      <c r="D252" s="176" t="s">
        <v>135</v>
      </c>
      <c r="E252" s="177" t="s">
        <v>529</v>
      </c>
      <c r="F252" s="178" t="s">
        <v>530</v>
      </c>
      <c r="G252" s="179" t="s">
        <v>221</v>
      </c>
      <c r="H252" s="180">
        <v>14.7</v>
      </c>
      <c r="I252" s="181"/>
      <c r="J252" s="182">
        <f t="shared" si="0"/>
        <v>0</v>
      </c>
      <c r="K252" s="178" t="s">
        <v>32</v>
      </c>
      <c r="L252" s="41"/>
      <c r="M252" s="183" t="s">
        <v>32</v>
      </c>
      <c r="N252" s="184" t="s">
        <v>51</v>
      </c>
      <c r="O252" s="66"/>
      <c r="P252" s="185">
        <f t="shared" si="1"/>
        <v>0</v>
      </c>
      <c r="Q252" s="185">
        <v>2.9099999999999998E-3</v>
      </c>
      <c r="R252" s="185">
        <f t="shared" si="2"/>
        <v>4.2776999999999996E-2</v>
      </c>
      <c r="S252" s="185">
        <v>0</v>
      </c>
      <c r="T252" s="186">
        <f t="shared" si="3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259</v>
      </c>
      <c r="AT252" s="187" t="s">
        <v>135</v>
      </c>
      <c r="AU252" s="187" t="s">
        <v>21</v>
      </c>
      <c r="AY252" s="18" t="s">
        <v>132</v>
      </c>
      <c r="BE252" s="188">
        <f t="shared" si="4"/>
        <v>0</v>
      </c>
      <c r="BF252" s="188">
        <f t="shared" si="5"/>
        <v>0</v>
      </c>
      <c r="BG252" s="188">
        <f t="shared" si="6"/>
        <v>0</v>
      </c>
      <c r="BH252" s="188">
        <f t="shared" si="7"/>
        <v>0</v>
      </c>
      <c r="BI252" s="188">
        <f t="shared" si="8"/>
        <v>0</v>
      </c>
      <c r="BJ252" s="18" t="s">
        <v>141</v>
      </c>
      <c r="BK252" s="188">
        <f t="shared" si="9"/>
        <v>0</v>
      </c>
      <c r="BL252" s="18" t="s">
        <v>259</v>
      </c>
      <c r="BM252" s="187" t="s">
        <v>531</v>
      </c>
    </row>
    <row r="253" spans="1:65" s="2" customFormat="1" ht="24.2" customHeight="1">
      <c r="A253" s="36"/>
      <c r="B253" s="37"/>
      <c r="C253" s="176" t="s">
        <v>532</v>
      </c>
      <c r="D253" s="176" t="s">
        <v>135</v>
      </c>
      <c r="E253" s="177" t="s">
        <v>533</v>
      </c>
      <c r="F253" s="178" t="s">
        <v>534</v>
      </c>
      <c r="G253" s="179" t="s">
        <v>191</v>
      </c>
      <c r="H253" s="180">
        <v>6</v>
      </c>
      <c r="I253" s="181"/>
      <c r="J253" s="182">
        <f t="shared" si="0"/>
        <v>0</v>
      </c>
      <c r="K253" s="178" t="s">
        <v>139</v>
      </c>
      <c r="L253" s="41"/>
      <c r="M253" s="183" t="s">
        <v>32</v>
      </c>
      <c r="N253" s="184" t="s">
        <v>51</v>
      </c>
      <c r="O253" s="66"/>
      <c r="P253" s="185">
        <f t="shared" si="1"/>
        <v>0</v>
      </c>
      <c r="Q253" s="185">
        <v>1.082E-2</v>
      </c>
      <c r="R253" s="185">
        <f t="shared" si="2"/>
        <v>6.4920000000000005E-2</v>
      </c>
      <c r="S253" s="185">
        <v>0</v>
      </c>
      <c r="T253" s="186">
        <f t="shared" si="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7" t="s">
        <v>259</v>
      </c>
      <c r="AT253" s="187" t="s">
        <v>135</v>
      </c>
      <c r="AU253" s="187" t="s">
        <v>21</v>
      </c>
      <c r="AY253" s="18" t="s">
        <v>132</v>
      </c>
      <c r="BE253" s="188">
        <f t="shared" si="4"/>
        <v>0</v>
      </c>
      <c r="BF253" s="188">
        <f t="shared" si="5"/>
        <v>0</v>
      </c>
      <c r="BG253" s="188">
        <f t="shared" si="6"/>
        <v>0</v>
      </c>
      <c r="BH253" s="188">
        <f t="shared" si="7"/>
        <v>0</v>
      </c>
      <c r="BI253" s="188">
        <f t="shared" si="8"/>
        <v>0</v>
      </c>
      <c r="BJ253" s="18" t="s">
        <v>141</v>
      </c>
      <c r="BK253" s="188">
        <f t="shared" si="9"/>
        <v>0</v>
      </c>
      <c r="BL253" s="18" t="s">
        <v>259</v>
      </c>
      <c r="BM253" s="187" t="s">
        <v>535</v>
      </c>
    </row>
    <row r="254" spans="1:65" s="2" customFormat="1" ht="14.45" customHeight="1">
      <c r="A254" s="36"/>
      <c r="B254" s="37"/>
      <c r="C254" s="176" t="s">
        <v>536</v>
      </c>
      <c r="D254" s="176" t="s">
        <v>135</v>
      </c>
      <c r="E254" s="177" t="s">
        <v>537</v>
      </c>
      <c r="F254" s="178" t="s">
        <v>538</v>
      </c>
      <c r="G254" s="179" t="s">
        <v>221</v>
      </c>
      <c r="H254" s="180">
        <v>39.200000000000003</v>
      </c>
      <c r="I254" s="181"/>
      <c r="J254" s="182">
        <f t="shared" si="0"/>
        <v>0</v>
      </c>
      <c r="K254" s="178" t="s">
        <v>139</v>
      </c>
      <c r="L254" s="41"/>
      <c r="M254" s="183" t="s">
        <v>32</v>
      </c>
      <c r="N254" s="184" t="s">
        <v>51</v>
      </c>
      <c r="O254" s="66"/>
      <c r="P254" s="185">
        <f t="shared" si="1"/>
        <v>0</v>
      </c>
      <c r="Q254" s="185">
        <v>0</v>
      </c>
      <c r="R254" s="185">
        <f t="shared" si="2"/>
        <v>0</v>
      </c>
      <c r="S254" s="185">
        <v>0</v>
      </c>
      <c r="T254" s="186">
        <f t="shared" si="3"/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259</v>
      </c>
      <c r="AT254" s="187" t="s">
        <v>135</v>
      </c>
      <c r="AU254" s="187" t="s">
        <v>21</v>
      </c>
      <c r="AY254" s="18" t="s">
        <v>132</v>
      </c>
      <c r="BE254" s="188">
        <f t="shared" si="4"/>
        <v>0</v>
      </c>
      <c r="BF254" s="188">
        <f t="shared" si="5"/>
        <v>0</v>
      </c>
      <c r="BG254" s="188">
        <f t="shared" si="6"/>
        <v>0</v>
      </c>
      <c r="BH254" s="188">
        <f t="shared" si="7"/>
        <v>0</v>
      </c>
      <c r="BI254" s="188">
        <f t="shared" si="8"/>
        <v>0</v>
      </c>
      <c r="BJ254" s="18" t="s">
        <v>141</v>
      </c>
      <c r="BK254" s="188">
        <f t="shared" si="9"/>
        <v>0</v>
      </c>
      <c r="BL254" s="18" t="s">
        <v>259</v>
      </c>
      <c r="BM254" s="187" t="s">
        <v>539</v>
      </c>
    </row>
    <row r="255" spans="1:65" s="2" customFormat="1" ht="14.45" customHeight="1">
      <c r="A255" s="36"/>
      <c r="B255" s="37"/>
      <c r="C255" s="176" t="s">
        <v>540</v>
      </c>
      <c r="D255" s="176" t="s">
        <v>135</v>
      </c>
      <c r="E255" s="177" t="s">
        <v>541</v>
      </c>
      <c r="F255" s="178" t="s">
        <v>542</v>
      </c>
      <c r="G255" s="179" t="s">
        <v>373</v>
      </c>
      <c r="H255" s="180">
        <v>3</v>
      </c>
      <c r="I255" s="181"/>
      <c r="J255" s="182">
        <f t="shared" si="0"/>
        <v>0</v>
      </c>
      <c r="K255" s="178" t="s">
        <v>139</v>
      </c>
      <c r="L255" s="41"/>
      <c r="M255" s="183" t="s">
        <v>32</v>
      </c>
      <c r="N255" s="184" t="s">
        <v>51</v>
      </c>
      <c r="O255" s="66"/>
      <c r="P255" s="185">
        <f t="shared" si="1"/>
        <v>0</v>
      </c>
      <c r="Q255" s="185">
        <v>0</v>
      </c>
      <c r="R255" s="185">
        <f t="shared" si="2"/>
        <v>0</v>
      </c>
      <c r="S255" s="185">
        <v>0</v>
      </c>
      <c r="T255" s="186">
        <f t="shared" si="3"/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7" t="s">
        <v>259</v>
      </c>
      <c r="AT255" s="187" t="s">
        <v>135</v>
      </c>
      <c r="AU255" s="187" t="s">
        <v>21</v>
      </c>
      <c r="AY255" s="18" t="s">
        <v>132</v>
      </c>
      <c r="BE255" s="188">
        <f t="shared" si="4"/>
        <v>0</v>
      </c>
      <c r="BF255" s="188">
        <f t="shared" si="5"/>
        <v>0</v>
      </c>
      <c r="BG255" s="188">
        <f t="shared" si="6"/>
        <v>0</v>
      </c>
      <c r="BH255" s="188">
        <f t="shared" si="7"/>
        <v>0</v>
      </c>
      <c r="BI255" s="188">
        <f t="shared" si="8"/>
        <v>0</v>
      </c>
      <c r="BJ255" s="18" t="s">
        <v>141</v>
      </c>
      <c r="BK255" s="188">
        <f t="shared" si="9"/>
        <v>0</v>
      </c>
      <c r="BL255" s="18" t="s">
        <v>259</v>
      </c>
      <c r="BM255" s="187" t="s">
        <v>543</v>
      </c>
    </row>
    <row r="256" spans="1:65" s="2" customFormat="1" ht="24.2" customHeight="1">
      <c r="A256" s="36"/>
      <c r="B256" s="37"/>
      <c r="C256" s="176" t="s">
        <v>544</v>
      </c>
      <c r="D256" s="176" t="s">
        <v>135</v>
      </c>
      <c r="E256" s="177" t="s">
        <v>545</v>
      </c>
      <c r="F256" s="178" t="s">
        <v>546</v>
      </c>
      <c r="G256" s="179" t="s">
        <v>221</v>
      </c>
      <c r="H256" s="180">
        <v>22.8</v>
      </c>
      <c r="I256" s="181"/>
      <c r="J256" s="182">
        <f t="shared" si="0"/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 t="shared" si="1"/>
        <v>0</v>
      </c>
      <c r="Q256" s="185">
        <v>2.1700000000000001E-3</v>
      </c>
      <c r="R256" s="185">
        <f t="shared" si="2"/>
        <v>4.9476000000000006E-2</v>
      </c>
      <c r="S256" s="185">
        <v>0</v>
      </c>
      <c r="T256" s="186">
        <f t="shared" si="3"/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259</v>
      </c>
      <c r="AT256" s="187" t="s">
        <v>135</v>
      </c>
      <c r="AU256" s="187" t="s">
        <v>21</v>
      </c>
      <c r="AY256" s="18" t="s">
        <v>132</v>
      </c>
      <c r="BE256" s="188">
        <f t="shared" si="4"/>
        <v>0</v>
      </c>
      <c r="BF256" s="188">
        <f t="shared" si="5"/>
        <v>0</v>
      </c>
      <c r="BG256" s="188">
        <f t="shared" si="6"/>
        <v>0</v>
      </c>
      <c r="BH256" s="188">
        <f t="shared" si="7"/>
        <v>0</v>
      </c>
      <c r="BI256" s="188">
        <f t="shared" si="8"/>
        <v>0</v>
      </c>
      <c r="BJ256" s="18" t="s">
        <v>141</v>
      </c>
      <c r="BK256" s="188">
        <f t="shared" si="9"/>
        <v>0</v>
      </c>
      <c r="BL256" s="18" t="s">
        <v>259</v>
      </c>
      <c r="BM256" s="187" t="s">
        <v>547</v>
      </c>
    </row>
    <row r="257" spans="1:65" s="2" customFormat="1" ht="14.45" customHeight="1">
      <c r="A257" s="36"/>
      <c r="B257" s="37"/>
      <c r="C257" s="176" t="s">
        <v>548</v>
      </c>
      <c r="D257" s="176" t="s">
        <v>135</v>
      </c>
      <c r="E257" s="177" t="s">
        <v>549</v>
      </c>
      <c r="F257" s="178" t="s">
        <v>550</v>
      </c>
      <c r="G257" s="179" t="s">
        <v>373</v>
      </c>
      <c r="H257" s="180">
        <v>6</v>
      </c>
      <c r="I257" s="181"/>
      <c r="J257" s="182">
        <f t="shared" si="0"/>
        <v>0</v>
      </c>
      <c r="K257" s="178" t="s">
        <v>32</v>
      </c>
      <c r="L257" s="41"/>
      <c r="M257" s="183" t="s">
        <v>32</v>
      </c>
      <c r="N257" s="184" t="s">
        <v>51</v>
      </c>
      <c r="O257" s="66"/>
      <c r="P257" s="185">
        <f t="shared" si="1"/>
        <v>0</v>
      </c>
      <c r="Q257" s="185">
        <v>0</v>
      </c>
      <c r="R257" s="185">
        <f t="shared" si="2"/>
        <v>0</v>
      </c>
      <c r="S257" s="185">
        <v>0</v>
      </c>
      <c r="T257" s="186">
        <f t="shared" si="3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7" t="s">
        <v>259</v>
      </c>
      <c r="AT257" s="187" t="s">
        <v>135</v>
      </c>
      <c r="AU257" s="187" t="s">
        <v>21</v>
      </c>
      <c r="AY257" s="18" t="s">
        <v>132</v>
      </c>
      <c r="BE257" s="188">
        <f t="shared" si="4"/>
        <v>0</v>
      </c>
      <c r="BF257" s="188">
        <f t="shared" si="5"/>
        <v>0</v>
      </c>
      <c r="BG257" s="188">
        <f t="shared" si="6"/>
        <v>0</v>
      </c>
      <c r="BH257" s="188">
        <f t="shared" si="7"/>
        <v>0</v>
      </c>
      <c r="BI257" s="188">
        <f t="shared" si="8"/>
        <v>0</v>
      </c>
      <c r="BJ257" s="18" t="s">
        <v>141</v>
      </c>
      <c r="BK257" s="188">
        <f t="shared" si="9"/>
        <v>0</v>
      </c>
      <c r="BL257" s="18" t="s">
        <v>259</v>
      </c>
      <c r="BM257" s="187" t="s">
        <v>551</v>
      </c>
    </row>
    <row r="258" spans="1:65" s="2" customFormat="1" ht="14.45" customHeight="1">
      <c r="A258" s="36"/>
      <c r="B258" s="37"/>
      <c r="C258" s="176" t="s">
        <v>552</v>
      </c>
      <c r="D258" s="176" t="s">
        <v>135</v>
      </c>
      <c r="E258" s="177" t="s">
        <v>553</v>
      </c>
      <c r="F258" s="178" t="s">
        <v>554</v>
      </c>
      <c r="G258" s="179" t="s">
        <v>373</v>
      </c>
      <c r="H258" s="180">
        <v>6</v>
      </c>
      <c r="I258" s="181"/>
      <c r="J258" s="182">
        <f t="shared" si="0"/>
        <v>0</v>
      </c>
      <c r="K258" s="178" t="s">
        <v>139</v>
      </c>
      <c r="L258" s="41"/>
      <c r="M258" s="183" t="s">
        <v>32</v>
      </c>
      <c r="N258" s="184" t="s">
        <v>51</v>
      </c>
      <c r="O258" s="66"/>
      <c r="P258" s="185">
        <f t="shared" si="1"/>
        <v>0</v>
      </c>
      <c r="Q258" s="185">
        <v>0</v>
      </c>
      <c r="R258" s="185">
        <f t="shared" si="2"/>
        <v>0</v>
      </c>
      <c r="S258" s="185">
        <v>1.6500000000000001E-2</v>
      </c>
      <c r="T258" s="186">
        <f t="shared" si="3"/>
        <v>9.9000000000000005E-2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7" t="s">
        <v>259</v>
      </c>
      <c r="AT258" s="187" t="s">
        <v>135</v>
      </c>
      <c r="AU258" s="187" t="s">
        <v>21</v>
      </c>
      <c r="AY258" s="18" t="s">
        <v>132</v>
      </c>
      <c r="BE258" s="188">
        <f t="shared" si="4"/>
        <v>0</v>
      </c>
      <c r="BF258" s="188">
        <f t="shared" si="5"/>
        <v>0</v>
      </c>
      <c r="BG258" s="188">
        <f t="shared" si="6"/>
        <v>0</v>
      </c>
      <c r="BH258" s="188">
        <f t="shared" si="7"/>
        <v>0</v>
      </c>
      <c r="BI258" s="188">
        <f t="shared" si="8"/>
        <v>0</v>
      </c>
      <c r="BJ258" s="18" t="s">
        <v>141</v>
      </c>
      <c r="BK258" s="188">
        <f t="shared" si="9"/>
        <v>0</v>
      </c>
      <c r="BL258" s="18" t="s">
        <v>259</v>
      </c>
      <c r="BM258" s="187" t="s">
        <v>555</v>
      </c>
    </row>
    <row r="259" spans="1:65" s="2" customFormat="1" ht="14.45" customHeight="1">
      <c r="A259" s="36"/>
      <c r="B259" s="37"/>
      <c r="C259" s="176" t="s">
        <v>556</v>
      </c>
      <c r="D259" s="176" t="s">
        <v>135</v>
      </c>
      <c r="E259" s="177" t="s">
        <v>557</v>
      </c>
      <c r="F259" s="178" t="s">
        <v>558</v>
      </c>
      <c r="G259" s="179" t="s">
        <v>242</v>
      </c>
      <c r="H259" s="180">
        <v>2.29</v>
      </c>
      <c r="I259" s="181"/>
      <c r="J259" s="182">
        <f t="shared" si="0"/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 t="shared" si="1"/>
        <v>0</v>
      </c>
      <c r="Q259" s="185">
        <v>0</v>
      </c>
      <c r="R259" s="185">
        <f t="shared" si="2"/>
        <v>0</v>
      </c>
      <c r="S259" s="185">
        <v>0</v>
      </c>
      <c r="T259" s="186">
        <f t="shared" si="3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259</v>
      </c>
      <c r="AT259" s="187" t="s">
        <v>135</v>
      </c>
      <c r="AU259" s="187" t="s">
        <v>21</v>
      </c>
      <c r="AY259" s="18" t="s">
        <v>132</v>
      </c>
      <c r="BE259" s="188">
        <f t="shared" si="4"/>
        <v>0</v>
      </c>
      <c r="BF259" s="188">
        <f t="shared" si="5"/>
        <v>0</v>
      </c>
      <c r="BG259" s="188">
        <f t="shared" si="6"/>
        <v>0</v>
      </c>
      <c r="BH259" s="188">
        <f t="shared" si="7"/>
        <v>0</v>
      </c>
      <c r="BI259" s="188">
        <f t="shared" si="8"/>
        <v>0</v>
      </c>
      <c r="BJ259" s="18" t="s">
        <v>141</v>
      </c>
      <c r="BK259" s="188">
        <f t="shared" si="9"/>
        <v>0</v>
      </c>
      <c r="BL259" s="18" t="s">
        <v>259</v>
      </c>
      <c r="BM259" s="187" t="s">
        <v>559</v>
      </c>
    </row>
    <row r="260" spans="1:65" s="2" customFormat="1" ht="24.2" customHeight="1">
      <c r="A260" s="36"/>
      <c r="B260" s="37"/>
      <c r="C260" s="176" t="s">
        <v>560</v>
      </c>
      <c r="D260" s="176" t="s">
        <v>135</v>
      </c>
      <c r="E260" s="177" t="s">
        <v>561</v>
      </c>
      <c r="F260" s="178" t="s">
        <v>562</v>
      </c>
      <c r="G260" s="179" t="s">
        <v>242</v>
      </c>
      <c r="H260" s="180">
        <v>0.16600000000000001</v>
      </c>
      <c r="I260" s="181"/>
      <c r="J260" s="182">
        <f t="shared" si="0"/>
        <v>0</v>
      </c>
      <c r="K260" s="178" t="s">
        <v>139</v>
      </c>
      <c r="L260" s="41"/>
      <c r="M260" s="183" t="s">
        <v>32</v>
      </c>
      <c r="N260" s="184" t="s">
        <v>51</v>
      </c>
      <c r="O260" s="66"/>
      <c r="P260" s="185">
        <f t="shared" si="1"/>
        <v>0</v>
      </c>
      <c r="Q260" s="185">
        <v>0</v>
      </c>
      <c r="R260" s="185">
        <f t="shared" si="2"/>
        <v>0</v>
      </c>
      <c r="S260" s="185">
        <v>0</v>
      </c>
      <c r="T260" s="186">
        <f t="shared" si="3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259</v>
      </c>
      <c r="AT260" s="187" t="s">
        <v>135</v>
      </c>
      <c r="AU260" s="187" t="s">
        <v>21</v>
      </c>
      <c r="AY260" s="18" t="s">
        <v>132</v>
      </c>
      <c r="BE260" s="188">
        <f t="shared" si="4"/>
        <v>0</v>
      </c>
      <c r="BF260" s="188">
        <f t="shared" si="5"/>
        <v>0</v>
      </c>
      <c r="BG260" s="188">
        <f t="shared" si="6"/>
        <v>0</v>
      </c>
      <c r="BH260" s="188">
        <f t="shared" si="7"/>
        <v>0</v>
      </c>
      <c r="BI260" s="188">
        <f t="shared" si="8"/>
        <v>0</v>
      </c>
      <c r="BJ260" s="18" t="s">
        <v>141</v>
      </c>
      <c r="BK260" s="188">
        <f t="shared" si="9"/>
        <v>0</v>
      </c>
      <c r="BL260" s="18" t="s">
        <v>259</v>
      </c>
      <c r="BM260" s="187" t="s">
        <v>563</v>
      </c>
    </row>
    <row r="261" spans="1:65" s="12" customFormat="1" ht="25.9" customHeight="1">
      <c r="B261" s="160"/>
      <c r="C261" s="161"/>
      <c r="D261" s="162" t="s">
        <v>78</v>
      </c>
      <c r="E261" s="163" t="s">
        <v>564</v>
      </c>
      <c r="F261" s="163" t="s">
        <v>565</v>
      </c>
      <c r="G261" s="161"/>
      <c r="H261" s="161"/>
      <c r="I261" s="164"/>
      <c r="J261" s="165">
        <f>BK261</f>
        <v>0</v>
      </c>
      <c r="K261" s="161"/>
      <c r="L261" s="166"/>
      <c r="M261" s="167"/>
      <c r="N261" s="168"/>
      <c r="O261" s="168"/>
      <c r="P261" s="169">
        <f>P262+P276+P302+P307+P309+P311+P322+P325+P329+P334+P339</f>
        <v>0</v>
      </c>
      <c r="Q261" s="168"/>
      <c r="R261" s="169">
        <f>R262+R276+R302+R307+R309+R311+R322+R325+R329+R334+R339</f>
        <v>8.2164691200000028</v>
      </c>
      <c r="S261" s="168"/>
      <c r="T261" s="170">
        <f>T262+T276+T302+T307+T309+T311+T322+T325+T329+T334+T339</f>
        <v>0.54888999999999999</v>
      </c>
      <c r="AR261" s="171" t="s">
        <v>141</v>
      </c>
      <c r="AT261" s="172" t="s">
        <v>78</v>
      </c>
      <c r="AU261" s="172" t="s">
        <v>79</v>
      </c>
      <c r="AY261" s="171" t="s">
        <v>132</v>
      </c>
      <c r="BK261" s="173">
        <f>BK262+BK276+BK302+BK307+BK309+BK311+BK322+BK325+BK329+BK334+BK339</f>
        <v>0</v>
      </c>
    </row>
    <row r="262" spans="1:65" s="12" customFormat="1" ht="22.9" customHeight="1">
      <c r="B262" s="160"/>
      <c r="C262" s="161"/>
      <c r="D262" s="162" t="s">
        <v>78</v>
      </c>
      <c r="E262" s="174" t="s">
        <v>566</v>
      </c>
      <c r="F262" s="174" t="s">
        <v>567</v>
      </c>
      <c r="G262" s="161"/>
      <c r="H262" s="161"/>
      <c r="I262" s="164"/>
      <c r="J262" s="175">
        <f>BK262</f>
        <v>0</v>
      </c>
      <c r="K262" s="161"/>
      <c r="L262" s="166"/>
      <c r="M262" s="167"/>
      <c r="N262" s="168"/>
      <c r="O262" s="168"/>
      <c r="P262" s="169">
        <f>SUM(P263:P275)</f>
        <v>0</v>
      </c>
      <c r="Q262" s="168"/>
      <c r="R262" s="169">
        <f>SUM(R263:R275)</f>
        <v>0.42784800000000001</v>
      </c>
      <c r="S262" s="168"/>
      <c r="T262" s="170">
        <f>SUM(T263:T275)</f>
        <v>0.28349999999999997</v>
      </c>
      <c r="AR262" s="171" t="s">
        <v>141</v>
      </c>
      <c r="AT262" s="172" t="s">
        <v>78</v>
      </c>
      <c r="AU262" s="172" t="s">
        <v>21</v>
      </c>
      <c r="AY262" s="171" t="s">
        <v>132</v>
      </c>
      <c r="BK262" s="173">
        <f>SUM(BK263:BK275)</f>
        <v>0</v>
      </c>
    </row>
    <row r="263" spans="1:65" s="2" customFormat="1" ht="24.2" customHeight="1">
      <c r="A263" s="36"/>
      <c r="B263" s="37"/>
      <c r="C263" s="176" t="s">
        <v>568</v>
      </c>
      <c r="D263" s="176" t="s">
        <v>135</v>
      </c>
      <c r="E263" s="177" t="s">
        <v>569</v>
      </c>
      <c r="F263" s="178" t="s">
        <v>570</v>
      </c>
      <c r="G263" s="179" t="s">
        <v>191</v>
      </c>
      <c r="H263" s="180">
        <v>63</v>
      </c>
      <c r="I263" s="181"/>
      <c r="J263" s="182">
        <f>ROUND(I263*H263,2)</f>
        <v>0</v>
      </c>
      <c r="K263" s="178" t="s">
        <v>139</v>
      </c>
      <c r="L263" s="41"/>
      <c r="M263" s="183" t="s">
        <v>32</v>
      </c>
      <c r="N263" s="184" t="s">
        <v>51</v>
      </c>
      <c r="O263" s="66"/>
      <c r="P263" s="185">
        <f>O263*H263</f>
        <v>0</v>
      </c>
      <c r="Q263" s="185">
        <v>0</v>
      </c>
      <c r="R263" s="185">
        <f>Q263*H263</f>
        <v>0</v>
      </c>
      <c r="S263" s="185">
        <v>0</v>
      </c>
      <c r="T263" s="18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259</v>
      </c>
      <c r="AT263" s="187" t="s">
        <v>135</v>
      </c>
      <c r="AU263" s="187" t="s">
        <v>141</v>
      </c>
      <c r="AY263" s="18" t="s">
        <v>132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8" t="s">
        <v>141</v>
      </c>
      <c r="BK263" s="188">
        <f>ROUND(I263*H263,2)</f>
        <v>0</v>
      </c>
      <c r="BL263" s="18" t="s">
        <v>259</v>
      </c>
      <c r="BM263" s="187" t="s">
        <v>571</v>
      </c>
    </row>
    <row r="264" spans="1:65" s="13" customFormat="1">
      <c r="B264" s="194"/>
      <c r="C264" s="195"/>
      <c r="D264" s="196" t="s">
        <v>193</v>
      </c>
      <c r="E264" s="197" t="s">
        <v>32</v>
      </c>
      <c r="F264" s="198" t="s">
        <v>572</v>
      </c>
      <c r="G264" s="195"/>
      <c r="H264" s="199">
        <v>63</v>
      </c>
      <c r="I264" s="200"/>
      <c r="J264" s="195"/>
      <c r="K264" s="195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193</v>
      </c>
      <c r="AU264" s="205" t="s">
        <v>141</v>
      </c>
      <c r="AV264" s="13" t="s">
        <v>141</v>
      </c>
      <c r="AW264" s="13" t="s">
        <v>41</v>
      </c>
      <c r="AX264" s="13" t="s">
        <v>79</v>
      </c>
      <c r="AY264" s="205" t="s">
        <v>132</v>
      </c>
    </row>
    <row r="265" spans="1:65" s="14" customFormat="1">
      <c r="B265" s="206"/>
      <c r="C265" s="207"/>
      <c r="D265" s="196" t="s">
        <v>193</v>
      </c>
      <c r="E265" s="208" t="s">
        <v>32</v>
      </c>
      <c r="F265" s="209" t="s">
        <v>195</v>
      </c>
      <c r="G265" s="207"/>
      <c r="H265" s="210">
        <v>63</v>
      </c>
      <c r="I265" s="211"/>
      <c r="J265" s="207"/>
      <c r="K265" s="207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193</v>
      </c>
      <c r="AU265" s="216" t="s">
        <v>141</v>
      </c>
      <c r="AV265" s="14" t="s">
        <v>150</v>
      </c>
      <c r="AW265" s="14" t="s">
        <v>41</v>
      </c>
      <c r="AX265" s="14" t="s">
        <v>21</v>
      </c>
      <c r="AY265" s="216" t="s">
        <v>132</v>
      </c>
    </row>
    <row r="266" spans="1:65" s="2" customFormat="1" ht="14.45" customHeight="1">
      <c r="A266" s="36"/>
      <c r="B266" s="37"/>
      <c r="C266" s="217" t="s">
        <v>573</v>
      </c>
      <c r="D266" s="217" t="s">
        <v>234</v>
      </c>
      <c r="E266" s="218" t="s">
        <v>574</v>
      </c>
      <c r="F266" s="219" t="s">
        <v>575</v>
      </c>
      <c r="G266" s="220" t="s">
        <v>242</v>
      </c>
      <c r="H266" s="221">
        <v>6.9000000000000006E-2</v>
      </c>
      <c r="I266" s="222"/>
      <c r="J266" s="223">
        <f>ROUND(I266*H266,2)</f>
        <v>0</v>
      </c>
      <c r="K266" s="219" t="s">
        <v>139</v>
      </c>
      <c r="L266" s="224"/>
      <c r="M266" s="225" t="s">
        <v>32</v>
      </c>
      <c r="N266" s="226" t="s">
        <v>51</v>
      </c>
      <c r="O266" s="66"/>
      <c r="P266" s="185">
        <f>O266*H266</f>
        <v>0</v>
      </c>
      <c r="Q266" s="185">
        <v>1</v>
      </c>
      <c r="R266" s="185">
        <f>Q266*H266</f>
        <v>6.9000000000000006E-2</v>
      </c>
      <c r="S266" s="185">
        <v>0</v>
      </c>
      <c r="T266" s="18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342</v>
      </c>
      <c r="AT266" s="187" t="s">
        <v>234</v>
      </c>
      <c r="AU266" s="187" t="s">
        <v>141</v>
      </c>
      <c r="AY266" s="18" t="s">
        <v>132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8" t="s">
        <v>141</v>
      </c>
      <c r="BK266" s="188">
        <f>ROUND(I266*H266,2)</f>
        <v>0</v>
      </c>
      <c r="BL266" s="18" t="s">
        <v>259</v>
      </c>
      <c r="BM266" s="187" t="s">
        <v>576</v>
      </c>
    </row>
    <row r="267" spans="1:65" s="13" customFormat="1">
      <c r="B267" s="194"/>
      <c r="C267" s="195"/>
      <c r="D267" s="196" t="s">
        <v>193</v>
      </c>
      <c r="E267" s="195"/>
      <c r="F267" s="198" t="s">
        <v>577</v>
      </c>
      <c r="G267" s="195"/>
      <c r="H267" s="199">
        <v>6.9000000000000006E-2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193</v>
      </c>
      <c r="AU267" s="205" t="s">
        <v>141</v>
      </c>
      <c r="AV267" s="13" t="s">
        <v>141</v>
      </c>
      <c r="AW267" s="13" t="s">
        <v>4</v>
      </c>
      <c r="AX267" s="13" t="s">
        <v>21</v>
      </c>
      <c r="AY267" s="205" t="s">
        <v>132</v>
      </c>
    </row>
    <row r="268" spans="1:65" s="2" customFormat="1" ht="14.45" customHeight="1">
      <c r="A268" s="36"/>
      <c r="B268" s="37"/>
      <c r="C268" s="176" t="s">
        <v>578</v>
      </c>
      <c r="D268" s="176" t="s">
        <v>135</v>
      </c>
      <c r="E268" s="177" t="s">
        <v>579</v>
      </c>
      <c r="F268" s="178" t="s">
        <v>580</v>
      </c>
      <c r="G268" s="179" t="s">
        <v>191</v>
      </c>
      <c r="H268" s="180">
        <v>63</v>
      </c>
      <c r="I268" s="181"/>
      <c r="J268" s="182">
        <f>ROUND(I268*H268,2)</f>
        <v>0</v>
      </c>
      <c r="K268" s="178" t="s">
        <v>139</v>
      </c>
      <c r="L268" s="41"/>
      <c r="M268" s="183" t="s">
        <v>32</v>
      </c>
      <c r="N268" s="184" t="s">
        <v>51</v>
      </c>
      <c r="O268" s="66"/>
      <c r="P268" s="185">
        <f>O268*H268</f>
        <v>0</v>
      </c>
      <c r="Q268" s="185">
        <v>0</v>
      </c>
      <c r="R268" s="185">
        <f>Q268*H268</f>
        <v>0</v>
      </c>
      <c r="S268" s="185">
        <v>4.4999999999999997E-3</v>
      </c>
      <c r="T268" s="186">
        <f>S268*H268</f>
        <v>0.28349999999999997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150</v>
      </c>
      <c r="AT268" s="187" t="s">
        <v>135</v>
      </c>
      <c r="AU268" s="187" t="s">
        <v>141</v>
      </c>
      <c r="AY268" s="18" t="s">
        <v>132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18" t="s">
        <v>141</v>
      </c>
      <c r="BK268" s="188">
        <f>ROUND(I268*H268,2)</f>
        <v>0</v>
      </c>
      <c r="BL268" s="18" t="s">
        <v>150</v>
      </c>
      <c r="BM268" s="187" t="s">
        <v>581</v>
      </c>
    </row>
    <row r="269" spans="1:65" s="2" customFormat="1" ht="14.45" customHeight="1">
      <c r="A269" s="36"/>
      <c r="B269" s="37"/>
      <c r="C269" s="176" t="s">
        <v>582</v>
      </c>
      <c r="D269" s="176" t="s">
        <v>135</v>
      </c>
      <c r="E269" s="177" t="s">
        <v>583</v>
      </c>
      <c r="F269" s="178" t="s">
        <v>584</v>
      </c>
      <c r="G269" s="179" t="s">
        <v>191</v>
      </c>
      <c r="H269" s="180">
        <v>63</v>
      </c>
      <c r="I269" s="181"/>
      <c r="J269" s="182">
        <f>ROUND(I269*H269,2)</f>
        <v>0</v>
      </c>
      <c r="K269" s="178" t="s">
        <v>139</v>
      </c>
      <c r="L269" s="41"/>
      <c r="M269" s="183" t="s">
        <v>32</v>
      </c>
      <c r="N269" s="184" t="s">
        <v>51</v>
      </c>
      <c r="O269" s="66"/>
      <c r="P269" s="185">
        <f>O269*H269</f>
        <v>0</v>
      </c>
      <c r="Q269" s="185">
        <v>4.0000000000000002E-4</v>
      </c>
      <c r="R269" s="185">
        <f>Q269*H269</f>
        <v>2.52E-2</v>
      </c>
      <c r="S269" s="185">
        <v>0</v>
      </c>
      <c r="T269" s="18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7" t="s">
        <v>259</v>
      </c>
      <c r="AT269" s="187" t="s">
        <v>135</v>
      </c>
      <c r="AU269" s="187" t="s">
        <v>141</v>
      </c>
      <c r="AY269" s="18" t="s">
        <v>132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18" t="s">
        <v>141</v>
      </c>
      <c r="BK269" s="188">
        <f>ROUND(I269*H269,2)</f>
        <v>0</v>
      </c>
      <c r="BL269" s="18" t="s">
        <v>259</v>
      </c>
      <c r="BM269" s="187" t="s">
        <v>585</v>
      </c>
    </row>
    <row r="270" spans="1:65" s="2" customFormat="1" ht="14.45" customHeight="1">
      <c r="A270" s="36"/>
      <c r="B270" s="37"/>
      <c r="C270" s="217" t="s">
        <v>586</v>
      </c>
      <c r="D270" s="217" t="s">
        <v>234</v>
      </c>
      <c r="E270" s="218" t="s">
        <v>587</v>
      </c>
      <c r="F270" s="219" t="s">
        <v>588</v>
      </c>
      <c r="G270" s="220" t="s">
        <v>191</v>
      </c>
      <c r="H270" s="221">
        <v>75.599999999999994</v>
      </c>
      <c r="I270" s="222"/>
      <c r="J270" s="223">
        <f>ROUND(I270*H270,2)</f>
        <v>0</v>
      </c>
      <c r="K270" s="219" t="s">
        <v>139</v>
      </c>
      <c r="L270" s="224"/>
      <c r="M270" s="225" t="s">
        <v>32</v>
      </c>
      <c r="N270" s="226" t="s">
        <v>51</v>
      </c>
      <c r="O270" s="66"/>
      <c r="P270" s="185">
        <f>O270*H270</f>
        <v>0</v>
      </c>
      <c r="Q270" s="185">
        <v>3.8800000000000002E-3</v>
      </c>
      <c r="R270" s="185">
        <f>Q270*H270</f>
        <v>0.29332799999999998</v>
      </c>
      <c r="S270" s="185">
        <v>0</v>
      </c>
      <c r="T270" s="18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342</v>
      </c>
      <c r="AT270" s="187" t="s">
        <v>234</v>
      </c>
      <c r="AU270" s="187" t="s">
        <v>141</v>
      </c>
      <c r="AY270" s="18" t="s">
        <v>132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18" t="s">
        <v>141</v>
      </c>
      <c r="BK270" s="188">
        <f>ROUND(I270*H270,2)</f>
        <v>0</v>
      </c>
      <c r="BL270" s="18" t="s">
        <v>259</v>
      </c>
      <c r="BM270" s="187" t="s">
        <v>589</v>
      </c>
    </row>
    <row r="271" spans="1:65" s="13" customFormat="1">
      <c r="B271" s="194"/>
      <c r="C271" s="195"/>
      <c r="D271" s="196" t="s">
        <v>193</v>
      </c>
      <c r="E271" s="195"/>
      <c r="F271" s="198" t="s">
        <v>590</v>
      </c>
      <c r="G271" s="195"/>
      <c r="H271" s="199">
        <v>75.599999999999994</v>
      </c>
      <c r="I271" s="200"/>
      <c r="J271" s="195"/>
      <c r="K271" s="195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193</v>
      </c>
      <c r="AU271" s="205" t="s">
        <v>141</v>
      </c>
      <c r="AV271" s="13" t="s">
        <v>141</v>
      </c>
      <c r="AW271" s="13" t="s">
        <v>4</v>
      </c>
      <c r="AX271" s="13" t="s">
        <v>21</v>
      </c>
      <c r="AY271" s="205" t="s">
        <v>132</v>
      </c>
    </row>
    <row r="272" spans="1:65" s="2" customFormat="1" ht="24.2" customHeight="1">
      <c r="A272" s="36"/>
      <c r="B272" s="37"/>
      <c r="C272" s="176" t="s">
        <v>591</v>
      </c>
      <c r="D272" s="176" t="s">
        <v>135</v>
      </c>
      <c r="E272" s="177" t="s">
        <v>592</v>
      </c>
      <c r="F272" s="178" t="s">
        <v>593</v>
      </c>
      <c r="G272" s="179" t="s">
        <v>191</v>
      </c>
      <c r="H272" s="180">
        <v>63</v>
      </c>
      <c r="I272" s="181"/>
      <c r="J272" s="182">
        <f>ROUND(I272*H272,2)</f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>O272*H272</f>
        <v>0</v>
      </c>
      <c r="Q272" s="185">
        <v>4.0000000000000003E-5</v>
      </c>
      <c r="R272" s="185">
        <f>Q272*H272</f>
        <v>2.5200000000000001E-3</v>
      </c>
      <c r="S272" s="185">
        <v>0</v>
      </c>
      <c r="T272" s="18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259</v>
      </c>
      <c r="AT272" s="187" t="s">
        <v>135</v>
      </c>
      <c r="AU272" s="187" t="s">
        <v>141</v>
      </c>
      <c r="AY272" s="18" t="s">
        <v>132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18" t="s">
        <v>141</v>
      </c>
      <c r="BK272" s="188">
        <f>ROUND(I272*H272,2)</f>
        <v>0</v>
      </c>
      <c r="BL272" s="18" t="s">
        <v>259</v>
      </c>
      <c r="BM272" s="187" t="s">
        <v>594</v>
      </c>
    </row>
    <row r="273" spans="1:65" s="2" customFormat="1" ht="14.45" customHeight="1">
      <c r="A273" s="36"/>
      <c r="B273" s="37"/>
      <c r="C273" s="217" t="s">
        <v>595</v>
      </c>
      <c r="D273" s="217" t="s">
        <v>234</v>
      </c>
      <c r="E273" s="218" t="s">
        <v>596</v>
      </c>
      <c r="F273" s="219" t="s">
        <v>597</v>
      </c>
      <c r="G273" s="220" t="s">
        <v>191</v>
      </c>
      <c r="H273" s="221">
        <v>75.599999999999994</v>
      </c>
      <c r="I273" s="222"/>
      <c r="J273" s="223">
        <f>ROUND(I273*H273,2)</f>
        <v>0</v>
      </c>
      <c r="K273" s="219" t="s">
        <v>139</v>
      </c>
      <c r="L273" s="224"/>
      <c r="M273" s="225" t="s">
        <v>32</v>
      </c>
      <c r="N273" s="226" t="s">
        <v>51</v>
      </c>
      <c r="O273" s="66"/>
      <c r="P273" s="185">
        <f>O273*H273</f>
        <v>0</v>
      </c>
      <c r="Q273" s="185">
        <v>5.0000000000000001E-4</v>
      </c>
      <c r="R273" s="185">
        <f>Q273*H273</f>
        <v>3.78E-2</v>
      </c>
      <c r="S273" s="185">
        <v>0</v>
      </c>
      <c r="T273" s="18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342</v>
      </c>
      <c r="AT273" s="187" t="s">
        <v>234</v>
      </c>
      <c r="AU273" s="187" t="s">
        <v>141</v>
      </c>
      <c r="AY273" s="18" t="s">
        <v>132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18" t="s">
        <v>141</v>
      </c>
      <c r="BK273" s="188">
        <f>ROUND(I273*H273,2)</f>
        <v>0</v>
      </c>
      <c r="BL273" s="18" t="s">
        <v>259</v>
      </c>
      <c r="BM273" s="187" t="s">
        <v>598</v>
      </c>
    </row>
    <row r="274" spans="1:65" s="13" customFormat="1">
      <c r="B274" s="194"/>
      <c r="C274" s="195"/>
      <c r="D274" s="196" t="s">
        <v>193</v>
      </c>
      <c r="E274" s="195"/>
      <c r="F274" s="198" t="s">
        <v>590</v>
      </c>
      <c r="G274" s="195"/>
      <c r="H274" s="199">
        <v>75.599999999999994</v>
      </c>
      <c r="I274" s="200"/>
      <c r="J274" s="195"/>
      <c r="K274" s="195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193</v>
      </c>
      <c r="AU274" s="205" t="s">
        <v>141</v>
      </c>
      <c r="AV274" s="13" t="s">
        <v>141</v>
      </c>
      <c r="AW274" s="13" t="s">
        <v>4</v>
      </c>
      <c r="AX274" s="13" t="s">
        <v>21</v>
      </c>
      <c r="AY274" s="205" t="s">
        <v>132</v>
      </c>
    </row>
    <row r="275" spans="1:65" s="2" customFormat="1" ht="24.2" customHeight="1">
      <c r="A275" s="36"/>
      <c r="B275" s="37"/>
      <c r="C275" s="176" t="s">
        <v>599</v>
      </c>
      <c r="D275" s="176" t="s">
        <v>135</v>
      </c>
      <c r="E275" s="177" t="s">
        <v>600</v>
      </c>
      <c r="F275" s="178" t="s">
        <v>601</v>
      </c>
      <c r="G275" s="179" t="s">
        <v>242</v>
      </c>
      <c r="H275" s="180">
        <v>0.42799999999999999</v>
      </c>
      <c r="I275" s="181"/>
      <c r="J275" s="182">
        <f>ROUND(I275*H275,2)</f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>O275*H275</f>
        <v>0</v>
      </c>
      <c r="Q275" s="185">
        <v>0</v>
      </c>
      <c r="R275" s="185">
        <f>Q275*H275</f>
        <v>0</v>
      </c>
      <c r="S275" s="185">
        <v>0</v>
      </c>
      <c r="T275" s="18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259</v>
      </c>
      <c r="AT275" s="187" t="s">
        <v>135</v>
      </c>
      <c r="AU275" s="187" t="s">
        <v>141</v>
      </c>
      <c r="AY275" s="18" t="s">
        <v>132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18" t="s">
        <v>141</v>
      </c>
      <c r="BK275" s="188">
        <f>ROUND(I275*H275,2)</f>
        <v>0</v>
      </c>
      <c r="BL275" s="18" t="s">
        <v>259</v>
      </c>
      <c r="BM275" s="187" t="s">
        <v>602</v>
      </c>
    </row>
    <row r="276" spans="1:65" s="12" customFormat="1" ht="22.9" customHeight="1">
      <c r="B276" s="160"/>
      <c r="C276" s="161"/>
      <c r="D276" s="162" t="s">
        <v>78</v>
      </c>
      <c r="E276" s="174" t="s">
        <v>603</v>
      </c>
      <c r="F276" s="174" t="s">
        <v>604</v>
      </c>
      <c r="G276" s="161"/>
      <c r="H276" s="161"/>
      <c r="I276" s="164"/>
      <c r="J276" s="175">
        <f>BK276</f>
        <v>0</v>
      </c>
      <c r="K276" s="161"/>
      <c r="L276" s="166"/>
      <c r="M276" s="167"/>
      <c r="N276" s="168"/>
      <c r="O276" s="168"/>
      <c r="P276" s="169">
        <f>SUM(P277:P301)</f>
        <v>0</v>
      </c>
      <c r="Q276" s="168"/>
      <c r="R276" s="169">
        <f>SUM(R277:R301)</f>
        <v>3.1119497200000006</v>
      </c>
      <c r="S276" s="168"/>
      <c r="T276" s="170">
        <f>SUM(T277:T301)</f>
        <v>0</v>
      </c>
      <c r="AR276" s="171" t="s">
        <v>141</v>
      </c>
      <c r="AT276" s="172" t="s">
        <v>78</v>
      </c>
      <c r="AU276" s="172" t="s">
        <v>21</v>
      </c>
      <c r="AY276" s="171" t="s">
        <v>132</v>
      </c>
      <c r="BK276" s="173">
        <f>SUM(BK277:BK301)</f>
        <v>0</v>
      </c>
    </row>
    <row r="277" spans="1:65" s="2" customFormat="1" ht="14.45" customHeight="1">
      <c r="A277" s="36"/>
      <c r="B277" s="37"/>
      <c r="C277" s="176" t="s">
        <v>605</v>
      </c>
      <c r="D277" s="176" t="s">
        <v>135</v>
      </c>
      <c r="E277" s="177" t="s">
        <v>606</v>
      </c>
      <c r="F277" s="178" t="s">
        <v>607</v>
      </c>
      <c r="G277" s="179" t="s">
        <v>191</v>
      </c>
      <c r="H277" s="180">
        <v>122.72</v>
      </c>
      <c r="I277" s="181"/>
      <c r="J277" s="182">
        <f>ROUND(I277*H277,2)</f>
        <v>0</v>
      </c>
      <c r="K277" s="178" t="s">
        <v>139</v>
      </c>
      <c r="L277" s="41"/>
      <c r="M277" s="183" t="s">
        <v>32</v>
      </c>
      <c r="N277" s="184" t="s">
        <v>51</v>
      </c>
      <c r="O277" s="66"/>
      <c r="P277" s="185">
        <f>O277*H277</f>
        <v>0</v>
      </c>
      <c r="Q277" s="185">
        <v>6.0299999999999998E-3</v>
      </c>
      <c r="R277" s="185">
        <f>Q277*H277</f>
        <v>0.74000159999999993</v>
      </c>
      <c r="S277" s="185">
        <v>0</v>
      </c>
      <c r="T277" s="18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259</v>
      </c>
      <c r="AT277" s="187" t="s">
        <v>135</v>
      </c>
      <c r="AU277" s="187" t="s">
        <v>141</v>
      </c>
      <c r="AY277" s="18" t="s">
        <v>132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8" t="s">
        <v>141</v>
      </c>
      <c r="BK277" s="188">
        <f>ROUND(I277*H277,2)</f>
        <v>0</v>
      </c>
      <c r="BL277" s="18" t="s">
        <v>259</v>
      </c>
      <c r="BM277" s="187" t="s">
        <v>608</v>
      </c>
    </row>
    <row r="278" spans="1:65" s="2" customFormat="1" ht="14.45" customHeight="1">
      <c r="A278" s="36"/>
      <c r="B278" s="37"/>
      <c r="C278" s="217" t="s">
        <v>609</v>
      </c>
      <c r="D278" s="217" t="s">
        <v>234</v>
      </c>
      <c r="E278" s="218" t="s">
        <v>610</v>
      </c>
      <c r="F278" s="219" t="s">
        <v>611</v>
      </c>
      <c r="G278" s="220" t="s">
        <v>198</v>
      </c>
      <c r="H278" s="221">
        <v>15.462</v>
      </c>
      <c r="I278" s="222"/>
      <c r="J278" s="223">
        <f>ROUND(I278*H278,2)</f>
        <v>0</v>
      </c>
      <c r="K278" s="219" t="s">
        <v>139</v>
      </c>
      <c r="L278" s="224"/>
      <c r="M278" s="225" t="s">
        <v>32</v>
      </c>
      <c r="N278" s="226" t="s">
        <v>51</v>
      </c>
      <c r="O278" s="66"/>
      <c r="P278" s="185">
        <f>O278*H278</f>
        <v>0</v>
      </c>
      <c r="Q278" s="185">
        <v>0.04</v>
      </c>
      <c r="R278" s="185">
        <f>Q278*H278</f>
        <v>0.61848000000000003</v>
      </c>
      <c r="S278" s="185">
        <v>0</v>
      </c>
      <c r="T278" s="18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342</v>
      </c>
      <c r="AT278" s="187" t="s">
        <v>234</v>
      </c>
      <c r="AU278" s="187" t="s">
        <v>141</v>
      </c>
      <c r="AY278" s="18" t="s">
        <v>132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8" t="s">
        <v>141</v>
      </c>
      <c r="BK278" s="188">
        <f>ROUND(I278*H278,2)</f>
        <v>0</v>
      </c>
      <c r="BL278" s="18" t="s">
        <v>259</v>
      </c>
      <c r="BM278" s="187" t="s">
        <v>612</v>
      </c>
    </row>
    <row r="279" spans="1:65" s="13" customFormat="1">
      <c r="B279" s="194"/>
      <c r="C279" s="195"/>
      <c r="D279" s="196" t="s">
        <v>193</v>
      </c>
      <c r="E279" s="197" t="s">
        <v>32</v>
      </c>
      <c r="F279" s="198" t="s">
        <v>613</v>
      </c>
      <c r="G279" s="195"/>
      <c r="H279" s="199">
        <v>14.726000000000001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193</v>
      </c>
      <c r="AU279" s="205" t="s">
        <v>141</v>
      </c>
      <c r="AV279" s="13" t="s">
        <v>141</v>
      </c>
      <c r="AW279" s="13" t="s">
        <v>41</v>
      </c>
      <c r="AX279" s="13" t="s">
        <v>21</v>
      </c>
      <c r="AY279" s="205" t="s">
        <v>132</v>
      </c>
    </row>
    <row r="280" spans="1:65" s="13" customFormat="1">
      <c r="B280" s="194"/>
      <c r="C280" s="195"/>
      <c r="D280" s="196" t="s">
        <v>193</v>
      </c>
      <c r="E280" s="195"/>
      <c r="F280" s="198" t="s">
        <v>614</v>
      </c>
      <c r="G280" s="195"/>
      <c r="H280" s="199">
        <v>15.462</v>
      </c>
      <c r="I280" s="200"/>
      <c r="J280" s="195"/>
      <c r="K280" s="195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193</v>
      </c>
      <c r="AU280" s="205" t="s">
        <v>141</v>
      </c>
      <c r="AV280" s="13" t="s">
        <v>141</v>
      </c>
      <c r="AW280" s="13" t="s">
        <v>4</v>
      </c>
      <c r="AX280" s="13" t="s">
        <v>21</v>
      </c>
      <c r="AY280" s="205" t="s">
        <v>132</v>
      </c>
    </row>
    <row r="281" spans="1:65" s="2" customFormat="1" ht="24.2" customHeight="1">
      <c r="A281" s="36"/>
      <c r="B281" s="37"/>
      <c r="C281" s="176" t="s">
        <v>615</v>
      </c>
      <c r="D281" s="176" t="s">
        <v>135</v>
      </c>
      <c r="E281" s="177" t="s">
        <v>616</v>
      </c>
      <c r="F281" s="178" t="s">
        <v>617</v>
      </c>
      <c r="G281" s="179" t="s">
        <v>191</v>
      </c>
      <c r="H281" s="180">
        <v>160.32</v>
      </c>
      <c r="I281" s="181"/>
      <c r="J281" s="182">
        <f>ROUND(I281*H281,2)</f>
        <v>0</v>
      </c>
      <c r="K281" s="178" t="s">
        <v>618</v>
      </c>
      <c r="L281" s="41"/>
      <c r="M281" s="183" t="s">
        <v>32</v>
      </c>
      <c r="N281" s="184" t="s">
        <v>51</v>
      </c>
      <c r="O281" s="66"/>
      <c r="P281" s="185">
        <f>O281*H281</f>
        <v>0</v>
      </c>
      <c r="Q281" s="185">
        <v>0</v>
      </c>
      <c r="R281" s="185">
        <f>Q281*H281</f>
        <v>0</v>
      </c>
      <c r="S281" s="185">
        <v>0</v>
      </c>
      <c r="T281" s="18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7" t="s">
        <v>259</v>
      </c>
      <c r="AT281" s="187" t="s">
        <v>135</v>
      </c>
      <c r="AU281" s="187" t="s">
        <v>141</v>
      </c>
      <c r="AY281" s="18" t="s">
        <v>132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8" t="s">
        <v>141</v>
      </c>
      <c r="BK281" s="188">
        <f>ROUND(I281*H281,2)</f>
        <v>0</v>
      </c>
      <c r="BL281" s="18" t="s">
        <v>259</v>
      </c>
      <c r="BM281" s="187" t="s">
        <v>619</v>
      </c>
    </row>
    <row r="282" spans="1:65" s="2" customFormat="1" ht="14.45" customHeight="1">
      <c r="A282" s="36"/>
      <c r="B282" s="37"/>
      <c r="C282" s="217" t="s">
        <v>620</v>
      </c>
      <c r="D282" s="217" t="s">
        <v>234</v>
      </c>
      <c r="E282" s="218" t="s">
        <v>621</v>
      </c>
      <c r="F282" s="219" t="s">
        <v>622</v>
      </c>
      <c r="G282" s="220" t="s">
        <v>191</v>
      </c>
      <c r="H282" s="221">
        <v>323.846</v>
      </c>
      <c r="I282" s="222"/>
      <c r="J282" s="223">
        <f>ROUND(I282*H282,2)</f>
        <v>0</v>
      </c>
      <c r="K282" s="219" t="s">
        <v>618</v>
      </c>
      <c r="L282" s="224"/>
      <c r="M282" s="225" t="s">
        <v>32</v>
      </c>
      <c r="N282" s="226" t="s">
        <v>51</v>
      </c>
      <c r="O282" s="66"/>
      <c r="P282" s="185">
        <f>O282*H282</f>
        <v>0</v>
      </c>
      <c r="Q282" s="185">
        <v>3.9199999999999999E-3</v>
      </c>
      <c r="R282" s="185">
        <f>Q282*H282</f>
        <v>1.2694763199999999</v>
      </c>
      <c r="S282" s="185">
        <v>0</v>
      </c>
      <c r="T282" s="18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7" t="s">
        <v>342</v>
      </c>
      <c r="AT282" s="187" t="s">
        <v>234</v>
      </c>
      <c r="AU282" s="187" t="s">
        <v>141</v>
      </c>
      <c r="AY282" s="18" t="s">
        <v>132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18" t="s">
        <v>141</v>
      </c>
      <c r="BK282" s="188">
        <f>ROUND(I282*H282,2)</f>
        <v>0</v>
      </c>
      <c r="BL282" s="18" t="s">
        <v>259</v>
      </c>
      <c r="BM282" s="187" t="s">
        <v>623</v>
      </c>
    </row>
    <row r="283" spans="1:65" s="13" customFormat="1">
      <c r="B283" s="194"/>
      <c r="C283" s="195"/>
      <c r="D283" s="196" t="s">
        <v>193</v>
      </c>
      <c r="E283" s="195"/>
      <c r="F283" s="198" t="s">
        <v>624</v>
      </c>
      <c r="G283" s="195"/>
      <c r="H283" s="199">
        <v>323.846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193</v>
      </c>
      <c r="AU283" s="205" t="s">
        <v>141</v>
      </c>
      <c r="AV283" s="13" t="s">
        <v>141</v>
      </c>
      <c r="AW283" s="13" t="s">
        <v>4</v>
      </c>
      <c r="AX283" s="13" t="s">
        <v>21</v>
      </c>
      <c r="AY283" s="205" t="s">
        <v>132</v>
      </c>
    </row>
    <row r="284" spans="1:65" s="2" customFormat="1" ht="14.45" customHeight="1">
      <c r="A284" s="36"/>
      <c r="B284" s="37"/>
      <c r="C284" s="176" t="s">
        <v>625</v>
      </c>
      <c r="D284" s="176" t="s">
        <v>135</v>
      </c>
      <c r="E284" s="177" t="s">
        <v>626</v>
      </c>
      <c r="F284" s="178" t="s">
        <v>627</v>
      </c>
      <c r="G284" s="179" t="s">
        <v>191</v>
      </c>
      <c r="H284" s="180">
        <v>160.32</v>
      </c>
      <c r="I284" s="181"/>
      <c r="J284" s="182">
        <f>ROUND(I284*H284,2)</f>
        <v>0</v>
      </c>
      <c r="K284" s="178" t="s">
        <v>139</v>
      </c>
      <c r="L284" s="41"/>
      <c r="M284" s="183" t="s">
        <v>32</v>
      </c>
      <c r="N284" s="184" t="s">
        <v>51</v>
      </c>
      <c r="O284" s="66"/>
      <c r="P284" s="185">
        <f>O284*H284</f>
        <v>0</v>
      </c>
      <c r="Q284" s="185">
        <v>3.0000000000000001E-5</v>
      </c>
      <c r="R284" s="185">
        <f>Q284*H284</f>
        <v>4.8095999999999998E-3</v>
      </c>
      <c r="S284" s="185">
        <v>0</v>
      </c>
      <c r="T284" s="18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259</v>
      </c>
      <c r="AT284" s="187" t="s">
        <v>135</v>
      </c>
      <c r="AU284" s="187" t="s">
        <v>141</v>
      </c>
      <c r="AY284" s="18" t="s">
        <v>132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8" t="s">
        <v>141</v>
      </c>
      <c r="BK284" s="188">
        <f>ROUND(I284*H284,2)</f>
        <v>0</v>
      </c>
      <c r="BL284" s="18" t="s">
        <v>259</v>
      </c>
      <c r="BM284" s="187" t="s">
        <v>628</v>
      </c>
    </row>
    <row r="285" spans="1:65" s="2" customFormat="1" ht="14.45" customHeight="1">
      <c r="A285" s="36"/>
      <c r="B285" s="37"/>
      <c r="C285" s="217" t="s">
        <v>629</v>
      </c>
      <c r="D285" s="217" t="s">
        <v>234</v>
      </c>
      <c r="E285" s="218" t="s">
        <v>630</v>
      </c>
      <c r="F285" s="219" t="s">
        <v>631</v>
      </c>
      <c r="G285" s="220" t="s">
        <v>191</v>
      </c>
      <c r="H285" s="221">
        <v>168.33600000000001</v>
      </c>
      <c r="I285" s="222"/>
      <c r="J285" s="223">
        <f>ROUND(I285*H285,2)</f>
        <v>0</v>
      </c>
      <c r="K285" s="219" t="s">
        <v>139</v>
      </c>
      <c r="L285" s="224"/>
      <c r="M285" s="225" t="s">
        <v>32</v>
      </c>
      <c r="N285" s="226" t="s">
        <v>51</v>
      </c>
      <c r="O285" s="66"/>
      <c r="P285" s="185">
        <f>O285*H285</f>
        <v>0</v>
      </c>
      <c r="Q285" s="185">
        <v>1.8000000000000001E-4</v>
      </c>
      <c r="R285" s="185">
        <f>Q285*H285</f>
        <v>3.0300480000000005E-2</v>
      </c>
      <c r="S285" s="185">
        <v>0</v>
      </c>
      <c r="T285" s="18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342</v>
      </c>
      <c r="AT285" s="187" t="s">
        <v>234</v>
      </c>
      <c r="AU285" s="187" t="s">
        <v>141</v>
      </c>
      <c r="AY285" s="18" t="s">
        <v>132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18" t="s">
        <v>141</v>
      </c>
      <c r="BK285" s="188">
        <f>ROUND(I285*H285,2)</f>
        <v>0</v>
      </c>
      <c r="BL285" s="18" t="s">
        <v>259</v>
      </c>
      <c r="BM285" s="187" t="s">
        <v>632</v>
      </c>
    </row>
    <row r="286" spans="1:65" s="13" customFormat="1">
      <c r="B286" s="194"/>
      <c r="C286" s="195"/>
      <c r="D286" s="196" t="s">
        <v>193</v>
      </c>
      <c r="E286" s="195"/>
      <c r="F286" s="198" t="s">
        <v>633</v>
      </c>
      <c r="G286" s="195"/>
      <c r="H286" s="199">
        <v>168.33600000000001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193</v>
      </c>
      <c r="AU286" s="205" t="s">
        <v>141</v>
      </c>
      <c r="AV286" s="13" t="s">
        <v>141</v>
      </c>
      <c r="AW286" s="13" t="s">
        <v>4</v>
      </c>
      <c r="AX286" s="13" t="s">
        <v>21</v>
      </c>
      <c r="AY286" s="205" t="s">
        <v>132</v>
      </c>
    </row>
    <row r="287" spans="1:65" s="2" customFormat="1" ht="24.2" customHeight="1">
      <c r="A287" s="36"/>
      <c r="B287" s="37"/>
      <c r="C287" s="176" t="s">
        <v>634</v>
      </c>
      <c r="D287" s="176" t="s">
        <v>135</v>
      </c>
      <c r="E287" s="177" t="s">
        <v>635</v>
      </c>
      <c r="F287" s="178" t="s">
        <v>636</v>
      </c>
      <c r="G287" s="179" t="s">
        <v>191</v>
      </c>
      <c r="H287" s="180">
        <v>28.161999999999999</v>
      </c>
      <c r="I287" s="181"/>
      <c r="J287" s="182">
        <f>ROUND(I287*H287,2)</f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>O287*H287</f>
        <v>0</v>
      </c>
      <c r="Q287" s="185">
        <v>6.0600000000000003E-3</v>
      </c>
      <c r="R287" s="185">
        <f>Q287*H287</f>
        <v>0.17066171999999999</v>
      </c>
      <c r="S287" s="185">
        <v>0</v>
      </c>
      <c r="T287" s="18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259</v>
      </c>
      <c r="AT287" s="187" t="s">
        <v>135</v>
      </c>
      <c r="AU287" s="187" t="s">
        <v>141</v>
      </c>
      <c r="AY287" s="18" t="s">
        <v>132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8" t="s">
        <v>141</v>
      </c>
      <c r="BK287" s="188">
        <f>ROUND(I287*H287,2)</f>
        <v>0</v>
      </c>
      <c r="BL287" s="18" t="s">
        <v>259</v>
      </c>
      <c r="BM287" s="187" t="s">
        <v>637</v>
      </c>
    </row>
    <row r="288" spans="1:65" s="13" customFormat="1">
      <c r="B288" s="194"/>
      <c r="C288" s="195"/>
      <c r="D288" s="196" t="s">
        <v>193</v>
      </c>
      <c r="E288" s="197" t="s">
        <v>32</v>
      </c>
      <c r="F288" s="198" t="s">
        <v>638</v>
      </c>
      <c r="G288" s="195"/>
      <c r="H288" s="199">
        <v>29.762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193</v>
      </c>
      <c r="AU288" s="205" t="s">
        <v>141</v>
      </c>
      <c r="AV288" s="13" t="s">
        <v>141</v>
      </c>
      <c r="AW288" s="13" t="s">
        <v>41</v>
      </c>
      <c r="AX288" s="13" t="s">
        <v>79</v>
      </c>
      <c r="AY288" s="205" t="s">
        <v>132</v>
      </c>
    </row>
    <row r="289" spans="1:65" s="13" customFormat="1">
      <c r="B289" s="194"/>
      <c r="C289" s="195"/>
      <c r="D289" s="196" t="s">
        <v>193</v>
      </c>
      <c r="E289" s="197" t="s">
        <v>32</v>
      </c>
      <c r="F289" s="198" t="s">
        <v>639</v>
      </c>
      <c r="G289" s="195"/>
      <c r="H289" s="199">
        <v>-1.6</v>
      </c>
      <c r="I289" s="200"/>
      <c r="J289" s="195"/>
      <c r="K289" s="195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193</v>
      </c>
      <c r="AU289" s="205" t="s">
        <v>141</v>
      </c>
      <c r="AV289" s="13" t="s">
        <v>141</v>
      </c>
      <c r="AW289" s="13" t="s">
        <v>41</v>
      </c>
      <c r="AX289" s="13" t="s">
        <v>79</v>
      </c>
      <c r="AY289" s="205" t="s">
        <v>132</v>
      </c>
    </row>
    <row r="290" spans="1:65" s="14" customFormat="1">
      <c r="B290" s="206"/>
      <c r="C290" s="207"/>
      <c r="D290" s="196" t="s">
        <v>193</v>
      </c>
      <c r="E290" s="208" t="s">
        <v>32</v>
      </c>
      <c r="F290" s="209" t="s">
        <v>195</v>
      </c>
      <c r="G290" s="207"/>
      <c r="H290" s="210">
        <v>28.161999999999999</v>
      </c>
      <c r="I290" s="211"/>
      <c r="J290" s="207"/>
      <c r="K290" s="207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193</v>
      </c>
      <c r="AU290" s="216" t="s">
        <v>141</v>
      </c>
      <c r="AV290" s="14" t="s">
        <v>150</v>
      </c>
      <c r="AW290" s="14" t="s">
        <v>41</v>
      </c>
      <c r="AX290" s="14" t="s">
        <v>21</v>
      </c>
      <c r="AY290" s="216" t="s">
        <v>132</v>
      </c>
    </row>
    <row r="291" spans="1:65" s="2" customFormat="1" ht="14.45" customHeight="1">
      <c r="A291" s="36"/>
      <c r="B291" s="37"/>
      <c r="C291" s="217" t="s">
        <v>640</v>
      </c>
      <c r="D291" s="217" t="s">
        <v>234</v>
      </c>
      <c r="E291" s="218" t="s">
        <v>641</v>
      </c>
      <c r="F291" s="219" t="s">
        <v>642</v>
      </c>
      <c r="G291" s="220" t="s">
        <v>191</v>
      </c>
      <c r="H291" s="221">
        <v>28.178999999999998</v>
      </c>
      <c r="I291" s="222"/>
      <c r="J291" s="223">
        <f>ROUND(I291*H291,2)</f>
        <v>0</v>
      </c>
      <c r="K291" s="219" t="s">
        <v>139</v>
      </c>
      <c r="L291" s="224"/>
      <c r="M291" s="225" t="s">
        <v>32</v>
      </c>
      <c r="N291" s="226" t="s">
        <v>51</v>
      </c>
      <c r="O291" s="66"/>
      <c r="P291" s="185">
        <f>O291*H291</f>
        <v>0</v>
      </c>
      <c r="Q291" s="185">
        <v>8.0000000000000002E-3</v>
      </c>
      <c r="R291" s="185">
        <f>Q291*H291</f>
        <v>0.22543199999999999</v>
      </c>
      <c r="S291" s="185">
        <v>0</v>
      </c>
      <c r="T291" s="18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342</v>
      </c>
      <c r="AT291" s="187" t="s">
        <v>234</v>
      </c>
      <c r="AU291" s="187" t="s">
        <v>141</v>
      </c>
      <c r="AY291" s="18" t="s">
        <v>132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8" t="s">
        <v>141</v>
      </c>
      <c r="BK291" s="188">
        <f>ROUND(I291*H291,2)</f>
        <v>0</v>
      </c>
      <c r="BL291" s="18" t="s">
        <v>259</v>
      </c>
      <c r="BM291" s="187" t="s">
        <v>643</v>
      </c>
    </row>
    <row r="292" spans="1:65" s="13" customFormat="1">
      <c r="B292" s="194"/>
      <c r="C292" s="195"/>
      <c r="D292" s="196" t="s">
        <v>193</v>
      </c>
      <c r="E292" s="195"/>
      <c r="F292" s="198" t="s">
        <v>644</v>
      </c>
      <c r="G292" s="195"/>
      <c r="H292" s="199">
        <v>28.178999999999998</v>
      </c>
      <c r="I292" s="200"/>
      <c r="J292" s="195"/>
      <c r="K292" s="195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193</v>
      </c>
      <c r="AU292" s="205" t="s">
        <v>141</v>
      </c>
      <c r="AV292" s="13" t="s">
        <v>141</v>
      </c>
      <c r="AW292" s="13" t="s">
        <v>4</v>
      </c>
      <c r="AX292" s="13" t="s">
        <v>21</v>
      </c>
      <c r="AY292" s="205" t="s">
        <v>132</v>
      </c>
    </row>
    <row r="293" spans="1:65" s="2" customFormat="1" ht="24.2" customHeight="1">
      <c r="A293" s="36"/>
      <c r="B293" s="37"/>
      <c r="C293" s="176" t="s">
        <v>645</v>
      </c>
      <c r="D293" s="176" t="s">
        <v>135</v>
      </c>
      <c r="E293" s="177" t="s">
        <v>646</v>
      </c>
      <c r="F293" s="178" t="s">
        <v>647</v>
      </c>
      <c r="G293" s="179" t="s">
        <v>191</v>
      </c>
      <c r="H293" s="180">
        <v>8.625</v>
      </c>
      <c r="I293" s="181"/>
      <c r="J293" s="182">
        <f>ROUND(I293*H293,2)</f>
        <v>0</v>
      </c>
      <c r="K293" s="178" t="s">
        <v>139</v>
      </c>
      <c r="L293" s="41"/>
      <c r="M293" s="183" t="s">
        <v>32</v>
      </c>
      <c r="N293" s="184" t="s">
        <v>51</v>
      </c>
      <c r="O293" s="66"/>
      <c r="P293" s="185">
        <f>O293*H293</f>
        <v>0</v>
      </c>
      <c r="Q293" s="185">
        <v>0</v>
      </c>
      <c r="R293" s="185">
        <f>Q293*H293</f>
        <v>0</v>
      </c>
      <c r="S293" s="185">
        <v>0</v>
      </c>
      <c r="T293" s="18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7" t="s">
        <v>259</v>
      </c>
      <c r="AT293" s="187" t="s">
        <v>135</v>
      </c>
      <c r="AU293" s="187" t="s">
        <v>141</v>
      </c>
      <c r="AY293" s="18" t="s">
        <v>132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8" t="s">
        <v>141</v>
      </c>
      <c r="BK293" s="188">
        <f>ROUND(I293*H293,2)</f>
        <v>0</v>
      </c>
      <c r="BL293" s="18" t="s">
        <v>259</v>
      </c>
      <c r="BM293" s="187" t="s">
        <v>648</v>
      </c>
    </row>
    <row r="294" spans="1:65" s="13" customFormat="1">
      <c r="B294" s="194"/>
      <c r="C294" s="195"/>
      <c r="D294" s="196" t="s">
        <v>193</v>
      </c>
      <c r="E294" s="197" t="s">
        <v>32</v>
      </c>
      <c r="F294" s="198" t="s">
        <v>649</v>
      </c>
      <c r="G294" s="195"/>
      <c r="H294" s="199">
        <v>8.625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193</v>
      </c>
      <c r="AU294" s="205" t="s">
        <v>141</v>
      </c>
      <c r="AV294" s="13" t="s">
        <v>141</v>
      </c>
      <c r="AW294" s="13" t="s">
        <v>41</v>
      </c>
      <c r="AX294" s="13" t="s">
        <v>79</v>
      </c>
      <c r="AY294" s="205" t="s">
        <v>132</v>
      </c>
    </row>
    <row r="295" spans="1:65" s="14" customFormat="1">
      <c r="B295" s="206"/>
      <c r="C295" s="207"/>
      <c r="D295" s="196" t="s">
        <v>193</v>
      </c>
      <c r="E295" s="208" t="s">
        <v>32</v>
      </c>
      <c r="F295" s="209" t="s">
        <v>195</v>
      </c>
      <c r="G295" s="207"/>
      <c r="H295" s="210">
        <v>8.625</v>
      </c>
      <c r="I295" s="211"/>
      <c r="J295" s="207"/>
      <c r="K295" s="207"/>
      <c r="L295" s="212"/>
      <c r="M295" s="213"/>
      <c r="N295" s="214"/>
      <c r="O295" s="214"/>
      <c r="P295" s="214"/>
      <c r="Q295" s="214"/>
      <c r="R295" s="214"/>
      <c r="S295" s="214"/>
      <c r="T295" s="215"/>
      <c r="AT295" s="216" t="s">
        <v>193</v>
      </c>
      <c r="AU295" s="216" t="s">
        <v>141</v>
      </c>
      <c r="AV295" s="14" t="s">
        <v>150</v>
      </c>
      <c r="AW295" s="14" t="s">
        <v>41</v>
      </c>
      <c r="AX295" s="14" t="s">
        <v>21</v>
      </c>
      <c r="AY295" s="216" t="s">
        <v>132</v>
      </c>
    </row>
    <row r="296" spans="1:65" s="2" customFormat="1" ht="14.45" customHeight="1">
      <c r="A296" s="36"/>
      <c r="B296" s="37"/>
      <c r="C296" s="217" t="s">
        <v>650</v>
      </c>
      <c r="D296" s="217" t="s">
        <v>234</v>
      </c>
      <c r="E296" s="218" t="s">
        <v>651</v>
      </c>
      <c r="F296" s="219" t="s">
        <v>652</v>
      </c>
      <c r="G296" s="220" t="s">
        <v>191</v>
      </c>
      <c r="H296" s="221">
        <v>8.798</v>
      </c>
      <c r="I296" s="222"/>
      <c r="J296" s="223">
        <f>ROUND(I296*H296,2)</f>
        <v>0</v>
      </c>
      <c r="K296" s="219" t="s">
        <v>139</v>
      </c>
      <c r="L296" s="224"/>
      <c r="M296" s="225" t="s">
        <v>32</v>
      </c>
      <c r="N296" s="226" t="s">
        <v>51</v>
      </c>
      <c r="O296" s="66"/>
      <c r="P296" s="185">
        <f>O296*H296</f>
        <v>0</v>
      </c>
      <c r="Q296" s="185">
        <v>2.3999999999999998E-3</v>
      </c>
      <c r="R296" s="185">
        <f>Q296*H296</f>
        <v>2.1115199999999997E-2</v>
      </c>
      <c r="S296" s="185">
        <v>0</v>
      </c>
      <c r="T296" s="186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7" t="s">
        <v>342</v>
      </c>
      <c r="AT296" s="187" t="s">
        <v>234</v>
      </c>
      <c r="AU296" s="187" t="s">
        <v>141</v>
      </c>
      <c r="AY296" s="18" t="s">
        <v>132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18" t="s">
        <v>141</v>
      </c>
      <c r="BK296" s="188">
        <f>ROUND(I296*H296,2)</f>
        <v>0</v>
      </c>
      <c r="BL296" s="18" t="s">
        <v>259</v>
      </c>
      <c r="BM296" s="187" t="s">
        <v>653</v>
      </c>
    </row>
    <row r="297" spans="1:65" s="13" customFormat="1">
      <c r="B297" s="194"/>
      <c r="C297" s="195"/>
      <c r="D297" s="196" t="s">
        <v>193</v>
      </c>
      <c r="E297" s="195"/>
      <c r="F297" s="198" t="s">
        <v>654</v>
      </c>
      <c r="G297" s="195"/>
      <c r="H297" s="199">
        <v>8.798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193</v>
      </c>
      <c r="AU297" s="205" t="s">
        <v>141</v>
      </c>
      <c r="AV297" s="13" t="s">
        <v>141</v>
      </c>
      <c r="AW297" s="13" t="s">
        <v>4</v>
      </c>
      <c r="AX297" s="13" t="s">
        <v>21</v>
      </c>
      <c r="AY297" s="205" t="s">
        <v>132</v>
      </c>
    </row>
    <row r="298" spans="1:65" s="2" customFormat="1" ht="24.2" customHeight="1">
      <c r="A298" s="36"/>
      <c r="B298" s="37"/>
      <c r="C298" s="176" t="s">
        <v>655</v>
      </c>
      <c r="D298" s="176" t="s">
        <v>135</v>
      </c>
      <c r="E298" s="177" t="s">
        <v>656</v>
      </c>
      <c r="F298" s="178" t="s">
        <v>657</v>
      </c>
      <c r="G298" s="179" t="s">
        <v>191</v>
      </c>
      <c r="H298" s="180">
        <v>8.625</v>
      </c>
      <c r="I298" s="181"/>
      <c r="J298" s="182">
        <f>ROUND(I298*H298,2)</f>
        <v>0</v>
      </c>
      <c r="K298" s="178" t="s">
        <v>139</v>
      </c>
      <c r="L298" s="41"/>
      <c r="M298" s="183" t="s">
        <v>32</v>
      </c>
      <c r="N298" s="184" t="s">
        <v>51</v>
      </c>
      <c r="O298" s="66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259</v>
      </c>
      <c r="AT298" s="187" t="s">
        <v>135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259</v>
      </c>
      <c r="BM298" s="187" t="s">
        <v>658</v>
      </c>
    </row>
    <row r="299" spans="1:65" s="2" customFormat="1" ht="14.45" customHeight="1">
      <c r="A299" s="36"/>
      <c r="B299" s="37"/>
      <c r="C299" s="217" t="s">
        <v>659</v>
      </c>
      <c r="D299" s="217" t="s">
        <v>234</v>
      </c>
      <c r="E299" s="218" t="s">
        <v>660</v>
      </c>
      <c r="F299" s="219" t="s">
        <v>661</v>
      </c>
      <c r="G299" s="220" t="s">
        <v>191</v>
      </c>
      <c r="H299" s="221">
        <v>8.798</v>
      </c>
      <c r="I299" s="222"/>
      <c r="J299" s="223">
        <f>ROUND(I299*H299,2)</f>
        <v>0</v>
      </c>
      <c r="K299" s="219" t="s">
        <v>139</v>
      </c>
      <c r="L299" s="224"/>
      <c r="M299" s="225" t="s">
        <v>32</v>
      </c>
      <c r="N299" s="226" t="s">
        <v>51</v>
      </c>
      <c r="O299" s="66"/>
      <c r="P299" s="185">
        <f>O299*H299</f>
        <v>0</v>
      </c>
      <c r="Q299" s="185">
        <v>3.5999999999999999E-3</v>
      </c>
      <c r="R299" s="185">
        <f>Q299*H299</f>
        <v>3.1672800000000001E-2</v>
      </c>
      <c r="S299" s="185">
        <v>0</v>
      </c>
      <c r="T299" s="18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342</v>
      </c>
      <c r="AT299" s="187" t="s">
        <v>234</v>
      </c>
      <c r="AU299" s="187" t="s">
        <v>141</v>
      </c>
      <c r="AY299" s="18" t="s">
        <v>132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8" t="s">
        <v>141</v>
      </c>
      <c r="BK299" s="188">
        <f>ROUND(I299*H299,2)</f>
        <v>0</v>
      </c>
      <c r="BL299" s="18" t="s">
        <v>259</v>
      </c>
      <c r="BM299" s="187" t="s">
        <v>662</v>
      </c>
    </row>
    <row r="300" spans="1:65" s="13" customFormat="1">
      <c r="B300" s="194"/>
      <c r="C300" s="195"/>
      <c r="D300" s="196" t="s">
        <v>193</v>
      </c>
      <c r="E300" s="195"/>
      <c r="F300" s="198" t="s">
        <v>654</v>
      </c>
      <c r="G300" s="195"/>
      <c r="H300" s="199">
        <v>8.798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193</v>
      </c>
      <c r="AU300" s="205" t="s">
        <v>141</v>
      </c>
      <c r="AV300" s="13" t="s">
        <v>141</v>
      </c>
      <c r="AW300" s="13" t="s">
        <v>4</v>
      </c>
      <c r="AX300" s="13" t="s">
        <v>21</v>
      </c>
      <c r="AY300" s="205" t="s">
        <v>132</v>
      </c>
    </row>
    <row r="301" spans="1:65" s="2" customFormat="1" ht="24.2" customHeight="1">
      <c r="A301" s="36"/>
      <c r="B301" s="37"/>
      <c r="C301" s="176" t="s">
        <v>663</v>
      </c>
      <c r="D301" s="176" t="s">
        <v>135</v>
      </c>
      <c r="E301" s="177" t="s">
        <v>664</v>
      </c>
      <c r="F301" s="178" t="s">
        <v>665</v>
      </c>
      <c r="G301" s="179" t="s">
        <v>242</v>
      </c>
      <c r="H301" s="180">
        <v>3.1120000000000001</v>
      </c>
      <c r="I301" s="181"/>
      <c r="J301" s="182">
        <f>ROUND(I301*H301,2)</f>
        <v>0</v>
      </c>
      <c r="K301" s="178" t="s">
        <v>139</v>
      </c>
      <c r="L301" s="41"/>
      <c r="M301" s="183" t="s">
        <v>32</v>
      </c>
      <c r="N301" s="184" t="s">
        <v>51</v>
      </c>
      <c r="O301" s="66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259</v>
      </c>
      <c r="AT301" s="187" t="s">
        <v>135</v>
      </c>
      <c r="AU301" s="187" t="s">
        <v>141</v>
      </c>
      <c r="AY301" s="18" t="s">
        <v>132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141</v>
      </c>
      <c r="BK301" s="188">
        <f>ROUND(I301*H301,2)</f>
        <v>0</v>
      </c>
      <c r="BL301" s="18" t="s">
        <v>259</v>
      </c>
      <c r="BM301" s="187" t="s">
        <v>666</v>
      </c>
    </row>
    <row r="302" spans="1:65" s="12" customFormat="1" ht="22.9" customHeight="1">
      <c r="B302" s="160"/>
      <c r="C302" s="161"/>
      <c r="D302" s="162" t="s">
        <v>78</v>
      </c>
      <c r="E302" s="174" t="s">
        <v>667</v>
      </c>
      <c r="F302" s="174" t="s">
        <v>668</v>
      </c>
      <c r="G302" s="161"/>
      <c r="H302" s="161"/>
      <c r="I302" s="164"/>
      <c r="J302" s="175">
        <f>BK302</f>
        <v>0</v>
      </c>
      <c r="K302" s="161"/>
      <c r="L302" s="166"/>
      <c r="M302" s="167"/>
      <c r="N302" s="168"/>
      <c r="O302" s="168"/>
      <c r="P302" s="169">
        <f>SUM(P303:P306)</f>
        <v>0</v>
      </c>
      <c r="Q302" s="168"/>
      <c r="R302" s="169">
        <f>SUM(R303:R306)</f>
        <v>4.5000000000000005E-3</v>
      </c>
      <c r="S302" s="168"/>
      <c r="T302" s="170">
        <f>SUM(T303:T306)</f>
        <v>6.3390000000000002E-2</v>
      </c>
      <c r="AR302" s="171" t="s">
        <v>141</v>
      </c>
      <c r="AT302" s="172" t="s">
        <v>78</v>
      </c>
      <c r="AU302" s="172" t="s">
        <v>21</v>
      </c>
      <c r="AY302" s="171" t="s">
        <v>132</v>
      </c>
      <c r="BK302" s="173">
        <f>SUM(BK303:BK306)</f>
        <v>0</v>
      </c>
    </row>
    <row r="303" spans="1:65" s="2" customFormat="1" ht="24.2" customHeight="1">
      <c r="A303" s="36"/>
      <c r="B303" s="37"/>
      <c r="C303" s="176" t="s">
        <v>669</v>
      </c>
      <c r="D303" s="176" t="s">
        <v>135</v>
      </c>
      <c r="E303" s="177" t="s">
        <v>670</v>
      </c>
      <c r="F303" s="178" t="s">
        <v>671</v>
      </c>
      <c r="G303" s="179" t="s">
        <v>373</v>
      </c>
      <c r="H303" s="180">
        <v>1</v>
      </c>
      <c r="I303" s="181"/>
      <c r="J303" s="182">
        <f>ROUND(I303*H303,2)</f>
        <v>0</v>
      </c>
      <c r="K303" s="178" t="s">
        <v>139</v>
      </c>
      <c r="L303" s="41"/>
      <c r="M303" s="183" t="s">
        <v>32</v>
      </c>
      <c r="N303" s="184" t="s">
        <v>51</v>
      </c>
      <c r="O303" s="66"/>
      <c r="P303" s="185">
        <f>O303*H303</f>
        <v>0</v>
      </c>
      <c r="Q303" s="185">
        <v>1.5E-3</v>
      </c>
      <c r="R303" s="185">
        <f>Q303*H303</f>
        <v>1.5E-3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259</v>
      </c>
      <c r="AT303" s="187" t="s">
        <v>135</v>
      </c>
      <c r="AU303" s="187" t="s">
        <v>141</v>
      </c>
      <c r="AY303" s="18" t="s">
        <v>132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8" t="s">
        <v>141</v>
      </c>
      <c r="BK303" s="188">
        <f>ROUND(I303*H303,2)</f>
        <v>0</v>
      </c>
      <c r="BL303" s="18" t="s">
        <v>259</v>
      </c>
      <c r="BM303" s="187" t="s">
        <v>672</v>
      </c>
    </row>
    <row r="304" spans="1:65" s="2" customFormat="1" ht="14.45" customHeight="1">
      <c r="A304" s="36"/>
      <c r="B304" s="37"/>
      <c r="C304" s="176" t="s">
        <v>673</v>
      </c>
      <c r="D304" s="176" t="s">
        <v>135</v>
      </c>
      <c r="E304" s="177" t="s">
        <v>674</v>
      </c>
      <c r="F304" s="178" t="s">
        <v>675</v>
      </c>
      <c r="G304" s="179" t="s">
        <v>373</v>
      </c>
      <c r="H304" s="180">
        <v>2</v>
      </c>
      <c r="I304" s="181"/>
      <c r="J304" s="182">
        <f>ROUND(I304*H304,2)</f>
        <v>0</v>
      </c>
      <c r="K304" s="178" t="s">
        <v>139</v>
      </c>
      <c r="L304" s="41"/>
      <c r="M304" s="183" t="s">
        <v>32</v>
      </c>
      <c r="N304" s="184" t="s">
        <v>51</v>
      </c>
      <c r="O304" s="66"/>
      <c r="P304" s="185">
        <f>O304*H304</f>
        <v>0</v>
      </c>
      <c r="Q304" s="185">
        <v>1.5E-3</v>
      </c>
      <c r="R304" s="185">
        <f>Q304*H304</f>
        <v>3.0000000000000001E-3</v>
      </c>
      <c r="S304" s="185">
        <v>0</v>
      </c>
      <c r="T304" s="18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7" t="s">
        <v>259</v>
      </c>
      <c r="AT304" s="187" t="s">
        <v>135</v>
      </c>
      <c r="AU304" s="187" t="s">
        <v>141</v>
      </c>
      <c r="AY304" s="18" t="s">
        <v>132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8" t="s">
        <v>141</v>
      </c>
      <c r="BK304" s="188">
        <f>ROUND(I304*H304,2)</f>
        <v>0</v>
      </c>
      <c r="BL304" s="18" t="s">
        <v>259</v>
      </c>
      <c r="BM304" s="187" t="s">
        <v>676</v>
      </c>
    </row>
    <row r="305" spans="1:65" s="2" customFormat="1" ht="14.45" customHeight="1">
      <c r="A305" s="36"/>
      <c r="B305" s="37"/>
      <c r="C305" s="176" t="s">
        <v>677</v>
      </c>
      <c r="D305" s="176" t="s">
        <v>135</v>
      </c>
      <c r="E305" s="177" t="s">
        <v>678</v>
      </c>
      <c r="F305" s="178" t="s">
        <v>679</v>
      </c>
      <c r="G305" s="179" t="s">
        <v>373</v>
      </c>
      <c r="H305" s="180">
        <v>3</v>
      </c>
      <c r="I305" s="181"/>
      <c r="J305" s="182">
        <f>ROUND(I305*H305,2)</f>
        <v>0</v>
      </c>
      <c r="K305" s="178" t="s">
        <v>139</v>
      </c>
      <c r="L305" s="41"/>
      <c r="M305" s="183" t="s">
        <v>32</v>
      </c>
      <c r="N305" s="184" t="s">
        <v>51</v>
      </c>
      <c r="O305" s="66"/>
      <c r="P305" s="185">
        <f>O305*H305</f>
        <v>0</v>
      </c>
      <c r="Q305" s="185">
        <v>0</v>
      </c>
      <c r="R305" s="185">
        <f>Q305*H305</f>
        <v>0</v>
      </c>
      <c r="S305" s="185">
        <v>2.1129999999999999E-2</v>
      </c>
      <c r="T305" s="186">
        <f>S305*H305</f>
        <v>6.3390000000000002E-2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259</v>
      </c>
      <c r="AT305" s="187" t="s">
        <v>135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680</v>
      </c>
    </row>
    <row r="306" spans="1:65" s="2" customFormat="1" ht="24.2" customHeight="1">
      <c r="A306" s="36"/>
      <c r="B306" s="37"/>
      <c r="C306" s="176" t="s">
        <v>681</v>
      </c>
      <c r="D306" s="176" t="s">
        <v>135</v>
      </c>
      <c r="E306" s="177" t="s">
        <v>682</v>
      </c>
      <c r="F306" s="178" t="s">
        <v>683</v>
      </c>
      <c r="G306" s="179" t="s">
        <v>242</v>
      </c>
      <c r="H306" s="180">
        <v>5.0000000000000001E-3</v>
      </c>
      <c r="I306" s="181"/>
      <c r="J306" s="182">
        <f>ROUND(I306*H306,2)</f>
        <v>0</v>
      </c>
      <c r="K306" s="178" t="s">
        <v>139</v>
      </c>
      <c r="L306" s="41"/>
      <c r="M306" s="183" t="s">
        <v>32</v>
      </c>
      <c r="N306" s="184" t="s">
        <v>51</v>
      </c>
      <c r="O306" s="66"/>
      <c r="P306" s="185">
        <f>O306*H306</f>
        <v>0</v>
      </c>
      <c r="Q306" s="185">
        <v>0</v>
      </c>
      <c r="R306" s="185">
        <f>Q306*H306</f>
        <v>0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259</v>
      </c>
      <c r="AT306" s="187" t="s">
        <v>135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684</v>
      </c>
    </row>
    <row r="307" spans="1:65" s="12" customFormat="1" ht="22.9" customHeight="1">
      <c r="B307" s="160"/>
      <c r="C307" s="161"/>
      <c r="D307" s="162" t="s">
        <v>78</v>
      </c>
      <c r="E307" s="174" t="s">
        <v>685</v>
      </c>
      <c r="F307" s="174" t="s">
        <v>686</v>
      </c>
      <c r="G307" s="161"/>
      <c r="H307" s="161"/>
      <c r="I307" s="164"/>
      <c r="J307" s="175">
        <f>BK307</f>
        <v>0</v>
      </c>
      <c r="K307" s="161"/>
      <c r="L307" s="166"/>
      <c r="M307" s="167"/>
      <c r="N307" s="168"/>
      <c r="O307" s="168"/>
      <c r="P307" s="169">
        <f>P308</f>
        <v>0</v>
      </c>
      <c r="Q307" s="168"/>
      <c r="R307" s="169">
        <f>R308</f>
        <v>4.6800000000000001E-3</v>
      </c>
      <c r="S307" s="168"/>
      <c r="T307" s="170">
        <f>T308</f>
        <v>0</v>
      </c>
      <c r="AR307" s="171" t="s">
        <v>141</v>
      </c>
      <c r="AT307" s="172" t="s">
        <v>78</v>
      </c>
      <c r="AU307" s="172" t="s">
        <v>21</v>
      </c>
      <c r="AY307" s="171" t="s">
        <v>132</v>
      </c>
      <c r="BK307" s="173">
        <f>BK308</f>
        <v>0</v>
      </c>
    </row>
    <row r="308" spans="1:65" s="2" customFormat="1" ht="14.45" customHeight="1">
      <c r="A308" s="36"/>
      <c r="B308" s="37"/>
      <c r="C308" s="176" t="s">
        <v>687</v>
      </c>
      <c r="D308" s="176" t="s">
        <v>135</v>
      </c>
      <c r="E308" s="177" t="s">
        <v>688</v>
      </c>
      <c r="F308" s="178" t="s">
        <v>689</v>
      </c>
      <c r="G308" s="179" t="s">
        <v>690</v>
      </c>
      <c r="H308" s="180">
        <v>6</v>
      </c>
      <c r="I308" s="181"/>
      <c r="J308" s="182">
        <f>ROUND(I308*H308,2)</f>
        <v>0</v>
      </c>
      <c r="K308" s="178" t="s">
        <v>32</v>
      </c>
      <c r="L308" s="41"/>
      <c r="M308" s="183" t="s">
        <v>32</v>
      </c>
      <c r="N308" s="184" t="s">
        <v>51</v>
      </c>
      <c r="O308" s="66"/>
      <c r="P308" s="185">
        <f>O308*H308</f>
        <v>0</v>
      </c>
      <c r="Q308" s="185">
        <v>7.7999999999999999E-4</v>
      </c>
      <c r="R308" s="185">
        <f>Q308*H308</f>
        <v>4.6800000000000001E-3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259</v>
      </c>
      <c r="AT308" s="187" t="s">
        <v>135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691</v>
      </c>
    </row>
    <row r="309" spans="1:65" s="12" customFormat="1" ht="22.9" customHeight="1">
      <c r="B309" s="160"/>
      <c r="C309" s="161"/>
      <c r="D309" s="162" t="s">
        <v>78</v>
      </c>
      <c r="E309" s="174" t="s">
        <v>692</v>
      </c>
      <c r="F309" s="174" t="s">
        <v>693</v>
      </c>
      <c r="G309" s="161"/>
      <c r="H309" s="161"/>
      <c r="I309" s="164"/>
      <c r="J309" s="175">
        <f>BK309</f>
        <v>0</v>
      </c>
      <c r="K309" s="161"/>
      <c r="L309" s="166"/>
      <c r="M309" s="167"/>
      <c r="N309" s="168"/>
      <c r="O309" s="168"/>
      <c r="P309" s="169">
        <f>P310</f>
        <v>0</v>
      </c>
      <c r="Q309" s="168"/>
      <c r="R309" s="169">
        <f>R310</f>
        <v>0</v>
      </c>
      <c r="S309" s="168"/>
      <c r="T309" s="170">
        <f>T310</f>
        <v>0</v>
      </c>
      <c r="AR309" s="171" t="s">
        <v>141</v>
      </c>
      <c r="AT309" s="172" t="s">
        <v>78</v>
      </c>
      <c r="AU309" s="172" t="s">
        <v>21</v>
      </c>
      <c r="AY309" s="171" t="s">
        <v>132</v>
      </c>
      <c r="BK309" s="173">
        <f>BK310</f>
        <v>0</v>
      </c>
    </row>
    <row r="310" spans="1:65" s="2" customFormat="1" ht="24.2" customHeight="1">
      <c r="A310" s="36"/>
      <c r="B310" s="37"/>
      <c r="C310" s="176" t="s">
        <v>694</v>
      </c>
      <c r="D310" s="176" t="s">
        <v>135</v>
      </c>
      <c r="E310" s="177" t="s">
        <v>695</v>
      </c>
      <c r="F310" s="178" t="s">
        <v>696</v>
      </c>
      <c r="G310" s="179" t="s">
        <v>138</v>
      </c>
      <c r="H310" s="180">
        <v>1</v>
      </c>
      <c r="I310" s="181"/>
      <c r="J310" s="182">
        <f>ROUND(I310*H310,2)</f>
        <v>0</v>
      </c>
      <c r="K310" s="178" t="s">
        <v>139</v>
      </c>
      <c r="L310" s="41"/>
      <c r="M310" s="183" t="s">
        <v>32</v>
      </c>
      <c r="N310" s="184" t="s">
        <v>51</v>
      </c>
      <c r="O310" s="66"/>
      <c r="P310" s="185">
        <f>O310*H310</f>
        <v>0</v>
      </c>
      <c r="Q310" s="185">
        <v>0</v>
      </c>
      <c r="R310" s="185">
        <f>Q310*H310</f>
        <v>0</v>
      </c>
      <c r="S310" s="185">
        <v>0</v>
      </c>
      <c r="T310" s="18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7" t="s">
        <v>259</v>
      </c>
      <c r="AT310" s="187" t="s">
        <v>135</v>
      </c>
      <c r="AU310" s="187" t="s">
        <v>141</v>
      </c>
      <c r="AY310" s="18" t="s">
        <v>132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18" t="s">
        <v>141</v>
      </c>
      <c r="BK310" s="188">
        <f>ROUND(I310*H310,2)</f>
        <v>0</v>
      </c>
      <c r="BL310" s="18" t="s">
        <v>259</v>
      </c>
      <c r="BM310" s="187" t="s">
        <v>697</v>
      </c>
    </row>
    <row r="311" spans="1:65" s="12" customFormat="1" ht="22.9" customHeight="1">
      <c r="B311" s="160"/>
      <c r="C311" s="161"/>
      <c r="D311" s="162" t="s">
        <v>78</v>
      </c>
      <c r="E311" s="174" t="s">
        <v>698</v>
      </c>
      <c r="F311" s="174" t="s">
        <v>699</v>
      </c>
      <c r="G311" s="161"/>
      <c r="H311" s="161"/>
      <c r="I311" s="164"/>
      <c r="J311" s="175">
        <f>BK311</f>
        <v>0</v>
      </c>
      <c r="K311" s="161"/>
      <c r="L311" s="166"/>
      <c r="M311" s="167"/>
      <c r="N311" s="168"/>
      <c r="O311" s="168"/>
      <c r="P311" s="169">
        <f>SUM(P312:P321)</f>
        <v>0</v>
      </c>
      <c r="Q311" s="168"/>
      <c r="R311" s="169">
        <f>SUM(R312:R321)</f>
        <v>4.4002370000000006</v>
      </c>
      <c r="S311" s="168"/>
      <c r="T311" s="170">
        <f>SUM(T312:T321)</f>
        <v>0</v>
      </c>
      <c r="AR311" s="171" t="s">
        <v>141</v>
      </c>
      <c r="AT311" s="172" t="s">
        <v>78</v>
      </c>
      <c r="AU311" s="172" t="s">
        <v>21</v>
      </c>
      <c r="AY311" s="171" t="s">
        <v>132</v>
      </c>
      <c r="BK311" s="173">
        <f>SUM(BK312:BK321)</f>
        <v>0</v>
      </c>
    </row>
    <row r="312" spans="1:65" s="2" customFormat="1" ht="24.2" customHeight="1">
      <c r="A312" s="36"/>
      <c r="B312" s="37"/>
      <c r="C312" s="176" t="s">
        <v>700</v>
      </c>
      <c r="D312" s="176" t="s">
        <v>135</v>
      </c>
      <c r="E312" s="177" t="s">
        <v>701</v>
      </c>
      <c r="F312" s="178" t="s">
        <v>702</v>
      </c>
      <c r="G312" s="179" t="s">
        <v>191</v>
      </c>
      <c r="H312" s="180">
        <v>56</v>
      </c>
      <c r="I312" s="181"/>
      <c r="J312" s="182">
        <f>ROUND(I312*H312,2)</f>
        <v>0</v>
      </c>
      <c r="K312" s="178" t="s">
        <v>139</v>
      </c>
      <c r="L312" s="41"/>
      <c r="M312" s="183" t="s">
        <v>32</v>
      </c>
      <c r="N312" s="184" t="s">
        <v>51</v>
      </c>
      <c r="O312" s="66"/>
      <c r="P312" s="185">
        <f>O312*H312</f>
        <v>0</v>
      </c>
      <c r="Q312" s="185">
        <v>0</v>
      </c>
      <c r="R312" s="185">
        <f>Q312*H312</f>
        <v>0</v>
      </c>
      <c r="S312" s="185">
        <v>0</v>
      </c>
      <c r="T312" s="18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7" t="s">
        <v>150</v>
      </c>
      <c r="AT312" s="187" t="s">
        <v>135</v>
      </c>
      <c r="AU312" s="187" t="s">
        <v>141</v>
      </c>
      <c r="AY312" s="18" t="s">
        <v>132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8" t="s">
        <v>141</v>
      </c>
      <c r="BK312" s="188">
        <f>ROUND(I312*H312,2)</f>
        <v>0</v>
      </c>
      <c r="BL312" s="18" t="s">
        <v>150</v>
      </c>
      <c r="BM312" s="187" t="s">
        <v>703</v>
      </c>
    </row>
    <row r="313" spans="1:65" s="2" customFormat="1" ht="14.45" customHeight="1">
      <c r="A313" s="36"/>
      <c r="B313" s="37"/>
      <c r="C313" s="217" t="s">
        <v>704</v>
      </c>
      <c r="D313" s="217" t="s">
        <v>234</v>
      </c>
      <c r="E313" s="218" t="s">
        <v>705</v>
      </c>
      <c r="F313" s="219" t="s">
        <v>706</v>
      </c>
      <c r="G313" s="220" t="s">
        <v>198</v>
      </c>
      <c r="H313" s="221">
        <v>1.371</v>
      </c>
      <c r="I313" s="222"/>
      <c r="J313" s="223">
        <f>ROUND(I313*H313,2)</f>
        <v>0</v>
      </c>
      <c r="K313" s="219" t="s">
        <v>139</v>
      </c>
      <c r="L313" s="224"/>
      <c r="M313" s="225" t="s">
        <v>32</v>
      </c>
      <c r="N313" s="226" t="s">
        <v>51</v>
      </c>
      <c r="O313" s="66"/>
      <c r="P313" s="185">
        <f>O313*H313</f>
        <v>0</v>
      </c>
      <c r="Q313" s="185">
        <v>0.55000000000000004</v>
      </c>
      <c r="R313" s="185">
        <f>Q313*H313</f>
        <v>0.75405000000000011</v>
      </c>
      <c r="S313" s="185">
        <v>0</v>
      </c>
      <c r="T313" s="18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7" t="s">
        <v>218</v>
      </c>
      <c r="AT313" s="187" t="s">
        <v>234</v>
      </c>
      <c r="AU313" s="187" t="s">
        <v>141</v>
      </c>
      <c r="AY313" s="18" t="s">
        <v>132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18" t="s">
        <v>141</v>
      </c>
      <c r="BK313" s="188">
        <f>ROUND(I313*H313,2)</f>
        <v>0</v>
      </c>
      <c r="BL313" s="18" t="s">
        <v>150</v>
      </c>
      <c r="BM313" s="187" t="s">
        <v>707</v>
      </c>
    </row>
    <row r="314" spans="1:65" s="13" customFormat="1">
      <c r="B314" s="194"/>
      <c r="C314" s="195"/>
      <c r="D314" s="196" t="s">
        <v>193</v>
      </c>
      <c r="E314" s="197" t="s">
        <v>32</v>
      </c>
      <c r="F314" s="198" t="s">
        <v>708</v>
      </c>
      <c r="G314" s="195"/>
      <c r="H314" s="199">
        <v>1.3440000000000001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193</v>
      </c>
      <c r="AU314" s="205" t="s">
        <v>141</v>
      </c>
      <c r="AV314" s="13" t="s">
        <v>141</v>
      </c>
      <c r="AW314" s="13" t="s">
        <v>41</v>
      </c>
      <c r="AX314" s="13" t="s">
        <v>21</v>
      </c>
      <c r="AY314" s="205" t="s">
        <v>132</v>
      </c>
    </row>
    <row r="315" spans="1:65" s="13" customFormat="1">
      <c r="B315" s="194"/>
      <c r="C315" s="195"/>
      <c r="D315" s="196" t="s">
        <v>193</v>
      </c>
      <c r="E315" s="195"/>
      <c r="F315" s="198" t="s">
        <v>709</v>
      </c>
      <c r="G315" s="195"/>
      <c r="H315" s="199">
        <v>1.371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193</v>
      </c>
      <c r="AU315" s="205" t="s">
        <v>141</v>
      </c>
      <c r="AV315" s="13" t="s">
        <v>141</v>
      </c>
      <c r="AW315" s="13" t="s">
        <v>4</v>
      </c>
      <c r="AX315" s="13" t="s">
        <v>21</v>
      </c>
      <c r="AY315" s="205" t="s">
        <v>132</v>
      </c>
    </row>
    <row r="316" spans="1:65" s="2" customFormat="1" ht="24.2" customHeight="1">
      <c r="A316" s="36"/>
      <c r="B316" s="37"/>
      <c r="C316" s="176" t="s">
        <v>710</v>
      </c>
      <c r="D316" s="176" t="s">
        <v>135</v>
      </c>
      <c r="E316" s="177" t="s">
        <v>711</v>
      </c>
      <c r="F316" s="178" t="s">
        <v>712</v>
      </c>
      <c r="G316" s="179" t="s">
        <v>191</v>
      </c>
      <c r="H316" s="180">
        <v>160.32</v>
      </c>
      <c r="I316" s="181"/>
      <c r="J316" s="182">
        <f>ROUND(I316*H316,2)</f>
        <v>0</v>
      </c>
      <c r="K316" s="178" t="s">
        <v>139</v>
      </c>
      <c r="L316" s="41"/>
      <c r="M316" s="183" t="s">
        <v>32</v>
      </c>
      <c r="N316" s="184" t="s">
        <v>51</v>
      </c>
      <c r="O316" s="66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259</v>
      </c>
      <c r="AT316" s="187" t="s">
        <v>135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713</v>
      </c>
    </row>
    <row r="317" spans="1:65" s="2" customFormat="1" ht="14.45" customHeight="1">
      <c r="A317" s="36"/>
      <c r="B317" s="37"/>
      <c r="C317" s="217" t="s">
        <v>714</v>
      </c>
      <c r="D317" s="217" t="s">
        <v>234</v>
      </c>
      <c r="E317" s="218" t="s">
        <v>715</v>
      </c>
      <c r="F317" s="219" t="s">
        <v>716</v>
      </c>
      <c r="G317" s="220" t="s">
        <v>191</v>
      </c>
      <c r="H317" s="221">
        <v>173.14599999999999</v>
      </c>
      <c r="I317" s="222"/>
      <c r="J317" s="223">
        <f>ROUND(I317*H317,2)</f>
        <v>0</v>
      </c>
      <c r="K317" s="219" t="s">
        <v>139</v>
      </c>
      <c r="L317" s="224"/>
      <c r="M317" s="225" t="s">
        <v>32</v>
      </c>
      <c r="N317" s="226" t="s">
        <v>51</v>
      </c>
      <c r="O317" s="66"/>
      <c r="P317" s="185">
        <f>O317*H317</f>
        <v>0</v>
      </c>
      <c r="Q317" s="185">
        <v>1.4500000000000001E-2</v>
      </c>
      <c r="R317" s="185">
        <f>Q317*H317</f>
        <v>2.5106169999999999</v>
      </c>
      <c r="S317" s="185">
        <v>0</v>
      </c>
      <c r="T317" s="18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7" t="s">
        <v>342</v>
      </c>
      <c r="AT317" s="187" t="s">
        <v>234</v>
      </c>
      <c r="AU317" s="187" t="s">
        <v>141</v>
      </c>
      <c r="AY317" s="18" t="s">
        <v>132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18" t="s">
        <v>141</v>
      </c>
      <c r="BK317" s="188">
        <f>ROUND(I317*H317,2)</f>
        <v>0</v>
      </c>
      <c r="BL317" s="18" t="s">
        <v>259</v>
      </c>
      <c r="BM317" s="187" t="s">
        <v>717</v>
      </c>
    </row>
    <row r="318" spans="1:65" s="13" customFormat="1">
      <c r="B318" s="194"/>
      <c r="C318" s="195"/>
      <c r="D318" s="196" t="s">
        <v>193</v>
      </c>
      <c r="E318" s="195"/>
      <c r="F318" s="198" t="s">
        <v>718</v>
      </c>
      <c r="G318" s="195"/>
      <c r="H318" s="199">
        <v>173.14599999999999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193</v>
      </c>
      <c r="AU318" s="205" t="s">
        <v>141</v>
      </c>
      <c r="AV318" s="13" t="s">
        <v>141</v>
      </c>
      <c r="AW318" s="13" t="s">
        <v>4</v>
      </c>
      <c r="AX318" s="13" t="s">
        <v>21</v>
      </c>
      <c r="AY318" s="205" t="s">
        <v>132</v>
      </c>
    </row>
    <row r="319" spans="1:65" s="2" customFormat="1" ht="14.45" customHeight="1">
      <c r="A319" s="36"/>
      <c r="B319" s="37"/>
      <c r="C319" s="176" t="s">
        <v>719</v>
      </c>
      <c r="D319" s="176" t="s">
        <v>135</v>
      </c>
      <c r="E319" s="177" t="s">
        <v>720</v>
      </c>
      <c r="F319" s="178" t="s">
        <v>721</v>
      </c>
      <c r="G319" s="179" t="s">
        <v>221</v>
      </c>
      <c r="H319" s="180">
        <v>257</v>
      </c>
      <c r="I319" s="181"/>
      <c r="J319" s="182">
        <f>ROUND(I319*H319,2)</f>
        <v>0</v>
      </c>
      <c r="K319" s="178" t="s">
        <v>139</v>
      </c>
      <c r="L319" s="41"/>
      <c r="M319" s="183" t="s">
        <v>32</v>
      </c>
      <c r="N319" s="184" t="s">
        <v>51</v>
      </c>
      <c r="O319" s="66"/>
      <c r="P319" s="185">
        <f>O319*H319</f>
        <v>0</v>
      </c>
      <c r="Q319" s="185">
        <v>1.0000000000000001E-5</v>
      </c>
      <c r="R319" s="185">
        <f>Q319*H319</f>
        <v>2.5700000000000002E-3</v>
      </c>
      <c r="S319" s="185">
        <v>0</v>
      </c>
      <c r="T319" s="18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7" t="s">
        <v>259</v>
      </c>
      <c r="AT319" s="187" t="s">
        <v>135</v>
      </c>
      <c r="AU319" s="187" t="s">
        <v>141</v>
      </c>
      <c r="AY319" s="18" t="s">
        <v>132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18" t="s">
        <v>141</v>
      </c>
      <c r="BK319" s="188">
        <f>ROUND(I319*H319,2)</f>
        <v>0</v>
      </c>
      <c r="BL319" s="18" t="s">
        <v>259</v>
      </c>
      <c r="BM319" s="187" t="s">
        <v>722</v>
      </c>
    </row>
    <row r="320" spans="1:65" s="2" customFormat="1" ht="14.45" customHeight="1">
      <c r="A320" s="36"/>
      <c r="B320" s="37"/>
      <c r="C320" s="217" t="s">
        <v>723</v>
      </c>
      <c r="D320" s="217" t="s">
        <v>234</v>
      </c>
      <c r="E320" s="218" t="s">
        <v>724</v>
      </c>
      <c r="F320" s="219" t="s">
        <v>725</v>
      </c>
      <c r="G320" s="220" t="s">
        <v>198</v>
      </c>
      <c r="H320" s="221">
        <v>2.06</v>
      </c>
      <c r="I320" s="222"/>
      <c r="J320" s="223">
        <f>ROUND(I320*H320,2)</f>
        <v>0</v>
      </c>
      <c r="K320" s="219" t="s">
        <v>139</v>
      </c>
      <c r="L320" s="224"/>
      <c r="M320" s="225" t="s">
        <v>32</v>
      </c>
      <c r="N320" s="226" t="s">
        <v>51</v>
      </c>
      <c r="O320" s="66"/>
      <c r="P320" s="185">
        <f>O320*H320</f>
        <v>0</v>
      </c>
      <c r="Q320" s="185">
        <v>0.55000000000000004</v>
      </c>
      <c r="R320" s="185">
        <f>Q320*H320</f>
        <v>1.1330000000000002</v>
      </c>
      <c r="S320" s="185">
        <v>0</v>
      </c>
      <c r="T320" s="18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7" t="s">
        <v>342</v>
      </c>
      <c r="AT320" s="187" t="s">
        <v>234</v>
      </c>
      <c r="AU320" s="187" t="s">
        <v>141</v>
      </c>
      <c r="AY320" s="18" t="s">
        <v>132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141</v>
      </c>
      <c r="BK320" s="188">
        <f>ROUND(I320*H320,2)</f>
        <v>0</v>
      </c>
      <c r="BL320" s="18" t="s">
        <v>259</v>
      </c>
      <c r="BM320" s="187" t="s">
        <v>726</v>
      </c>
    </row>
    <row r="321" spans="1:65" s="2" customFormat="1" ht="24.2" customHeight="1">
      <c r="A321" s="36"/>
      <c r="B321" s="37"/>
      <c r="C321" s="176" t="s">
        <v>727</v>
      </c>
      <c r="D321" s="176" t="s">
        <v>135</v>
      </c>
      <c r="E321" s="177" t="s">
        <v>728</v>
      </c>
      <c r="F321" s="178" t="s">
        <v>729</v>
      </c>
      <c r="G321" s="179" t="s">
        <v>242</v>
      </c>
      <c r="H321" s="180">
        <v>3.6459999999999999</v>
      </c>
      <c r="I321" s="181"/>
      <c r="J321" s="182">
        <f>ROUND(I321*H321,2)</f>
        <v>0</v>
      </c>
      <c r="K321" s="178" t="s">
        <v>618</v>
      </c>
      <c r="L321" s="41"/>
      <c r="M321" s="183" t="s">
        <v>32</v>
      </c>
      <c r="N321" s="184" t="s">
        <v>51</v>
      </c>
      <c r="O321" s="66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259</v>
      </c>
      <c r="AT321" s="187" t="s">
        <v>135</v>
      </c>
      <c r="AU321" s="187" t="s">
        <v>141</v>
      </c>
      <c r="AY321" s="18" t="s">
        <v>132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8" t="s">
        <v>141</v>
      </c>
      <c r="BK321" s="188">
        <f>ROUND(I321*H321,2)</f>
        <v>0</v>
      </c>
      <c r="BL321" s="18" t="s">
        <v>259</v>
      </c>
      <c r="BM321" s="187" t="s">
        <v>730</v>
      </c>
    </row>
    <row r="322" spans="1:65" s="12" customFormat="1" ht="22.9" customHeight="1">
      <c r="B322" s="160"/>
      <c r="C322" s="161"/>
      <c r="D322" s="162" t="s">
        <v>78</v>
      </c>
      <c r="E322" s="174" t="s">
        <v>731</v>
      </c>
      <c r="F322" s="174" t="s">
        <v>732</v>
      </c>
      <c r="G322" s="161"/>
      <c r="H322" s="161"/>
      <c r="I322" s="164"/>
      <c r="J322" s="175">
        <f>BK322</f>
        <v>0</v>
      </c>
      <c r="K322" s="161"/>
      <c r="L322" s="166"/>
      <c r="M322" s="167"/>
      <c r="N322" s="168"/>
      <c r="O322" s="168"/>
      <c r="P322" s="169">
        <f>SUM(P323:P324)</f>
        <v>0</v>
      </c>
      <c r="Q322" s="168"/>
      <c r="R322" s="169">
        <f>SUM(R323:R324)</f>
        <v>8.4180000000000005E-2</v>
      </c>
      <c r="S322" s="168"/>
      <c r="T322" s="170">
        <f>SUM(T323:T324)</f>
        <v>0</v>
      </c>
      <c r="AR322" s="171" t="s">
        <v>141</v>
      </c>
      <c r="AT322" s="172" t="s">
        <v>78</v>
      </c>
      <c r="AU322" s="172" t="s">
        <v>21</v>
      </c>
      <c r="AY322" s="171" t="s">
        <v>132</v>
      </c>
      <c r="BK322" s="173">
        <f>SUM(BK323:BK324)</f>
        <v>0</v>
      </c>
    </row>
    <row r="323" spans="1:65" s="2" customFormat="1" ht="24.2" customHeight="1">
      <c r="A323" s="36"/>
      <c r="B323" s="37"/>
      <c r="C323" s="176" t="s">
        <v>733</v>
      </c>
      <c r="D323" s="176" t="s">
        <v>135</v>
      </c>
      <c r="E323" s="177" t="s">
        <v>734</v>
      </c>
      <c r="F323" s="178" t="s">
        <v>735</v>
      </c>
      <c r="G323" s="179" t="s">
        <v>191</v>
      </c>
      <c r="H323" s="180">
        <v>6.9</v>
      </c>
      <c r="I323" s="181"/>
      <c r="J323" s="182">
        <f>ROUND(I323*H323,2)</f>
        <v>0</v>
      </c>
      <c r="K323" s="178" t="s">
        <v>139</v>
      </c>
      <c r="L323" s="41"/>
      <c r="M323" s="183" t="s">
        <v>32</v>
      </c>
      <c r="N323" s="184" t="s">
        <v>51</v>
      </c>
      <c r="O323" s="66"/>
      <c r="P323" s="185">
        <f>O323*H323</f>
        <v>0</v>
      </c>
      <c r="Q323" s="185">
        <v>1.2200000000000001E-2</v>
      </c>
      <c r="R323" s="185">
        <f>Q323*H323</f>
        <v>8.4180000000000005E-2</v>
      </c>
      <c r="S323" s="185">
        <v>0</v>
      </c>
      <c r="T323" s="186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7" t="s">
        <v>259</v>
      </c>
      <c r="AT323" s="187" t="s">
        <v>135</v>
      </c>
      <c r="AU323" s="187" t="s">
        <v>141</v>
      </c>
      <c r="AY323" s="18" t="s">
        <v>132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18" t="s">
        <v>141</v>
      </c>
      <c r="BK323" s="188">
        <f>ROUND(I323*H323,2)</f>
        <v>0</v>
      </c>
      <c r="BL323" s="18" t="s">
        <v>259</v>
      </c>
      <c r="BM323" s="187" t="s">
        <v>736</v>
      </c>
    </row>
    <row r="324" spans="1:65" s="2" customFormat="1" ht="37.9" customHeight="1">
      <c r="A324" s="36"/>
      <c r="B324" s="37"/>
      <c r="C324" s="176" t="s">
        <v>737</v>
      </c>
      <c r="D324" s="176" t="s">
        <v>135</v>
      </c>
      <c r="E324" s="177" t="s">
        <v>738</v>
      </c>
      <c r="F324" s="178" t="s">
        <v>739</v>
      </c>
      <c r="G324" s="179" t="s">
        <v>242</v>
      </c>
      <c r="H324" s="180">
        <v>8.4000000000000005E-2</v>
      </c>
      <c r="I324" s="181"/>
      <c r="J324" s="182">
        <f>ROUND(I324*H324,2)</f>
        <v>0</v>
      </c>
      <c r="K324" s="178" t="s">
        <v>139</v>
      </c>
      <c r="L324" s="41"/>
      <c r="M324" s="183" t="s">
        <v>32</v>
      </c>
      <c r="N324" s="184" t="s">
        <v>51</v>
      </c>
      <c r="O324" s="66"/>
      <c r="P324" s="185">
        <f>O324*H324</f>
        <v>0</v>
      </c>
      <c r="Q324" s="185">
        <v>0</v>
      </c>
      <c r="R324" s="185">
        <f>Q324*H324</f>
        <v>0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259</v>
      </c>
      <c r="AT324" s="187" t="s">
        <v>135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740</v>
      </c>
    </row>
    <row r="325" spans="1:65" s="12" customFormat="1" ht="22.9" customHeight="1">
      <c r="B325" s="160"/>
      <c r="C325" s="161"/>
      <c r="D325" s="162" t="s">
        <v>78</v>
      </c>
      <c r="E325" s="174" t="s">
        <v>741</v>
      </c>
      <c r="F325" s="174" t="s">
        <v>742</v>
      </c>
      <c r="G325" s="161"/>
      <c r="H325" s="161"/>
      <c r="I325" s="164"/>
      <c r="J325" s="175">
        <f>BK325</f>
        <v>0</v>
      </c>
      <c r="K325" s="161"/>
      <c r="L325" s="166"/>
      <c r="M325" s="167"/>
      <c r="N325" s="168"/>
      <c r="O325" s="168"/>
      <c r="P325" s="169">
        <f>SUM(P326:P328)</f>
        <v>0</v>
      </c>
      <c r="Q325" s="168"/>
      <c r="R325" s="169">
        <f>SUM(R326:R328)</f>
        <v>1.95E-2</v>
      </c>
      <c r="S325" s="168"/>
      <c r="T325" s="170">
        <f>SUM(T326:T328)</f>
        <v>0</v>
      </c>
      <c r="AR325" s="171" t="s">
        <v>141</v>
      </c>
      <c r="AT325" s="172" t="s">
        <v>78</v>
      </c>
      <c r="AU325" s="172" t="s">
        <v>21</v>
      </c>
      <c r="AY325" s="171" t="s">
        <v>132</v>
      </c>
      <c r="BK325" s="173">
        <f>SUM(BK326:BK328)</f>
        <v>0</v>
      </c>
    </row>
    <row r="326" spans="1:65" s="2" customFormat="1" ht="24.2" customHeight="1">
      <c r="A326" s="36"/>
      <c r="B326" s="37"/>
      <c r="C326" s="176" t="s">
        <v>743</v>
      </c>
      <c r="D326" s="176" t="s">
        <v>135</v>
      </c>
      <c r="E326" s="177" t="s">
        <v>744</v>
      </c>
      <c r="F326" s="178" t="s">
        <v>745</v>
      </c>
      <c r="G326" s="179" t="s">
        <v>373</v>
      </c>
      <c r="H326" s="180">
        <v>1</v>
      </c>
      <c r="I326" s="181"/>
      <c r="J326" s="182">
        <f>ROUND(I326*H326,2)</f>
        <v>0</v>
      </c>
      <c r="K326" s="178" t="s">
        <v>139</v>
      </c>
      <c r="L326" s="41"/>
      <c r="M326" s="183" t="s">
        <v>32</v>
      </c>
      <c r="N326" s="184" t="s">
        <v>51</v>
      </c>
      <c r="O326" s="66"/>
      <c r="P326" s="185">
        <f>O326*H326</f>
        <v>0</v>
      </c>
      <c r="Q326" s="185">
        <v>0</v>
      </c>
      <c r="R326" s="185">
        <f>Q326*H326</f>
        <v>0</v>
      </c>
      <c r="S326" s="185">
        <v>0</v>
      </c>
      <c r="T326" s="186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7" t="s">
        <v>150</v>
      </c>
      <c r="AT326" s="187" t="s">
        <v>135</v>
      </c>
      <c r="AU326" s="187" t="s">
        <v>141</v>
      </c>
      <c r="AY326" s="18" t="s">
        <v>132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18" t="s">
        <v>141</v>
      </c>
      <c r="BK326" s="188">
        <f>ROUND(I326*H326,2)</f>
        <v>0</v>
      </c>
      <c r="BL326" s="18" t="s">
        <v>150</v>
      </c>
      <c r="BM326" s="187" t="s">
        <v>746</v>
      </c>
    </row>
    <row r="327" spans="1:65" s="2" customFormat="1" ht="24.2" customHeight="1">
      <c r="A327" s="36"/>
      <c r="B327" s="37"/>
      <c r="C327" s="217" t="s">
        <v>747</v>
      </c>
      <c r="D327" s="217" t="s">
        <v>234</v>
      </c>
      <c r="E327" s="218" t="s">
        <v>748</v>
      </c>
      <c r="F327" s="219" t="s">
        <v>749</v>
      </c>
      <c r="G327" s="220" t="s">
        <v>373</v>
      </c>
      <c r="H327" s="221">
        <v>1</v>
      </c>
      <c r="I327" s="222"/>
      <c r="J327" s="223">
        <f>ROUND(I327*H327,2)</f>
        <v>0</v>
      </c>
      <c r="K327" s="219" t="s">
        <v>139</v>
      </c>
      <c r="L327" s="224"/>
      <c r="M327" s="225" t="s">
        <v>32</v>
      </c>
      <c r="N327" s="226" t="s">
        <v>51</v>
      </c>
      <c r="O327" s="66"/>
      <c r="P327" s="185">
        <f>O327*H327</f>
        <v>0</v>
      </c>
      <c r="Q327" s="185">
        <v>1.95E-2</v>
      </c>
      <c r="R327" s="185">
        <f>Q327*H327</f>
        <v>1.95E-2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218</v>
      </c>
      <c r="AT327" s="187" t="s">
        <v>234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150</v>
      </c>
      <c r="BM327" s="187" t="s">
        <v>750</v>
      </c>
    </row>
    <row r="328" spans="1:65" s="2" customFormat="1" ht="24.2" customHeight="1">
      <c r="A328" s="36"/>
      <c r="B328" s="37"/>
      <c r="C328" s="176" t="s">
        <v>751</v>
      </c>
      <c r="D328" s="176" t="s">
        <v>135</v>
      </c>
      <c r="E328" s="177" t="s">
        <v>752</v>
      </c>
      <c r="F328" s="178" t="s">
        <v>753</v>
      </c>
      <c r="G328" s="179" t="s">
        <v>242</v>
      </c>
      <c r="H328" s="180">
        <v>0.02</v>
      </c>
      <c r="I328" s="181"/>
      <c r="J328" s="182">
        <f>ROUND(I328*H328,2)</f>
        <v>0</v>
      </c>
      <c r="K328" s="178" t="s">
        <v>139</v>
      </c>
      <c r="L328" s="41"/>
      <c r="M328" s="183" t="s">
        <v>32</v>
      </c>
      <c r="N328" s="184" t="s">
        <v>51</v>
      </c>
      <c r="O328" s="66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7" t="s">
        <v>259</v>
      </c>
      <c r="AT328" s="187" t="s">
        <v>135</v>
      </c>
      <c r="AU328" s="187" t="s">
        <v>141</v>
      </c>
      <c r="AY328" s="18" t="s">
        <v>132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18" t="s">
        <v>141</v>
      </c>
      <c r="BK328" s="188">
        <f>ROUND(I328*H328,2)</f>
        <v>0</v>
      </c>
      <c r="BL328" s="18" t="s">
        <v>259</v>
      </c>
      <c r="BM328" s="187" t="s">
        <v>754</v>
      </c>
    </row>
    <row r="329" spans="1:65" s="12" customFormat="1" ht="22.9" customHeight="1">
      <c r="B329" s="160"/>
      <c r="C329" s="161"/>
      <c r="D329" s="162" t="s">
        <v>78</v>
      </c>
      <c r="E329" s="174" t="s">
        <v>755</v>
      </c>
      <c r="F329" s="174" t="s">
        <v>756</v>
      </c>
      <c r="G329" s="161"/>
      <c r="H329" s="161"/>
      <c r="I329" s="164"/>
      <c r="J329" s="175">
        <f>BK329</f>
        <v>0</v>
      </c>
      <c r="K329" s="161"/>
      <c r="L329" s="166"/>
      <c r="M329" s="167"/>
      <c r="N329" s="168"/>
      <c r="O329" s="168"/>
      <c r="P329" s="169">
        <f>SUM(P330:P333)</f>
        <v>0</v>
      </c>
      <c r="Q329" s="168"/>
      <c r="R329" s="169">
        <f>SUM(R330:R333)</f>
        <v>0</v>
      </c>
      <c r="S329" s="168"/>
      <c r="T329" s="170">
        <f>SUM(T330:T333)</f>
        <v>0.20200000000000004</v>
      </c>
      <c r="AR329" s="171" t="s">
        <v>141</v>
      </c>
      <c r="AT329" s="172" t="s">
        <v>78</v>
      </c>
      <c r="AU329" s="172" t="s">
        <v>21</v>
      </c>
      <c r="AY329" s="171" t="s">
        <v>132</v>
      </c>
      <c r="BK329" s="173">
        <f>SUM(BK330:BK333)</f>
        <v>0</v>
      </c>
    </row>
    <row r="330" spans="1:65" s="2" customFormat="1" ht="14.45" customHeight="1">
      <c r="A330" s="36"/>
      <c r="B330" s="37"/>
      <c r="C330" s="176" t="s">
        <v>757</v>
      </c>
      <c r="D330" s="176" t="s">
        <v>135</v>
      </c>
      <c r="E330" s="177" t="s">
        <v>758</v>
      </c>
      <c r="F330" s="178" t="s">
        <v>759</v>
      </c>
      <c r="G330" s="179" t="s">
        <v>373</v>
      </c>
      <c r="H330" s="180">
        <v>1</v>
      </c>
      <c r="I330" s="181"/>
      <c r="J330" s="182">
        <f>ROUND(I330*H330,2)</f>
        <v>0</v>
      </c>
      <c r="K330" s="178" t="s">
        <v>139</v>
      </c>
      <c r="L330" s="41"/>
      <c r="M330" s="183" t="s">
        <v>32</v>
      </c>
      <c r="N330" s="184" t="s">
        <v>51</v>
      </c>
      <c r="O330" s="66"/>
      <c r="P330" s="185">
        <f>O330*H330</f>
        <v>0</v>
      </c>
      <c r="Q330" s="185">
        <v>0</v>
      </c>
      <c r="R330" s="185">
        <f>Q330*H330</f>
        <v>0</v>
      </c>
      <c r="S330" s="185">
        <v>1.2999999999999999E-2</v>
      </c>
      <c r="T330" s="186">
        <f>S330*H330</f>
        <v>1.2999999999999999E-2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7" t="s">
        <v>150</v>
      </c>
      <c r="AT330" s="187" t="s">
        <v>135</v>
      </c>
      <c r="AU330" s="187" t="s">
        <v>141</v>
      </c>
      <c r="AY330" s="18" t="s">
        <v>132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8" t="s">
        <v>141</v>
      </c>
      <c r="BK330" s="188">
        <f>ROUND(I330*H330,2)</f>
        <v>0</v>
      </c>
      <c r="BL330" s="18" t="s">
        <v>150</v>
      </c>
      <c r="BM330" s="187" t="s">
        <v>760</v>
      </c>
    </row>
    <row r="331" spans="1:65" s="2" customFormat="1" ht="14.45" customHeight="1">
      <c r="A331" s="36"/>
      <c r="B331" s="37"/>
      <c r="C331" s="176" t="s">
        <v>761</v>
      </c>
      <c r="D331" s="176" t="s">
        <v>135</v>
      </c>
      <c r="E331" s="177" t="s">
        <v>762</v>
      </c>
      <c r="F331" s="178" t="s">
        <v>763</v>
      </c>
      <c r="G331" s="179" t="s">
        <v>221</v>
      </c>
      <c r="H331" s="180">
        <v>5.4</v>
      </c>
      <c r="I331" s="181"/>
      <c r="J331" s="182">
        <f>ROUND(I331*H331,2)</f>
        <v>0</v>
      </c>
      <c r="K331" s="178" t="s">
        <v>139</v>
      </c>
      <c r="L331" s="41"/>
      <c r="M331" s="183" t="s">
        <v>32</v>
      </c>
      <c r="N331" s="184" t="s">
        <v>51</v>
      </c>
      <c r="O331" s="66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259</v>
      </c>
      <c r="AT331" s="187" t="s">
        <v>135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764</v>
      </c>
    </row>
    <row r="332" spans="1:65" s="2" customFormat="1" ht="14.45" customHeight="1">
      <c r="A332" s="36"/>
      <c r="B332" s="37"/>
      <c r="C332" s="176" t="s">
        <v>765</v>
      </c>
      <c r="D332" s="176" t="s">
        <v>135</v>
      </c>
      <c r="E332" s="177" t="s">
        <v>766</v>
      </c>
      <c r="F332" s="178" t="s">
        <v>767</v>
      </c>
      <c r="G332" s="179" t="s">
        <v>221</v>
      </c>
      <c r="H332" s="180">
        <v>5.4</v>
      </c>
      <c r="I332" s="181"/>
      <c r="J332" s="182">
        <f>ROUND(I332*H332,2)</f>
        <v>0</v>
      </c>
      <c r="K332" s="178" t="s">
        <v>139</v>
      </c>
      <c r="L332" s="41"/>
      <c r="M332" s="183" t="s">
        <v>32</v>
      </c>
      <c r="N332" s="184" t="s">
        <v>51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3.5000000000000003E-2</v>
      </c>
      <c r="T332" s="186">
        <f>S332*H332</f>
        <v>0.18900000000000003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259</v>
      </c>
      <c r="AT332" s="187" t="s">
        <v>135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768</v>
      </c>
    </row>
    <row r="333" spans="1:65" s="2" customFormat="1" ht="24.2" customHeight="1">
      <c r="A333" s="36"/>
      <c r="B333" s="37"/>
      <c r="C333" s="176" t="s">
        <v>769</v>
      </c>
      <c r="D333" s="176" t="s">
        <v>135</v>
      </c>
      <c r="E333" s="177" t="s">
        <v>770</v>
      </c>
      <c r="F333" s="178" t="s">
        <v>771</v>
      </c>
      <c r="G333" s="179" t="s">
        <v>772</v>
      </c>
      <c r="H333" s="237"/>
      <c r="I333" s="181"/>
      <c r="J333" s="182">
        <f>ROUND(I333*H333,2)</f>
        <v>0</v>
      </c>
      <c r="K333" s="178" t="s">
        <v>139</v>
      </c>
      <c r="L333" s="41"/>
      <c r="M333" s="183" t="s">
        <v>32</v>
      </c>
      <c r="N333" s="184" t="s">
        <v>51</v>
      </c>
      <c r="O333" s="66"/>
      <c r="P333" s="185">
        <f>O333*H333</f>
        <v>0</v>
      </c>
      <c r="Q333" s="185">
        <v>0</v>
      </c>
      <c r="R333" s="185">
        <f>Q333*H333</f>
        <v>0</v>
      </c>
      <c r="S333" s="185">
        <v>0</v>
      </c>
      <c r="T333" s="186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7" t="s">
        <v>259</v>
      </c>
      <c r="AT333" s="187" t="s">
        <v>135</v>
      </c>
      <c r="AU333" s="187" t="s">
        <v>141</v>
      </c>
      <c r="AY333" s="18" t="s">
        <v>132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18" t="s">
        <v>141</v>
      </c>
      <c r="BK333" s="188">
        <f>ROUND(I333*H333,2)</f>
        <v>0</v>
      </c>
      <c r="BL333" s="18" t="s">
        <v>259</v>
      </c>
      <c r="BM333" s="187" t="s">
        <v>773</v>
      </c>
    </row>
    <row r="334" spans="1:65" s="12" customFormat="1" ht="22.9" customHeight="1">
      <c r="B334" s="160"/>
      <c r="C334" s="161"/>
      <c r="D334" s="162" t="s">
        <v>78</v>
      </c>
      <c r="E334" s="174" t="s">
        <v>774</v>
      </c>
      <c r="F334" s="174" t="s">
        <v>775</v>
      </c>
      <c r="G334" s="161"/>
      <c r="H334" s="161"/>
      <c r="I334" s="164"/>
      <c r="J334" s="175">
        <f>BK334</f>
        <v>0</v>
      </c>
      <c r="K334" s="161"/>
      <c r="L334" s="166"/>
      <c r="M334" s="167"/>
      <c r="N334" s="168"/>
      <c r="O334" s="168"/>
      <c r="P334" s="169">
        <f>SUM(P335:P338)</f>
        <v>0</v>
      </c>
      <c r="Q334" s="168"/>
      <c r="R334" s="169">
        <f>SUM(R335:R338)</f>
        <v>6.7334400000000003E-2</v>
      </c>
      <c r="S334" s="168"/>
      <c r="T334" s="170">
        <f>SUM(T335:T338)</f>
        <v>0</v>
      </c>
      <c r="AR334" s="171" t="s">
        <v>141</v>
      </c>
      <c r="AT334" s="172" t="s">
        <v>78</v>
      </c>
      <c r="AU334" s="172" t="s">
        <v>21</v>
      </c>
      <c r="AY334" s="171" t="s">
        <v>132</v>
      </c>
      <c r="BK334" s="173">
        <f>SUM(BK335:BK338)</f>
        <v>0</v>
      </c>
    </row>
    <row r="335" spans="1:65" s="2" customFormat="1" ht="14.45" customHeight="1">
      <c r="A335" s="36"/>
      <c r="B335" s="37"/>
      <c r="C335" s="176" t="s">
        <v>776</v>
      </c>
      <c r="D335" s="176" t="s">
        <v>135</v>
      </c>
      <c r="E335" s="177" t="s">
        <v>777</v>
      </c>
      <c r="F335" s="178" t="s">
        <v>778</v>
      </c>
      <c r="G335" s="179" t="s">
        <v>191</v>
      </c>
      <c r="H335" s="180">
        <v>160.32</v>
      </c>
      <c r="I335" s="181"/>
      <c r="J335" s="182">
        <f>ROUND(I335*H335,2)</f>
        <v>0</v>
      </c>
      <c r="K335" s="178" t="s">
        <v>139</v>
      </c>
      <c r="L335" s="41"/>
      <c r="M335" s="183" t="s">
        <v>32</v>
      </c>
      <c r="N335" s="184" t="s">
        <v>51</v>
      </c>
      <c r="O335" s="66"/>
      <c r="P335" s="185">
        <f>O335*H335</f>
        <v>0</v>
      </c>
      <c r="Q335" s="185">
        <v>0</v>
      </c>
      <c r="R335" s="185">
        <f>Q335*H335</f>
        <v>0</v>
      </c>
      <c r="S335" s="185">
        <v>0</v>
      </c>
      <c r="T335" s="186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7" t="s">
        <v>259</v>
      </c>
      <c r="AT335" s="187" t="s">
        <v>135</v>
      </c>
      <c r="AU335" s="187" t="s">
        <v>141</v>
      </c>
      <c r="AY335" s="18" t="s">
        <v>132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8" t="s">
        <v>141</v>
      </c>
      <c r="BK335" s="188">
        <f>ROUND(I335*H335,2)</f>
        <v>0</v>
      </c>
      <c r="BL335" s="18" t="s">
        <v>259</v>
      </c>
      <c r="BM335" s="187" t="s">
        <v>779</v>
      </c>
    </row>
    <row r="336" spans="1:65" s="2" customFormat="1" ht="24.2" customHeight="1">
      <c r="A336" s="36"/>
      <c r="B336" s="37"/>
      <c r="C336" s="217" t="s">
        <v>780</v>
      </c>
      <c r="D336" s="217" t="s">
        <v>234</v>
      </c>
      <c r="E336" s="218" t="s">
        <v>781</v>
      </c>
      <c r="F336" s="219" t="s">
        <v>782</v>
      </c>
      <c r="G336" s="220" t="s">
        <v>221</v>
      </c>
      <c r="H336" s="221">
        <v>168.33600000000001</v>
      </c>
      <c r="I336" s="222"/>
      <c r="J336" s="223">
        <f>ROUND(I336*H336,2)</f>
        <v>0</v>
      </c>
      <c r="K336" s="219" t="s">
        <v>139</v>
      </c>
      <c r="L336" s="224"/>
      <c r="M336" s="225" t="s">
        <v>32</v>
      </c>
      <c r="N336" s="226" t="s">
        <v>51</v>
      </c>
      <c r="O336" s="66"/>
      <c r="P336" s="185">
        <f>O336*H336</f>
        <v>0</v>
      </c>
      <c r="Q336" s="185">
        <v>4.0000000000000002E-4</v>
      </c>
      <c r="R336" s="185">
        <f>Q336*H336</f>
        <v>6.7334400000000003E-2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342</v>
      </c>
      <c r="AT336" s="187" t="s">
        <v>234</v>
      </c>
      <c r="AU336" s="187" t="s">
        <v>141</v>
      </c>
      <c r="AY336" s="18" t="s">
        <v>132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8" t="s">
        <v>141</v>
      </c>
      <c r="BK336" s="188">
        <f>ROUND(I336*H336,2)</f>
        <v>0</v>
      </c>
      <c r="BL336" s="18" t="s">
        <v>259</v>
      </c>
      <c r="BM336" s="187" t="s">
        <v>783</v>
      </c>
    </row>
    <row r="337" spans="1:65" s="13" customFormat="1">
      <c r="B337" s="194"/>
      <c r="C337" s="195"/>
      <c r="D337" s="196" t="s">
        <v>193</v>
      </c>
      <c r="E337" s="195"/>
      <c r="F337" s="198" t="s">
        <v>633</v>
      </c>
      <c r="G337" s="195"/>
      <c r="H337" s="199">
        <v>168.33600000000001</v>
      </c>
      <c r="I337" s="200"/>
      <c r="J337" s="195"/>
      <c r="K337" s="195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193</v>
      </c>
      <c r="AU337" s="205" t="s">
        <v>141</v>
      </c>
      <c r="AV337" s="13" t="s">
        <v>141</v>
      </c>
      <c r="AW337" s="13" t="s">
        <v>4</v>
      </c>
      <c r="AX337" s="13" t="s">
        <v>21</v>
      </c>
      <c r="AY337" s="205" t="s">
        <v>132</v>
      </c>
    </row>
    <row r="338" spans="1:65" s="2" customFormat="1" ht="24.2" customHeight="1">
      <c r="A338" s="36"/>
      <c r="B338" s="37"/>
      <c r="C338" s="176" t="s">
        <v>784</v>
      </c>
      <c r="D338" s="176" t="s">
        <v>135</v>
      </c>
      <c r="E338" s="177" t="s">
        <v>785</v>
      </c>
      <c r="F338" s="178" t="s">
        <v>786</v>
      </c>
      <c r="G338" s="179" t="s">
        <v>242</v>
      </c>
      <c r="H338" s="180">
        <v>6.7000000000000004E-2</v>
      </c>
      <c r="I338" s="181"/>
      <c r="J338" s="182">
        <f>ROUND(I338*H338,2)</f>
        <v>0</v>
      </c>
      <c r="K338" s="178" t="s">
        <v>139</v>
      </c>
      <c r="L338" s="41"/>
      <c r="M338" s="183" t="s">
        <v>32</v>
      </c>
      <c r="N338" s="184" t="s">
        <v>51</v>
      </c>
      <c r="O338" s="66"/>
      <c r="P338" s="185">
        <f>O338*H338</f>
        <v>0</v>
      </c>
      <c r="Q338" s="185">
        <v>0</v>
      </c>
      <c r="R338" s="185">
        <f>Q338*H338</f>
        <v>0</v>
      </c>
      <c r="S338" s="185">
        <v>0</v>
      </c>
      <c r="T338" s="18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259</v>
      </c>
      <c r="AT338" s="187" t="s">
        <v>135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259</v>
      </c>
      <c r="BM338" s="187" t="s">
        <v>787</v>
      </c>
    </row>
    <row r="339" spans="1:65" s="12" customFormat="1" ht="22.9" customHeight="1">
      <c r="B339" s="160"/>
      <c r="C339" s="161"/>
      <c r="D339" s="162" t="s">
        <v>78</v>
      </c>
      <c r="E339" s="174" t="s">
        <v>788</v>
      </c>
      <c r="F339" s="174" t="s">
        <v>789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SUM(P340:P343)</f>
        <v>0</v>
      </c>
      <c r="Q339" s="168"/>
      <c r="R339" s="169">
        <f>SUM(R340:R343)</f>
        <v>9.6239999999999992E-2</v>
      </c>
      <c r="S339" s="168"/>
      <c r="T339" s="170">
        <f>SUM(T340:T343)</f>
        <v>0</v>
      </c>
      <c r="AR339" s="171" t="s">
        <v>141</v>
      </c>
      <c r="AT339" s="172" t="s">
        <v>78</v>
      </c>
      <c r="AU339" s="172" t="s">
        <v>21</v>
      </c>
      <c r="AY339" s="171" t="s">
        <v>132</v>
      </c>
      <c r="BK339" s="173">
        <f>SUM(BK340:BK343)</f>
        <v>0</v>
      </c>
    </row>
    <row r="340" spans="1:65" s="2" customFormat="1" ht="14.45" customHeight="1">
      <c r="A340" s="36"/>
      <c r="B340" s="37"/>
      <c r="C340" s="176" t="s">
        <v>790</v>
      </c>
      <c r="D340" s="176" t="s">
        <v>135</v>
      </c>
      <c r="E340" s="177" t="s">
        <v>791</v>
      </c>
      <c r="F340" s="178" t="s">
        <v>792</v>
      </c>
      <c r="G340" s="179" t="s">
        <v>191</v>
      </c>
      <c r="H340" s="180">
        <v>371</v>
      </c>
      <c r="I340" s="181"/>
      <c r="J340" s="182">
        <f>ROUND(I340*H340,2)</f>
        <v>0</v>
      </c>
      <c r="K340" s="178" t="s">
        <v>139</v>
      </c>
      <c r="L340" s="41"/>
      <c r="M340" s="183" t="s">
        <v>32</v>
      </c>
      <c r="N340" s="184" t="s">
        <v>51</v>
      </c>
      <c r="O340" s="66"/>
      <c r="P340" s="185">
        <f>O340*H340</f>
        <v>0</v>
      </c>
      <c r="Q340" s="185">
        <v>2.0000000000000002E-5</v>
      </c>
      <c r="R340" s="185">
        <f>Q340*H340</f>
        <v>7.4200000000000004E-3</v>
      </c>
      <c r="S340" s="185">
        <v>0</v>
      </c>
      <c r="T340" s="18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259</v>
      </c>
      <c r="AT340" s="187" t="s">
        <v>135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259</v>
      </c>
      <c r="BM340" s="187" t="s">
        <v>793</v>
      </c>
    </row>
    <row r="341" spans="1:65" s="2" customFormat="1" ht="14.45" customHeight="1">
      <c r="A341" s="36"/>
      <c r="B341" s="37"/>
      <c r="C341" s="176" t="s">
        <v>794</v>
      </c>
      <c r="D341" s="176" t="s">
        <v>135</v>
      </c>
      <c r="E341" s="177" t="s">
        <v>795</v>
      </c>
      <c r="F341" s="178" t="s">
        <v>796</v>
      </c>
      <c r="G341" s="179" t="s">
        <v>191</v>
      </c>
      <c r="H341" s="180">
        <v>371</v>
      </c>
      <c r="I341" s="181"/>
      <c r="J341" s="182">
        <f>ROUND(I341*H341,2)</f>
        <v>0</v>
      </c>
      <c r="K341" s="178" t="s">
        <v>139</v>
      </c>
      <c r="L341" s="41"/>
      <c r="M341" s="183" t="s">
        <v>32</v>
      </c>
      <c r="N341" s="184" t="s">
        <v>51</v>
      </c>
      <c r="O341" s="66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7" t="s">
        <v>259</v>
      </c>
      <c r="AT341" s="187" t="s">
        <v>135</v>
      </c>
      <c r="AU341" s="187" t="s">
        <v>141</v>
      </c>
      <c r="AY341" s="18" t="s">
        <v>132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8" t="s">
        <v>141</v>
      </c>
      <c r="BK341" s="188">
        <f>ROUND(I341*H341,2)</f>
        <v>0</v>
      </c>
      <c r="BL341" s="18" t="s">
        <v>259</v>
      </c>
      <c r="BM341" s="187" t="s">
        <v>797</v>
      </c>
    </row>
    <row r="342" spans="1:65" s="2" customFormat="1" ht="24.2" customHeight="1">
      <c r="A342" s="36"/>
      <c r="B342" s="37"/>
      <c r="C342" s="176" t="s">
        <v>798</v>
      </c>
      <c r="D342" s="176" t="s">
        <v>135</v>
      </c>
      <c r="E342" s="177" t="s">
        <v>799</v>
      </c>
      <c r="F342" s="178" t="s">
        <v>800</v>
      </c>
      <c r="G342" s="179" t="s">
        <v>191</v>
      </c>
      <c r="H342" s="180">
        <v>371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2.2000000000000001E-4</v>
      </c>
      <c r="R342" s="185">
        <f>Q342*H342</f>
        <v>8.1619999999999998E-2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801</v>
      </c>
    </row>
    <row r="343" spans="1:65" s="2" customFormat="1" ht="24.2" customHeight="1">
      <c r="A343" s="36"/>
      <c r="B343" s="37"/>
      <c r="C343" s="176" t="s">
        <v>802</v>
      </c>
      <c r="D343" s="176" t="s">
        <v>135</v>
      </c>
      <c r="E343" s="177" t="s">
        <v>803</v>
      </c>
      <c r="F343" s="178" t="s">
        <v>804</v>
      </c>
      <c r="G343" s="179" t="s">
        <v>191</v>
      </c>
      <c r="H343" s="180">
        <v>48</v>
      </c>
      <c r="I343" s="181"/>
      <c r="J343" s="182">
        <f>ROUND(I343*H343,2)</f>
        <v>0</v>
      </c>
      <c r="K343" s="178" t="s">
        <v>139</v>
      </c>
      <c r="L343" s="41"/>
      <c r="M343" s="189" t="s">
        <v>32</v>
      </c>
      <c r="N343" s="190" t="s">
        <v>51</v>
      </c>
      <c r="O343" s="191"/>
      <c r="P343" s="192">
        <f>O343*H343</f>
        <v>0</v>
      </c>
      <c r="Q343" s="192">
        <v>1.4999999999999999E-4</v>
      </c>
      <c r="R343" s="192">
        <f>Q343*H343</f>
        <v>7.1999999999999998E-3</v>
      </c>
      <c r="S343" s="192">
        <v>0</v>
      </c>
      <c r="T343" s="193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259</v>
      </c>
      <c r="AT343" s="187" t="s">
        <v>135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805</v>
      </c>
    </row>
    <row r="344" spans="1:65" s="2" customFormat="1" ht="6.95" customHeight="1">
      <c r="A344" s="36"/>
      <c r="B344" s="49"/>
      <c r="C344" s="50"/>
      <c r="D344" s="50"/>
      <c r="E344" s="50"/>
      <c r="F344" s="50"/>
      <c r="G344" s="50"/>
      <c r="H344" s="50"/>
      <c r="I344" s="50"/>
      <c r="J344" s="50"/>
      <c r="K344" s="50"/>
      <c r="L344" s="41"/>
      <c r="M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</row>
  </sheetData>
  <sheetProtection algorithmName="SHA-512" hashValue="BdiIgJu1ZK4dpVo98ot+Xl4yIQbqQKqdclFGp8DYnfbAd8B3/AKiI67yBPSSfMFUbRVmTDBq+AMWYpYQVGuDtQ==" saltValue="WZvY2zJKq7nvEpOSQCTKYm7QBvnSyN7ASNMDwKBbt4Yxs5bJNSVBHamRh0xIylI+j/DCqp32hGirEBCCw6bjCg==" spinCount="100000" sheet="1" objects="1" scenarios="1" formatColumns="0" formatRows="0" autoFilter="0"/>
  <autoFilter ref="C101:K343" xr:uid="{00000000-0009-0000-0000-000002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40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90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24.75" customHeight="1">
      <c r="A9" s="36"/>
      <c r="B9" s="41"/>
      <c r="C9" s="36"/>
      <c r="D9" s="36"/>
      <c r="E9" s="359" t="s">
        <v>806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21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0" t="s">
        <v>26</v>
      </c>
      <c r="E13" s="36"/>
      <c r="F13" s="111" t="s">
        <v>27</v>
      </c>
      <c r="G13" s="36"/>
      <c r="H13" s="36"/>
      <c r="I13" s="110" t="s">
        <v>28</v>
      </c>
      <c r="J13" s="111" t="s">
        <v>29</v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ROUND(J103,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ROUND((SUM(BE103:BE404)),  2)</f>
        <v>0</v>
      </c>
      <c r="G33" s="36"/>
      <c r="H33" s="36"/>
      <c r="I33" s="121">
        <v>0.21</v>
      </c>
      <c r="J33" s="120">
        <f>ROUND(((SUM(BE103:BE404))*I33),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ROUND((SUM(BF103:BF404)),  2)</f>
        <v>0</v>
      </c>
      <c r="G34" s="36"/>
      <c r="H34" s="36"/>
      <c r="I34" s="121">
        <v>0.15</v>
      </c>
      <c r="J34" s="120">
        <f>ROUND(((SUM(BF103:BF404))*I34),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ROUND((SUM(BG103:BG404)),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ROUND((SUM(BH103:BH404)),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ROUND((SUM(BI103:BI404)),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4.75" customHeight="1">
      <c r="A50" s="36"/>
      <c r="B50" s="37"/>
      <c r="C50" s="38"/>
      <c r="D50" s="38"/>
      <c r="E50" s="348" t="str">
        <f>E9</f>
        <v xml:space="preserve">D.1.1/1-16 - Chrustova 16 - Stavební práce vnější - zateplení objektu ,zateplení půdy, izolace suterénu, střecha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165</v>
      </c>
      <c r="E62" s="146"/>
      <c r="F62" s="146"/>
      <c r="G62" s="146"/>
      <c r="H62" s="146"/>
      <c r="I62" s="146"/>
      <c r="J62" s="147">
        <f>J117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807</v>
      </c>
      <c r="E63" s="146"/>
      <c r="F63" s="146"/>
      <c r="G63" s="146"/>
      <c r="H63" s="146"/>
      <c r="I63" s="146"/>
      <c r="J63" s="147">
        <f>J119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166</v>
      </c>
      <c r="E64" s="146"/>
      <c r="F64" s="146"/>
      <c r="G64" s="146"/>
      <c r="H64" s="146"/>
      <c r="I64" s="146"/>
      <c r="J64" s="147">
        <f>J123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167</v>
      </c>
      <c r="E65" s="146"/>
      <c r="F65" s="146"/>
      <c r="G65" s="146"/>
      <c r="H65" s="146"/>
      <c r="I65" s="146"/>
      <c r="J65" s="147">
        <f>J125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168</v>
      </c>
      <c r="E66" s="146"/>
      <c r="F66" s="146"/>
      <c r="G66" s="146"/>
      <c r="H66" s="146"/>
      <c r="I66" s="146"/>
      <c r="J66" s="147">
        <f>J132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170</v>
      </c>
      <c r="E67" s="146"/>
      <c r="F67" s="146"/>
      <c r="G67" s="146"/>
      <c r="H67" s="146"/>
      <c r="I67" s="146"/>
      <c r="J67" s="147">
        <f>J222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171</v>
      </c>
      <c r="E68" s="146"/>
      <c r="F68" s="146"/>
      <c r="G68" s="146"/>
      <c r="H68" s="146"/>
      <c r="I68" s="146"/>
      <c r="J68" s="147">
        <f>J250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172</v>
      </c>
      <c r="E69" s="146"/>
      <c r="F69" s="146"/>
      <c r="G69" s="146"/>
      <c r="H69" s="146"/>
      <c r="I69" s="146"/>
      <c r="J69" s="147">
        <f>J257</f>
        <v>0</v>
      </c>
      <c r="K69" s="144"/>
      <c r="L69" s="148"/>
    </row>
    <row r="70" spans="2:12" s="9" customFormat="1" ht="24.95" customHeight="1">
      <c r="B70" s="137"/>
      <c r="C70" s="138"/>
      <c r="D70" s="139" t="s">
        <v>173</v>
      </c>
      <c r="E70" s="140"/>
      <c r="F70" s="140"/>
      <c r="G70" s="140"/>
      <c r="H70" s="140"/>
      <c r="I70" s="140"/>
      <c r="J70" s="141">
        <f>J259</f>
        <v>0</v>
      </c>
      <c r="K70" s="138"/>
      <c r="L70" s="142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J292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J293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J309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J335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J339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J341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J343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J360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182</v>
      </c>
      <c r="E79" s="146"/>
      <c r="F79" s="146"/>
      <c r="G79" s="146"/>
      <c r="H79" s="146"/>
      <c r="I79" s="146"/>
      <c r="J79" s="147">
        <f>J363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183</v>
      </c>
      <c r="E80" s="146"/>
      <c r="F80" s="146"/>
      <c r="G80" s="146"/>
      <c r="H80" s="146"/>
      <c r="I80" s="146"/>
      <c r="J80" s="147">
        <f>J369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808</v>
      </c>
      <c r="E81" s="146"/>
      <c r="F81" s="146"/>
      <c r="G81" s="146"/>
      <c r="H81" s="146"/>
      <c r="I81" s="146"/>
      <c r="J81" s="147">
        <f>J376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184</v>
      </c>
      <c r="E82" s="146"/>
      <c r="F82" s="146"/>
      <c r="G82" s="146"/>
      <c r="H82" s="146"/>
      <c r="I82" s="146"/>
      <c r="J82" s="147">
        <f>J395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185</v>
      </c>
      <c r="E83" s="146"/>
      <c r="F83" s="146"/>
      <c r="G83" s="146"/>
      <c r="H83" s="146"/>
      <c r="I83" s="146"/>
      <c r="J83" s="147">
        <f>J400</f>
        <v>0</v>
      </c>
      <c r="K83" s="144"/>
      <c r="L83" s="148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65" t="str">
        <f>E7</f>
        <v>Regenerace bytového fondu Mírová osada I.etapa -ul.Chrustova - VZ ZATEPLENÍ ,IZOLACE</v>
      </c>
      <c r="F93" s="366"/>
      <c r="G93" s="366"/>
      <c r="H93" s="366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161</v>
      </c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24.75" customHeight="1">
      <c r="A95" s="36"/>
      <c r="B95" s="37"/>
      <c r="C95" s="38"/>
      <c r="D95" s="38"/>
      <c r="E95" s="348" t="str">
        <f>E9</f>
        <v xml:space="preserve">D.1.1/1-16 - Chrustova 16 - Stavební práce vnější - zateplení objektu ,zateplení půdy, izolace suterénu, střecha </v>
      </c>
      <c r="F95" s="364"/>
      <c r="G95" s="364"/>
      <c r="H95" s="364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30" t="s">
        <v>24</v>
      </c>
      <c r="J97" s="61" t="str">
        <f>IF(J12="","",J12)</f>
        <v>22. 3. 2020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30" t="s">
        <v>37</v>
      </c>
      <c r="J99" s="34" t="str">
        <f>E21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30" t="s">
        <v>42</v>
      </c>
      <c r="J100" s="34" t="str">
        <f>E24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9"/>
      <c r="B102" s="150"/>
      <c r="C102" s="151" t="s">
        <v>117</v>
      </c>
      <c r="D102" s="152" t="s">
        <v>64</v>
      </c>
      <c r="E102" s="152" t="s">
        <v>60</v>
      </c>
      <c r="F102" s="152" t="s">
        <v>61</v>
      </c>
      <c r="G102" s="152" t="s">
        <v>118</v>
      </c>
      <c r="H102" s="152" t="s">
        <v>119</v>
      </c>
      <c r="I102" s="152" t="s">
        <v>120</v>
      </c>
      <c r="J102" s="152" t="s">
        <v>112</v>
      </c>
      <c r="K102" s="153" t="s">
        <v>121</v>
      </c>
      <c r="L102" s="154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P104+P259+P292</f>
        <v>0</v>
      </c>
      <c r="Q103" s="74"/>
      <c r="R103" s="157">
        <f>R104+R259+R292</f>
        <v>39.29470491</v>
      </c>
      <c r="S103" s="74"/>
      <c r="T103" s="158">
        <f>T104+T259+T292</f>
        <v>27.17333357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59">
        <f>BK104+BK259+BK292</f>
        <v>0</v>
      </c>
    </row>
    <row r="104" spans="1:65" s="12" customFormat="1" ht="25.9" customHeight="1">
      <c r="B104" s="160"/>
      <c r="C104" s="161"/>
      <c r="D104" s="162" t="s">
        <v>78</v>
      </c>
      <c r="E104" s="163" t="s">
        <v>186</v>
      </c>
      <c r="F104" s="163" t="s">
        <v>187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P105+P117+P119+P123+P125+P132+P222+P250+P257</f>
        <v>0</v>
      </c>
      <c r="Q104" s="168"/>
      <c r="R104" s="169">
        <f>R105+R117+R119+R123+R125+R132+R222+R250+R257</f>
        <v>27.10153459</v>
      </c>
      <c r="S104" s="168"/>
      <c r="T104" s="170">
        <f>T105+T117+T119+T123+T125+T132+T222+T250+T257</f>
        <v>25.763462000000001</v>
      </c>
      <c r="AR104" s="171" t="s">
        <v>21</v>
      </c>
      <c r="AT104" s="172" t="s">
        <v>78</v>
      </c>
      <c r="AU104" s="172" t="s">
        <v>79</v>
      </c>
      <c r="AY104" s="171" t="s">
        <v>132</v>
      </c>
      <c r="BK104" s="173">
        <f>BK105+BK117+BK119+BK123+BK125+BK132+BK222+BK250+BK257</f>
        <v>0</v>
      </c>
    </row>
    <row r="105" spans="1:65" s="12" customFormat="1" ht="22.9" customHeight="1">
      <c r="B105" s="160"/>
      <c r="C105" s="161"/>
      <c r="D105" s="162" t="s">
        <v>78</v>
      </c>
      <c r="E105" s="174" t="s">
        <v>21</v>
      </c>
      <c r="F105" s="174" t="s">
        <v>188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SUM(P106:P116)</f>
        <v>0</v>
      </c>
      <c r="Q105" s="168"/>
      <c r="R105" s="169">
        <f>SUM(R106:R116)</f>
        <v>0</v>
      </c>
      <c r="S105" s="168"/>
      <c r="T105" s="170">
        <f>SUM(T106:T116)</f>
        <v>11.628</v>
      </c>
      <c r="AR105" s="171" t="s">
        <v>21</v>
      </c>
      <c r="AT105" s="172" t="s">
        <v>78</v>
      </c>
      <c r="AU105" s="172" t="s">
        <v>21</v>
      </c>
      <c r="AY105" s="171" t="s">
        <v>132</v>
      </c>
      <c r="BK105" s="173">
        <f>SUM(BK106:BK116)</f>
        <v>0</v>
      </c>
    </row>
    <row r="106" spans="1:65" s="2" customFormat="1" ht="37.9" customHeight="1">
      <c r="A106" s="36"/>
      <c r="B106" s="37"/>
      <c r="C106" s="176" t="s">
        <v>21</v>
      </c>
      <c r="D106" s="176" t="s">
        <v>135</v>
      </c>
      <c r="E106" s="177" t="s">
        <v>189</v>
      </c>
      <c r="F106" s="178" t="s">
        <v>190</v>
      </c>
      <c r="G106" s="179" t="s">
        <v>191</v>
      </c>
      <c r="H106" s="180">
        <v>45.6</v>
      </c>
      <c r="I106" s="181"/>
      <c r="J106" s="182">
        <f>ROUND(I106*H106,2)</f>
        <v>0</v>
      </c>
      <c r="K106" s="178" t="s">
        <v>139</v>
      </c>
      <c r="L106" s="41"/>
      <c r="M106" s="183" t="s">
        <v>32</v>
      </c>
      <c r="N106" s="184" t="s">
        <v>51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0.255</v>
      </c>
      <c r="T106" s="186">
        <f>S106*H106</f>
        <v>11.628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150</v>
      </c>
      <c r="AT106" s="187" t="s">
        <v>135</v>
      </c>
      <c r="AU106" s="187" t="s">
        <v>141</v>
      </c>
      <c r="AY106" s="18" t="s">
        <v>132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8" t="s">
        <v>141</v>
      </c>
      <c r="BK106" s="188">
        <f>ROUND(I106*H106,2)</f>
        <v>0</v>
      </c>
      <c r="BL106" s="18" t="s">
        <v>150</v>
      </c>
      <c r="BM106" s="187" t="s">
        <v>809</v>
      </c>
    </row>
    <row r="107" spans="1:65" s="13" customFormat="1">
      <c r="B107" s="194"/>
      <c r="C107" s="195"/>
      <c r="D107" s="196" t="s">
        <v>193</v>
      </c>
      <c r="E107" s="197" t="s">
        <v>32</v>
      </c>
      <c r="F107" s="198" t="s">
        <v>810</v>
      </c>
      <c r="G107" s="195"/>
      <c r="H107" s="199">
        <v>45.6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193</v>
      </c>
      <c r="AU107" s="205" t="s">
        <v>141</v>
      </c>
      <c r="AV107" s="13" t="s">
        <v>141</v>
      </c>
      <c r="AW107" s="13" t="s">
        <v>41</v>
      </c>
      <c r="AX107" s="13" t="s">
        <v>79</v>
      </c>
      <c r="AY107" s="205" t="s">
        <v>132</v>
      </c>
    </row>
    <row r="108" spans="1:65" s="14" customFormat="1">
      <c r="B108" s="206"/>
      <c r="C108" s="207"/>
      <c r="D108" s="196" t="s">
        <v>193</v>
      </c>
      <c r="E108" s="208" t="s">
        <v>32</v>
      </c>
      <c r="F108" s="209" t="s">
        <v>195</v>
      </c>
      <c r="G108" s="207"/>
      <c r="H108" s="210">
        <v>45.6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193</v>
      </c>
      <c r="AU108" s="216" t="s">
        <v>141</v>
      </c>
      <c r="AV108" s="14" t="s">
        <v>150</v>
      </c>
      <c r="AW108" s="14" t="s">
        <v>41</v>
      </c>
      <c r="AX108" s="14" t="s">
        <v>21</v>
      </c>
      <c r="AY108" s="216" t="s">
        <v>132</v>
      </c>
    </row>
    <row r="109" spans="1:65" s="2" customFormat="1" ht="24.2" customHeight="1">
      <c r="A109" s="36"/>
      <c r="B109" s="37"/>
      <c r="C109" s="176" t="s">
        <v>141</v>
      </c>
      <c r="D109" s="176" t="s">
        <v>135</v>
      </c>
      <c r="E109" s="177" t="s">
        <v>196</v>
      </c>
      <c r="F109" s="178" t="s">
        <v>197</v>
      </c>
      <c r="G109" s="179" t="s">
        <v>198</v>
      </c>
      <c r="H109" s="180">
        <v>59.85</v>
      </c>
      <c r="I109" s="181"/>
      <c r="J109" s="182">
        <f>ROUND(I109*H109,2)</f>
        <v>0</v>
      </c>
      <c r="K109" s="178" t="s">
        <v>139</v>
      </c>
      <c r="L109" s="41"/>
      <c r="M109" s="183" t="s">
        <v>32</v>
      </c>
      <c r="N109" s="184" t="s">
        <v>51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150</v>
      </c>
      <c r="AT109" s="187" t="s">
        <v>135</v>
      </c>
      <c r="AU109" s="187" t="s">
        <v>141</v>
      </c>
      <c r="AY109" s="18" t="s">
        <v>132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8" t="s">
        <v>141</v>
      </c>
      <c r="BK109" s="188">
        <f>ROUND(I109*H109,2)</f>
        <v>0</v>
      </c>
      <c r="BL109" s="18" t="s">
        <v>150</v>
      </c>
      <c r="BM109" s="187" t="s">
        <v>811</v>
      </c>
    </row>
    <row r="110" spans="1:65" s="13" customFormat="1">
      <c r="B110" s="194"/>
      <c r="C110" s="195"/>
      <c r="D110" s="196" t="s">
        <v>193</v>
      </c>
      <c r="E110" s="197" t="s">
        <v>32</v>
      </c>
      <c r="F110" s="198" t="s">
        <v>812</v>
      </c>
      <c r="G110" s="195"/>
      <c r="H110" s="199">
        <v>59.85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193</v>
      </c>
      <c r="AU110" s="205" t="s">
        <v>141</v>
      </c>
      <c r="AV110" s="13" t="s">
        <v>141</v>
      </c>
      <c r="AW110" s="13" t="s">
        <v>41</v>
      </c>
      <c r="AX110" s="13" t="s">
        <v>79</v>
      </c>
      <c r="AY110" s="205" t="s">
        <v>132</v>
      </c>
    </row>
    <row r="111" spans="1:65" s="14" customFormat="1">
      <c r="B111" s="206"/>
      <c r="C111" s="207"/>
      <c r="D111" s="196" t="s">
        <v>193</v>
      </c>
      <c r="E111" s="208" t="s">
        <v>32</v>
      </c>
      <c r="F111" s="209" t="s">
        <v>195</v>
      </c>
      <c r="G111" s="207"/>
      <c r="H111" s="210">
        <v>59.85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193</v>
      </c>
      <c r="AU111" s="216" t="s">
        <v>141</v>
      </c>
      <c r="AV111" s="14" t="s">
        <v>150</v>
      </c>
      <c r="AW111" s="14" t="s">
        <v>41</v>
      </c>
      <c r="AX111" s="14" t="s">
        <v>21</v>
      </c>
      <c r="AY111" s="216" t="s">
        <v>132</v>
      </c>
    </row>
    <row r="112" spans="1:65" s="2" customFormat="1" ht="24.2" customHeight="1">
      <c r="A112" s="36"/>
      <c r="B112" s="37"/>
      <c r="C112" s="176" t="s">
        <v>146</v>
      </c>
      <c r="D112" s="176" t="s">
        <v>135</v>
      </c>
      <c r="E112" s="177" t="s">
        <v>201</v>
      </c>
      <c r="F112" s="178" t="s">
        <v>202</v>
      </c>
      <c r="G112" s="179" t="s">
        <v>198</v>
      </c>
      <c r="H112" s="180">
        <v>59.85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813</v>
      </c>
    </row>
    <row r="113" spans="1:65" s="2" customFormat="1" ht="24.2" customHeight="1">
      <c r="A113" s="36"/>
      <c r="B113" s="37"/>
      <c r="C113" s="176" t="s">
        <v>150</v>
      </c>
      <c r="D113" s="176" t="s">
        <v>135</v>
      </c>
      <c r="E113" s="177" t="s">
        <v>204</v>
      </c>
      <c r="F113" s="178" t="s">
        <v>205</v>
      </c>
      <c r="G113" s="179" t="s">
        <v>198</v>
      </c>
      <c r="H113" s="180">
        <v>59.85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814</v>
      </c>
    </row>
    <row r="114" spans="1:65" s="2" customFormat="1" ht="24.2" customHeight="1">
      <c r="A114" s="36"/>
      <c r="B114" s="37"/>
      <c r="C114" s="176" t="s">
        <v>131</v>
      </c>
      <c r="D114" s="176" t="s">
        <v>135</v>
      </c>
      <c r="E114" s="177" t="s">
        <v>207</v>
      </c>
      <c r="F114" s="178" t="s">
        <v>208</v>
      </c>
      <c r="G114" s="179" t="s">
        <v>198</v>
      </c>
      <c r="H114" s="180">
        <v>59.85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815</v>
      </c>
    </row>
    <row r="115" spans="1:65" s="2" customFormat="1" ht="24.2" customHeight="1">
      <c r="A115" s="36"/>
      <c r="B115" s="37"/>
      <c r="C115" s="176" t="s">
        <v>210</v>
      </c>
      <c r="D115" s="176" t="s">
        <v>135</v>
      </c>
      <c r="E115" s="177" t="s">
        <v>211</v>
      </c>
      <c r="F115" s="178" t="s">
        <v>212</v>
      </c>
      <c r="G115" s="179" t="s">
        <v>198</v>
      </c>
      <c r="H115" s="180">
        <v>59.85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816</v>
      </c>
    </row>
    <row r="116" spans="1:65" s="2" customFormat="1" ht="24.2" customHeight="1">
      <c r="A116" s="36"/>
      <c r="B116" s="37"/>
      <c r="C116" s="176" t="s">
        <v>157</v>
      </c>
      <c r="D116" s="176" t="s">
        <v>135</v>
      </c>
      <c r="E116" s="177" t="s">
        <v>214</v>
      </c>
      <c r="F116" s="178" t="s">
        <v>215</v>
      </c>
      <c r="G116" s="179" t="s">
        <v>198</v>
      </c>
      <c r="H116" s="180">
        <v>59.85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817</v>
      </c>
    </row>
    <row r="117" spans="1:65" s="12" customFormat="1" ht="22.9" customHeight="1">
      <c r="B117" s="160"/>
      <c r="C117" s="161"/>
      <c r="D117" s="162" t="s">
        <v>78</v>
      </c>
      <c r="E117" s="174" t="s">
        <v>141</v>
      </c>
      <c r="F117" s="174" t="s">
        <v>217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P118</f>
        <v>0</v>
      </c>
      <c r="Q117" s="168"/>
      <c r="R117" s="169">
        <f>R118</f>
        <v>9.1760850000000005</v>
      </c>
      <c r="S117" s="168"/>
      <c r="T117" s="170">
        <f>T118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BK118</f>
        <v>0</v>
      </c>
    </row>
    <row r="118" spans="1:65" s="2" customFormat="1" ht="24.2" customHeight="1">
      <c r="A118" s="36"/>
      <c r="B118" s="37"/>
      <c r="C118" s="176" t="s">
        <v>218</v>
      </c>
      <c r="D118" s="176" t="s">
        <v>135</v>
      </c>
      <c r="E118" s="177" t="s">
        <v>219</v>
      </c>
      <c r="F118" s="178" t="s">
        <v>220</v>
      </c>
      <c r="G118" s="179" t="s">
        <v>221</v>
      </c>
      <c r="H118" s="180">
        <v>40.5</v>
      </c>
      <c r="I118" s="181"/>
      <c r="J118" s="182">
        <f>ROUND(I118*H118,2)</f>
        <v>0</v>
      </c>
      <c r="K118" s="178" t="s">
        <v>139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0.22656999999999999</v>
      </c>
      <c r="R118" s="185">
        <f>Q118*H118</f>
        <v>9.1760850000000005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818</v>
      </c>
    </row>
    <row r="119" spans="1:65" s="12" customFormat="1" ht="22.9" customHeight="1">
      <c r="B119" s="160"/>
      <c r="C119" s="161"/>
      <c r="D119" s="162" t="s">
        <v>78</v>
      </c>
      <c r="E119" s="174" t="s">
        <v>146</v>
      </c>
      <c r="F119" s="174" t="s">
        <v>819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SUM(P120:P122)</f>
        <v>0</v>
      </c>
      <c r="Q119" s="168"/>
      <c r="R119" s="169">
        <f>SUM(R120:R122)</f>
        <v>1.5797249999999999E-2</v>
      </c>
      <c r="S119" s="168"/>
      <c r="T119" s="170">
        <f>SUM(T120:T122)</f>
        <v>0</v>
      </c>
      <c r="AR119" s="171" t="s">
        <v>21</v>
      </c>
      <c r="AT119" s="172" t="s">
        <v>78</v>
      </c>
      <c r="AU119" s="172" t="s">
        <v>21</v>
      </c>
      <c r="AY119" s="171" t="s">
        <v>132</v>
      </c>
      <c r="BK119" s="173">
        <f>SUM(BK120:BK122)</f>
        <v>0</v>
      </c>
    </row>
    <row r="120" spans="1:65" s="2" customFormat="1" ht="24.2" customHeight="1">
      <c r="A120" s="36"/>
      <c r="B120" s="37"/>
      <c r="C120" s="176" t="s">
        <v>224</v>
      </c>
      <c r="D120" s="176" t="s">
        <v>135</v>
      </c>
      <c r="E120" s="177" t="s">
        <v>820</v>
      </c>
      <c r="F120" s="178" t="s">
        <v>821</v>
      </c>
      <c r="G120" s="179" t="s">
        <v>191</v>
      </c>
      <c r="H120" s="180">
        <v>0.315</v>
      </c>
      <c r="I120" s="181"/>
      <c r="J120" s="182">
        <f>ROUND(I120*H120,2)</f>
        <v>0</v>
      </c>
      <c r="K120" s="178" t="s">
        <v>139</v>
      </c>
      <c r="L120" s="41"/>
      <c r="M120" s="183" t="s">
        <v>32</v>
      </c>
      <c r="N120" s="184" t="s">
        <v>51</v>
      </c>
      <c r="O120" s="66"/>
      <c r="P120" s="185">
        <f>O120*H120</f>
        <v>0</v>
      </c>
      <c r="Q120" s="185">
        <v>5.015E-2</v>
      </c>
      <c r="R120" s="185">
        <f>Q120*H120</f>
        <v>1.5797249999999999E-2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150</v>
      </c>
      <c r="AT120" s="187" t="s">
        <v>135</v>
      </c>
      <c r="AU120" s="187" t="s">
        <v>141</v>
      </c>
      <c r="AY120" s="18" t="s">
        <v>132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141</v>
      </c>
      <c r="BK120" s="188">
        <f>ROUND(I120*H120,2)</f>
        <v>0</v>
      </c>
      <c r="BL120" s="18" t="s">
        <v>150</v>
      </c>
      <c r="BM120" s="187" t="s">
        <v>822</v>
      </c>
    </row>
    <row r="121" spans="1:65" s="13" customFormat="1">
      <c r="B121" s="194"/>
      <c r="C121" s="195"/>
      <c r="D121" s="196" t="s">
        <v>193</v>
      </c>
      <c r="E121" s="197" t="s">
        <v>32</v>
      </c>
      <c r="F121" s="198" t="s">
        <v>823</v>
      </c>
      <c r="G121" s="195"/>
      <c r="H121" s="199">
        <v>0.315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193</v>
      </c>
      <c r="AU121" s="205" t="s">
        <v>141</v>
      </c>
      <c r="AV121" s="13" t="s">
        <v>141</v>
      </c>
      <c r="AW121" s="13" t="s">
        <v>41</v>
      </c>
      <c r="AX121" s="13" t="s">
        <v>79</v>
      </c>
      <c r="AY121" s="205" t="s">
        <v>132</v>
      </c>
    </row>
    <row r="122" spans="1:65" s="14" customFormat="1">
      <c r="B122" s="206"/>
      <c r="C122" s="207"/>
      <c r="D122" s="196" t="s">
        <v>193</v>
      </c>
      <c r="E122" s="208" t="s">
        <v>32</v>
      </c>
      <c r="F122" s="209" t="s">
        <v>195</v>
      </c>
      <c r="G122" s="207"/>
      <c r="H122" s="210">
        <v>0.315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193</v>
      </c>
      <c r="AU122" s="216" t="s">
        <v>141</v>
      </c>
      <c r="AV122" s="14" t="s">
        <v>150</v>
      </c>
      <c r="AW122" s="14" t="s">
        <v>41</v>
      </c>
      <c r="AX122" s="14" t="s">
        <v>21</v>
      </c>
      <c r="AY122" s="216" t="s">
        <v>132</v>
      </c>
    </row>
    <row r="123" spans="1:65" s="12" customFormat="1" ht="22.9" customHeight="1">
      <c r="B123" s="160"/>
      <c r="C123" s="161"/>
      <c r="D123" s="162" t="s">
        <v>78</v>
      </c>
      <c r="E123" s="174" t="s">
        <v>150</v>
      </c>
      <c r="F123" s="174" t="s">
        <v>223</v>
      </c>
      <c r="G123" s="161"/>
      <c r="H123" s="161"/>
      <c r="I123" s="164"/>
      <c r="J123" s="175">
        <f>BK123</f>
        <v>0</v>
      </c>
      <c r="K123" s="161"/>
      <c r="L123" s="166"/>
      <c r="M123" s="167"/>
      <c r="N123" s="168"/>
      <c r="O123" s="168"/>
      <c r="P123" s="169">
        <f>P124</f>
        <v>0</v>
      </c>
      <c r="Q123" s="168"/>
      <c r="R123" s="169">
        <f>R124</f>
        <v>0</v>
      </c>
      <c r="S123" s="168"/>
      <c r="T123" s="170">
        <f>T124</f>
        <v>0</v>
      </c>
      <c r="AR123" s="171" t="s">
        <v>21</v>
      </c>
      <c r="AT123" s="172" t="s">
        <v>78</v>
      </c>
      <c r="AU123" s="172" t="s">
        <v>21</v>
      </c>
      <c r="AY123" s="171" t="s">
        <v>132</v>
      </c>
      <c r="BK123" s="173">
        <f>BK124</f>
        <v>0</v>
      </c>
    </row>
    <row r="124" spans="1:65" s="2" customFormat="1" ht="24.2" customHeight="1">
      <c r="A124" s="36"/>
      <c r="B124" s="37"/>
      <c r="C124" s="176" t="s">
        <v>229</v>
      </c>
      <c r="D124" s="176" t="s">
        <v>135</v>
      </c>
      <c r="E124" s="177" t="s">
        <v>225</v>
      </c>
      <c r="F124" s="178" t="s">
        <v>226</v>
      </c>
      <c r="G124" s="179" t="s">
        <v>191</v>
      </c>
      <c r="H124" s="180">
        <v>45.6</v>
      </c>
      <c r="I124" s="181"/>
      <c r="J124" s="182">
        <f>ROUND(I124*H124,2)</f>
        <v>0</v>
      </c>
      <c r="K124" s="178" t="s">
        <v>139</v>
      </c>
      <c r="L124" s="41"/>
      <c r="M124" s="183" t="s">
        <v>32</v>
      </c>
      <c r="N124" s="184" t="s">
        <v>51</v>
      </c>
      <c r="O124" s="66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150</v>
      </c>
      <c r="AT124" s="187" t="s">
        <v>135</v>
      </c>
      <c r="AU124" s="187" t="s">
        <v>141</v>
      </c>
      <c r="AY124" s="18" t="s">
        <v>132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141</v>
      </c>
      <c r="BK124" s="188">
        <f>ROUND(I124*H124,2)</f>
        <v>0</v>
      </c>
      <c r="BL124" s="18" t="s">
        <v>150</v>
      </c>
      <c r="BM124" s="187" t="s">
        <v>824</v>
      </c>
    </row>
    <row r="125" spans="1:65" s="12" customFormat="1" ht="22.9" customHeight="1">
      <c r="B125" s="160"/>
      <c r="C125" s="161"/>
      <c r="D125" s="162" t="s">
        <v>78</v>
      </c>
      <c r="E125" s="174" t="s">
        <v>131</v>
      </c>
      <c r="F125" s="174" t="s">
        <v>228</v>
      </c>
      <c r="G125" s="161"/>
      <c r="H125" s="161"/>
      <c r="I125" s="164"/>
      <c r="J125" s="175">
        <f>BK125</f>
        <v>0</v>
      </c>
      <c r="K125" s="161"/>
      <c r="L125" s="166"/>
      <c r="M125" s="167"/>
      <c r="N125" s="168"/>
      <c r="O125" s="168"/>
      <c r="P125" s="169">
        <f>SUM(P126:P131)</f>
        <v>0</v>
      </c>
      <c r="Q125" s="168"/>
      <c r="R125" s="169">
        <f>SUM(R126:R131)</f>
        <v>7.9939200000000001</v>
      </c>
      <c r="S125" s="168"/>
      <c r="T125" s="170">
        <f>SUM(T126:T131)</f>
        <v>0</v>
      </c>
      <c r="AR125" s="171" t="s">
        <v>21</v>
      </c>
      <c r="AT125" s="172" t="s">
        <v>78</v>
      </c>
      <c r="AU125" s="172" t="s">
        <v>21</v>
      </c>
      <c r="AY125" s="171" t="s">
        <v>132</v>
      </c>
      <c r="BK125" s="173">
        <f>SUM(BK126:BK131)</f>
        <v>0</v>
      </c>
    </row>
    <row r="126" spans="1:65" s="2" customFormat="1" ht="37.9" customHeight="1">
      <c r="A126" s="36"/>
      <c r="B126" s="37"/>
      <c r="C126" s="176" t="s">
        <v>233</v>
      </c>
      <c r="D126" s="176" t="s">
        <v>135</v>
      </c>
      <c r="E126" s="177" t="s">
        <v>230</v>
      </c>
      <c r="F126" s="178" t="s">
        <v>231</v>
      </c>
      <c r="G126" s="179" t="s">
        <v>191</v>
      </c>
      <c r="H126" s="180">
        <v>45.6</v>
      </c>
      <c r="I126" s="181"/>
      <c r="J126" s="182">
        <f>ROUND(I126*H126,2)</f>
        <v>0</v>
      </c>
      <c r="K126" s="178" t="s">
        <v>139</v>
      </c>
      <c r="L126" s="41"/>
      <c r="M126" s="183" t="s">
        <v>32</v>
      </c>
      <c r="N126" s="184" t="s">
        <v>51</v>
      </c>
      <c r="O126" s="66"/>
      <c r="P126" s="185">
        <f>O126*H126</f>
        <v>0</v>
      </c>
      <c r="Q126" s="185">
        <v>8.8800000000000004E-2</v>
      </c>
      <c r="R126" s="185">
        <f>Q126*H126</f>
        <v>4.0492800000000004</v>
      </c>
      <c r="S126" s="185">
        <v>0</v>
      </c>
      <c r="T126" s="18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150</v>
      </c>
      <c r="AT126" s="187" t="s">
        <v>135</v>
      </c>
      <c r="AU126" s="187" t="s">
        <v>141</v>
      </c>
      <c r="AY126" s="18" t="s">
        <v>132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8" t="s">
        <v>141</v>
      </c>
      <c r="BK126" s="188">
        <f>ROUND(I126*H126,2)</f>
        <v>0</v>
      </c>
      <c r="BL126" s="18" t="s">
        <v>150</v>
      </c>
      <c r="BM126" s="187" t="s">
        <v>825</v>
      </c>
    </row>
    <row r="127" spans="1:65" s="13" customFormat="1">
      <c r="B127" s="194"/>
      <c r="C127" s="195"/>
      <c r="D127" s="196" t="s">
        <v>193</v>
      </c>
      <c r="E127" s="197" t="s">
        <v>32</v>
      </c>
      <c r="F127" s="198" t="s">
        <v>810</v>
      </c>
      <c r="G127" s="195"/>
      <c r="H127" s="199">
        <v>45.6</v>
      </c>
      <c r="I127" s="200"/>
      <c r="J127" s="195"/>
      <c r="K127" s="195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193</v>
      </c>
      <c r="AU127" s="205" t="s">
        <v>141</v>
      </c>
      <c r="AV127" s="13" t="s">
        <v>141</v>
      </c>
      <c r="AW127" s="13" t="s">
        <v>41</v>
      </c>
      <c r="AX127" s="13" t="s">
        <v>79</v>
      </c>
      <c r="AY127" s="205" t="s">
        <v>132</v>
      </c>
    </row>
    <row r="128" spans="1:65" s="14" customFormat="1">
      <c r="B128" s="206"/>
      <c r="C128" s="207"/>
      <c r="D128" s="196" t="s">
        <v>193</v>
      </c>
      <c r="E128" s="208" t="s">
        <v>32</v>
      </c>
      <c r="F128" s="209" t="s">
        <v>195</v>
      </c>
      <c r="G128" s="207"/>
      <c r="H128" s="210">
        <v>45.6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193</v>
      </c>
      <c r="AU128" s="216" t="s">
        <v>141</v>
      </c>
      <c r="AV128" s="14" t="s">
        <v>150</v>
      </c>
      <c r="AW128" s="14" t="s">
        <v>41</v>
      </c>
      <c r="AX128" s="14" t="s">
        <v>21</v>
      </c>
      <c r="AY128" s="216" t="s">
        <v>132</v>
      </c>
    </row>
    <row r="129" spans="1:65" s="2" customFormat="1" ht="14.45" customHeight="1">
      <c r="A129" s="36"/>
      <c r="B129" s="37"/>
      <c r="C129" s="217" t="s">
        <v>239</v>
      </c>
      <c r="D129" s="217" t="s">
        <v>234</v>
      </c>
      <c r="E129" s="218" t="s">
        <v>235</v>
      </c>
      <c r="F129" s="219" t="s">
        <v>236</v>
      </c>
      <c r="G129" s="220" t="s">
        <v>191</v>
      </c>
      <c r="H129" s="221">
        <v>18.783999999999999</v>
      </c>
      <c r="I129" s="222"/>
      <c r="J129" s="223">
        <f>ROUND(I129*H129,2)</f>
        <v>0</v>
      </c>
      <c r="K129" s="219" t="s">
        <v>139</v>
      </c>
      <c r="L129" s="224"/>
      <c r="M129" s="225" t="s">
        <v>32</v>
      </c>
      <c r="N129" s="226" t="s">
        <v>51</v>
      </c>
      <c r="O129" s="66"/>
      <c r="P129" s="185">
        <f>O129*H129</f>
        <v>0</v>
      </c>
      <c r="Q129" s="185">
        <v>0.21</v>
      </c>
      <c r="R129" s="185">
        <f>Q129*H129</f>
        <v>3.9446399999999997</v>
      </c>
      <c r="S129" s="185">
        <v>0</v>
      </c>
      <c r="T129" s="18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218</v>
      </c>
      <c r="AT129" s="187" t="s">
        <v>234</v>
      </c>
      <c r="AU129" s="187" t="s">
        <v>141</v>
      </c>
      <c r="AY129" s="18" t="s">
        <v>132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8" t="s">
        <v>141</v>
      </c>
      <c r="BK129" s="188">
        <f>ROUND(I129*H129,2)</f>
        <v>0</v>
      </c>
      <c r="BL129" s="18" t="s">
        <v>150</v>
      </c>
      <c r="BM129" s="187" t="s">
        <v>826</v>
      </c>
    </row>
    <row r="130" spans="1:65" s="13" customFormat="1">
      <c r="B130" s="194"/>
      <c r="C130" s="195"/>
      <c r="D130" s="196" t="s">
        <v>193</v>
      </c>
      <c r="E130" s="195"/>
      <c r="F130" s="198" t="s">
        <v>827</v>
      </c>
      <c r="G130" s="195"/>
      <c r="H130" s="199">
        <v>18.783999999999999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193</v>
      </c>
      <c r="AU130" s="205" t="s">
        <v>141</v>
      </c>
      <c r="AV130" s="13" t="s">
        <v>141</v>
      </c>
      <c r="AW130" s="13" t="s">
        <v>4</v>
      </c>
      <c r="AX130" s="13" t="s">
        <v>21</v>
      </c>
      <c r="AY130" s="205" t="s">
        <v>132</v>
      </c>
    </row>
    <row r="131" spans="1:65" s="2" customFormat="1" ht="24.2" customHeight="1">
      <c r="A131" s="36"/>
      <c r="B131" s="37"/>
      <c r="C131" s="176" t="s">
        <v>245</v>
      </c>
      <c r="D131" s="176" t="s">
        <v>135</v>
      </c>
      <c r="E131" s="177" t="s">
        <v>240</v>
      </c>
      <c r="F131" s="178" t="s">
        <v>241</v>
      </c>
      <c r="G131" s="179" t="s">
        <v>242</v>
      </c>
      <c r="H131" s="180">
        <v>10.423999999999999</v>
      </c>
      <c r="I131" s="181"/>
      <c r="J131" s="182">
        <f>ROUND(I131*H131,2)</f>
        <v>0</v>
      </c>
      <c r="K131" s="178" t="s">
        <v>139</v>
      </c>
      <c r="L131" s="41"/>
      <c r="M131" s="183" t="s">
        <v>32</v>
      </c>
      <c r="N131" s="184" t="s">
        <v>51</v>
      </c>
      <c r="O131" s="66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150</v>
      </c>
      <c r="AT131" s="187" t="s">
        <v>135</v>
      </c>
      <c r="AU131" s="187" t="s">
        <v>141</v>
      </c>
      <c r="AY131" s="18" t="s">
        <v>132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8" t="s">
        <v>141</v>
      </c>
      <c r="BK131" s="188">
        <f>ROUND(I131*H131,2)</f>
        <v>0</v>
      </c>
      <c r="BL131" s="18" t="s">
        <v>150</v>
      </c>
      <c r="BM131" s="187" t="s">
        <v>828</v>
      </c>
    </row>
    <row r="132" spans="1:65" s="12" customFormat="1" ht="22.9" customHeight="1">
      <c r="B132" s="160"/>
      <c r="C132" s="161"/>
      <c r="D132" s="162" t="s">
        <v>78</v>
      </c>
      <c r="E132" s="174" t="s">
        <v>210</v>
      </c>
      <c r="F132" s="174" t="s">
        <v>244</v>
      </c>
      <c r="G132" s="161"/>
      <c r="H132" s="161"/>
      <c r="I132" s="164"/>
      <c r="J132" s="175">
        <f>BK132</f>
        <v>0</v>
      </c>
      <c r="K132" s="161"/>
      <c r="L132" s="166"/>
      <c r="M132" s="167"/>
      <c r="N132" s="168"/>
      <c r="O132" s="168"/>
      <c r="P132" s="169">
        <f>SUM(P133:P221)</f>
        <v>0</v>
      </c>
      <c r="Q132" s="168"/>
      <c r="R132" s="169">
        <f>SUM(R133:R221)</f>
        <v>9.8618549399999971</v>
      </c>
      <c r="S132" s="168"/>
      <c r="T132" s="170">
        <f>SUM(T133:T221)</f>
        <v>1.512</v>
      </c>
      <c r="AR132" s="171" t="s">
        <v>21</v>
      </c>
      <c r="AT132" s="172" t="s">
        <v>78</v>
      </c>
      <c r="AU132" s="172" t="s">
        <v>21</v>
      </c>
      <c r="AY132" s="171" t="s">
        <v>132</v>
      </c>
      <c r="BK132" s="173">
        <f>SUM(BK133:BK221)</f>
        <v>0</v>
      </c>
    </row>
    <row r="133" spans="1:65" s="2" customFormat="1" ht="14.45" customHeight="1">
      <c r="A133" s="36"/>
      <c r="B133" s="37"/>
      <c r="C133" s="176" t="s">
        <v>250</v>
      </c>
      <c r="D133" s="176" t="s">
        <v>135</v>
      </c>
      <c r="E133" s="177" t="s">
        <v>246</v>
      </c>
      <c r="F133" s="178" t="s">
        <v>247</v>
      </c>
      <c r="G133" s="179" t="s">
        <v>191</v>
      </c>
      <c r="H133" s="180">
        <v>34.200000000000003</v>
      </c>
      <c r="I133" s="181"/>
      <c r="J133" s="182">
        <f>ROUND(I133*H133,2)</f>
        <v>0</v>
      </c>
      <c r="K133" s="178" t="s">
        <v>32</v>
      </c>
      <c r="L133" s="41"/>
      <c r="M133" s="183" t="s">
        <v>32</v>
      </c>
      <c r="N133" s="184" t="s">
        <v>51</v>
      </c>
      <c r="O133" s="66"/>
      <c r="P133" s="185">
        <f>O133*H133</f>
        <v>0</v>
      </c>
      <c r="Q133" s="185">
        <v>3.0450000000000001E-2</v>
      </c>
      <c r="R133" s="185">
        <f>Q133*H133</f>
        <v>1.04139</v>
      </c>
      <c r="S133" s="185">
        <v>0</v>
      </c>
      <c r="T133" s="18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150</v>
      </c>
      <c r="AT133" s="187" t="s">
        <v>135</v>
      </c>
      <c r="AU133" s="187" t="s">
        <v>141</v>
      </c>
      <c r="AY133" s="18" t="s">
        <v>132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8" t="s">
        <v>141</v>
      </c>
      <c r="BK133" s="188">
        <f>ROUND(I133*H133,2)</f>
        <v>0</v>
      </c>
      <c r="BL133" s="18" t="s">
        <v>150</v>
      </c>
      <c r="BM133" s="187" t="s">
        <v>829</v>
      </c>
    </row>
    <row r="134" spans="1:65" s="13" customFormat="1">
      <c r="B134" s="194"/>
      <c r="C134" s="195"/>
      <c r="D134" s="196" t="s">
        <v>193</v>
      </c>
      <c r="E134" s="197" t="s">
        <v>32</v>
      </c>
      <c r="F134" s="198" t="s">
        <v>830</v>
      </c>
      <c r="G134" s="195"/>
      <c r="H134" s="199">
        <v>34.200000000000003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193</v>
      </c>
      <c r="AU134" s="205" t="s">
        <v>141</v>
      </c>
      <c r="AV134" s="13" t="s">
        <v>141</v>
      </c>
      <c r="AW134" s="13" t="s">
        <v>41</v>
      </c>
      <c r="AX134" s="13" t="s">
        <v>79</v>
      </c>
      <c r="AY134" s="205" t="s">
        <v>132</v>
      </c>
    </row>
    <row r="135" spans="1:65" s="14" customFormat="1">
      <c r="B135" s="206"/>
      <c r="C135" s="207"/>
      <c r="D135" s="196" t="s">
        <v>193</v>
      </c>
      <c r="E135" s="208" t="s">
        <v>32</v>
      </c>
      <c r="F135" s="209" t="s">
        <v>195</v>
      </c>
      <c r="G135" s="207"/>
      <c r="H135" s="210">
        <v>34.200000000000003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193</v>
      </c>
      <c r="AU135" s="216" t="s">
        <v>141</v>
      </c>
      <c r="AV135" s="14" t="s">
        <v>150</v>
      </c>
      <c r="AW135" s="14" t="s">
        <v>41</v>
      </c>
      <c r="AX135" s="14" t="s">
        <v>21</v>
      </c>
      <c r="AY135" s="216" t="s">
        <v>132</v>
      </c>
    </row>
    <row r="136" spans="1:65" s="2" customFormat="1" ht="24.2" customHeight="1">
      <c r="A136" s="36"/>
      <c r="B136" s="37"/>
      <c r="C136" s="176" t="s">
        <v>8</v>
      </c>
      <c r="D136" s="176" t="s">
        <v>135</v>
      </c>
      <c r="E136" s="177" t="s">
        <v>251</v>
      </c>
      <c r="F136" s="178" t="s">
        <v>252</v>
      </c>
      <c r="G136" s="179" t="s">
        <v>191</v>
      </c>
      <c r="H136" s="180">
        <v>6.38</v>
      </c>
      <c r="I136" s="181"/>
      <c r="J136" s="182">
        <f>ROUND(I136*H136,2)</f>
        <v>0</v>
      </c>
      <c r="K136" s="178" t="s">
        <v>32</v>
      </c>
      <c r="L136" s="41"/>
      <c r="M136" s="183" t="s">
        <v>32</v>
      </c>
      <c r="N136" s="184" t="s">
        <v>51</v>
      </c>
      <c r="O136" s="66"/>
      <c r="P136" s="185">
        <f>O136*H136</f>
        <v>0</v>
      </c>
      <c r="Q136" s="185">
        <v>5.1999999999999998E-3</v>
      </c>
      <c r="R136" s="185">
        <f>Q136*H136</f>
        <v>3.3175999999999997E-2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150</v>
      </c>
      <c r="AT136" s="187" t="s">
        <v>135</v>
      </c>
      <c r="AU136" s="187" t="s">
        <v>141</v>
      </c>
      <c r="AY136" s="18" t="s">
        <v>132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8" t="s">
        <v>141</v>
      </c>
      <c r="BK136" s="188">
        <f>ROUND(I136*H136,2)</f>
        <v>0</v>
      </c>
      <c r="BL136" s="18" t="s">
        <v>150</v>
      </c>
      <c r="BM136" s="187" t="s">
        <v>831</v>
      </c>
    </row>
    <row r="137" spans="1:65" s="13" customFormat="1">
      <c r="B137" s="194"/>
      <c r="C137" s="195"/>
      <c r="D137" s="196" t="s">
        <v>193</v>
      </c>
      <c r="E137" s="197" t="s">
        <v>32</v>
      </c>
      <c r="F137" s="198" t="s">
        <v>832</v>
      </c>
      <c r="G137" s="195"/>
      <c r="H137" s="199">
        <v>6.38</v>
      </c>
      <c r="I137" s="200"/>
      <c r="J137" s="195"/>
      <c r="K137" s="195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193</v>
      </c>
      <c r="AU137" s="205" t="s">
        <v>141</v>
      </c>
      <c r="AV137" s="13" t="s">
        <v>141</v>
      </c>
      <c r="AW137" s="13" t="s">
        <v>41</v>
      </c>
      <c r="AX137" s="13" t="s">
        <v>79</v>
      </c>
      <c r="AY137" s="205" t="s">
        <v>132</v>
      </c>
    </row>
    <row r="138" spans="1:65" s="14" customFormat="1">
      <c r="B138" s="206"/>
      <c r="C138" s="207"/>
      <c r="D138" s="196" t="s">
        <v>193</v>
      </c>
      <c r="E138" s="208" t="s">
        <v>32</v>
      </c>
      <c r="F138" s="209" t="s">
        <v>195</v>
      </c>
      <c r="G138" s="207"/>
      <c r="H138" s="210">
        <v>6.38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193</v>
      </c>
      <c r="AU138" s="216" t="s">
        <v>141</v>
      </c>
      <c r="AV138" s="14" t="s">
        <v>150</v>
      </c>
      <c r="AW138" s="14" t="s">
        <v>41</v>
      </c>
      <c r="AX138" s="14" t="s">
        <v>21</v>
      </c>
      <c r="AY138" s="216" t="s">
        <v>132</v>
      </c>
    </row>
    <row r="139" spans="1:65" s="2" customFormat="1" ht="14.45" customHeight="1">
      <c r="A139" s="36"/>
      <c r="B139" s="37"/>
      <c r="C139" s="176" t="s">
        <v>259</v>
      </c>
      <c r="D139" s="176" t="s">
        <v>135</v>
      </c>
      <c r="E139" s="177" t="s">
        <v>255</v>
      </c>
      <c r="F139" s="178" t="s">
        <v>256</v>
      </c>
      <c r="G139" s="179" t="s">
        <v>221</v>
      </c>
      <c r="H139" s="180">
        <v>14.6</v>
      </c>
      <c r="I139" s="181"/>
      <c r="J139" s="182">
        <f>ROUND(I139*H139,2)</f>
        <v>0</v>
      </c>
      <c r="K139" s="178" t="s">
        <v>139</v>
      </c>
      <c r="L139" s="41"/>
      <c r="M139" s="183" t="s">
        <v>32</v>
      </c>
      <c r="N139" s="184" t="s">
        <v>51</v>
      </c>
      <c r="O139" s="66"/>
      <c r="P139" s="185">
        <f>O139*H139</f>
        <v>0</v>
      </c>
      <c r="Q139" s="185">
        <v>1.5E-3</v>
      </c>
      <c r="R139" s="185">
        <f>Q139*H139</f>
        <v>2.1899999999999999E-2</v>
      </c>
      <c r="S139" s="185">
        <v>0</v>
      </c>
      <c r="T139" s="18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150</v>
      </c>
      <c r="AT139" s="187" t="s">
        <v>135</v>
      </c>
      <c r="AU139" s="187" t="s">
        <v>141</v>
      </c>
      <c r="AY139" s="18" t="s">
        <v>132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18" t="s">
        <v>141</v>
      </c>
      <c r="BK139" s="188">
        <f>ROUND(I139*H139,2)</f>
        <v>0</v>
      </c>
      <c r="BL139" s="18" t="s">
        <v>150</v>
      </c>
      <c r="BM139" s="187" t="s">
        <v>833</v>
      </c>
    </row>
    <row r="140" spans="1:65" s="13" customFormat="1">
      <c r="B140" s="194"/>
      <c r="C140" s="195"/>
      <c r="D140" s="196" t="s">
        <v>193</v>
      </c>
      <c r="E140" s="197" t="s">
        <v>32</v>
      </c>
      <c r="F140" s="198" t="s">
        <v>834</v>
      </c>
      <c r="G140" s="195"/>
      <c r="H140" s="199">
        <v>14.6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193</v>
      </c>
      <c r="AU140" s="205" t="s">
        <v>141</v>
      </c>
      <c r="AV140" s="13" t="s">
        <v>141</v>
      </c>
      <c r="AW140" s="13" t="s">
        <v>41</v>
      </c>
      <c r="AX140" s="13" t="s">
        <v>79</v>
      </c>
      <c r="AY140" s="205" t="s">
        <v>132</v>
      </c>
    </row>
    <row r="141" spans="1:65" s="14" customFormat="1">
      <c r="B141" s="206"/>
      <c r="C141" s="207"/>
      <c r="D141" s="196" t="s">
        <v>193</v>
      </c>
      <c r="E141" s="208" t="s">
        <v>32</v>
      </c>
      <c r="F141" s="209" t="s">
        <v>195</v>
      </c>
      <c r="G141" s="207"/>
      <c r="H141" s="210">
        <v>14.6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193</v>
      </c>
      <c r="AU141" s="216" t="s">
        <v>141</v>
      </c>
      <c r="AV141" s="14" t="s">
        <v>150</v>
      </c>
      <c r="AW141" s="14" t="s">
        <v>41</v>
      </c>
      <c r="AX141" s="14" t="s">
        <v>21</v>
      </c>
      <c r="AY141" s="216" t="s">
        <v>132</v>
      </c>
    </row>
    <row r="142" spans="1:65" s="2" customFormat="1" ht="24.2" customHeight="1">
      <c r="A142" s="36"/>
      <c r="B142" s="37"/>
      <c r="C142" s="176" t="s">
        <v>264</v>
      </c>
      <c r="D142" s="176" t="s">
        <v>135</v>
      </c>
      <c r="E142" s="177" t="s">
        <v>835</v>
      </c>
      <c r="F142" s="178" t="s">
        <v>836</v>
      </c>
      <c r="G142" s="179" t="s">
        <v>191</v>
      </c>
      <c r="H142" s="180">
        <v>5.0599999999999996</v>
      </c>
      <c r="I142" s="181"/>
      <c r="J142" s="182">
        <f>ROUND(I142*H142,2)</f>
        <v>0</v>
      </c>
      <c r="K142" s="178" t="s">
        <v>139</v>
      </c>
      <c r="L142" s="41"/>
      <c r="M142" s="183" t="s">
        <v>32</v>
      </c>
      <c r="N142" s="184" t="s">
        <v>51</v>
      </c>
      <c r="O142" s="66"/>
      <c r="P142" s="185">
        <f>O142*H142</f>
        <v>0</v>
      </c>
      <c r="Q142" s="185">
        <v>8.3899999999999999E-3</v>
      </c>
      <c r="R142" s="185">
        <f>Q142*H142</f>
        <v>4.2453399999999995E-2</v>
      </c>
      <c r="S142" s="185">
        <v>0</v>
      </c>
      <c r="T142" s="18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150</v>
      </c>
      <c r="AT142" s="187" t="s">
        <v>135</v>
      </c>
      <c r="AU142" s="187" t="s">
        <v>141</v>
      </c>
      <c r="AY142" s="18" t="s">
        <v>132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8" t="s">
        <v>141</v>
      </c>
      <c r="BK142" s="188">
        <f>ROUND(I142*H142,2)</f>
        <v>0</v>
      </c>
      <c r="BL142" s="18" t="s">
        <v>150</v>
      </c>
      <c r="BM142" s="187" t="s">
        <v>837</v>
      </c>
    </row>
    <row r="143" spans="1:65" s="13" customFormat="1">
      <c r="B143" s="194"/>
      <c r="C143" s="195"/>
      <c r="D143" s="196" t="s">
        <v>193</v>
      </c>
      <c r="E143" s="197" t="s">
        <v>32</v>
      </c>
      <c r="F143" s="198" t="s">
        <v>838</v>
      </c>
      <c r="G143" s="195"/>
      <c r="H143" s="199">
        <v>5.0599999999999996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193</v>
      </c>
      <c r="AU143" s="205" t="s">
        <v>141</v>
      </c>
      <c r="AV143" s="13" t="s">
        <v>141</v>
      </c>
      <c r="AW143" s="13" t="s">
        <v>41</v>
      </c>
      <c r="AX143" s="13" t="s">
        <v>79</v>
      </c>
      <c r="AY143" s="205" t="s">
        <v>132</v>
      </c>
    </row>
    <row r="144" spans="1:65" s="14" customFormat="1">
      <c r="B144" s="206"/>
      <c r="C144" s="207"/>
      <c r="D144" s="196" t="s">
        <v>193</v>
      </c>
      <c r="E144" s="208" t="s">
        <v>32</v>
      </c>
      <c r="F144" s="209" t="s">
        <v>195</v>
      </c>
      <c r="G144" s="207"/>
      <c r="H144" s="210">
        <v>5.0599999999999996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193</v>
      </c>
      <c r="AU144" s="216" t="s">
        <v>141</v>
      </c>
      <c r="AV144" s="14" t="s">
        <v>150</v>
      </c>
      <c r="AW144" s="14" t="s">
        <v>41</v>
      </c>
      <c r="AX144" s="14" t="s">
        <v>21</v>
      </c>
      <c r="AY144" s="216" t="s">
        <v>132</v>
      </c>
    </row>
    <row r="145" spans="1:65" s="2" customFormat="1" ht="14.45" customHeight="1">
      <c r="A145" s="36"/>
      <c r="B145" s="37"/>
      <c r="C145" s="217" t="s">
        <v>268</v>
      </c>
      <c r="D145" s="217" t="s">
        <v>234</v>
      </c>
      <c r="E145" s="218" t="s">
        <v>839</v>
      </c>
      <c r="F145" s="219" t="s">
        <v>840</v>
      </c>
      <c r="G145" s="220" t="s">
        <v>191</v>
      </c>
      <c r="H145" s="221">
        <v>5.1609999999999996</v>
      </c>
      <c r="I145" s="222"/>
      <c r="J145" s="223">
        <f>ROUND(I145*H145,2)</f>
        <v>0</v>
      </c>
      <c r="K145" s="219" t="s">
        <v>139</v>
      </c>
      <c r="L145" s="224"/>
      <c r="M145" s="225" t="s">
        <v>32</v>
      </c>
      <c r="N145" s="226" t="s">
        <v>51</v>
      </c>
      <c r="O145" s="66"/>
      <c r="P145" s="185">
        <f>O145*H145</f>
        <v>0</v>
      </c>
      <c r="Q145" s="185">
        <v>1.0200000000000001E-3</v>
      </c>
      <c r="R145" s="185">
        <f>Q145*H145</f>
        <v>5.26422E-3</v>
      </c>
      <c r="S145" s="185">
        <v>0</v>
      </c>
      <c r="T145" s="18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218</v>
      </c>
      <c r="AT145" s="187" t="s">
        <v>234</v>
      </c>
      <c r="AU145" s="187" t="s">
        <v>141</v>
      </c>
      <c r="AY145" s="18" t="s">
        <v>132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8" t="s">
        <v>141</v>
      </c>
      <c r="BK145" s="188">
        <f>ROUND(I145*H145,2)</f>
        <v>0</v>
      </c>
      <c r="BL145" s="18" t="s">
        <v>150</v>
      </c>
      <c r="BM145" s="187" t="s">
        <v>841</v>
      </c>
    </row>
    <row r="146" spans="1:65" s="13" customFormat="1">
      <c r="B146" s="194"/>
      <c r="C146" s="195"/>
      <c r="D146" s="196" t="s">
        <v>193</v>
      </c>
      <c r="E146" s="195"/>
      <c r="F146" s="198" t="s">
        <v>842</v>
      </c>
      <c r="G146" s="195"/>
      <c r="H146" s="199">
        <v>5.1609999999999996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193</v>
      </c>
      <c r="AU146" s="205" t="s">
        <v>141</v>
      </c>
      <c r="AV146" s="13" t="s">
        <v>141</v>
      </c>
      <c r="AW146" s="13" t="s">
        <v>4</v>
      </c>
      <c r="AX146" s="13" t="s">
        <v>21</v>
      </c>
      <c r="AY146" s="205" t="s">
        <v>132</v>
      </c>
    </row>
    <row r="147" spans="1:65" s="2" customFormat="1" ht="24.2" customHeight="1">
      <c r="A147" s="36"/>
      <c r="B147" s="37"/>
      <c r="C147" s="176" t="s">
        <v>274</v>
      </c>
      <c r="D147" s="176" t="s">
        <v>135</v>
      </c>
      <c r="E147" s="177" t="s">
        <v>843</v>
      </c>
      <c r="F147" s="178" t="s">
        <v>844</v>
      </c>
      <c r="G147" s="179" t="s">
        <v>191</v>
      </c>
      <c r="H147" s="180">
        <v>5.0599999999999996</v>
      </c>
      <c r="I147" s="181"/>
      <c r="J147" s="182">
        <f>ROUND(I147*H147,2)</f>
        <v>0</v>
      </c>
      <c r="K147" s="178" t="s">
        <v>139</v>
      </c>
      <c r="L147" s="41"/>
      <c r="M147" s="183" t="s">
        <v>32</v>
      </c>
      <c r="N147" s="184" t="s">
        <v>51</v>
      </c>
      <c r="O147" s="66"/>
      <c r="P147" s="185">
        <f>O147*H147</f>
        <v>0</v>
      </c>
      <c r="Q147" s="185">
        <v>3.48E-3</v>
      </c>
      <c r="R147" s="185">
        <f>Q147*H147</f>
        <v>1.7608799999999997E-2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150</v>
      </c>
      <c r="AT147" s="187" t="s">
        <v>135</v>
      </c>
      <c r="AU147" s="187" t="s">
        <v>141</v>
      </c>
      <c r="AY147" s="18" t="s">
        <v>132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8" t="s">
        <v>141</v>
      </c>
      <c r="BK147" s="188">
        <f>ROUND(I147*H147,2)</f>
        <v>0</v>
      </c>
      <c r="BL147" s="18" t="s">
        <v>150</v>
      </c>
      <c r="BM147" s="187" t="s">
        <v>845</v>
      </c>
    </row>
    <row r="148" spans="1:65" s="13" customFormat="1">
      <c r="B148" s="194"/>
      <c r="C148" s="195"/>
      <c r="D148" s="196" t="s">
        <v>193</v>
      </c>
      <c r="E148" s="197" t="s">
        <v>32</v>
      </c>
      <c r="F148" s="198" t="s">
        <v>838</v>
      </c>
      <c r="G148" s="195"/>
      <c r="H148" s="199">
        <v>5.0599999999999996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193</v>
      </c>
      <c r="AU148" s="205" t="s">
        <v>141</v>
      </c>
      <c r="AV148" s="13" t="s">
        <v>141</v>
      </c>
      <c r="AW148" s="13" t="s">
        <v>41</v>
      </c>
      <c r="AX148" s="13" t="s">
        <v>79</v>
      </c>
      <c r="AY148" s="205" t="s">
        <v>132</v>
      </c>
    </row>
    <row r="149" spans="1:65" s="14" customFormat="1">
      <c r="B149" s="206"/>
      <c r="C149" s="207"/>
      <c r="D149" s="196" t="s">
        <v>193</v>
      </c>
      <c r="E149" s="208" t="s">
        <v>32</v>
      </c>
      <c r="F149" s="209" t="s">
        <v>195</v>
      </c>
      <c r="G149" s="207"/>
      <c r="H149" s="210">
        <v>5.0599999999999996</v>
      </c>
      <c r="I149" s="211"/>
      <c r="J149" s="207"/>
      <c r="K149" s="207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193</v>
      </c>
      <c r="AU149" s="216" t="s">
        <v>141</v>
      </c>
      <c r="AV149" s="14" t="s">
        <v>150</v>
      </c>
      <c r="AW149" s="14" t="s">
        <v>41</v>
      </c>
      <c r="AX149" s="14" t="s">
        <v>21</v>
      </c>
      <c r="AY149" s="216" t="s">
        <v>132</v>
      </c>
    </row>
    <row r="150" spans="1:65" s="2" customFormat="1" ht="14.45" customHeight="1">
      <c r="A150" s="36"/>
      <c r="B150" s="37"/>
      <c r="C150" s="176" t="s">
        <v>279</v>
      </c>
      <c r="D150" s="176" t="s">
        <v>135</v>
      </c>
      <c r="E150" s="177" t="s">
        <v>260</v>
      </c>
      <c r="F150" s="178" t="s">
        <v>261</v>
      </c>
      <c r="G150" s="179" t="s">
        <v>191</v>
      </c>
      <c r="H150" s="180">
        <v>220.57</v>
      </c>
      <c r="I150" s="181"/>
      <c r="J150" s="182">
        <f>ROUND(I150*H150,2)</f>
        <v>0</v>
      </c>
      <c r="K150" s="178" t="s">
        <v>139</v>
      </c>
      <c r="L150" s="41"/>
      <c r="M150" s="183" t="s">
        <v>32</v>
      </c>
      <c r="N150" s="184" t="s">
        <v>51</v>
      </c>
      <c r="O150" s="66"/>
      <c r="P150" s="185">
        <f>O150*H150</f>
        <v>0</v>
      </c>
      <c r="Q150" s="185">
        <v>2.5999999999999998E-4</v>
      </c>
      <c r="R150" s="185">
        <f>Q150*H150</f>
        <v>5.7348199999999995E-2</v>
      </c>
      <c r="S150" s="185">
        <v>0</v>
      </c>
      <c r="T150" s="18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150</v>
      </c>
      <c r="AT150" s="187" t="s">
        <v>135</v>
      </c>
      <c r="AU150" s="187" t="s">
        <v>141</v>
      </c>
      <c r="AY150" s="18" t="s">
        <v>132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8" t="s">
        <v>141</v>
      </c>
      <c r="BK150" s="188">
        <f>ROUND(I150*H150,2)</f>
        <v>0</v>
      </c>
      <c r="BL150" s="18" t="s">
        <v>150</v>
      </c>
      <c r="BM150" s="187" t="s">
        <v>846</v>
      </c>
    </row>
    <row r="151" spans="1:65" s="2" customFormat="1" ht="14.45" customHeight="1">
      <c r="A151" s="36"/>
      <c r="B151" s="37"/>
      <c r="C151" s="176" t="s">
        <v>7</v>
      </c>
      <c r="D151" s="176" t="s">
        <v>135</v>
      </c>
      <c r="E151" s="177" t="s">
        <v>265</v>
      </c>
      <c r="F151" s="178" t="s">
        <v>266</v>
      </c>
      <c r="G151" s="179" t="s">
        <v>191</v>
      </c>
      <c r="H151" s="180">
        <v>220.57</v>
      </c>
      <c r="I151" s="181"/>
      <c r="J151" s="182">
        <f>ROUND(I151*H151,2)</f>
        <v>0</v>
      </c>
      <c r="K151" s="178" t="s">
        <v>139</v>
      </c>
      <c r="L151" s="41"/>
      <c r="M151" s="183" t="s">
        <v>32</v>
      </c>
      <c r="N151" s="184" t="s">
        <v>51</v>
      </c>
      <c r="O151" s="66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7" t="s">
        <v>150</v>
      </c>
      <c r="AT151" s="187" t="s">
        <v>135</v>
      </c>
      <c r="AU151" s="187" t="s">
        <v>141</v>
      </c>
      <c r="AY151" s="18" t="s">
        <v>132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18" t="s">
        <v>141</v>
      </c>
      <c r="BK151" s="188">
        <f>ROUND(I151*H151,2)</f>
        <v>0</v>
      </c>
      <c r="BL151" s="18" t="s">
        <v>150</v>
      </c>
      <c r="BM151" s="187" t="s">
        <v>847</v>
      </c>
    </row>
    <row r="152" spans="1:65" s="2" customFormat="1" ht="24.2" customHeight="1">
      <c r="A152" s="36"/>
      <c r="B152" s="37"/>
      <c r="C152" s="176" t="s">
        <v>295</v>
      </c>
      <c r="D152" s="176" t="s">
        <v>135</v>
      </c>
      <c r="E152" s="177" t="s">
        <v>848</v>
      </c>
      <c r="F152" s="178" t="s">
        <v>849</v>
      </c>
      <c r="G152" s="179" t="s">
        <v>221</v>
      </c>
      <c r="H152" s="180">
        <v>6.8</v>
      </c>
      <c r="I152" s="181"/>
      <c r="J152" s="182">
        <f>ROUND(I152*H152,2)</f>
        <v>0</v>
      </c>
      <c r="K152" s="178" t="s">
        <v>139</v>
      </c>
      <c r="L152" s="41"/>
      <c r="M152" s="183" t="s">
        <v>32</v>
      </c>
      <c r="N152" s="184" t="s">
        <v>51</v>
      </c>
      <c r="O152" s="66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150</v>
      </c>
      <c r="AT152" s="187" t="s">
        <v>135</v>
      </c>
      <c r="AU152" s="187" t="s">
        <v>141</v>
      </c>
      <c r="AY152" s="18" t="s">
        <v>132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8" t="s">
        <v>141</v>
      </c>
      <c r="BK152" s="188">
        <f>ROUND(I152*H152,2)</f>
        <v>0</v>
      </c>
      <c r="BL152" s="18" t="s">
        <v>150</v>
      </c>
      <c r="BM152" s="187" t="s">
        <v>850</v>
      </c>
    </row>
    <row r="153" spans="1:65" s="13" customFormat="1">
      <c r="B153" s="194"/>
      <c r="C153" s="195"/>
      <c r="D153" s="196" t="s">
        <v>193</v>
      </c>
      <c r="E153" s="197" t="s">
        <v>32</v>
      </c>
      <c r="F153" s="198" t="s">
        <v>851</v>
      </c>
      <c r="G153" s="195"/>
      <c r="H153" s="199">
        <v>6.8</v>
      </c>
      <c r="I153" s="200"/>
      <c r="J153" s="195"/>
      <c r="K153" s="195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193</v>
      </c>
      <c r="AU153" s="205" t="s">
        <v>141</v>
      </c>
      <c r="AV153" s="13" t="s">
        <v>141</v>
      </c>
      <c r="AW153" s="13" t="s">
        <v>41</v>
      </c>
      <c r="AX153" s="13" t="s">
        <v>21</v>
      </c>
      <c r="AY153" s="205" t="s">
        <v>132</v>
      </c>
    </row>
    <row r="154" spans="1:65" s="2" customFormat="1" ht="14.45" customHeight="1">
      <c r="A154" s="36"/>
      <c r="B154" s="37"/>
      <c r="C154" s="217" t="s">
        <v>300</v>
      </c>
      <c r="D154" s="217" t="s">
        <v>234</v>
      </c>
      <c r="E154" s="218" t="s">
        <v>852</v>
      </c>
      <c r="F154" s="219" t="s">
        <v>853</v>
      </c>
      <c r="G154" s="220" t="s">
        <v>221</v>
      </c>
      <c r="H154" s="221">
        <v>7.14</v>
      </c>
      <c r="I154" s="222"/>
      <c r="J154" s="223">
        <f>ROUND(I154*H154,2)</f>
        <v>0</v>
      </c>
      <c r="K154" s="219" t="s">
        <v>32</v>
      </c>
      <c r="L154" s="224"/>
      <c r="M154" s="225" t="s">
        <v>32</v>
      </c>
      <c r="N154" s="226" t="s">
        <v>51</v>
      </c>
      <c r="O154" s="66"/>
      <c r="P154" s="185">
        <f>O154*H154</f>
        <v>0</v>
      </c>
      <c r="Q154" s="185">
        <v>3.0000000000000001E-5</v>
      </c>
      <c r="R154" s="185">
        <f>Q154*H154</f>
        <v>2.142E-4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218</v>
      </c>
      <c r="AT154" s="187" t="s">
        <v>234</v>
      </c>
      <c r="AU154" s="187" t="s">
        <v>141</v>
      </c>
      <c r="AY154" s="18" t="s">
        <v>132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8" t="s">
        <v>141</v>
      </c>
      <c r="BK154" s="188">
        <f>ROUND(I154*H154,2)</f>
        <v>0</v>
      </c>
      <c r="BL154" s="18" t="s">
        <v>150</v>
      </c>
      <c r="BM154" s="187" t="s">
        <v>854</v>
      </c>
    </row>
    <row r="155" spans="1:65" s="13" customFormat="1">
      <c r="B155" s="194"/>
      <c r="C155" s="195"/>
      <c r="D155" s="196" t="s">
        <v>193</v>
      </c>
      <c r="E155" s="195"/>
      <c r="F155" s="198" t="s">
        <v>855</v>
      </c>
      <c r="G155" s="195"/>
      <c r="H155" s="199">
        <v>7.14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</v>
      </c>
      <c r="AX155" s="13" t="s">
        <v>21</v>
      </c>
      <c r="AY155" s="205" t="s">
        <v>132</v>
      </c>
    </row>
    <row r="156" spans="1:65" s="2" customFormat="1" ht="24.2" customHeight="1">
      <c r="A156" s="36"/>
      <c r="B156" s="37"/>
      <c r="C156" s="176" t="s">
        <v>305</v>
      </c>
      <c r="D156" s="176" t="s">
        <v>135</v>
      </c>
      <c r="E156" s="177" t="s">
        <v>856</v>
      </c>
      <c r="F156" s="178" t="s">
        <v>857</v>
      </c>
      <c r="G156" s="179" t="s">
        <v>191</v>
      </c>
      <c r="H156" s="180">
        <v>1.224</v>
      </c>
      <c r="I156" s="181"/>
      <c r="J156" s="182">
        <f>ROUND(I156*H156,2)</f>
        <v>0</v>
      </c>
      <c r="K156" s="178" t="s">
        <v>139</v>
      </c>
      <c r="L156" s="41"/>
      <c r="M156" s="183" t="s">
        <v>32</v>
      </c>
      <c r="N156" s="184" t="s">
        <v>51</v>
      </c>
      <c r="O156" s="66"/>
      <c r="P156" s="185">
        <f>O156*H156</f>
        <v>0</v>
      </c>
      <c r="Q156" s="185">
        <v>8.2699999999999996E-3</v>
      </c>
      <c r="R156" s="185">
        <f>Q156*H156</f>
        <v>1.012248E-2</v>
      </c>
      <c r="S156" s="185">
        <v>0</v>
      </c>
      <c r="T156" s="18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150</v>
      </c>
      <c r="AT156" s="187" t="s">
        <v>135</v>
      </c>
      <c r="AU156" s="187" t="s">
        <v>141</v>
      </c>
      <c r="AY156" s="18" t="s">
        <v>132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8" t="s">
        <v>141</v>
      </c>
      <c r="BK156" s="188">
        <f>ROUND(I156*H156,2)</f>
        <v>0</v>
      </c>
      <c r="BL156" s="18" t="s">
        <v>150</v>
      </c>
      <c r="BM156" s="187" t="s">
        <v>858</v>
      </c>
    </row>
    <row r="157" spans="1:65" s="13" customFormat="1">
      <c r="B157" s="194"/>
      <c r="C157" s="195"/>
      <c r="D157" s="196" t="s">
        <v>193</v>
      </c>
      <c r="E157" s="197" t="s">
        <v>32</v>
      </c>
      <c r="F157" s="198" t="s">
        <v>859</v>
      </c>
      <c r="G157" s="195"/>
      <c r="H157" s="199">
        <v>1.224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193</v>
      </c>
      <c r="AU157" s="205" t="s">
        <v>141</v>
      </c>
      <c r="AV157" s="13" t="s">
        <v>141</v>
      </c>
      <c r="AW157" s="13" t="s">
        <v>41</v>
      </c>
      <c r="AX157" s="13" t="s">
        <v>79</v>
      </c>
      <c r="AY157" s="205" t="s">
        <v>132</v>
      </c>
    </row>
    <row r="158" spans="1:65" s="14" customFormat="1">
      <c r="B158" s="206"/>
      <c r="C158" s="207"/>
      <c r="D158" s="196" t="s">
        <v>193</v>
      </c>
      <c r="E158" s="208" t="s">
        <v>32</v>
      </c>
      <c r="F158" s="209" t="s">
        <v>195</v>
      </c>
      <c r="G158" s="207"/>
      <c r="H158" s="210">
        <v>1.224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193</v>
      </c>
      <c r="AU158" s="216" t="s">
        <v>141</v>
      </c>
      <c r="AV158" s="14" t="s">
        <v>150</v>
      </c>
      <c r="AW158" s="14" t="s">
        <v>41</v>
      </c>
      <c r="AX158" s="14" t="s">
        <v>21</v>
      </c>
      <c r="AY158" s="216" t="s">
        <v>132</v>
      </c>
    </row>
    <row r="159" spans="1:65" s="2" customFormat="1" ht="14.45" customHeight="1">
      <c r="A159" s="36"/>
      <c r="B159" s="37"/>
      <c r="C159" s="217" t="s">
        <v>310</v>
      </c>
      <c r="D159" s="217" t="s">
        <v>234</v>
      </c>
      <c r="E159" s="218" t="s">
        <v>860</v>
      </c>
      <c r="F159" s="219" t="s">
        <v>861</v>
      </c>
      <c r="G159" s="220" t="s">
        <v>191</v>
      </c>
      <c r="H159" s="221">
        <v>1.248</v>
      </c>
      <c r="I159" s="222"/>
      <c r="J159" s="223">
        <f>ROUND(I159*H159,2)</f>
        <v>0</v>
      </c>
      <c r="K159" s="219" t="s">
        <v>139</v>
      </c>
      <c r="L159" s="224"/>
      <c r="M159" s="225" t="s">
        <v>32</v>
      </c>
      <c r="N159" s="226" t="s">
        <v>51</v>
      </c>
      <c r="O159" s="66"/>
      <c r="P159" s="185">
        <f>O159*H159</f>
        <v>0</v>
      </c>
      <c r="Q159" s="185">
        <v>3.4000000000000002E-4</v>
      </c>
      <c r="R159" s="185">
        <f>Q159*H159</f>
        <v>4.2432E-4</v>
      </c>
      <c r="S159" s="185">
        <v>0</v>
      </c>
      <c r="T159" s="18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218</v>
      </c>
      <c r="AT159" s="187" t="s">
        <v>234</v>
      </c>
      <c r="AU159" s="187" t="s">
        <v>141</v>
      </c>
      <c r="AY159" s="18" t="s">
        <v>132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8" t="s">
        <v>141</v>
      </c>
      <c r="BK159" s="188">
        <f>ROUND(I159*H159,2)</f>
        <v>0</v>
      </c>
      <c r="BL159" s="18" t="s">
        <v>150</v>
      </c>
      <c r="BM159" s="187" t="s">
        <v>862</v>
      </c>
    </row>
    <row r="160" spans="1:65" s="13" customFormat="1">
      <c r="B160" s="194"/>
      <c r="C160" s="195"/>
      <c r="D160" s="196" t="s">
        <v>193</v>
      </c>
      <c r="E160" s="195"/>
      <c r="F160" s="198" t="s">
        <v>863</v>
      </c>
      <c r="G160" s="195"/>
      <c r="H160" s="199">
        <v>1.248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193</v>
      </c>
      <c r="AU160" s="205" t="s">
        <v>141</v>
      </c>
      <c r="AV160" s="13" t="s">
        <v>141</v>
      </c>
      <c r="AW160" s="13" t="s">
        <v>4</v>
      </c>
      <c r="AX160" s="13" t="s">
        <v>21</v>
      </c>
      <c r="AY160" s="205" t="s">
        <v>132</v>
      </c>
    </row>
    <row r="161" spans="1:65" s="2" customFormat="1" ht="24.2" customHeight="1">
      <c r="A161" s="36"/>
      <c r="B161" s="37"/>
      <c r="C161" s="176" t="s">
        <v>314</v>
      </c>
      <c r="D161" s="176" t="s">
        <v>135</v>
      </c>
      <c r="E161" s="177" t="s">
        <v>269</v>
      </c>
      <c r="F161" s="178" t="s">
        <v>270</v>
      </c>
      <c r="G161" s="179" t="s">
        <v>191</v>
      </c>
      <c r="H161" s="180">
        <v>53.2</v>
      </c>
      <c r="I161" s="181"/>
      <c r="J161" s="182">
        <f>ROUND(I161*H161,2)</f>
        <v>0</v>
      </c>
      <c r="K161" s="178" t="s">
        <v>139</v>
      </c>
      <c r="L161" s="41"/>
      <c r="M161" s="183" t="s">
        <v>32</v>
      </c>
      <c r="N161" s="184" t="s">
        <v>51</v>
      </c>
      <c r="O161" s="66"/>
      <c r="P161" s="185">
        <f>O161*H161</f>
        <v>0</v>
      </c>
      <c r="Q161" s="185">
        <v>8.5199999999999998E-3</v>
      </c>
      <c r="R161" s="185">
        <f>Q161*H161</f>
        <v>0.453264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150</v>
      </c>
      <c r="AT161" s="187" t="s">
        <v>135</v>
      </c>
      <c r="AU161" s="187" t="s">
        <v>141</v>
      </c>
      <c r="AY161" s="18" t="s">
        <v>132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8" t="s">
        <v>141</v>
      </c>
      <c r="BK161" s="188">
        <f>ROUND(I161*H161,2)</f>
        <v>0</v>
      </c>
      <c r="BL161" s="18" t="s">
        <v>150</v>
      </c>
      <c r="BM161" s="187" t="s">
        <v>864</v>
      </c>
    </row>
    <row r="162" spans="1:65" s="15" customFormat="1">
      <c r="B162" s="227"/>
      <c r="C162" s="228"/>
      <c r="D162" s="196" t="s">
        <v>193</v>
      </c>
      <c r="E162" s="229" t="s">
        <v>32</v>
      </c>
      <c r="F162" s="230" t="s">
        <v>272</v>
      </c>
      <c r="G162" s="228"/>
      <c r="H162" s="229" t="s">
        <v>32</v>
      </c>
      <c r="I162" s="231"/>
      <c r="J162" s="228"/>
      <c r="K162" s="228"/>
      <c r="L162" s="232"/>
      <c r="M162" s="233"/>
      <c r="N162" s="234"/>
      <c r="O162" s="234"/>
      <c r="P162" s="234"/>
      <c r="Q162" s="234"/>
      <c r="R162" s="234"/>
      <c r="S162" s="234"/>
      <c r="T162" s="235"/>
      <c r="AT162" s="236" t="s">
        <v>193</v>
      </c>
      <c r="AU162" s="236" t="s">
        <v>141</v>
      </c>
      <c r="AV162" s="15" t="s">
        <v>21</v>
      </c>
      <c r="AW162" s="15" t="s">
        <v>41</v>
      </c>
      <c r="AX162" s="15" t="s">
        <v>79</v>
      </c>
      <c r="AY162" s="236" t="s">
        <v>132</v>
      </c>
    </row>
    <row r="163" spans="1:65" s="13" customFormat="1">
      <c r="B163" s="194"/>
      <c r="C163" s="195"/>
      <c r="D163" s="196" t="s">
        <v>193</v>
      </c>
      <c r="E163" s="197" t="s">
        <v>32</v>
      </c>
      <c r="F163" s="198" t="s">
        <v>865</v>
      </c>
      <c r="G163" s="195"/>
      <c r="H163" s="199">
        <v>53.2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193</v>
      </c>
      <c r="AU163" s="205" t="s">
        <v>141</v>
      </c>
      <c r="AV163" s="13" t="s">
        <v>141</v>
      </c>
      <c r="AW163" s="13" t="s">
        <v>41</v>
      </c>
      <c r="AX163" s="13" t="s">
        <v>79</v>
      </c>
      <c r="AY163" s="205" t="s">
        <v>132</v>
      </c>
    </row>
    <row r="164" spans="1:65" s="14" customFormat="1">
      <c r="B164" s="206"/>
      <c r="C164" s="207"/>
      <c r="D164" s="196" t="s">
        <v>193</v>
      </c>
      <c r="E164" s="208" t="s">
        <v>32</v>
      </c>
      <c r="F164" s="209" t="s">
        <v>195</v>
      </c>
      <c r="G164" s="207"/>
      <c r="H164" s="210">
        <v>53.2</v>
      </c>
      <c r="I164" s="211"/>
      <c r="J164" s="207"/>
      <c r="K164" s="207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193</v>
      </c>
      <c r="AU164" s="216" t="s">
        <v>141</v>
      </c>
      <c r="AV164" s="14" t="s">
        <v>150</v>
      </c>
      <c r="AW164" s="14" t="s">
        <v>41</v>
      </c>
      <c r="AX164" s="14" t="s">
        <v>21</v>
      </c>
      <c r="AY164" s="216" t="s">
        <v>132</v>
      </c>
    </row>
    <row r="165" spans="1:65" s="2" customFormat="1" ht="14.45" customHeight="1">
      <c r="A165" s="36"/>
      <c r="B165" s="37"/>
      <c r="C165" s="217" t="s">
        <v>320</v>
      </c>
      <c r="D165" s="217" t="s">
        <v>234</v>
      </c>
      <c r="E165" s="218" t="s">
        <v>275</v>
      </c>
      <c r="F165" s="219" t="s">
        <v>276</v>
      </c>
      <c r="G165" s="220" t="s">
        <v>191</v>
      </c>
      <c r="H165" s="221">
        <v>54.264000000000003</v>
      </c>
      <c r="I165" s="222"/>
      <c r="J165" s="223">
        <f>ROUND(I165*H165,2)</f>
        <v>0</v>
      </c>
      <c r="K165" s="219" t="s">
        <v>139</v>
      </c>
      <c r="L165" s="224"/>
      <c r="M165" s="225" t="s">
        <v>32</v>
      </c>
      <c r="N165" s="226" t="s">
        <v>51</v>
      </c>
      <c r="O165" s="66"/>
      <c r="P165" s="185">
        <f>O165*H165</f>
        <v>0</v>
      </c>
      <c r="Q165" s="185">
        <v>3.5999999999999999E-3</v>
      </c>
      <c r="R165" s="185">
        <f>Q165*H165</f>
        <v>0.19535040000000001</v>
      </c>
      <c r="S165" s="185">
        <v>0</v>
      </c>
      <c r="T165" s="18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218</v>
      </c>
      <c r="AT165" s="187" t="s">
        <v>234</v>
      </c>
      <c r="AU165" s="187" t="s">
        <v>141</v>
      </c>
      <c r="AY165" s="18" t="s">
        <v>132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8" t="s">
        <v>141</v>
      </c>
      <c r="BK165" s="188">
        <f>ROUND(I165*H165,2)</f>
        <v>0</v>
      </c>
      <c r="BL165" s="18" t="s">
        <v>150</v>
      </c>
      <c r="BM165" s="187" t="s">
        <v>866</v>
      </c>
    </row>
    <row r="166" spans="1:65" s="13" customFormat="1">
      <c r="B166" s="194"/>
      <c r="C166" s="195"/>
      <c r="D166" s="196" t="s">
        <v>193</v>
      </c>
      <c r="E166" s="195"/>
      <c r="F166" s="198" t="s">
        <v>867</v>
      </c>
      <c r="G166" s="195"/>
      <c r="H166" s="199">
        <v>54.264000000000003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193</v>
      </c>
      <c r="AU166" s="205" t="s">
        <v>141</v>
      </c>
      <c r="AV166" s="13" t="s">
        <v>141</v>
      </c>
      <c r="AW166" s="13" t="s">
        <v>4</v>
      </c>
      <c r="AX166" s="13" t="s">
        <v>21</v>
      </c>
      <c r="AY166" s="205" t="s">
        <v>132</v>
      </c>
    </row>
    <row r="167" spans="1:65" s="2" customFormat="1" ht="24.2" customHeight="1">
      <c r="A167" s="36"/>
      <c r="B167" s="37"/>
      <c r="C167" s="176" t="s">
        <v>324</v>
      </c>
      <c r="D167" s="176" t="s">
        <v>135</v>
      </c>
      <c r="E167" s="177" t="s">
        <v>280</v>
      </c>
      <c r="F167" s="178" t="s">
        <v>281</v>
      </c>
      <c r="G167" s="179" t="s">
        <v>191</v>
      </c>
      <c r="H167" s="180">
        <v>220.57</v>
      </c>
      <c r="I167" s="181"/>
      <c r="J167" s="182">
        <f>ROUND(I167*H167,2)</f>
        <v>0</v>
      </c>
      <c r="K167" s="178" t="s">
        <v>139</v>
      </c>
      <c r="L167" s="41"/>
      <c r="M167" s="183" t="s">
        <v>32</v>
      </c>
      <c r="N167" s="184" t="s">
        <v>51</v>
      </c>
      <c r="O167" s="66"/>
      <c r="P167" s="185">
        <f>O167*H167</f>
        <v>0</v>
      </c>
      <c r="Q167" s="185">
        <v>8.6E-3</v>
      </c>
      <c r="R167" s="185">
        <f>Q167*H167</f>
        <v>1.8969019999999999</v>
      </c>
      <c r="S167" s="185">
        <v>0</v>
      </c>
      <c r="T167" s="18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150</v>
      </c>
      <c r="AT167" s="187" t="s">
        <v>135</v>
      </c>
      <c r="AU167" s="187" t="s">
        <v>141</v>
      </c>
      <c r="AY167" s="18" t="s">
        <v>132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8" t="s">
        <v>141</v>
      </c>
      <c r="BK167" s="188">
        <f>ROUND(I167*H167,2)</f>
        <v>0</v>
      </c>
      <c r="BL167" s="18" t="s">
        <v>150</v>
      </c>
      <c r="BM167" s="187" t="s">
        <v>868</v>
      </c>
    </row>
    <row r="168" spans="1:65" s="13" customFormat="1">
      <c r="B168" s="194"/>
      <c r="C168" s="195"/>
      <c r="D168" s="196" t="s">
        <v>193</v>
      </c>
      <c r="E168" s="197" t="s">
        <v>32</v>
      </c>
      <c r="F168" s="198" t="s">
        <v>869</v>
      </c>
      <c r="G168" s="195"/>
      <c r="H168" s="199">
        <v>262.2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193</v>
      </c>
      <c r="AU168" s="205" t="s">
        <v>141</v>
      </c>
      <c r="AV168" s="13" t="s">
        <v>141</v>
      </c>
      <c r="AW168" s="13" t="s">
        <v>41</v>
      </c>
      <c r="AX168" s="13" t="s">
        <v>79</v>
      </c>
      <c r="AY168" s="205" t="s">
        <v>132</v>
      </c>
    </row>
    <row r="169" spans="1:65" s="13" customFormat="1">
      <c r="B169" s="194"/>
      <c r="C169" s="195"/>
      <c r="D169" s="196" t="s">
        <v>193</v>
      </c>
      <c r="E169" s="197" t="s">
        <v>32</v>
      </c>
      <c r="F169" s="198" t="s">
        <v>870</v>
      </c>
      <c r="G169" s="195"/>
      <c r="H169" s="199">
        <v>-18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193</v>
      </c>
      <c r="AU169" s="205" t="s">
        <v>141</v>
      </c>
      <c r="AV169" s="13" t="s">
        <v>141</v>
      </c>
      <c r="AW169" s="13" t="s">
        <v>41</v>
      </c>
      <c r="AX169" s="13" t="s">
        <v>79</v>
      </c>
      <c r="AY169" s="205" t="s">
        <v>132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871</v>
      </c>
      <c r="G170" s="195"/>
      <c r="H170" s="199">
        <v>-13.5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872</v>
      </c>
      <c r="G171" s="195"/>
      <c r="H171" s="199">
        <v>-3.08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3" customFormat="1">
      <c r="B172" s="194"/>
      <c r="C172" s="195"/>
      <c r="D172" s="196" t="s">
        <v>193</v>
      </c>
      <c r="E172" s="197" t="s">
        <v>32</v>
      </c>
      <c r="F172" s="198" t="s">
        <v>873</v>
      </c>
      <c r="G172" s="195"/>
      <c r="H172" s="199">
        <v>-2.1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41</v>
      </c>
      <c r="AX172" s="13" t="s">
        <v>79</v>
      </c>
      <c r="AY172" s="205" t="s">
        <v>132</v>
      </c>
    </row>
    <row r="173" spans="1:65" s="13" customFormat="1">
      <c r="B173" s="194"/>
      <c r="C173" s="195"/>
      <c r="D173" s="196" t="s">
        <v>193</v>
      </c>
      <c r="E173" s="197" t="s">
        <v>32</v>
      </c>
      <c r="F173" s="198" t="s">
        <v>874</v>
      </c>
      <c r="G173" s="195"/>
      <c r="H173" s="199">
        <v>-2.25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193</v>
      </c>
      <c r="AU173" s="205" t="s">
        <v>141</v>
      </c>
      <c r="AV173" s="13" t="s">
        <v>141</v>
      </c>
      <c r="AW173" s="13" t="s">
        <v>41</v>
      </c>
      <c r="AX173" s="13" t="s">
        <v>79</v>
      </c>
      <c r="AY173" s="205" t="s">
        <v>132</v>
      </c>
    </row>
    <row r="174" spans="1:65" s="13" customFormat="1">
      <c r="B174" s="194"/>
      <c r="C174" s="195"/>
      <c r="D174" s="196" t="s">
        <v>193</v>
      </c>
      <c r="E174" s="197" t="s">
        <v>32</v>
      </c>
      <c r="F174" s="198" t="s">
        <v>875</v>
      </c>
      <c r="G174" s="195"/>
      <c r="H174" s="199">
        <v>-2.7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193</v>
      </c>
      <c r="AU174" s="205" t="s">
        <v>141</v>
      </c>
      <c r="AV174" s="13" t="s">
        <v>141</v>
      </c>
      <c r="AW174" s="13" t="s">
        <v>41</v>
      </c>
      <c r="AX174" s="13" t="s">
        <v>79</v>
      </c>
      <c r="AY174" s="205" t="s">
        <v>132</v>
      </c>
    </row>
    <row r="175" spans="1:65" s="14" customFormat="1">
      <c r="B175" s="206"/>
      <c r="C175" s="207"/>
      <c r="D175" s="196" t="s">
        <v>193</v>
      </c>
      <c r="E175" s="208" t="s">
        <v>32</v>
      </c>
      <c r="F175" s="209" t="s">
        <v>195</v>
      </c>
      <c r="G175" s="207"/>
      <c r="H175" s="210">
        <v>220.57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193</v>
      </c>
      <c r="AU175" s="216" t="s">
        <v>141</v>
      </c>
      <c r="AV175" s="14" t="s">
        <v>150</v>
      </c>
      <c r="AW175" s="14" t="s">
        <v>41</v>
      </c>
      <c r="AX175" s="14" t="s">
        <v>21</v>
      </c>
      <c r="AY175" s="216" t="s">
        <v>132</v>
      </c>
    </row>
    <row r="176" spans="1:65" s="2" customFormat="1" ht="14.45" customHeight="1">
      <c r="A176" s="36"/>
      <c r="B176" s="37"/>
      <c r="C176" s="217" t="s">
        <v>329</v>
      </c>
      <c r="D176" s="217" t="s">
        <v>234</v>
      </c>
      <c r="E176" s="218" t="s">
        <v>291</v>
      </c>
      <c r="F176" s="219" t="s">
        <v>292</v>
      </c>
      <c r="G176" s="220" t="s">
        <v>191</v>
      </c>
      <c r="H176" s="221">
        <v>224.98099999999999</v>
      </c>
      <c r="I176" s="222"/>
      <c r="J176" s="223">
        <f>ROUND(I176*H176,2)</f>
        <v>0</v>
      </c>
      <c r="K176" s="219" t="s">
        <v>139</v>
      </c>
      <c r="L176" s="224"/>
      <c r="M176" s="225" t="s">
        <v>32</v>
      </c>
      <c r="N176" s="226" t="s">
        <v>51</v>
      </c>
      <c r="O176" s="66"/>
      <c r="P176" s="185">
        <f>O176*H176</f>
        <v>0</v>
      </c>
      <c r="Q176" s="185">
        <v>2.3999999999999998E-3</v>
      </c>
      <c r="R176" s="185">
        <f>Q176*H176</f>
        <v>0.53995439999999995</v>
      </c>
      <c r="S176" s="185">
        <v>0</v>
      </c>
      <c r="T176" s="18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7" t="s">
        <v>218</v>
      </c>
      <c r="AT176" s="187" t="s">
        <v>234</v>
      </c>
      <c r="AU176" s="187" t="s">
        <v>141</v>
      </c>
      <c r="AY176" s="18" t="s">
        <v>132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18" t="s">
        <v>141</v>
      </c>
      <c r="BK176" s="188">
        <f>ROUND(I176*H176,2)</f>
        <v>0</v>
      </c>
      <c r="BL176" s="18" t="s">
        <v>150</v>
      </c>
      <c r="BM176" s="187" t="s">
        <v>876</v>
      </c>
    </row>
    <row r="177" spans="1:65" s="13" customFormat="1">
      <c r="B177" s="194"/>
      <c r="C177" s="195"/>
      <c r="D177" s="196" t="s">
        <v>193</v>
      </c>
      <c r="E177" s="195"/>
      <c r="F177" s="198" t="s">
        <v>877</v>
      </c>
      <c r="G177" s="195"/>
      <c r="H177" s="199">
        <v>224.98099999999999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193</v>
      </c>
      <c r="AU177" s="205" t="s">
        <v>141</v>
      </c>
      <c r="AV177" s="13" t="s">
        <v>141</v>
      </c>
      <c r="AW177" s="13" t="s">
        <v>4</v>
      </c>
      <c r="AX177" s="13" t="s">
        <v>21</v>
      </c>
      <c r="AY177" s="205" t="s">
        <v>132</v>
      </c>
    </row>
    <row r="178" spans="1:65" s="2" customFormat="1" ht="24.2" customHeight="1">
      <c r="A178" s="36"/>
      <c r="B178" s="37"/>
      <c r="C178" s="176" t="s">
        <v>333</v>
      </c>
      <c r="D178" s="176" t="s">
        <v>135</v>
      </c>
      <c r="E178" s="177" t="s">
        <v>301</v>
      </c>
      <c r="F178" s="178" t="s">
        <v>302</v>
      </c>
      <c r="G178" s="179" t="s">
        <v>221</v>
      </c>
      <c r="H178" s="180">
        <v>114</v>
      </c>
      <c r="I178" s="181"/>
      <c r="J178" s="182">
        <f>ROUND(I178*H178,2)</f>
        <v>0</v>
      </c>
      <c r="K178" s="178" t="s">
        <v>139</v>
      </c>
      <c r="L178" s="41"/>
      <c r="M178" s="183" t="s">
        <v>32</v>
      </c>
      <c r="N178" s="184" t="s">
        <v>51</v>
      </c>
      <c r="O178" s="66"/>
      <c r="P178" s="185">
        <f>O178*H178</f>
        <v>0</v>
      </c>
      <c r="Q178" s="185">
        <v>3.3899999999999998E-3</v>
      </c>
      <c r="R178" s="185">
        <f>Q178*H178</f>
        <v>0.38645999999999997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150</v>
      </c>
      <c r="AT178" s="187" t="s">
        <v>135</v>
      </c>
      <c r="AU178" s="187" t="s">
        <v>141</v>
      </c>
      <c r="AY178" s="18" t="s">
        <v>132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141</v>
      </c>
      <c r="BK178" s="188">
        <f>ROUND(I178*H178,2)</f>
        <v>0</v>
      </c>
      <c r="BL178" s="18" t="s">
        <v>150</v>
      </c>
      <c r="BM178" s="187" t="s">
        <v>878</v>
      </c>
    </row>
    <row r="179" spans="1:65" s="13" customFormat="1">
      <c r="B179" s="194"/>
      <c r="C179" s="195"/>
      <c r="D179" s="196" t="s">
        <v>193</v>
      </c>
      <c r="E179" s="197" t="s">
        <v>32</v>
      </c>
      <c r="F179" s="198" t="s">
        <v>879</v>
      </c>
      <c r="G179" s="195"/>
      <c r="H179" s="199">
        <v>114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41</v>
      </c>
      <c r="AX179" s="13" t="s">
        <v>79</v>
      </c>
      <c r="AY179" s="205" t="s">
        <v>132</v>
      </c>
    </row>
    <row r="180" spans="1:65" s="14" customFormat="1">
      <c r="B180" s="206"/>
      <c r="C180" s="207"/>
      <c r="D180" s="196" t="s">
        <v>193</v>
      </c>
      <c r="E180" s="208" t="s">
        <v>32</v>
      </c>
      <c r="F180" s="209" t="s">
        <v>195</v>
      </c>
      <c r="G180" s="207"/>
      <c r="H180" s="210">
        <v>114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193</v>
      </c>
      <c r="AU180" s="216" t="s">
        <v>141</v>
      </c>
      <c r="AV180" s="14" t="s">
        <v>150</v>
      </c>
      <c r="AW180" s="14" t="s">
        <v>41</v>
      </c>
      <c r="AX180" s="14" t="s">
        <v>21</v>
      </c>
      <c r="AY180" s="216" t="s">
        <v>132</v>
      </c>
    </row>
    <row r="181" spans="1:65" s="2" customFormat="1" ht="14.45" customHeight="1">
      <c r="A181" s="36"/>
      <c r="B181" s="37"/>
      <c r="C181" s="217" t="s">
        <v>338</v>
      </c>
      <c r="D181" s="217" t="s">
        <v>234</v>
      </c>
      <c r="E181" s="218" t="s">
        <v>306</v>
      </c>
      <c r="F181" s="219" t="s">
        <v>307</v>
      </c>
      <c r="G181" s="220" t="s">
        <v>191</v>
      </c>
      <c r="H181" s="221">
        <v>37.619999999999997</v>
      </c>
      <c r="I181" s="222"/>
      <c r="J181" s="223">
        <f>ROUND(I181*H181,2)</f>
        <v>0</v>
      </c>
      <c r="K181" s="219" t="s">
        <v>139</v>
      </c>
      <c r="L181" s="224"/>
      <c r="M181" s="225" t="s">
        <v>32</v>
      </c>
      <c r="N181" s="226" t="s">
        <v>51</v>
      </c>
      <c r="O181" s="66"/>
      <c r="P181" s="185">
        <f>O181*H181</f>
        <v>0</v>
      </c>
      <c r="Q181" s="185">
        <v>5.1000000000000004E-4</v>
      </c>
      <c r="R181" s="185">
        <f>Q181*H181</f>
        <v>1.91862E-2</v>
      </c>
      <c r="S181" s="185">
        <v>0</v>
      </c>
      <c r="T181" s="18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7" t="s">
        <v>218</v>
      </c>
      <c r="AT181" s="187" t="s">
        <v>234</v>
      </c>
      <c r="AU181" s="187" t="s">
        <v>141</v>
      </c>
      <c r="AY181" s="18" t="s">
        <v>132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8" t="s">
        <v>141</v>
      </c>
      <c r="BK181" s="188">
        <f>ROUND(I181*H181,2)</f>
        <v>0</v>
      </c>
      <c r="BL181" s="18" t="s">
        <v>150</v>
      </c>
      <c r="BM181" s="187" t="s">
        <v>880</v>
      </c>
    </row>
    <row r="182" spans="1:65" s="13" customFormat="1">
      <c r="B182" s="194"/>
      <c r="C182" s="195"/>
      <c r="D182" s="196" t="s">
        <v>193</v>
      </c>
      <c r="E182" s="197" t="s">
        <v>32</v>
      </c>
      <c r="F182" s="198" t="s">
        <v>830</v>
      </c>
      <c r="G182" s="195"/>
      <c r="H182" s="199">
        <v>34.200000000000003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193</v>
      </c>
      <c r="AU182" s="205" t="s">
        <v>141</v>
      </c>
      <c r="AV182" s="13" t="s">
        <v>141</v>
      </c>
      <c r="AW182" s="13" t="s">
        <v>41</v>
      </c>
      <c r="AX182" s="13" t="s">
        <v>21</v>
      </c>
      <c r="AY182" s="205" t="s">
        <v>132</v>
      </c>
    </row>
    <row r="183" spans="1:65" s="13" customFormat="1">
      <c r="B183" s="194"/>
      <c r="C183" s="195"/>
      <c r="D183" s="196" t="s">
        <v>193</v>
      </c>
      <c r="E183" s="195"/>
      <c r="F183" s="198" t="s">
        <v>881</v>
      </c>
      <c r="G183" s="195"/>
      <c r="H183" s="199">
        <v>37.619999999999997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193</v>
      </c>
      <c r="AU183" s="205" t="s">
        <v>141</v>
      </c>
      <c r="AV183" s="13" t="s">
        <v>141</v>
      </c>
      <c r="AW183" s="13" t="s">
        <v>4</v>
      </c>
      <c r="AX183" s="13" t="s">
        <v>21</v>
      </c>
      <c r="AY183" s="205" t="s">
        <v>132</v>
      </c>
    </row>
    <row r="184" spans="1:65" s="2" customFormat="1" ht="14.45" customHeight="1">
      <c r="A184" s="36"/>
      <c r="B184" s="37"/>
      <c r="C184" s="176" t="s">
        <v>342</v>
      </c>
      <c r="D184" s="176" t="s">
        <v>135</v>
      </c>
      <c r="E184" s="177" t="s">
        <v>311</v>
      </c>
      <c r="F184" s="178" t="s">
        <v>312</v>
      </c>
      <c r="G184" s="179" t="s">
        <v>221</v>
      </c>
      <c r="H184" s="180">
        <v>38</v>
      </c>
      <c r="I184" s="181"/>
      <c r="J184" s="182">
        <f>ROUND(I184*H184,2)</f>
        <v>0</v>
      </c>
      <c r="K184" s="178" t="s">
        <v>139</v>
      </c>
      <c r="L184" s="41"/>
      <c r="M184" s="183" t="s">
        <v>32</v>
      </c>
      <c r="N184" s="184" t="s">
        <v>51</v>
      </c>
      <c r="O184" s="66"/>
      <c r="P184" s="185">
        <f>O184*H184</f>
        <v>0</v>
      </c>
      <c r="Q184" s="185">
        <v>6.0000000000000002E-5</v>
      </c>
      <c r="R184" s="185">
        <f>Q184*H184</f>
        <v>2.2799999999999999E-3</v>
      </c>
      <c r="S184" s="185">
        <v>0</v>
      </c>
      <c r="T184" s="18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7" t="s">
        <v>150</v>
      </c>
      <c r="AT184" s="187" t="s">
        <v>135</v>
      </c>
      <c r="AU184" s="187" t="s">
        <v>141</v>
      </c>
      <c r="AY184" s="18" t="s">
        <v>132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18" t="s">
        <v>141</v>
      </c>
      <c r="BK184" s="188">
        <f>ROUND(I184*H184,2)</f>
        <v>0</v>
      </c>
      <c r="BL184" s="18" t="s">
        <v>150</v>
      </c>
      <c r="BM184" s="187" t="s">
        <v>882</v>
      </c>
    </row>
    <row r="185" spans="1:65" s="2" customFormat="1" ht="14.45" customHeight="1">
      <c r="A185" s="36"/>
      <c r="B185" s="37"/>
      <c r="C185" s="217" t="s">
        <v>346</v>
      </c>
      <c r="D185" s="217" t="s">
        <v>234</v>
      </c>
      <c r="E185" s="218" t="s">
        <v>315</v>
      </c>
      <c r="F185" s="219" t="s">
        <v>316</v>
      </c>
      <c r="G185" s="220" t="s">
        <v>221</v>
      </c>
      <c r="H185" s="221">
        <v>38.76</v>
      </c>
      <c r="I185" s="222"/>
      <c r="J185" s="223">
        <f>ROUND(I185*H185,2)</f>
        <v>0</v>
      </c>
      <c r="K185" s="219" t="s">
        <v>139</v>
      </c>
      <c r="L185" s="224"/>
      <c r="M185" s="225" t="s">
        <v>32</v>
      </c>
      <c r="N185" s="226" t="s">
        <v>51</v>
      </c>
      <c r="O185" s="66"/>
      <c r="P185" s="185">
        <f>O185*H185</f>
        <v>0</v>
      </c>
      <c r="Q185" s="185">
        <v>5.9999999999999995E-4</v>
      </c>
      <c r="R185" s="185">
        <f>Q185*H185</f>
        <v>2.3255999999999995E-2</v>
      </c>
      <c r="S185" s="185">
        <v>0</v>
      </c>
      <c r="T185" s="18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7" t="s">
        <v>218</v>
      </c>
      <c r="AT185" s="187" t="s">
        <v>234</v>
      </c>
      <c r="AU185" s="187" t="s">
        <v>141</v>
      </c>
      <c r="AY185" s="18" t="s">
        <v>132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8" t="s">
        <v>141</v>
      </c>
      <c r="BK185" s="188">
        <f>ROUND(I185*H185,2)</f>
        <v>0</v>
      </c>
      <c r="BL185" s="18" t="s">
        <v>150</v>
      </c>
      <c r="BM185" s="187" t="s">
        <v>883</v>
      </c>
    </row>
    <row r="186" spans="1:65" s="13" customFormat="1">
      <c r="B186" s="194"/>
      <c r="C186" s="195"/>
      <c r="D186" s="196" t="s">
        <v>193</v>
      </c>
      <c r="E186" s="197" t="s">
        <v>32</v>
      </c>
      <c r="F186" s="198" t="s">
        <v>884</v>
      </c>
      <c r="G186" s="195"/>
      <c r="H186" s="199">
        <v>38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193</v>
      </c>
      <c r="AU186" s="205" t="s">
        <v>141</v>
      </c>
      <c r="AV186" s="13" t="s">
        <v>141</v>
      </c>
      <c r="AW186" s="13" t="s">
        <v>41</v>
      </c>
      <c r="AX186" s="13" t="s">
        <v>79</v>
      </c>
      <c r="AY186" s="205" t="s">
        <v>132</v>
      </c>
    </row>
    <row r="187" spans="1:65" s="14" customFormat="1">
      <c r="B187" s="206"/>
      <c r="C187" s="207"/>
      <c r="D187" s="196" t="s">
        <v>193</v>
      </c>
      <c r="E187" s="208" t="s">
        <v>32</v>
      </c>
      <c r="F187" s="209" t="s">
        <v>195</v>
      </c>
      <c r="G187" s="207"/>
      <c r="H187" s="210">
        <v>38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193</v>
      </c>
      <c r="AU187" s="216" t="s">
        <v>141</v>
      </c>
      <c r="AV187" s="14" t="s">
        <v>150</v>
      </c>
      <c r="AW187" s="14" t="s">
        <v>41</v>
      </c>
      <c r="AX187" s="14" t="s">
        <v>21</v>
      </c>
      <c r="AY187" s="216" t="s">
        <v>132</v>
      </c>
    </row>
    <row r="188" spans="1:65" s="13" customFormat="1">
      <c r="B188" s="194"/>
      <c r="C188" s="195"/>
      <c r="D188" s="196" t="s">
        <v>193</v>
      </c>
      <c r="E188" s="195"/>
      <c r="F188" s="198" t="s">
        <v>885</v>
      </c>
      <c r="G188" s="195"/>
      <c r="H188" s="199">
        <v>38.76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193</v>
      </c>
      <c r="AU188" s="205" t="s">
        <v>141</v>
      </c>
      <c r="AV188" s="13" t="s">
        <v>141</v>
      </c>
      <c r="AW188" s="13" t="s">
        <v>4</v>
      </c>
      <c r="AX188" s="13" t="s">
        <v>21</v>
      </c>
      <c r="AY188" s="205" t="s">
        <v>132</v>
      </c>
    </row>
    <row r="189" spans="1:65" s="2" customFormat="1" ht="14.45" customHeight="1">
      <c r="A189" s="36"/>
      <c r="B189" s="37"/>
      <c r="C189" s="176" t="s">
        <v>351</v>
      </c>
      <c r="D189" s="176" t="s">
        <v>135</v>
      </c>
      <c r="E189" s="177" t="s">
        <v>321</v>
      </c>
      <c r="F189" s="178" t="s">
        <v>322</v>
      </c>
      <c r="G189" s="179" t="s">
        <v>221</v>
      </c>
      <c r="H189" s="180">
        <v>28</v>
      </c>
      <c r="I189" s="181"/>
      <c r="J189" s="182">
        <f>ROUND(I189*H189,2)</f>
        <v>0</v>
      </c>
      <c r="K189" s="178" t="s">
        <v>139</v>
      </c>
      <c r="L189" s="41"/>
      <c r="M189" s="183" t="s">
        <v>32</v>
      </c>
      <c r="N189" s="184" t="s">
        <v>51</v>
      </c>
      <c r="O189" s="66"/>
      <c r="P189" s="185">
        <f>O189*H189</f>
        <v>0</v>
      </c>
      <c r="Q189" s="185">
        <v>2.5000000000000001E-4</v>
      </c>
      <c r="R189" s="185">
        <f>Q189*H189</f>
        <v>7.0000000000000001E-3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150</v>
      </c>
      <c r="AT189" s="187" t="s">
        <v>135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886</v>
      </c>
    </row>
    <row r="190" spans="1:65" s="2" customFormat="1" ht="14.45" customHeight="1">
      <c r="A190" s="36"/>
      <c r="B190" s="37"/>
      <c r="C190" s="217" t="s">
        <v>356</v>
      </c>
      <c r="D190" s="217" t="s">
        <v>234</v>
      </c>
      <c r="E190" s="218" t="s">
        <v>325</v>
      </c>
      <c r="F190" s="219" t="s">
        <v>326</v>
      </c>
      <c r="G190" s="220" t="s">
        <v>221</v>
      </c>
      <c r="H190" s="221">
        <v>29.4</v>
      </c>
      <c r="I190" s="222"/>
      <c r="J190" s="223">
        <f>ROUND(I190*H190,2)</f>
        <v>0</v>
      </c>
      <c r="K190" s="219" t="s">
        <v>139</v>
      </c>
      <c r="L190" s="224"/>
      <c r="M190" s="225" t="s">
        <v>32</v>
      </c>
      <c r="N190" s="226" t="s">
        <v>51</v>
      </c>
      <c r="O190" s="66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7" t="s">
        <v>218</v>
      </c>
      <c r="AT190" s="187" t="s">
        <v>234</v>
      </c>
      <c r="AU190" s="187" t="s">
        <v>141</v>
      </c>
      <c r="AY190" s="18" t="s">
        <v>132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8" t="s">
        <v>141</v>
      </c>
      <c r="BK190" s="188">
        <f>ROUND(I190*H190,2)</f>
        <v>0</v>
      </c>
      <c r="BL190" s="18" t="s">
        <v>150</v>
      </c>
      <c r="BM190" s="187" t="s">
        <v>887</v>
      </c>
    </row>
    <row r="191" spans="1:65" s="13" customFormat="1">
      <c r="B191" s="194"/>
      <c r="C191" s="195"/>
      <c r="D191" s="196" t="s">
        <v>193</v>
      </c>
      <c r="E191" s="197" t="s">
        <v>32</v>
      </c>
      <c r="F191" s="198" t="s">
        <v>328</v>
      </c>
      <c r="G191" s="195"/>
      <c r="H191" s="199">
        <v>29.4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193</v>
      </c>
      <c r="AU191" s="205" t="s">
        <v>141</v>
      </c>
      <c r="AV191" s="13" t="s">
        <v>141</v>
      </c>
      <c r="AW191" s="13" t="s">
        <v>41</v>
      </c>
      <c r="AX191" s="13" t="s">
        <v>79</v>
      </c>
      <c r="AY191" s="205" t="s">
        <v>132</v>
      </c>
    </row>
    <row r="192" spans="1:65" s="14" customFormat="1">
      <c r="B192" s="206"/>
      <c r="C192" s="207"/>
      <c r="D192" s="196" t="s">
        <v>193</v>
      </c>
      <c r="E192" s="208" t="s">
        <v>32</v>
      </c>
      <c r="F192" s="209" t="s">
        <v>195</v>
      </c>
      <c r="G192" s="207"/>
      <c r="H192" s="210">
        <v>29.4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193</v>
      </c>
      <c r="AU192" s="216" t="s">
        <v>141</v>
      </c>
      <c r="AV192" s="14" t="s">
        <v>150</v>
      </c>
      <c r="AW192" s="14" t="s">
        <v>41</v>
      </c>
      <c r="AX192" s="14" t="s">
        <v>21</v>
      </c>
      <c r="AY192" s="216" t="s">
        <v>132</v>
      </c>
    </row>
    <row r="193" spans="1:65" s="2" customFormat="1" ht="24.2" customHeight="1">
      <c r="A193" s="36"/>
      <c r="B193" s="37"/>
      <c r="C193" s="176" t="s">
        <v>361</v>
      </c>
      <c r="D193" s="176" t="s">
        <v>135</v>
      </c>
      <c r="E193" s="177" t="s">
        <v>330</v>
      </c>
      <c r="F193" s="178" t="s">
        <v>331</v>
      </c>
      <c r="G193" s="179" t="s">
        <v>191</v>
      </c>
      <c r="H193" s="180">
        <v>55</v>
      </c>
      <c r="I193" s="181"/>
      <c r="J193" s="182">
        <f>ROUND(I193*H193,2)</f>
        <v>0</v>
      </c>
      <c r="K193" s="178" t="s">
        <v>139</v>
      </c>
      <c r="L193" s="41"/>
      <c r="M193" s="183" t="s">
        <v>32</v>
      </c>
      <c r="N193" s="184" t="s">
        <v>51</v>
      </c>
      <c r="O193" s="66"/>
      <c r="P193" s="185">
        <f>O193*H193</f>
        <v>0</v>
      </c>
      <c r="Q193" s="185">
        <v>1.188E-2</v>
      </c>
      <c r="R193" s="185">
        <f>Q193*H193</f>
        <v>0.65339999999999998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150</v>
      </c>
      <c r="AT193" s="187" t="s">
        <v>135</v>
      </c>
      <c r="AU193" s="187" t="s">
        <v>141</v>
      </c>
      <c r="AY193" s="18" t="s">
        <v>132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8" t="s">
        <v>141</v>
      </c>
      <c r="BK193" s="188">
        <f>ROUND(I193*H193,2)</f>
        <v>0</v>
      </c>
      <c r="BL193" s="18" t="s">
        <v>150</v>
      </c>
      <c r="BM193" s="187" t="s">
        <v>888</v>
      </c>
    </row>
    <row r="194" spans="1:65" s="2" customFormat="1" ht="24.2" customHeight="1">
      <c r="A194" s="36"/>
      <c r="B194" s="37"/>
      <c r="C194" s="176" t="s">
        <v>366</v>
      </c>
      <c r="D194" s="176" t="s">
        <v>135</v>
      </c>
      <c r="E194" s="177" t="s">
        <v>334</v>
      </c>
      <c r="F194" s="178" t="s">
        <v>335</v>
      </c>
      <c r="G194" s="179" t="s">
        <v>191</v>
      </c>
      <c r="H194" s="180">
        <v>224.71</v>
      </c>
      <c r="I194" s="181"/>
      <c r="J194" s="182">
        <f>ROUND(I194*H194,2)</f>
        <v>0</v>
      </c>
      <c r="K194" s="178" t="s">
        <v>139</v>
      </c>
      <c r="L194" s="41"/>
      <c r="M194" s="183" t="s">
        <v>32</v>
      </c>
      <c r="N194" s="184" t="s">
        <v>51</v>
      </c>
      <c r="O194" s="66"/>
      <c r="P194" s="185">
        <f>O194*H194</f>
        <v>0</v>
      </c>
      <c r="Q194" s="185">
        <v>3.48E-3</v>
      </c>
      <c r="R194" s="185">
        <f>Q194*H194</f>
        <v>0.78199079999999999</v>
      </c>
      <c r="S194" s="185">
        <v>0</v>
      </c>
      <c r="T194" s="18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7" t="s">
        <v>150</v>
      </c>
      <c r="AT194" s="187" t="s">
        <v>135</v>
      </c>
      <c r="AU194" s="187" t="s">
        <v>141</v>
      </c>
      <c r="AY194" s="18" t="s">
        <v>132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18" t="s">
        <v>141</v>
      </c>
      <c r="BK194" s="188">
        <f>ROUND(I194*H194,2)</f>
        <v>0</v>
      </c>
      <c r="BL194" s="18" t="s">
        <v>150</v>
      </c>
      <c r="BM194" s="187" t="s">
        <v>889</v>
      </c>
    </row>
    <row r="195" spans="1:65" s="13" customFormat="1">
      <c r="B195" s="194"/>
      <c r="C195" s="195"/>
      <c r="D195" s="196" t="s">
        <v>193</v>
      </c>
      <c r="E195" s="197" t="s">
        <v>32</v>
      </c>
      <c r="F195" s="198" t="s">
        <v>890</v>
      </c>
      <c r="G195" s="195"/>
      <c r="H195" s="199">
        <v>266.33999999999997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193</v>
      </c>
      <c r="AU195" s="205" t="s">
        <v>141</v>
      </c>
      <c r="AV195" s="13" t="s">
        <v>141</v>
      </c>
      <c r="AW195" s="13" t="s">
        <v>41</v>
      </c>
      <c r="AX195" s="13" t="s">
        <v>79</v>
      </c>
      <c r="AY195" s="205" t="s">
        <v>132</v>
      </c>
    </row>
    <row r="196" spans="1:65" s="13" customFormat="1">
      <c r="B196" s="194"/>
      <c r="C196" s="195"/>
      <c r="D196" s="196" t="s">
        <v>193</v>
      </c>
      <c r="E196" s="197" t="s">
        <v>32</v>
      </c>
      <c r="F196" s="198" t="s">
        <v>870</v>
      </c>
      <c r="G196" s="195"/>
      <c r="H196" s="199">
        <v>-18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193</v>
      </c>
      <c r="AU196" s="205" t="s">
        <v>141</v>
      </c>
      <c r="AV196" s="13" t="s">
        <v>141</v>
      </c>
      <c r="AW196" s="13" t="s">
        <v>41</v>
      </c>
      <c r="AX196" s="13" t="s">
        <v>79</v>
      </c>
      <c r="AY196" s="205" t="s">
        <v>132</v>
      </c>
    </row>
    <row r="197" spans="1:65" s="13" customFormat="1">
      <c r="B197" s="194"/>
      <c r="C197" s="195"/>
      <c r="D197" s="196" t="s">
        <v>193</v>
      </c>
      <c r="E197" s="197" t="s">
        <v>32</v>
      </c>
      <c r="F197" s="198" t="s">
        <v>871</v>
      </c>
      <c r="G197" s="195"/>
      <c r="H197" s="199">
        <v>-13.5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193</v>
      </c>
      <c r="AU197" s="205" t="s">
        <v>141</v>
      </c>
      <c r="AV197" s="13" t="s">
        <v>141</v>
      </c>
      <c r="AW197" s="13" t="s">
        <v>41</v>
      </c>
      <c r="AX197" s="13" t="s">
        <v>79</v>
      </c>
      <c r="AY197" s="205" t="s">
        <v>132</v>
      </c>
    </row>
    <row r="198" spans="1:65" s="13" customFormat="1">
      <c r="B198" s="194"/>
      <c r="C198" s="195"/>
      <c r="D198" s="196" t="s">
        <v>193</v>
      </c>
      <c r="E198" s="197" t="s">
        <v>32</v>
      </c>
      <c r="F198" s="198" t="s">
        <v>872</v>
      </c>
      <c r="G198" s="195"/>
      <c r="H198" s="199">
        <v>-3.08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193</v>
      </c>
      <c r="AU198" s="205" t="s">
        <v>141</v>
      </c>
      <c r="AV198" s="13" t="s">
        <v>141</v>
      </c>
      <c r="AW198" s="13" t="s">
        <v>41</v>
      </c>
      <c r="AX198" s="13" t="s">
        <v>79</v>
      </c>
      <c r="AY198" s="205" t="s">
        <v>132</v>
      </c>
    </row>
    <row r="199" spans="1:65" s="13" customFormat="1">
      <c r="B199" s="194"/>
      <c r="C199" s="195"/>
      <c r="D199" s="196" t="s">
        <v>193</v>
      </c>
      <c r="E199" s="197" t="s">
        <v>32</v>
      </c>
      <c r="F199" s="198" t="s">
        <v>873</v>
      </c>
      <c r="G199" s="195"/>
      <c r="H199" s="199">
        <v>-2.1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193</v>
      </c>
      <c r="AU199" s="205" t="s">
        <v>141</v>
      </c>
      <c r="AV199" s="13" t="s">
        <v>141</v>
      </c>
      <c r="AW199" s="13" t="s">
        <v>41</v>
      </c>
      <c r="AX199" s="13" t="s">
        <v>79</v>
      </c>
      <c r="AY199" s="205" t="s">
        <v>132</v>
      </c>
    </row>
    <row r="200" spans="1:65" s="13" customFormat="1">
      <c r="B200" s="194"/>
      <c r="C200" s="195"/>
      <c r="D200" s="196" t="s">
        <v>193</v>
      </c>
      <c r="E200" s="197" t="s">
        <v>32</v>
      </c>
      <c r="F200" s="198" t="s">
        <v>874</v>
      </c>
      <c r="G200" s="195"/>
      <c r="H200" s="199">
        <v>-2.25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193</v>
      </c>
      <c r="AU200" s="205" t="s">
        <v>141</v>
      </c>
      <c r="AV200" s="13" t="s">
        <v>141</v>
      </c>
      <c r="AW200" s="13" t="s">
        <v>41</v>
      </c>
      <c r="AX200" s="13" t="s">
        <v>79</v>
      </c>
      <c r="AY200" s="205" t="s">
        <v>132</v>
      </c>
    </row>
    <row r="201" spans="1:65" s="13" customFormat="1">
      <c r="B201" s="194"/>
      <c r="C201" s="195"/>
      <c r="D201" s="196" t="s">
        <v>193</v>
      </c>
      <c r="E201" s="197" t="s">
        <v>32</v>
      </c>
      <c r="F201" s="198" t="s">
        <v>875</v>
      </c>
      <c r="G201" s="195"/>
      <c r="H201" s="199">
        <v>-2.7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193</v>
      </c>
      <c r="AU201" s="205" t="s">
        <v>141</v>
      </c>
      <c r="AV201" s="13" t="s">
        <v>141</v>
      </c>
      <c r="AW201" s="13" t="s">
        <v>41</v>
      </c>
      <c r="AX201" s="13" t="s">
        <v>79</v>
      </c>
      <c r="AY201" s="205" t="s">
        <v>132</v>
      </c>
    </row>
    <row r="202" spans="1:65" s="14" customFormat="1">
      <c r="B202" s="206"/>
      <c r="C202" s="207"/>
      <c r="D202" s="196" t="s">
        <v>193</v>
      </c>
      <c r="E202" s="208" t="s">
        <v>32</v>
      </c>
      <c r="F202" s="209" t="s">
        <v>195</v>
      </c>
      <c r="G202" s="207"/>
      <c r="H202" s="210">
        <v>224.71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193</v>
      </c>
      <c r="AU202" s="216" t="s">
        <v>141</v>
      </c>
      <c r="AV202" s="14" t="s">
        <v>150</v>
      </c>
      <c r="AW202" s="14" t="s">
        <v>41</v>
      </c>
      <c r="AX202" s="14" t="s">
        <v>21</v>
      </c>
      <c r="AY202" s="216" t="s">
        <v>132</v>
      </c>
    </row>
    <row r="203" spans="1:65" s="2" customFormat="1" ht="24.2" customHeight="1">
      <c r="A203" s="36"/>
      <c r="B203" s="37"/>
      <c r="C203" s="176" t="s">
        <v>370</v>
      </c>
      <c r="D203" s="176" t="s">
        <v>135</v>
      </c>
      <c r="E203" s="177" t="s">
        <v>334</v>
      </c>
      <c r="F203" s="178" t="s">
        <v>335</v>
      </c>
      <c r="G203" s="179" t="s">
        <v>191</v>
      </c>
      <c r="H203" s="180">
        <v>1.224</v>
      </c>
      <c r="I203" s="181"/>
      <c r="J203" s="182">
        <f>ROUND(I203*H203,2)</f>
        <v>0</v>
      </c>
      <c r="K203" s="178" t="s">
        <v>139</v>
      </c>
      <c r="L203" s="41"/>
      <c r="M203" s="183" t="s">
        <v>32</v>
      </c>
      <c r="N203" s="184" t="s">
        <v>51</v>
      </c>
      <c r="O203" s="66"/>
      <c r="P203" s="185">
        <f>O203*H203</f>
        <v>0</v>
      </c>
      <c r="Q203" s="185">
        <v>3.48E-3</v>
      </c>
      <c r="R203" s="185">
        <f>Q203*H203</f>
        <v>4.2595200000000001E-3</v>
      </c>
      <c r="S203" s="185">
        <v>0</v>
      </c>
      <c r="T203" s="18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7" t="s">
        <v>150</v>
      </c>
      <c r="AT203" s="187" t="s">
        <v>135</v>
      </c>
      <c r="AU203" s="187" t="s">
        <v>141</v>
      </c>
      <c r="AY203" s="18" t="s">
        <v>132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18" t="s">
        <v>141</v>
      </c>
      <c r="BK203" s="188">
        <f>ROUND(I203*H203,2)</f>
        <v>0</v>
      </c>
      <c r="BL203" s="18" t="s">
        <v>150</v>
      </c>
      <c r="BM203" s="187" t="s">
        <v>891</v>
      </c>
    </row>
    <row r="204" spans="1:65" s="13" customFormat="1">
      <c r="B204" s="194"/>
      <c r="C204" s="195"/>
      <c r="D204" s="196" t="s">
        <v>193</v>
      </c>
      <c r="E204" s="197" t="s">
        <v>32</v>
      </c>
      <c r="F204" s="198" t="s">
        <v>892</v>
      </c>
      <c r="G204" s="195"/>
      <c r="H204" s="199">
        <v>1.224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193</v>
      </c>
      <c r="AU204" s="205" t="s">
        <v>141</v>
      </c>
      <c r="AV204" s="13" t="s">
        <v>141</v>
      </c>
      <c r="AW204" s="13" t="s">
        <v>41</v>
      </c>
      <c r="AX204" s="13" t="s">
        <v>79</v>
      </c>
      <c r="AY204" s="205" t="s">
        <v>132</v>
      </c>
    </row>
    <row r="205" spans="1:65" s="14" customFormat="1">
      <c r="B205" s="206"/>
      <c r="C205" s="207"/>
      <c r="D205" s="196" t="s">
        <v>193</v>
      </c>
      <c r="E205" s="208" t="s">
        <v>32</v>
      </c>
      <c r="F205" s="209" t="s">
        <v>195</v>
      </c>
      <c r="G205" s="207"/>
      <c r="H205" s="210">
        <v>1.224</v>
      </c>
      <c r="I205" s="211"/>
      <c r="J205" s="207"/>
      <c r="K205" s="207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193</v>
      </c>
      <c r="AU205" s="216" t="s">
        <v>141</v>
      </c>
      <c r="AV205" s="14" t="s">
        <v>150</v>
      </c>
      <c r="AW205" s="14" t="s">
        <v>41</v>
      </c>
      <c r="AX205" s="14" t="s">
        <v>21</v>
      </c>
      <c r="AY205" s="216" t="s">
        <v>132</v>
      </c>
    </row>
    <row r="206" spans="1:65" s="2" customFormat="1" ht="14.45" customHeight="1">
      <c r="A206" s="36"/>
      <c r="B206" s="37"/>
      <c r="C206" s="176" t="s">
        <v>375</v>
      </c>
      <c r="D206" s="176" t="s">
        <v>135</v>
      </c>
      <c r="E206" s="177" t="s">
        <v>339</v>
      </c>
      <c r="F206" s="178" t="s">
        <v>340</v>
      </c>
      <c r="G206" s="179" t="s">
        <v>191</v>
      </c>
      <c r="H206" s="180">
        <v>224.71</v>
      </c>
      <c r="I206" s="181"/>
      <c r="J206" s="182">
        <f>ROUND(I206*H206,2)</f>
        <v>0</v>
      </c>
      <c r="K206" s="178" t="s">
        <v>139</v>
      </c>
      <c r="L206" s="41"/>
      <c r="M206" s="183" t="s">
        <v>32</v>
      </c>
      <c r="N206" s="184" t="s">
        <v>51</v>
      </c>
      <c r="O206" s="66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7" t="s">
        <v>150</v>
      </c>
      <c r="AT206" s="187" t="s">
        <v>135</v>
      </c>
      <c r="AU206" s="187" t="s">
        <v>141</v>
      </c>
      <c r="AY206" s="18" t="s">
        <v>132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8" t="s">
        <v>141</v>
      </c>
      <c r="BK206" s="188">
        <f>ROUND(I206*H206,2)</f>
        <v>0</v>
      </c>
      <c r="BL206" s="18" t="s">
        <v>150</v>
      </c>
      <c r="BM206" s="187" t="s">
        <v>893</v>
      </c>
    </row>
    <row r="207" spans="1:65" s="2" customFormat="1" ht="14.45" customHeight="1">
      <c r="A207" s="36"/>
      <c r="B207" s="37"/>
      <c r="C207" s="176" t="s">
        <v>380</v>
      </c>
      <c r="D207" s="176" t="s">
        <v>135</v>
      </c>
      <c r="E207" s="177" t="s">
        <v>343</v>
      </c>
      <c r="F207" s="178" t="s">
        <v>344</v>
      </c>
      <c r="G207" s="179" t="s">
        <v>191</v>
      </c>
      <c r="H207" s="180">
        <v>53.2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4.7800000000000004E-3</v>
      </c>
      <c r="R207" s="185">
        <f>Q207*H207</f>
        <v>0.25429600000000002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894</v>
      </c>
    </row>
    <row r="208" spans="1:65" s="2" customFormat="1" ht="24.2" customHeight="1">
      <c r="A208" s="36"/>
      <c r="B208" s="37"/>
      <c r="C208" s="176" t="s">
        <v>29</v>
      </c>
      <c r="D208" s="176" t="s">
        <v>135</v>
      </c>
      <c r="E208" s="177" t="s">
        <v>347</v>
      </c>
      <c r="F208" s="178" t="s">
        <v>348</v>
      </c>
      <c r="G208" s="179" t="s">
        <v>191</v>
      </c>
      <c r="H208" s="180">
        <v>12.48</v>
      </c>
      <c r="I208" s="181"/>
      <c r="J208" s="182">
        <f>ROUND(I208*H208,2)</f>
        <v>0</v>
      </c>
      <c r="K208" s="178" t="s">
        <v>139</v>
      </c>
      <c r="L208" s="41"/>
      <c r="M208" s="183" t="s">
        <v>32</v>
      </c>
      <c r="N208" s="184" t="s">
        <v>51</v>
      </c>
      <c r="O208" s="66"/>
      <c r="P208" s="185">
        <f>O208*H208</f>
        <v>0</v>
      </c>
      <c r="Q208" s="185">
        <v>3.16E-3</v>
      </c>
      <c r="R208" s="185">
        <f>Q208*H208</f>
        <v>3.9436800000000001E-2</v>
      </c>
      <c r="S208" s="185">
        <v>0</v>
      </c>
      <c r="T208" s="18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7" t="s">
        <v>150</v>
      </c>
      <c r="AT208" s="187" t="s">
        <v>135</v>
      </c>
      <c r="AU208" s="187" t="s">
        <v>141</v>
      </c>
      <c r="AY208" s="18" t="s">
        <v>132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8" t="s">
        <v>141</v>
      </c>
      <c r="BK208" s="188">
        <f>ROUND(I208*H208,2)</f>
        <v>0</v>
      </c>
      <c r="BL208" s="18" t="s">
        <v>150</v>
      </c>
      <c r="BM208" s="187" t="s">
        <v>895</v>
      </c>
    </row>
    <row r="209" spans="1:65" s="13" customFormat="1">
      <c r="B209" s="194"/>
      <c r="C209" s="195"/>
      <c r="D209" s="196" t="s">
        <v>193</v>
      </c>
      <c r="E209" s="197" t="s">
        <v>32</v>
      </c>
      <c r="F209" s="198" t="s">
        <v>896</v>
      </c>
      <c r="G209" s="195"/>
      <c r="H209" s="199">
        <v>12.48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193</v>
      </c>
      <c r="AU209" s="205" t="s">
        <v>141</v>
      </c>
      <c r="AV209" s="13" t="s">
        <v>141</v>
      </c>
      <c r="AW209" s="13" t="s">
        <v>41</v>
      </c>
      <c r="AX209" s="13" t="s">
        <v>21</v>
      </c>
      <c r="AY209" s="205" t="s">
        <v>132</v>
      </c>
    </row>
    <row r="210" spans="1:65" s="2" customFormat="1" ht="24.2" customHeight="1">
      <c r="A210" s="36"/>
      <c r="B210" s="37"/>
      <c r="C210" s="176" t="s">
        <v>387</v>
      </c>
      <c r="D210" s="176" t="s">
        <v>135</v>
      </c>
      <c r="E210" s="177" t="s">
        <v>352</v>
      </c>
      <c r="F210" s="178" t="s">
        <v>353</v>
      </c>
      <c r="G210" s="179" t="s">
        <v>191</v>
      </c>
      <c r="H210" s="180">
        <v>46.912999999999997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3.7999999999999999E-2</v>
      </c>
      <c r="R210" s="185">
        <f>Q210*H210</f>
        <v>1.7826939999999998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897</v>
      </c>
    </row>
    <row r="211" spans="1:65" s="13" customFormat="1">
      <c r="B211" s="194"/>
      <c r="C211" s="195"/>
      <c r="D211" s="196" t="s">
        <v>193</v>
      </c>
      <c r="E211" s="197" t="s">
        <v>32</v>
      </c>
      <c r="F211" s="198" t="s">
        <v>898</v>
      </c>
      <c r="G211" s="195"/>
      <c r="H211" s="199">
        <v>46.912999999999997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193</v>
      </c>
      <c r="AU211" s="205" t="s">
        <v>141</v>
      </c>
      <c r="AV211" s="13" t="s">
        <v>141</v>
      </c>
      <c r="AW211" s="13" t="s">
        <v>41</v>
      </c>
      <c r="AX211" s="13" t="s">
        <v>79</v>
      </c>
      <c r="AY211" s="205" t="s">
        <v>132</v>
      </c>
    </row>
    <row r="212" spans="1:65" s="14" customFormat="1">
      <c r="B212" s="206"/>
      <c r="C212" s="207"/>
      <c r="D212" s="196" t="s">
        <v>193</v>
      </c>
      <c r="E212" s="208" t="s">
        <v>32</v>
      </c>
      <c r="F212" s="209" t="s">
        <v>195</v>
      </c>
      <c r="G212" s="207"/>
      <c r="H212" s="210">
        <v>46.912999999999997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193</v>
      </c>
      <c r="AU212" s="216" t="s">
        <v>141</v>
      </c>
      <c r="AV212" s="14" t="s">
        <v>150</v>
      </c>
      <c r="AW212" s="14" t="s">
        <v>41</v>
      </c>
      <c r="AX212" s="14" t="s">
        <v>21</v>
      </c>
      <c r="AY212" s="216" t="s">
        <v>132</v>
      </c>
    </row>
    <row r="213" spans="1:65" s="2" customFormat="1" ht="24.2" customHeight="1">
      <c r="A213" s="36"/>
      <c r="B213" s="37"/>
      <c r="C213" s="176" t="s">
        <v>391</v>
      </c>
      <c r="D213" s="176" t="s">
        <v>135</v>
      </c>
      <c r="E213" s="177" t="s">
        <v>357</v>
      </c>
      <c r="F213" s="178" t="s">
        <v>358</v>
      </c>
      <c r="G213" s="179" t="s">
        <v>191</v>
      </c>
      <c r="H213" s="180">
        <v>40.36</v>
      </c>
      <c r="I213" s="181"/>
      <c r="J213" s="182">
        <f>ROUND(I213*H213,2)</f>
        <v>0</v>
      </c>
      <c r="K213" s="178" t="s">
        <v>139</v>
      </c>
      <c r="L213" s="41"/>
      <c r="M213" s="183" t="s">
        <v>32</v>
      </c>
      <c r="N213" s="184" t="s">
        <v>51</v>
      </c>
      <c r="O213" s="66"/>
      <c r="P213" s="185">
        <f>O213*H213</f>
        <v>0</v>
      </c>
      <c r="Q213" s="185">
        <v>1.2E-4</v>
      </c>
      <c r="R213" s="185">
        <f>Q213*H213</f>
        <v>4.8431999999999998E-3</v>
      </c>
      <c r="S213" s="185">
        <v>0</v>
      </c>
      <c r="T213" s="18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7" t="s">
        <v>150</v>
      </c>
      <c r="AT213" s="187" t="s">
        <v>135</v>
      </c>
      <c r="AU213" s="187" t="s">
        <v>141</v>
      </c>
      <c r="AY213" s="18" t="s">
        <v>132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18" t="s">
        <v>141</v>
      </c>
      <c r="BK213" s="188">
        <f>ROUND(I213*H213,2)</f>
        <v>0</v>
      </c>
      <c r="BL213" s="18" t="s">
        <v>150</v>
      </c>
      <c r="BM213" s="187" t="s">
        <v>899</v>
      </c>
    </row>
    <row r="214" spans="1:65" s="13" customFormat="1">
      <c r="B214" s="194"/>
      <c r="C214" s="195"/>
      <c r="D214" s="196" t="s">
        <v>193</v>
      </c>
      <c r="E214" s="197" t="s">
        <v>32</v>
      </c>
      <c r="F214" s="198" t="s">
        <v>900</v>
      </c>
      <c r="G214" s="195"/>
      <c r="H214" s="199">
        <v>40.36</v>
      </c>
      <c r="I214" s="200"/>
      <c r="J214" s="195"/>
      <c r="K214" s="195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193</v>
      </c>
      <c r="AU214" s="205" t="s">
        <v>141</v>
      </c>
      <c r="AV214" s="13" t="s">
        <v>141</v>
      </c>
      <c r="AW214" s="13" t="s">
        <v>41</v>
      </c>
      <c r="AX214" s="13" t="s">
        <v>79</v>
      </c>
      <c r="AY214" s="205" t="s">
        <v>132</v>
      </c>
    </row>
    <row r="215" spans="1:65" s="14" customFormat="1">
      <c r="B215" s="206"/>
      <c r="C215" s="207"/>
      <c r="D215" s="196" t="s">
        <v>193</v>
      </c>
      <c r="E215" s="208" t="s">
        <v>32</v>
      </c>
      <c r="F215" s="209" t="s">
        <v>195</v>
      </c>
      <c r="G215" s="207"/>
      <c r="H215" s="210">
        <v>40.36</v>
      </c>
      <c r="I215" s="211"/>
      <c r="J215" s="207"/>
      <c r="K215" s="207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193</v>
      </c>
      <c r="AU215" s="216" t="s">
        <v>141</v>
      </c>
      <c r="AV215" s="14" t="s">
        <v>150</v>
      </c>
      <c r="AW215" s="14" t="s">
        <v>41</v>
      </c>
      <c r="AX215" s="14" t="s">
        <v>21</v>
      </c>
      <c r="AY215" s="216" t="s">
        <v>132</v>
      </c>
    </row>
    <row r="216" spans="1:65" s="2" customFormat="1" ht="14.45" customHeight="1">
      <c r="A216" s="36"/>
      <c r="B216" s="37"/>
      <c r="C216" s="176" t="s">
        <v>396</v>
      </c>
      <c r="D216" s="176" t="s">
        <v>135</v>
      </c>
      <c r="E216" s="177" t="s">
        <v>362</v>
      </c>
      <c r="F216" s="178" t="s">
        <v>363</v>
      </c>
      <c r="G216" s="179" t="s">
        <v>191</v>
      </c>
      <c r="H216" s="180">
        <v>273.77</v>
      </c>
      <c r="I216" s="181"/>
      <c r="J216" s="182">
        <f>ROUND(I216*H216,2)</f>
        <v>0</v>
      </c>
      <c r="K216" s="178" t="s">
        <v>139</v>
      </c>
      <c r="L216" s="41"/>
      <c r="M216" s="183" t="s">
        <v>32</v>
      </c>
      <c r="N216" s="184" t="s">
        <v>51</v>
      </c>
      <c r="O216" s="66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7" t="s">
        <v>150</v>
      </c>
      <c r="AT216" s="187" t="s">
        <v>135</v>
      </c>
      <c r="AU216" s="187" t="s">
        <v>141</v>
      </c>
      <c r="AY216" s="18" t="s">
        <v>132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8" t="s">
        <v>141</v>
      </c>
      <c r="BK216" s="188">
        <f>ROUND(I216*H216,2)</f>
        <v>0</v>
      </c>
      <c r="BL216" s="18" t="s">
        <v>150</v>
      </c>
      <c r="BM216" s="187" t="s">
        <v>901</v>
      </c>
    </row>
    <row r="217" spans="1:65" s="13" customFormat="1">
      <c r="B217" s="194"/>
      <c r="C217" s="195"/>
      <c r="D217" s="196" t="s">
        <v>193</v>
      </c>
      <c r="E217" s="197" t="s">
        <v>32</v>
      </c>
      <c r="F217" s="198" t="s">
        <v>902</v>
      </c>
      <c r="G217" s="195"/>
      <c r="H217" s="199">
        <v>273.77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193</v>
      </c>
      <c r="AU217" s="205" t="s">
        <v>141</v>
      </c>
      <c r="AV217" s="13" t="s">
        <v>141</v>
      </c>
      <c r="AW217" s="13" t="s">
        <v>41</v>
      </c>
      <c r="AX217" s="13" t="s">
        <v>79</v>
      </c>
      <c r="AY217" s="205" t="s">
        <v>132</v>
      </c>
    </row>
    <row r="218" spans="1:65" s="14" customFormat="1">
      <c r="B218" s="206"/>
      <c r="C218" s="207"/>
      <c r="D218" s="196" t="s">
        <v>193</v>
      </c>
      <c r="E218" s="208" t="s">
        <v>32</v>
      </c>
      <c r="F218" s="209" t="s">
        <v>195</v>
      </c>
      <c r="G218" s="207"/>
      <c r="H218" s="210">
        <v>273.77</v>
      </c>
      <c r="I218" s="211"/>
      <c r="J218" s="207"/>
      <c r="K218" s="207"/>
      <c r="L218" s="212"/>
      <c r="M218" s="213"/>
      <c r="N218" s="214"/>
      <c r="O218" s="214"/>
      <c r="P218" s="214"/>
      <c r="Q218" s="214"/>
      <c r="R218" s="214"/>
      <c r="S218" s="214"/>
      <c r="T218" s="215"/>
      <c r="AT218" s="216" t="s">
        <v>193</v>
      </c>
      <c r="AU218" s="216" t="s">
        <v>141</v>
      </c>
      <c r="AV218" s="14" t="s">
        <v>150</v>
      </c>
      <c r="AW218" s="14" t="s">
        <v>41</v>
      </c>
      <c r="AX218" s="14" t="s">
        <v>21</v>
      </c>
      <c r="AY218" s="216" t="s">
        <v>132</v>
      </c>
    </row>
    <row r="219" spans="1:65" s="2" customFormat="1" ht="14.45" customHeight="1">
      <c r="A219" s="36"/>
      <c r="B219" s="37"/>
      <c r="C219" s="176" t="s">
        <v>401</v>
      </c>
      <c r="D219" s="176" t="s">
        <v>135</v>
      </c>
      <c r="E219" s="177" t="s">
        <v>367</v>
      </c>
      <c r="F219" s="178" t="s">
        <v>368</v>
      </c>
      <c r="G219" s="179" t="s">
        <v>191</v>
      </c>
      <c r="H219" s="180">
        <v>63</v>
      </c>
      <c r="I219" s="181"/>
      <c r="J219" s="182">
        <f>ROUND(I219*H219,2)</f>
        <v>0</v>
      </c>
      <c r="K219" s="178" t="s">
        <v>32</v>
      </c>
      <c r="L219" s="41"/>
      <c r="M219" s="183" t="s">
        <v>32</v>
      </c>
      <c r="N219" s="184" t="s">
        <v>51</v>
      </c>
      <c r="O219" s="66"/>
      <c r="P219" s="185">
        <f>O219*H219</f>
        <v>0</v>
      </c>
      <c r="Q219" s="185">
        <v>2.4E-2</v>
      </c>
      <c r="R219" s="185">
        <f>Q219*H219</f>
        <v>1.512</v>
      </c>
      <c r="S219" s="185">
        <v>2.4E-2</v>
      </c>
      <c r="T219" s="186">
        <f>S219*H219</f>
        <v>1.512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7" t="s">
        <v>150</v>
      </c>
      <c r="AT219" s="187" t="s">
        <v>135</v>
      </c>
      <c r="AU219" s="187" t="s">
        <v>141</v>
      </c>
      <c r="AY219" s="18" t="s">
        <v>132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18" t="s">
        <v>141</v>
      </c>
      <c r="BK219" s="188">
        <f>ROUND(I219*H219,2)</f>
        <v>0</v>
      </c>
      <c r="BL219" s="18" t="s">
        <v>150</v>
      </c>
      <c r="BM219" s="187" t="s">
        <v>903</v>
      </c>
    </row>
    <row r="220" spans="1:65" s="2" customFormat="1" ht="24.2" customHeight="1">
      <c r="A220" s="36"/>
      <c r="B220" s="37"/>
      <c r="C220" s="176" t="s">
        <v>406</v>
      </c>
      <c r="D220" s="176" t="s">
        <v>135</v>
      </c>
      <c r="E220" s="177" t="s">
        <v>371</v>
      </c>
      <c r="F220" s="178" t="s">
        <v>372</v>
      </c>
      <c r="G220" s="179" t="s">
        <v>373</v>
      </c>
      <c r="H220" s="180">
        <v>2</v>
      </c>
      <c r="I220" s="181"/>
      <c r="J220" s="182">
        <f>ROUND(I220*H220,2)</f>
        <v>0</v>
      </c>
      <c r="K220" s="178" t="s">
        <v>139</v>
      </c>
      <c r="L220" s="41"/>
      <c r="M220" s="183" t="s">
        <v>32</v>
      </c>
      <c r="N220" s="184" t="s">
        <v>51</v>
      </c>
      <c r="O220" s="66"/>
      <c r="P220" s="185">
        <f>O220*H220</f>
        <v>0</v>
      </c>
      <c r="Q220" s="185">
        <v>1.7770000000000001E-2</v>
      </c>
      <c r="R220" s="185">
        <f>Q220*H220</f>
        <v>3.5540000000000002E-2</v>
      </c>
      <c r="S220" s="185">
        <v>0</v>
      </c>
      <c r="T220" s="18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7" t="s">
        <v>150</v>
      </c>
      <c r="AT220" s="187" t="s">
        <v>135</v>
      </c>
      <c r="AU220" s="187" t="s">
        <v>141</v>
      </c>
      <c r="AY220" s="18" t="s">
        <v>132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8" t="s">
        <v>141</v>
      </c>
      <c r="BK220" s="188">
        <f>ROUND(I220*H220,2)</f>
        <v>0</v>
      </c>
      <c r="BL220" s="18" t="s">
        <v>150</v>
      </c>
      <c r="BM220" s="187" t="s">
        <v>904</v>
      </c>
    </row>
    <row r="221" spans="1:65" s="2" customFormat="1" ht="14.45" customHeight="1">
      <c r="A221" s="36"/>
      <c r="B221" s="37"/>
      <c r="C221" s="217" t="s">
        <v>410</v>
      </c>
      <c r="D221" s="217" t="s">
        <v>234</v>
      </c>
      <c r="E221" s="218" t="s">
        <v>376</v>
      </c>
      <c r="F221" s="219" t="s">
        <v>377</v>
      </c>
      <c r="G221" s="220" t="s">
        <v>373</v>
      </c>
      <c r="H221" s="221">
        <v>2</v>
      </c>
      <c r="I221" s="222"/>
      <c r="J221" s="223">
        <f>ROUND(I221*H221,2)</f>
        <v>0</v>
      </c>
      <c r="K221" s="219" t="s">
        <v>139</v>
      </c>
      <c r="L221" s="224"/>
      <c r="M221" s="225" t="s">
        <v>32</v>
      </c>
      <c r="N221" s="226" t="s">
        <v>51</v>
      </c>
      <c r="O221" s="66"/>
      <c r="P221" s="185">
        <f>O221*H221</f>
        <v>0</v>
      </c>
      <c r="Q221" s="185">
        <v>1.992E-2</v>
      </c>
      <c r="R221" s="185">
        <f>Q221*H221</f>
        <v>3.984E-2</v>
      </c>
      <c r="S221" s="185">
        <v>0</v>
      </c>
      <c r="T221" s="18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218</v>
      </c>
      <c r="AT221" s="187" t="s">
        <v>234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905</v>
      </c>
    </row>
    <row r="222" spans="1:65" s="12" customFormat="1" ht="22.9" customHeight="1">
      <c r="B222" s="160"/>
      <c r="C222" s="161"/>
      <c r="D222" s="162" t="s">
        <v>78</v>
      </c>
      <c r="E222" s="174" t="s">
        <v>224</v>
      </c>
      <c r="F222" s="174" t="s">
        <v>395</v>
      </c>
      <c r="G222" s="161"/>
      <c r="H222" s="161"/>
      <c r="I222" s="164"/>
      <c r="J222" s="175">
        <f>BK222</f>
        <v>0</v>
      </c>
      <c r="K222" s="161"/>
      <c r="L222" s="166"/>
      <c r="M222" s="167"/>
      <c r="N222" s="168"/>
      <c r="O222" s="168"/>
      <c r="P222" s="169">
        <f>SUM(P223:P249)</f>
        <v>0</v>
      </c>
      <c r="Q222" s="168"/>
      <c r="R222" s="169">
        <f>SUM(R223:R249)</f>
        <v>5.3877400000000006E-2</v>
      </c>
      <c r="S222" s="168"/>
      <c r="T222" s="170">
        <f>SUM(T223:T249)</f>
        <v>12.623462</v>
      </c>
      <c r="AR222" s="171" t="s">
        <v>21</v>
      </c>
      <c r="AT222" s="172" t="s">
        <v>78</v>
      </c>
      <c r="AU222" s="172" t="s">
        <v>21</v>
      </c>
      <c r="AY222" s="171" t="s">
        <v>132</v>
      </c>
      <c r="BK222" s="173">
        <f>SUM(BK223:BK249)</f>
        <v>0</v>
      </c>
    </row>
    <row r="223" spans="1:65" s="2" customFormat="1" ht="24.2" customHeight="1">
      <c r="A223" s="36"/>
      <c r="B223" s="37"/>
      <c r="C223" s="176" t="s">
        <v>414</v>
      </c>
      <c r="D223" s="176" t="s">
        <v>135</v>
      </c>
      <c r="E223" s="177" t="s">
        <v>906</v>
      </c>
      <c r="F223" s="178" t="s">
        <v>907</v>
      </c>
      <c r="G223" s="179" t="s">
        <v>221</v>
      </c>
      <c r="H223" s="180">
        <v>6.8</v>
      </c>
      <c r="I223" s="181"/>
      <c r="J223" s="182">
        <f>ROUND(I223*H223,2)</f>
        <v>0</v>
      </c>
      <c r="K223" s="178" t="s">
        <v>139</v>
      </c>
      <c r="L223" s="41"/>
      <c r="M223" s="183" t="s">
        <v>32</v>
      </c>
      <c r="N223" s="184" t="s">
        <v>51</v>
      </c>
      <c r="O223" s="66"/>
      <c r="P223" s="185">
        <f>O223*H223</f>
        <v>0</v>
      </c>
      <c r="Q223" s="185">
        <v>5.0000000000000002E-5</v>
      </c>
      <c r="R223" s="185">
        <f>Q223*H223</f>
        <v>3.4000000000000002E-4</v>
      </c>
      <c r="S223" s="185">
        <v>0</v>
      </c>
      <c r="T223" s="18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7" t="s">
        <v>150</v>
      </c>
      <c r="AT223" s="187" t="s">
        <v>135</v>
      </c>
      <c r="AU223" s="187" t="s">
        <v>141</v>
      </c>
      <c r="AY223" s="18" t="s">
        <v>132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18" t="s">
        <v>141</v>
      </c>
      <c r="BK223" s="188">
        <f>ROUND(I223*H223,2)</f>
        <v>0</v>
      </c>
      <c r="BL223" s="18" t="s">
        <v>150</v>
      </c>
      <c r="BM223" s="187" t="s">
        <v>908</v>
      </c>
    </row>
    <row r="224" spans="1:65" s="13" customFormat="1">
      <c r="B224" s="194"/>
      <c r="C224" s="195"/>
      <c r="D224" s="196" t="s">
        <v>193</v>
      </c>
      <c r="E224" s="197" t="s">
        <v>32</v>
      </c>
      <c r="F224" s="198" t="s">
        <v>851</v>
      </c>
      <c r="G224" s="195"/>
      <c r="H224" s="199">
        <v>6.8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193</v>
      </c>
      <c r="AU224" s="205" t="s">
        <v>141</v>
      </c>
      <c r="AV224" s="13" t="s">
        <v>141</v>
      </c>
      <c r="AW224" s="13" t="s">
        <v>41</v>
      </c>
      <c r="AX224" s="13" t="s">
        <v>21</v>
      </c>
      <c r="AY224" s="205" t="s">
        <v>132</v>
      </c>
    </row>
    <row r="225" spans="1:65" s="2" customFormat="1" ht="24.2" customHeight="1">
      <c r="A225" s="36"/>
      <c r="B225" s="37"/>
      <c r="C225" s="176" t="s">
        <v>419</v>
      </c>
      <c r="D225" s="176" t="s">
        <v>135</v>
      </c>
      <c r="E225" s="177" t="s">
        <v>397</v>
      </c>
      <c r="F225" s="178" t="s">
        <v>398</v>
      </c>
      <c r="G225" s="179" t="s">
        <v>191</v>
      </c>
      <c r="H225" s="180">
        <v>332.8</v>
      </c>
      <c r="I225" s="181"/>
      <c r="J225" s="182">
        <f>ROUND(I225*H225,2)</f>
        <v>0</v>
      </c>
      <c r="K225" s="178" t="s">
        <v>139</v>
      </c>
      <c r="L225" s="41"/>
      <c r="M225" s="183" t="s">
        <v>32</v>
      </c>
      <c r="N225" s="184" t="s">
        <v>51</v>
      </c>
      <c r="O225" s="66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7" t="s">
        <v>150</v>
      </c>
      <c r="AT225" s="187" t="s">
        <v>135</v>
      </c>
      <c r="AU225" s="187" t="s">
        <v>141</v>
      </c>
      <c r="AY225" s="18" t="s">
        <v>132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8" t="s">
        <v>141</v>
      </c>
      <c r="BK225" s="188">
        <f>ROUND(I225*H225,2)</f>
        <v>0</v>
      </c>
      <c r="BL225" s="18" t="s">
        <v>150</v>
      </c>
      <c r="BM225" s="187" t="s">
        <v>909</v>
      </c>
    </row>
    <row r="226" spans="1:65" s="13" customFormat="1">
      <c r="B226" s="194"/>
      <c r="C226" s="195"/>
      <c r="D226" s="196" t="s">
        <v>193</v>
      </c>
      <c r="E226" s="197" t="s">
        <v>32</v>
      </c>
      <c r="F226" s="198" t="s">
        <v>910</v>
      </c>
      <c r="G226" s="195"/>
      <c r="H226" s="199">
        <v>332.8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193</v>
      </c>
      <c r="AU226" s="205" t="s">
        <v>141</v>
      </c>
      <c r="AV226" s="13" t="s">
        <v>141</v>
      </c>
      <c r="AW226" s="13" t="s">
        <v>41</v>
      </c>
      <c r="AX226" s="13" t="s">
        <v>79</v>
      </c>
      <c r="AY226" s="205" t="s">
        <v>132</v>
      </c>
    </row>
    <row r="227" spans="1:65" s="14" customFormat="1">
      <c r="B227" s="206"/>
      <c r="C227" s="207"/>
      <c r="D227" s="196" t="s">
        <v>193</v>
      </c>
      <c r="E227" s="208" t="s">
        <v>32</v>
      </c>
      <c r="F227" s="209" t="s">
        <v>195</v>
      </c>
      <c r="G227" s="207"/>
      <c r="H227" s="210">
        <v>332.8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193</v>
      </c>
      <c r="AU227" s="216" t="s">
        <v>141</v>
      </c>
      <c r="AV227" s="14" t="s">
        <v>150</v>
      </c>
      <c r="AW227" s="14" t="s">
        <v>41</v>
      </c>
      <c r="AX227" s="14" t="s">
        <v>21</v>
      </c>
      <c r="AY227" s="216" t="s">
        <v>132</v>
      </c>
    </row>
    <row r="228" spans="1:65" s="2" customFormat="1" ht="24.2" customHeight="1">
      <c r="A228" s="36"/>
      <c r="B228" s="37"/>
      <c r="C228" s="176" t="s">
        <v>423</v>
      </c>
      <c r="D228" s="176" t="s">
        <v>135</v>
      </c>
      <c r="E228" s="177" t="s">
        <v>402</v>
      </c>
      <c r="F228" s="178" t="s">
        <v>403</v>
      </c>
      <c r="G228" s="179" t="s">
        <v>191</v>
      </c>
      <c r="H228" s="180">
        <v>9984</v>
      </c>
      <c r="I228" s="181"/>
      <c r="J228" s="182">
        <f>ROUND(I228*H228,2)</f>
        <v>0</v>
      </c>
      <c r="K228" s="178" t="s">
        <v>139</v>
      </c>
      <c r="L228" s="41"/>
      <c r="M228" s="183" t="s">
        <v>32</v>
      </c>
      <c r="N228" s="184" t="s">
        <v>51</v>
      </c>
      <c r="O228" s="66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7" t="s">
        <v>150</v>
      </c>
      <c r="AT228" s="187" t="s">
        <v>135</v>
      </c>
      <c r="AU228" s="187" t="s">
        <v>141</v>
      </c>
      <c r="AY228" s="18" t="s">
        <v>132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18" t="s">
        <v>141</v>
      </c>
      <c r="BK228" s="188">
        <f>ROUND(I228*H228,2)</f>
        <v>0</v>
      </c>
      <c r="BL228" s="18" t="s">
        <v>150</v>
      </c>
      <c r="BM228" s="187" t="s">
        <v>911</v>
      </c>
    </row>
    <row r="229" spans="1:65" s="13" customFormat="1">
      <c r="B229" s="194"/>
      <c r="C229" s="195"/>
      <c r="D229" s="196" t="s">
        <v>193</v>
      </c>
      <c r="E229" s="197" t="s">
        <v>32</v>
      </c>
      <c r="F229" s="198" t="s">
        <v>912</v>
      </c>
      <c r="G229" s="195"/>
      <c r="H229" s="199">
        <v>9984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193</v>
      </c>
      <c r="AU229" s="205" t="s">
        <v>141</v>
      </c>
      <c r="AV229" s="13" t="s">
        <v>141</v>
      </c>
      <c r="AW229" s="13" t="s">
        <v>41</v>
      </c>
      <c r="AX229" s="13" t="s">
        <v>79</v>
      </c>
      <c r="AY229" s="205" t="s">
        <v>132</v>
      </c>
    </row>
    <row r="230" spans="1:65" s="14" customFormat="1">
      <c r="B230" s="206"/>
      <c r="C230" s="207"/>
      <c r="D230" s="196" t="s">
        <v>193</v>
      </c>
      <c r="E230" s="208" t="s">
        <v>32</v>
      </c>
      <c r="F230" s="209" t="s">
        <v>195</v>
      </c>
      <c r="G230" s="207"/>
      <c r="H230" s="210">
        <v>9984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193</v>
      </c>
      <c r="AU230" s="216" t="s">
        <v>141</v>
      </c>
      <c r="AV230" s="14" t="s">
        <v>150</v>
      </c>
      <c r="AW230" s="14" t="s">
        <v>41</v>
      </c>
      <c r="AX230" s="14" t="s">
        <v>21</v>
      </c>
      <c r="AY230" s="216" t="s">
        <v>132</v>
      </c>
    </row>
    <row r="231" spans="1:65" s="2" customFormat="1" ht="24.2" customHeight="1">
      <c r="A231" s="36"/>
      <c r="B231" s="37"/>
      <c r="C231" s="176" t="s">
        <v>431</v>
      </c>
      <c r="D231" s="176" t="s">
        <v>135</v>
      </c>
      <c r="E231" s="177" t="s">
        <v>407</v>
      </c>
      <c r="F231" s="178" t="s">
        <v>408</v>
      </c>
      <c r="G231" s="179" t="s">
        <v>191</v>
      </c>
      <c r="H231" s="180">
        <v>332.8</v>
      </c>
      <c r="I231" s="181"/>
      <c r="J231" s="182">
        <f>ROUND(I231*H231,2)</f>
        <v>0</v>
      </c>
      <c r="K231" s="178" t="s">
        <v>139</v>
      </c>
      <c r="L231" s="41"/>
      <c r="M231" s="183" t="s">
        <v>32</v>
      </c>
      <c r="N231" s="184" t="s">
        <v>51</v>
      </c>
      <c r="O231" s="66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7" t="s">
        <v>150</v>
      </c>
      <c r="AT231" s="187" t="s">
        <v>135</v>
      </c>
      <c r="AU231" s="187" t="s">
        <v>141</v>
      </c>
      <c r="AY231" s="18" t="s">
        <v>132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8" t="s">
        <v>141</v>
      </c>
      <c r="BK231" s="188">
        <f>ROUND(I231*H231,2)</f>
        <v>0</v>
      </c>
      <c r="BL231" s="18" t="s">
        <v>150</v>
      </c>
      <c r="BM231" s="187" t="s">
        <v>913</v>
      </c>
    </row>
    <row r="232" spans="1:65" s="2" customFormat="1" ht="14.45" customHeight="1">
      <c r="A232" s="36"/>
      <c r="B232" s="37"/>
      <c r="C232" s="176" t="s">
        <v>435</v>
      </c>
      <c r="D232" s="176" t="s">
        <v>135</v>
      </c>
      <c r="E232" s="177" t="s">
        <v>411</v>
      </c>
      <c r="F232" s="178" t="s">
        <v>412</v>
      </c>
      <c r="G232" s="179" t="s">
        <v>191</v>
      </c>
      <c r="H232" s="180">
        <v>332.8</v>
      </c>
      <c r="I232" s="181"/>
      <c r="J232" s="182">
        <f>ROUND(I232*H232,2)</f>
        <v>0</v>
      </c>
      <c r="K232" s="178" t="s">
        <v>139</v>
      </c>
      <c r="L232" s="41"/>
      <c r="M232" s="183" t="s">
        <v>32</v>
      </c>
      <c r="N232" s="184" t="s">
        <v>51</v>
      </c>
      <c r="O232" s="66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7" t="s">
        <v>150</v>
      </c>
      <c r="AT232" s="187" t="s">
        <v>135</v>
      </c>
      <c r="AU232" s="187" t="s">
        <v>141</v>
      </c>
      <c r="AY232" s="18" t="s">
        <v>132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8" t="s">
        <v>141</v>
      </c>
      <c r="BK232" s="188">
        <f>ROUND(I232*H232,2)</f>
        <v>0</v>
      </c>
      <c r="BL232" s="18" t="s">
        <v>150</v>
      </c>
      <c r="BM232" s="187" t="s">
        <v>914</v>
      </c>
    </row>
    <row r="233" spans="1:65" s="2" customFormat="1" ht="14.45" customHeight="1">
      <c r="A233" s="36"/>
      <c r="B233" s="37"/>
      <c r="C233" s="176" t="s">
        <v>440</v>
      </c>
      <c r="D233" s="176" t="s">
        <v>135</v>
      </c>
      <c r="E233" s="177" t="s">
        <v>415</v>
      </c>
      <c r="F233" s="178" t="s">
        <v>416</v>
      </c>
      <c r="G233" s="179" t="s">
        <v>191</v>
      </c>
      <c r="H233" s="180">
        <v>9984</v>
      </c>
      <c r="I233" s="181"/>
      <c r="J233" s="182">
        <f>ROUND(I233*H233,2)</f>
        <v>0</v>
      </c>
      <c r="K233" s="178" t="s">
        <v>139</v>
      </c>
      <c r="L233" s="41"/>
      <c r="M233" s="183" t="s">
        <v>32</v>
      </c>
      <c r="N233" s="184" t="s">
        <v>51</v>
      </c>
      <c r="O233" s="66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7" t="s">
        <v>150</v>
      </c>
      <c r="AT233" s="187" t="s">
        <v>135</v>
      </c>
      <c r="AU233" s="187" t="s">
        <v>141</v>
      </c>
      <c r="AY233" s="18" t="s">
        <v>132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8" t="s">
        <v>141</v>
      </c>
      <c r="BK233" s="188">
        <f>ROUND(I233*H233,2)</f>
        <v>0</v>
      </c>
      <c r="BL233" s="18" t="s">
        <v>150</v>
      </c>
      <c r="BM233" s="187" t="s">
        <v>915</v>
      </c>
    </row>
    <row r="234" spans="1:65" s="13" customFormat="1">
      <c r="B234" s="194"/>
      <c r="C234" s="195"/>
      <c r="D234" s="196" t="s">
        <v>193</v>
      </c>
      <c r="E234" s="195"/>
      <c r="F234" s="198" t="s">
        <v>916</v>
      </c>
      <c r="G234" s="195"/>
      <c r="H234" s="199">
        <v>9984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193</v>
      </c>
      <c r="AU234" s="205" t="s">
        <v>141</v>
      </c>
      <c r="AV234" s="13" t="s">
        <v>141</v>
      </c>
      <c r="AW234" s="13" t="s">
        <v>4</v>
      </c>
      <c r="AX234" s="13" t="s">
        <v>21</v>
      </c>
      <c r="AY234" s="205" t="s">
        <v>132</v>
      </c>
    </row>
    <row r="235" spans="1:65" s="2" customFormat="1" ht="14.45" customHeight="1">
      <c r="A235" s="36"/>
      <c r="B235" s="37"/>
      <c r="C235" s="176" t="s">
        <v>446</v>
      </c>
      <c r="D235" s="176" t="s">
        <v>135</v>
      </c>
      <c r="E235" s="177" t="s">
        <v>420</v>
      </c>
      <c r="F235" s="178" t="s">
        <v>421</v>
      </c>
      <c r="G235" s="179" t="s">
        <v>191</v>
      </c>
      <c r="H235" s="180">
        <v>362.1</v>
      </c>
      <c r="I235" s="181"/>
      <c r="J235" s="182">
        <f>ROUND(I235*H235,2)</f>
        <v>0</v>
      </c>
      <c r="K235" s="178" t="s">
        <v>139</v>
      </c>
      <c r="L235" s="41"/>
      <c r="M235" s="183" t="s">
        <v>32</v>
      </c>
      <c r="N235" s="184" t="s">
        <v>51</v>
      </c>
      <c r="O235" s="66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7" t="s">
        <v>150</v>
      </c>
      <c r="AT235" s="187" t="s">
        <v>135</v>
      </c>
      <c r="AU235" s="187" t="s">
        <v>141</v>
      </c>
      <c r="AY235" s="18" t="s">
        <v>132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8" t="s">
        <v>141</v>
      </c>
      <c r="BK235" s="188">
        <f>ROUND(I235*H235,2)</f>
        <v>0</v>
      </c>
      <c r="BL235" s="18" t="s">
        <v>150</v>
      </c>
      <c r="BM235" s="187" t="s">
        <v>917</v>
      </c>
    </row>
    <row r="236" spans="1:65" s="2" customFormat="1" ht="24.2" customHeight="1">
      <c r="A236" s="36"/>
      <c r="B236" s="37"/>
      <c r="C236" s="176" t="s">
        <v>450</v>
      </c>
      <c r="D236" s="176" t="s">
        <v>135</v>
      </c>
      <c r="E236" s="177" t="s">
        <v>424</v>
      </c>
      <c r="F236" s="178" t="s">
        <v>425</v>
      </c>
      <c r="G236" s="179" t="s">
        <v>191</v>
      </c>
      <c r="H236" s="180">
        <v>53.66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2.1000000000000001E-4</v>
      </c>
      <c r="R236" s="185">
        <f>Q236*H236</f>
        <v>1.12686E-2</v>
      </c>
      <c r="S236" s="185">
        <v>0</v>
      </c>
      <c r="T236" s="18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150</v>
      </c>
      <c r="AT236" s="187" t="s">
        <v>135</v>
      </c>
      <c r="AU236" s="187" t="s">
        <v>141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150</v>
      </c>
      <c r="BM236" s="187" t="s">
        <v>918</v>
      </c>
    </row>
    <row r="237" spans="1:65" s="15" customFormat="1">
      <c r="B237" s="227"/>
      <c r="C237" s="228"/>
      <c r="D237" s="196" t="s">
        <v>193</v>
      </c>
      <c r="E237" s="229" t="s">
        <v>32</v>
      </c>
      <c r="F237" s="230" t="s">
        <v>427</v>
      </c>
      <c r="G237" s="228"/>
      <c r="H237" s="229" t="s">
        <v>32</v>
      </c>
      <c r="I237" s="231"/>
      <c r="J237" s="228"/>
      <c r="K237" s="228"/>
      <c r="L237" s="232"/>
      <c r="M237" s="233"/>
      <c r="N237" s="234"/>
      <c r="O237" s="234"/>
      <c r="P237" s="234"/>
      <c r="Q237" s="234"/>
      <c r="R237" s="234"/>
      <c r="S237" s="234"/>
      <c r="T237" s="235"/>
      <c r="AT237" s="236" t="s">
        <v>193</v>
      </c>
      <c r="AU237" s="236" t="s">
        <v>141</v>
      </c>
      <c r="AV237" s="15" t="s">
        <v>21</v>
      </c>
      <c r="AW237" s="15" t="s">
        <v>41</v>
      </c>
      <c r="AX237" s="15" t="s">
        <v>79</v>
      </c>
      <c r="AY237" s="236" t="s">
        <v>132</v>
      </c>
    </row>
    <row r="238" spans="1:65" s="13" customFormat="1">
      <c r="B238" s="194"/>
      <c r="C238" s="195"/>
      <c r="D238" s="196" t="s">
        <v>193</v>
      </c>
      <c r="E238" s="197" t="s">
        <v>32</v>
      </c>
      <c r="F238" s="198" t="s">
        <v>428</v>
      </c>
      <c r="G238" s="195"/>
      <c r="H238" s="199">
        <v>32.86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193</v>
      </c>
      <c r="AU238" s="205" t="s">
        <v>141</v>
      </c>
      <c r="AV238" s="13" t="s">
        <v>141</v>
      </c>
      <c r="AW238" s="13" t="s">
        <v>41</v>
      </c>
      <c r="AX238" s="13" t="s">
        <v>79</v>
      </c>
      <c r="AY238" s="205" t="s">
        <v>132</v>
      </c>
    </row>
    <row r="239" spans="1:65" s="15" customFormat="1">
      <c r="B239" s="227"/>
      <c r="C239" s="228"/>
      <c r="D239" s="196" t="s">
        <v>193</v>
      </c>
      <c r="E239" s="229" t="s">
        <v>32</v>
      </c>
      <c r="F239" s="230" t="s">
        <v>429</v>
      </c>
      <c r="G239" s="228"/>
      <c r="H239" s="229" t="s">
        <v>32</v>
      </c>
      <c r="I239" s="231"/>
      <c r="J239" s="228"/>
      <c r="K239" s="228"/>
      <c r="L239" s="232"/>
      <c r="M239" s="233"/>
      <c r="N239" s="234"/>
      <c r="O239" s="234"/>
      <c r="P239" s="234"/>
      <c r="Q239" s="234"/>
      <c r="R239" s="234"/>
      <c r="S239" s="234"/>
      <c r="T239" s="235"/>
      <c r="AT239" s="236" t="s">
        <v>193</v>
      </c>
      <c r="AU239" s="236" t="s">
        <v>141</v>
      </c>
      <c r="AV239" s="15" t="s">
        <v>21</v>
      </c>
      <c r="AW239" s="15" t="s">
        <v>41</v>
      </c>
      <c r="AX239" s="15" t="s">
        <v>79</v>
      </c>
      <c r="AY239" s="236" t="s">
        <v>132</v>
      </c>
    </row>
    <row r="240" spans="1:65" s="13" customFormat="1">
      <c r="B240" s="194"/>
      <c r="C240" s="195"/>
      <c r="D240" s="196" t="s">
        <v>193</v>
      </c>
      <c r="E240" s="197" t="s">
        <v>32</v>
      </c>
      <c r="F240" s="198" t="s">
        <v>430</v>
      </c>
      <c r="G240" s="195"/>
      <c r="H240" s="199">
        <v>20.8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193</v>
      </c>
      <c r="AU240" s="205" t="s">
        <v>141</v>
      </c>
      <c r="AV240" s="13" t="s">
        <v>141</v>
      </c>
      <c r="AW240" s="13" t="s">
        <v>41</v>
      </c>
      <c r="AX240" s="13" t="s">
        <v>79</v>
      </c>
      <c r="AY240" s="205" t="s">
        <v>132</v>
      </c>
    </row>
    <row r="241" spans="1:65" s="14" customFormat="1">
      <c r="B241" s="206"/>
      <c r="C241" s="207"/>
      <c r="D241" s="196" t="s">
        <v>193</v>
      </c>
      <c r="E241" s="208" t="s">
        <v>32</v>
      </c>
      <c r="F241" s="209" t="s">
        <v>195</v>
      </c>
      <c r="G241" s="207"/>
      <c r="H241" s="210">
        <v>53.66</v>
      </c>
      <c r="I241" s="211"/>
      <c r="J241" s="207"/>
      <c r="K241" s="207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193</v>
      </c>
      <c r="AU241" s="216" t="s">
        <v>141</v>
      </c>
      <c r="AV241" s="14" t="s">
        <v>150</v>
      </c>
      <c r="AW241" s="14" t="s">
        <v>41</v>
      </c>
      <c r="AX241" s="14" t="s">
        <v>21</v>
      </c>
      <c r="AY241" s="216" t="s">
        <v>132</v>
      </c>
    </row>
    <row r="242" spans="1:65" s="2" customFormat="1" ht="24.2" customHeight="1">
      <c r="A242" s="36"/>
      <c r="B242" s="37"/>
      <c r="C242" s="176" t="s">
        <v>455</v>
      </c>
      <c r="D242" s="176" t="s">
        <v>135</v>
      </c>
      <c r="E242" s="177" t="s">
        <v>432</v>
      </c>
      <c r="F242" s="178" t="s">
        <v>433</v>
      </c>
      <c r="G242" s="179" t="s">
        <v>191</v>
      </c>
      <c r="H242" s="180">
        <v>47</v>
      </c>
      <c r="I242" s="181"/>
      <c r="J242" s="182">
        <f>ROUND(I242*H242,2)</f>
        <v>0</v>
      </c>
      <c r="K242" s="178" t="s">
        <v>139</v>
      </c>
      <c r="L242" s="41"/>
      <c r="M242" s="183" t="s">
        <v>32</v>
      </c>
      <c r="N242" s="184" t="s">
        <v>51</v>
      </c>
      <c r="O242" s="66"/>
      <c r="P242" s="185">
        <f>O242*H242</f>
        <v>0</v>
      </c>
      <c r="Q242" s="185">
        <v>0</v>
      </c>
      <c r="R242" s="185">
        <f>Q242*H242</f>
        <v>0</v>
      </c>
      <c r="S242" s="185">
        <v>0.13100000000000001</v>
      </c>
      <c r="T242" s="186">
        <f>S242*H242</f>
        <v>6.157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150</v>
      </c>
      <c r="AT242" s="187" t="s">
        <v>135</v>
      </c>
      <c r="AU242" s="187" t="s">
        <v>141</v>
      </c>
      <c r="AY242" s="18" t="s">
        <v>132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8" t="s">
        <v>141</v>
      </c>
      <c r="BK242" s="188">
        <f>ROUND(I242*H242,2)</f>
        <v>0</v>
      </c>
      <c r="BL242" s="18" t="s">
        <v>150</v>
      </c>
      <c r="BM242" s="187" t="s">
        <v>919</v>
      </c>
    </row>
    <row r="243" spans="1:65" s="2" customFormat="1" ht="24.2" customHeight="1">
      <c r="A243" s="36"/>
      <c r="B243" s="37"/>
      <c r="C243" s="176" t="s">
        <v>459</v>
      </c>
      <c r="D243" s="176" t="s">
        <v>135</v>
      </c>
      <c r="E243" s="177" t="s">
        <v>436</v>
      </c>
      <c r="F243" s="178" t="s">
        <v>437</v>
      </c>
      <c r="G243" s="179" t="s">
        <v>198</v>
      </c>
      <c r="H243" s="180">
        <v>2.673</v>
      </c>
      <c r="I243" s="181"/>
      <c r="J243" s="182">
        <f>ROUND(I243*H243,2)</f>
        <v>0</v>
      </c>
      <c r="K243" s="178" t="s">
        <v>139</v>
      </c>
      <c r="L243" s="41"/>
      <c r="M243" s="183" t="s">
        <v>32</v>
      </c>
      <c r="N243" s="184" t="s">
        <v>51</v>
      </c>
      <c r="O243" s="66"/>
      <c r="P243" s="185">
        <f>O243*H243</f>
        <v>0</v>
      </c>
      <c r="Q243" s="185">
        <v>0</v>
      </c>
      <c r="R243" s="185">
        <f>Q243*H243</f>
        <v>0</v>
      </c>
      <c r="S243" s="185">
        <v>1.5940000000000001</v>
      </c>
      <c r="T243" s="186">
        <f>S243*H243</f>
        <v>4.2607620000000006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7" t="s">
        <v>150</v>
      </c>
      <c r="AT243" s="187" t="s">
        <v>135</v>
      </c>
      <c r="AU243" s="187" t="s">
        <v>141</v>
      </c>
      <c r="AY243" s="18" t="s">
        <v>132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8" t="s">
        <v>141</v>
      </c>
      <c r="BK243" s="188">
        <f>ROUND(I243*H243,2)</f>
        <v>0</v>
      </c>
      <c r="BL243" s="18" t="s">
        <v>150</v>
      </c>
      <c r="BM243" s="187" t="s">
        <v>920</v>
      </c>
    </row>
    <row r="244" spans="1:65" s="13" customFormat="1">
      <c r="B244" s="194"/>
      <c r="C244" s="195"/>
      <c r="D244" s="196" t="s">
        <v>193</v>
      </c>
      <c r="E244" s="197" t="s">
        <v>32</v>
      </c>
      <c r="F244" s="198" t="s">
        <v>921</v>
      </c>
      <c r="G244" s="195"/>
      <c r="H244" s="199">
        <v>2.673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193</v>
      </c>
      <c r="AU244" s="205" t="s">
        <v>141</v>
      </c>
      <c r="AV244" s="13" t="s">
        <v>141</v>
      </c>
      <c r="AW244" s="13" t="s">
        <v>41</v>
      </c>
      <c r="AX244" s="13" t="s">
        <v>79</v>
      </c>
      <c r="AY244" s="205" t="s">
        <v>132</v>
      </c>
    </row>
    <row r="245" spans="1:65" s="14" customFormat="1">
      <c r="B245" s="206"/>
      <c r="C245" s="207"/>
      <c r="D245" s="196" t="s">
        <v>193</v>
      </c>
      <c r="E245" s="208" t="s">
        <v>32</v>
      </c>
      <c r="F245" s="209" t="s">
        <v>195</v>
      </c>
      <c r="G245" s="207"/>
      <c r="H245" s="210">
        <v>2.673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193</v>
      </c>
      <c r="AU245" s="216" t="s">
        <v>141</v>
      </c>
      <c r="AV245" s="14" t="s">
        <v>150</v>
      </c>
      <c r="AW245" s="14" t="s">
        <v>41</v>
      </c>
      <c r="AX245" s="14" t="s">
        <v>21</v>
      </c>
      <c r="AY245" s="216" t="s">
        <v>132</v>
      </c>
    </row>
    <row r="246" spans="1:65" s="2" customFormat="1" ht="24.2" customHeight="1">
      <c r="A246" s="36"/>
      <c r="B246" s="37"/>
      <c r="C246" s="176" t="s">
        <v>465</v>
      </c>
      <c r="D246" s="176" t="s">
        <v>135</v>
      </c>
      <c r="E246" s="177" t="s">
        <v>441</v>
      </c>
      <c r="F246" s="178" t="s">
        <v>442</v>
      </c>
      <c r="G246" s="179" t="s">
        <v>191</v>
      </c>
      <c r="H246" s="180">
        <v>220.57</v>
      </c>
      <c r="I246" s="181"/>
      <c r="J246" s="182">
        <f>ROUND(I246*H246,2)</f>
        <v>0</v>
      </c>
      <c r="K246" s="178" t="s">
        <v>139</v>
      </c>
      <c r="L246" s="41"/>
      <c r="M246" s="183" t="s">
        <v>32</v>
      </c>
      <c r="N246" s="184" t="s">
        <v>51</v>
      </c>
      <c r="O246" s="66"/>
      <c r="P246" s="185">
        <f>O246*H246</f>
        <v>0</v>
      </c>
      <c r="Q246" s="185">
        <v>0</v>
      </c>
      <c r="R246" s="185">
        <f>Q246*H246</f>
        <v>0</v>
      </c>
      <c r="S246" s="185">
        <v>0.01</v>
      </c>
      <c r="T246" s="186">
        <f>S246*H246</f>
        <v>2.2056999999999998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150</v>
      </c>
      <c r="AT246" s="187" t="s">
        <v>135</v>
      </c>
      <c r="AU246" s="187" t="s">
        <v>141</v>
      </c>
      <c r="AY246" s="18" t="s">
        <v>132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8" t="s">
        <v>141</v>
      </c>
      <c r="BK246" s="188">
        <f>ROUND(I246*H246,2)</f>
        <v>0</v>
      </c>
      <c r="BL246" s="18" t="s">
        <v>150</v>
      </c>
      <c r="BM246" s="187" t="s">
        <v>922</v>
      </c>
    </row>
    <row r="247" spans="1:65" s="2" customFormat="1" ht="14.45" customHeight="1">
      <c r="A247" s="36"/>
      <c r="B247" s="37"/>
      <c r="C247" s="176" t="s">
        <v>471</v>
      </c>
      <c r="D247" s="176" t="s">
        <v>135</v>
      </c>
      <c r="E247" s="177" t="s">
        <v>923</v>
      </c>
      <c r="F247" s="178" t="s">
        <v>924</v>
      </c>
      <c r="G247" s="179" t="s">
        <v>191</v>
      </c>
      <c r="H247" s="180">
        <v>1.0880000000000001</v>
      </c>
      <c r="I247" s="181"/>
      <c r="J247" s="182">
        <f>ROUND(I247*H247,2)</f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>O247*H247</f>
        <v>0</v>
      </c>
      <c r="Q247" s="185">
        <v>3.8850000000000003E-2</v>
      </c>
      <c r="R247" s="185">
        <f>Q247*H247</f>
        <v>4.2268800000000009E-2</v>
      </c>
      <c r="S247" s="185">
        <v>0</v>
      </c>
      <c r="T247" s="18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150</v>
      </c>
      <c r="AT247" s="187" t="s">
        <v>135</v>
      </c>
      <c r="AU247" s="187" t="s">
        <v>141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150</v>
      </c>
      <c r="BM247" s="187" t="s">
        <v>925</v>
      </c>
    </row>
    <row r="248" spans="1:65" s="13" customFormat="1">
      <c r="B248" s="194"/>
      <c r="C248" s="195"/>
      <c r="D248" s="196" t="s">
        <v>193</v>
      </c>
      <c r="E248" s="197" t="s">
        <v>32</v>
      </c>
      <c r="F248" s="198" t="s">
        <v>926</v>
      </c>
      <c r="G248" s="195"/>
      <c r="H248" s="199">
        <v>1.0880000000000001</v>
      </c>
      <c r="I248" s="200"/>
      <c r="J248" s="195"/>
      <c r="K248" s="195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193</v>
      </c>
      <c r="AU248" s="205" t="s">
        <v>141</v>
      </c>
      <c r="AV248" s="13" t="s">
        <v>141</v>
      </c>
      <c r="AW248" s="13" t="s">
        <v>41</v>
      </c>
      <c r="AX248" s="13" t="s">
        <v>79</v>
      </c>
      <c r="AY248" s="205" t="s">
        <v>132</v>
      </c>
    </row>
    <row r="249" spans="1:65" s="14" customFormat="1">
      <c r="B249" s="206"/>
      <c r="C249" s="207"/>
      <c r="D249" s="196" t="s">
        <v>193</v>
      </c>
      <c r="E249" s="208" t="s">
        <v>32</v>
      </c>
      <c r="F249" s="209" t="s">
        <v>195</v>
      </c>
      <c r="G249" s="207"/>
      <c r="H249" s="210">
        <v>1.0880000000000001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193</v>
      </c>
      <c r="AU249" s="216" t="s">
        <v>141</v>
      </c>
      <c r="AV249" s="14" t="s">
        <v>150</v>
      </c>
      <c r="AW249" s="14" t="s">
        <v>41</v>
      </c>
      <c r="AX249" s="14" t="s">
        <v>21</v>
      </c>
      <c r="AY249" s="216" t="s">
        <v>132</v>
      </c>
    </row>
    <row r="250" spans="1:65" s="12" customFormat="1" ht="22.9" customHeight="1">
      <c r="B250" s="160"/>
      <c r="C250" s="161"/>
      <c r="D250" s="162" t="s">
        <v>78</v>
      </c>
      <c r="E250" s="174" t="s">
        <v>444</v>
      </c>
      <c r="F250" s="174" t="s">
        <v>445</v>
      </c>
      <c r="G250" s="161"/>
      <c r="H250" s="161"/>
      <c r="I250" s="164"/>
      <c r="J250" s="175">
        <f>BK250</f>
        <v>0</v>
      </c>
      <c r="K250" s="161"/>
      <c r="L250" s="166"/>
      <c r="M250" s="167"/>
      <c r="N250" s="168"/>
      <c r="O250" s="168"/>
      <c r="P250" s="169">
        <f>SUM(P251:P256)</f>
        <v>0</v>
      </c>
      <c r="Q250" s="168"/>
      <c r="R250" s="169">
        <f>SUM(R251:R256)</f>
        <v>0</v>
      </c>
      <c r="S250" s="168"/>
      <c r="T250" s="170">
        <f>SUM(T251:T256)</f>
        <v>0</v>
      </c>
      <c r="AR250" s="171" t="s">
        <v>21</v>
      </c>
      <c r="AT250" s="172" t="s">
        <v>78</v>
      </c>
      <c r="AU250" s="172" t="s">
        <v>21</v>
      </c>
      <c r="AY250" s="171" t="s">
        <v>132</v>
      </c>
      <c r="BK250" s="173">
        <f>SUM(BK251:BK256)</f>
        <v>0</v>
      </c>
    </row>
    <row r="251" spans="1:65" s="2" customFormat="1" ht="24.2" customHeight="1">
      <c r="A251" s="36"/>
      <c r="B251" s="37"/>
      <c r="C251" s="176" t="s">
        <v>475</v>
      </c>
      <c r="D251" s="176" t="s">
        <v>135</v>
      </c>
      <c r="E251" s="177" t="s">
        <v>447</v>
      </c>
      <c r="F251" s="178" t="s">
        <v>448</v>
      </c>
      <c r="G251" s="179" t="s">
        <v>242</v>
      </c>
      <c r="H251" s="180">
        <v>29.603999999999999</v>
      </c>
      <c r="I251" s="181"/>
      <c r="J251" s="182">
        <f>ROUND(I251*H251,2)</f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150</v>
      </c>
      <c r="AT251" s="187" t="s">
        <v>135</v>
      </c>
      <c r="AU251" s="187" t="s">
        <v>141</v>
      </c>
      <c r="AY251" s="18" t="s">
        <v>132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8" t="s">
        <v>141</v>
      </c>
      <c r="BK251" s="188">
        <f>ROUND(I251*H251,2)</f>
        <v>0</v>
      </c>
      <c r="BL251" s="18" t="s">
        <v>150</v>
      </c>
      <c r="BM251" s="187" t="s">
        <v>927</v>
      </c>
    </row>
    <row r="252" spans="1:65" s="2" customFormat="1" ht="24.2" customHeight="1">
      <c r="A252" s="36"/>
      <c r="B252" s="37"/>
      <c r="C252" s="176" t="s">
        <v>479</v>
      </c>
      <c r="D252" s="176" t="s">
        <v>135</v>
      </c>
      <c r="E252" s="177" t="s">
        <v>451</v>
      </c>
      <c r="F252" s="178" t="s">
        <v>452</v>
      </c>
      <c r="G252" s="179" t="s">
        <v>242</v>
      </c>
      <c r="H252" s="180">
        <v>414.45600000000002</v>
      </c>
      <c r="I252" s="181"/>
      <c r="J252" s="182">
        <f>ROUND(I252*H252,2)</f>
        <v>0</v>
      </c>
      <c r="K252" s="178" t="s">
        <v>139</v>
      </c>
      <c r="L252" s="41"/>
      <c r="M252" s="183" t="s">
        <v>32</v>
      </c>
      <c r="N252" s="184" t="s">
        <v>51</v>
      </c>
      <c r="O252" s="66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150</v>
      </c>
      <c r="AT252" s="187" t="s">
        <v>135</v>
      </c>
      <c r="AU252" s="187" t="s">
        <v>141</v>
      </c>
      <c r="AY252" s="18" t="s">
        <v>132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18" t="s">
        <v>141</v>
      </c>
      <c r="BK252" s="188">
        <f>ROUND(I252*H252,2)</f>
        <v>0</v>
      </c>
      <c r="BL252" s="18" t="s">
        <v>150</v>
      </c>
      <c r="BM252" s="187" t="s">
        <v>928</v>
      </c>
    </row>
    <row r="253" spans="1:65" s="13" customFormat="1">
      <c r="B253" s="194"/>
      <c r="C253" s="195"/>
      <c r="D253" s="196" t="s">
        <v>193</v>
      </c>
      <c r="E253" s="197" t="s">
        <v>32</v>
      </c>
      <c r="F253" s="198" t="s">
        <v>454</v>
      </c>
      <c r="G253" s="195"/>
      <c r="H253" s="199">
        <v>414.45600000000002</v>
      </c>
      <c r="I253" s="200"/>
      <c r="J253" s="195"/>
      <c r="K253" s="195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193</v>
      </c>
      <c r="AU253" s="205" t="s">
        <v>141</v>
      </c>
      <c r="AV253" s="13" t="s">
        <v>141</v>
      </c>
      <c r="AW253" s="13" t="s">
        <v>41</v>
      </c>
      <c r="AX253" s="13" t="s">
        <v>79</v>
      </c>
      <c r="AY253" s="205" t="s">
        <v>132</v>
      </c>
    </row>
    <row r="254" spans="1:65" s="14" customFormat="1">
      <c r="B254" s="206"/>
      <c r="C254" s="207"/>
      <c r="D254" s="196" t="s">
        <v>193</v>
      </c>
      <c r="E254" s="208" t="s">
        <v>32</v>
      </c>
      <c r="F254" s="209" t="s">
        <v>195</v>
      </c>
      <c r="G254" s="207"/>
      <c r="H254" s="210">
        <v>414.45600000000002</v>
      </c>
      <c r="I254" s="211"/>
      <c r="J254" s="207"/>
      <c r="K254" s="207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193</v>
      </c>
      <c r="AU254" s="216" t="s">
        <v>141</v>
      </c>
      <c r="AV254" s="14" t="s">
        <v>150</v>
      </c>
      <c r="AW254" s="14" t="s">
        <v>41</v>
      </c>
      <c r="AX254" s="14" t="s">
        <v>21</v>
      </c>
      <c r="AY254" s="216" t="s">
        <v>132</v>
      </c>
    </row>
    <row r="255" spans="1:65" s="2" customFormat="1" ht="14.45" customHeight="1">
      <c r="A255" s="36"/>
      <c r="B255" s="37"/>
      <c r="C255" s="176" t="s">
        <v>483</v>
      </c>
      <c r="D255" s="176" t="s">
        <v>135</v>
      </c>
      <c r="E255" s="177" t="s">
        <v>456</v>
      </c>
      <c r="F255" s="178" t="s">
        <v>457</v>
      </c>
      <c r="G255" s="179" t="s">
        <v>242</v>
      </c>
      <c r="H255" s="180">
        <v>29.603999999999999</v>
      </c>
      <c r="I255" s="181"/>
      <c r="J255" s="182">
        <f>ROUND(I255*H255,2)</f>
        <v>0</v>
      </c>
      <c r="K255" s="178" t="s">
        <v>139</v>
      </c>
      <c r="L255" s="41"/>
      <c r="M255" s="183" t="s">
        <v>32</v>
      </c>
      <c r="N255" s="184" t="s">
        <v>51</v>
      </c>
      <c r="O255" s="66"/>
      <c r="P255" s="185">
        <f>O255*H255</f>
        <v>0</v>
      </c>
      <c r="Q255" s="185">
        <v>0</v>
      </c>
      <c r="R255" s="185">
        <f>Q255*H255</f>
        <v>0</v>
      </c>
      <c r="S255" s="185">
        <v>0</v>
      </c>
      <c r="T255" s="18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7" t="s">
        <v>150</v>
      </c>
      <c r="AT255" s="187" t="s">
        <v>135</v>
      </c>
      <c r="AU255" s="187" t="s">
        <v>141</v>
      </c>
      <c r="AY255" s="18" t="s">
        <v>132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18" t="s">
        <v>141</v>
      </c>
      <c r="BK255" s="188">
        <f>ROUND(I255*H255,2)</f>
        <v>0</v>
      </c>
      <c r="BL255" s="18" t="s">
        <v>150</v>
      </c>
      <c r="BM255" s="187" t="s">
        <v>929</v>
      </c>
    </row>
    <row r="256" spans="1:65" s="2" customFormat="1" ht="24.2" customHeight="1">
      <c r="A256" s="36"/>
      <c r="B256" s="37"/>
      <c r="C256" s="176" t="s">
        <v>487</v>
      </c>
      <c r="D256" s="176" t="s">
        <v>135</v>
      </c>
      <c r="E256" s="177" t="s">
        <v>460</v>
      </c>
      <c r="F256" s="178" t="s">
        <v>461</v>
      </c>
      <c r="G256" s="179" t="s">
        <v>242</v>
      </c>
      <c r="H256" s="180">
        <v>29.603999999999999</v>
      </c>
      <c r="I256" s="181"/>
      <c r="J256" s="182">
        <f>ROUND(I256*H256,2)</f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150</v>
      </c>
      <c r="AT256" s="187" t="s">
        <v>135</v>
      </c>
      <c r="AU256" s="187" t="s">
        <v>141</v>
      </c>
      <c r="AY256" s="18" t="s">
        <v>132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8" t="s">
        <v>141</v>
      </c>
      <c r="BK256" s="188">
        <f>ROUND(I256*H256,2)</f>
        <v>0</v>
      </c>
      <c r="BL256" s="18" t="s">
        <v>150</v>
      </c>
      <c r="BM256" s="187" t="s">
        <v>930</v>
      </c>
    </row>
    <row r="257" spans="1:65" s="12" customFormat="1" ht="22.9" customHeight="1">
      <c r="B257" s="160"/>
      <c r="C257" s="161"/>
      <c r="D257" s="162" t="s">
        <v>78</v>
      </c>
      <c r="E257" s="174" t="s">
        <v>463</v>
      </c>
      <c r="F257" s="174" t="s">
        <v>464</v>
      </c>
      <c r="G257" s="161"/>
      <c r="H257" s="161"/>
      <c r="I257" s="164"/>
      <c r="J257" s="175">
        <f>BK257</f>
        <v>0</v>
      </c>
      <c r="K257" s="161"/>
      <c r="L257" s="166"/>
      <c r="M257" s="167"/>
      <c r="N257" s="168"/>
      <c r="O257" s="168"/>
      <c r="P257" s="169">
        <f>P258</f>
        <v>0</v>
      </c>
      <c r="Q257" s="168"/>
      <c r="R257" s="169">
        <f>R258</f>
        <v>0</v>
      </c>
      <c r="S257" s="168"/>
      <c r="T257" s="170">
        <f>T258</f>
        <v>0</v>
      </c>
      <c r="AR257" s="171" t="s">
        <v>21</v>
      </c>
      <c r="AT257" s="172" t="s">
        <v>78</v>
      </c>
      <c r="AU257" s="172" t="s">
        <v>21</v>
      </c>
      <c r="AY257" s="171" t="s">
        <v>132</v>
      </c>
      <c r="BK257" s="173">
        <f>BK258</f>
        <v>0</v>
      </c>
    </row>
    <row r="258" spans="1:65" s="2" customFormat="1" ht="24.2" customHeight="1">
      <c r="A258" s="36"/>
      <c r="B258" s="37"/>
      <c r="C258" s="176" t="s">
        <v>492</v>
      </c>
      <c r="D258" s="176" t="s">
        <v>135</v>
      </c>
      <c r="E258" s="177" t="s">
        <v>466</v>
      </c>
      <c r="F258" s="178" t="s">
        <v>467</v>
      </c>
      <c r="G258" s="179" t="s">
        <v>242</v>
      </c>
      <c r="H258" s="180">
        <v>27.169</v>
      </c>
      <c r="I258" s="181"/>
      <c r="J258" s="182">
        <f>ROUND(I258*H258,2)</f>
        <v>0</v>
      </c>
      <c r="K258" s="178" t="s">
        <v>139</v>
      </c>
      <c r="L258" s="41"/>
      <c r="M258" s="183" t="s">
        <v>32</v>
      </c>
      <c r="N258" s="184" t="s">
        <v>51</v>
      </c>
      <c r="O258" s="66"/>
      <c r="P258" s="185">
        <f>O258*H258</f>
        <v>0</v>
      </c>
      <c r="Q258" s="185">
        <v>0</v>
      </c>
      <c r="R258" s="185">
        <f>Q258*H258</f>
        <v>0</v>
      </c>
      <c r="S258" s="185">
        <v>0</v>
      </c>
      <c r="T258" s="18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7" t="s">
        <v>150</v>
      </c>
      <c r="AT258" s="187" t="s">
        <v>135</v>
      </c>
      <c r="AU258" s="187" t="s">
        <v>141</v>
      </c>
      <c r="AY258" s="18" t="s">
        <v>132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8" t="s">
        <v>141</v>
      </c>
      <c r="BK258" s="188">
        <f>ROUND(I258*H258,2)</f>
        <v>0</v>
      </c>
      <c r="BL258" s="18" t="s">
        <v>150</v>
      </c>
      <c r="BM258" s="187" t="s">
        <v>931</v>
      </c>
    </row>
    <row r="259" spans="1:65" s="12" customFormat="1" ht="25.9" customHeight="1">
      <c r="B259" s="160"/>
      <c r="C259" s="161"/>
      <c r="D259" s="162" t="s">
        <v>78</v>
      </c>
      <c r="E259" s="163" t="s">
        <v>469</v>
      </c>
      <c r="F259" s="163" t="s">
        <v>470</v>
      </c>
      <c r="G259" s="161"/>
      <c r="H259" s="161"/>
      <c r="I259" s="164"/>
      <c r="J259" s="165">
        <f>BK259</f>
        <v>0</v>
      </c>
      <c r="K259" s="161"/>
      <c r="L259" s="166"/>
      <c r="M259" s="167"/>
      <c r="N259" s="168"/>
      <c r="O259" s="168"/>
      <c r="P259" s="169">
        <f>SUM(P260:P291)</f>
        <v>0</v>
      </c>
      <c r="Q259" s="168"/>
      <c r="R259" s="169">
        <f>SUM(R260:R291)</f>
        <v>2.7135649999999996</v>
      </c>
      <c r="S259" s="168"/>
      <c r="T259" s="170">
        <f>SUM(T260:T291)</f>
        <v>0.23580000000000001</v>
      </c>
      <c r="AR259" s="171" t="s">
        <v>141</v>
      </c>
      <c r="AT259" s="172" t="s">
        <v>78</v>
      </c>
      <c r="AU259" s="172" t="s">
        <v>79</v>
      </c>
      <c r="AY259" s="171" t="s">
        <v>132</v>
      </c>
      <c r="BK259" s="173">
        <f>SUM(BK260:BK291)</f>
        <v>0</v>
      </c>
    </row>
    <row r="260" spans="1:65" s="2" customFormat="1" ht="14.45" customHeight="1">
      <c r="A260" s="36"/>
      <c r="B260" s="37"/>
      <c r="C260" s="176" t="s">
        <v>496</v>
      </c>
      <c r="D260" s="176" t="s">
        <v>135</v>
      </c>
      <c r="E260" s="177" t="s">
        <v>932</v>
      </c>
      <c r="F260" s="178" t="s">
        <v>933</v>
      </c>
      <c r="G260" s="179" t="s">
        <v>191</v>
      </c>
      <c r="H260" s="180">
        <v>262.2</v>
      </c>
      <c r="I260" s="181"/>
      <c r="J260" s="182">
        <f>ROUND(I260*H260,2)</f>
        <v>0</v>
      </c>
      <c r="K260" s="178" t="s">
        <v>139</v>
      </c>
      <c r="L260" s="41"/>
      <c r="M260" s="183" t="s">
        <v>32</v>
      </c>
      <c r="N260" s="184" t="s">
        <v>51</v>
      </c>
      <c r="O260" s="66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259</v>
      </c>
      <c r="AT260" s="187" t="s">
        <v>135</v>
      </c>
      <c r="AU260" s="187" t="s">
        <v>21</v>
      </c>
      <c r="AY260" s="18" t="s">
        <v>132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8" t="s">
        <v>141</v>
      </c>
      <c r="BK260" s="188">
        <f>ROUND(I260*H260,2)</f>
        <v>0</v>
      </c>
      <c r="BL260" s="18" t="s">
        <v>259</v>
      </c>
      <c r="BM260" s="187" t="s">
        <v>934</v>
      </c>
    </row>
    <row r="261" spans="1:65" s="13" customFormat="1">
      <c r="B261" s="194"/>
      <c r="C261" s="195"/>
      <c r="D261" s="196" t="s">
        <v>193</v>
      </c>
      <c r="E261" s="197" t="s">
        <v>32</v>
      </c>
      <c r="F261" s="198" t="s">
        <v>869</v>
      </c>
      <c r="G261" s="195"/>
      <c r="H261" s="199">
        <v>262.2</v>
      </c>
      <c r="I261" s="200"/>
      <c r="J261" s="195"/>
      <c r="K261" s="195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193</v>
      </c>
      <c r="AU261" s="205" t="s">
        <v>21</v>
      </c>
      <c r="AV261" s="13" t="s">
        <v>141</v>
      </c>
      <c r="AW261" s="13" t="s">
        <v>41</v>
      </c>
      <c r="AX261" s="13" t="s">
        <v>79</v>
      </c>
      <c r="AY261" s="205" t="s">
        <v>132</v>
      </c>
    </row>
    <row r="262" spans="1:65" s="14" customFormat="1">
      <c r="B262" s="206"/>
      <c r="C262" s="207"/>
      <c r="D262" s="196" t="s">
        <v>193</v>
      </c>
      <c r="E262" s="208" t="s">
        <v>32</v>
      </c>
      <c r="F262" s="209" t="s">
        <v>195</v>
      </c>
      <c r="G262" s="207"/>
      <c r="H262" s="210">
        <v>262.2</v>
      </c>
      <c r="I262" s="211"/>
      <c r="J262" s="207"/>
      <c r="K262" s="207"/>
      <c r="L262" s="212"/>
      <c r="M262" s="213"/>
      <c r="N262" s="214"/>
      <c r="O262" s="214"/>
      <c r="P262" s="214"/>
      <c r="Q262" s="214"/>
      <c r="R262" s="214"/>
      <c r="S262" s="214"/>
      <c r="T262" s="215"/>
      <c r="AT262" s="216" t="s">
        <v>193</v>
      </c>
      <c r="AU262" s="216" t="s">
        <v>21</v>
      </c>
      <c r="AV262" s="14" t="s">
        <v>150</v>
      </c>
      <c r="AW262" s="14" t="s">
        <v>41</v>
      </c>
      <c r="AX262" s="14" t="s">
        <v>21</v>
      </c>
      <c r="AY262" s="216" t="s">
        <v>132</v>
      </c>
    </row>
    <row r="263" spans="1:65" s="2" customFormat="1" ht="14.45" customHeight="1">
      <c r="A263" s="36"/>
      <c r="B263" s="37"/>
      <c r="C263" s="176" t="s">
        <v>500</v>
      </c>
      <c r="D263" s="176" t="s">
        <v>135</v>
      </c>
      <c r="E263" s="177" t="s">
        <v>476</v>
      </c>
      <c r="F263" s="178" t="s">
        <v>477</v>
      </c>
      <c r="G263" s="179" t="s">
        <v>221</v>
      </c>
      <c r="H263" s="180">
        <v>19</v>
      </c>
      <c r="I263" s="181"/>
      <c r="J263" s="182">
        <f>ROUND(I263*H263,2)</f>
        <v>0</v>
      </c>
      <c r="K263" s="178" t="s">
        <v>139</v>
      </c>
      <c r="L263" s="41"/>
      <c r="M263" s="183" t="s">
        <v>32</v>
      </c>
      <c r="N263" s="184" t="s">
        <v>51</v>
      </c>
      <c r="O263" s="66"/>
      <c r="P263" s="185">
        <f>O263*H263</f>
        <v>0</v>
      </c>
      <c r="Q263" s="185">
        <v>0</v>
      </c>
      <c r="R263" s="185">
        <f>Q263*H263</f>
        <v>0</v>
      </c>
      <c r="S263" s="185">
        <v>3.3800000000000002E-3</v>
      </c>
      <c r="T263" s="186">
        <f>S263*H263</f>
        <v>6.4219999999999999E-2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259</v>
      </c>
      <c r="AT263" s="187" t="s">
        <v>135</v>
      </c>
      <c r="AU263" s="187" t="s">
        <v>21</v>
      </c>
      <c r="AY263" s="18" t="s">
        <v>132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8" t="s">
        <v>141</v>
      </c>
      <c r="BK263" s="188">
        <f>ROUND(I263*H263,2)</f>
        <v>0</v>
      </c>
      <c r="BL263" s="18" t="s">
        <v>259</v>
      </c>
      <c r="BM263" s="187" t="s">
        <v>935</v>
      </c>
    </row>
    <row r="264" spans="1:65" s="2" customFormat="1" ht="14.45" customHeight="1">
      <c r="A264" s="36"/>
      <c r="B264" s="37"/>
      <c r="C264" s="176" t="s">
        <v>504</v>
      </c>
      <c r="D264" s="176" t="s">
        <v>135</v>
      </c>
      <c r="E264" s="177" t="s">
        <v>480</v>
      </c>
      <c r="F264" s="178" t="s">
        <v>481</v>
      </c>
      <c r="G264" s="179" t="s">
        <v>221</v>
      </c>
      <c r="H264" s="180">
        <v>38</v>
      </c>
      <c r="I264" s="181"/>
      <c r="J264" s="182">
        <f>ROUND(I264*H264,2)</f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>O264*H264</f>
        <v>0</v>
      </c>
      <c r="Q264" s="185">
        <v>0</v>
      </c>
      <c r="R264" s="185">
        <f>Q264*H264</f>
        <v>0</v>
      </c>
      <c r="S264" s="185">
        <v>1.91E-3</v>
      </c>
      <c r="T264" s="186">
        <f>S264*H264</f>
        <v>7.2580000000000006E-2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8" t="s">
        <v>141</v>
      </c>
      <c r="BK264" s="188">
        <f>ROUND(I264*H264,2)</f>
        <v>0</v>
      </c>
      <c r="BL264" s="18" t="s">
        <v>259</v>
      </c>
      <c r="BM264" s="187" t="s">
        <v>936</v>
      </c>
    </row>
    <row r="265" spans="1:65" s="2" customFormat="1" ht="14.45" customHeight="1">
      <c r="A265" s="36"/>
      <c r="B265" s="37"/>
      <c r="C265" s="176" t="s">
        <v>508</v>
      </c>
      <c r="D265" s="176" t="s">
        <v>135</v>
      </c>
      <c r="E265" s="177" t="s">
        <v>484</v>
      </c>
      <c r="F265" s="178" t="s">
        <v>485</v>
      </c>
      <c r="G265" s="179" t="s">
        <v>221</v>
      </c>
      <c r="H265" s="180">
        <v>38</v>
      </c>
      <c r="I265" s="181"/>
      <c r="J265" s="182">
        <f>ROUND(I265*H265,2)</f>
        <v>0</v>
      </c>
      <c r="K265" s="178" t="s">
        <v>139</v>
      </c>
      <c r="L265" s="41"/>
      <c r="M265" s="183" t="s">
        <v>32</v>
      </c>
      <c r="N265" s="184" t="s">
        <v>51</v>
      </c>
      <c r="O265" s="66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259</v>
      </c>
      <c r="AT265" s="187" t="s">
        <v>135</v>
      </c>
      <c r="AU265" s="187" t="s">
        <v>21</v>
      </c>
      <c r="AY265" s="18" t="s">
        <v>132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8" t="s">
        <v>141</v>
      </c>
      <c r="BK265" s="188">
        <f>ROUND(I265*H265,2)</f>
        <v>0</v>
      </c>
      <c r="BL265" s="18" t="s">
        <v>259</v>
      </c>
      <c r="BM265" s="187" t="s">
        <v>937</v>
      </c>
    </row>
    <row r="266" spans="1:65" s="2" customFormat="1" ht="14.45" customHeight="1">
      <c r="A266" s="36"/>
      <c r="B266" s="37"/>
      <c r="C266" s="176" t="s">
        <v>512</v>
      </c>
      <c r="D266" s="176" t="s">
        <v>135</v>
      </c>
      <c r="E266" s="177" t="s">
        <v>488</v>
      </c>
      <c r="F266" s="178" t="s">
        <v>489</v>
      </c>
      <c r="G266" s="179" t="s">
        <v>221</v>
      </c>
      <c r="H266" s="180">
        <v>30.4</v>
      </c>
      <c r="I266" s="181"/>
      <c r="J266" s="182">
        <f>ROUND(I266*H266,2)</f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8" t="s">
        <v>141</v>
      </c>
      <c r="BK266" s="188">
        <f>ROUND(I266*H266,2)</f>
        <v>0</v>
      </c>
      <c r="BL266" s="18" t="s">
        <v>259</v>
      </c>
      <c r="BM266" s="187" t="s">
        <v>938</v>
      </c>
    </row>
    <row r="267" spans="1:65" s="13" customFormat="1">
      <c r="B267" s="194"/>
      <c r="C267" s="195"/>
      <c r="D267" s="196" t="s">
        <v>193</v>
      </c>
      <c r="E267" s="197" t="s">
        <v>32</v>
      </c>
      <c r="F267" s="198" t="s">
        <v>491</v>
      </c>
      <c r="G267" s="195"/>
      <c r="H267" s="199">
        <v>30.4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193</v>
      </c>
      <c r="AU267" s="205" t="s">
        <v>21</v>
      </c>
      <c r="AV267" s="13" t="s">
        <v>141</v>
      </c>
      <c r="AW267" s="13" t="s">
        <v>41</v>
      </c>
      <c r="AX267" s="13" t="s">
        <v>79</v>
      </c>
      <c r="AY267" s="205" t="s">
        <v>132</v>
      </c>
    </row>
    <row r="268" spans="1:65" s="14" customFormat="1">
      <c r="B268" s="206"/>
      <c r="C268" s="207"/>
      <c r="D268" s="196" t="s">
        <v>193</v>
      </c>
      <c r="E268" s="208" t="s">
        <v>32</v>
      </c>
      <c r="F268" s="209" t="s">
        <v>195</v>
      </c>
      <c r="G268" s="207"/>
      <c r="H268" s="210">
        <v>30.4</v>
      </c>
      <c r="I268" s="211"/>
      <c r="J268" s="207"/>
      <c r="K268" s="207"/>
      <c r="L268" s="212"/>
      <c r="M268" s="213"/>
      <c r="N268" s="214"/>
      <c r="O268" s="214"/>
      <c r="P268" s="214"/>
      <c r="Q268" s="214"/>
      <c r="R268" s="214"/>
      <c r="S268" s="214"/>
      <c r="T268" s="215"/>
      <c r="AT268" s="216" t="s">
        <v>193</v>
      </c>
      <c r="AU268" s="216" t="s">
        <v>21</v>
      </c>
      <c r="AV268" s="14" t="s">
        <v>150</v>
      </c>
      <c r="AW268" s="14" t="s">
        <v>41</v>
      </c>
      <c r="AX268" s="14" t="s">
        <v>21</v>
      </c>
      <c r="AY268" s="216" t="s">
        <v>132</v>
      </c>
    </row>
    <row r="269" spans="1:65" s="2" customFormat="1" ht="14.45" customHeight="1">
      <c r="A269" s="36"/>
      <c r="B269" s="37"/>
      <c r="C269" s="176" t="s">
        <v>516</v>
      </c>
      <c r="D269" s="176" t="s">
        <v>135</v>
      </c>
      <c r="E269" s="177" t="s">
        <v>493</v>
      </c>
      <c r="F269" s="178" t="s">
        <v>494</v>
      </c>
      <c r="G269" s="179" t="s">
        <v>221</v>
      </c>
      <c r="H269" s="180">
        <v>38</v>
      </c>
      <c r="I269" s="181"/>
      <c r="J269" s="182">
        <f t="shared" ref="J269:J278" si="0">ROUND(I269*H269,2)</f>
        <v>0</v>
      </c>
      <c r="K269" s="178" t="s">
        <v>139</v>
      </c>
      <c r="L269" s="41"/>
      <c r="M269" s="183" t="s">
        <v>32</v>
      </c>
      <c r="N269" s="184" t="s">
        <v>51</v>
      </c>
      <c r="O269" s="66"/>
      <c r="P269" s="185">
        <f t="shared" ref="P269:P278" si="1">O269*H269</f>
        <v>0</v>
      </c>
      <c r="Q269" s="185">
        <v>0</v>
      </c>
      <c r="R269" s="185">
        <f t="shared" ref="R269:R278" si="2">Q269*H269</f>
        <v>0</v>
      </c>
      <c r="S269" s="185">
        <v>0</v>
      </c>
      <c r="T269" s="186">
        <f t="shared" ref="T269:T278" si="3"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7" t="s">
        <v>259</v>
      </c>
      <c r="AT269" s="187" t="s">
        <v>135</v>
      </c>
      <c r="AU269" s="187" t="s">
        <v>21</v>
      </c>
      <c r="AY269" s="18" t="s">
        <v>132</v>
      </c>
      <c r="BE269" s="188">
        <f t="shared" ref="BE269:BE278" si="4">IF(N269="základní",J269,0)</f>
        <v>0</v>
      </c>
      <c r="BF269" s="188">
        <f t="shared" ref="BF269:BF278" si="5">IF(N269="snížená",J269,0)</f>
        <v>0</v>
      </c>
      <c r="BG269" s="188">
        <f t="shared" ref="BG269:BG278" si="6">IF(N269="zákl. přenesená",J269,0)</f>
        <v>0</v>
      </c>
      <c r="BH269" s="188">
        <f t="shared" ref="BH269:BH278" si="7">IF(N269="sníž. přenesená",J269,0)</f>
        <v>0</v>
      </c>
      <c r="BI269" s="188">
        <f t="shared" ref="BI269:BI278" si="8">IF(N269="nulová",J269,0)</f>
        <v>0</v>
      </c>
      <c r="BJ269" s="18" t="s">
        <v>141</v>
      </c>
      <c r="BK269" s="188">
        <f t="shared" ref="BK269:BK278" si="9">ROUND(I269*H269,2)</f>
        <v>0</v>
      </c>
      <c r="BL269" s="18" t="s">
        <v>259</v>
      </c>
      <c r="BM269" s="187" t="s">
        <v>939</v>
      </c>
    </row>
    <row r="270" spans="1:65" s="2" customFormat="1" ht="24.2" customHeight="1">
      <c r="A270" s="36"/>
      <c r="B270" s="37"/>
      <c r="C270" s="176" t="s">
        <v>520</v>
      </c>
      <c r="D270" s="176" t="s">
        <v>135</v>
      </c>
      <c r="E270" s="177" t="s">
        <v>497</v>
      </c>
      <c r="F270" s="178" t="s">
        <v>498</v>
      </c>
      <c r="G270" s="179" t="s">
        <v>191</v>
      </c>
      <c r="H270" s="180">
        <v>262.2</v>
      </c>
      <c r="I270" s="181"/>
      <c r="J270" s="182">
        <f t="shared" si="0"/>
        <v>0</v>
      </c>
      <c r="K270" s="178" t="s">
        <v>139</v>
      </c>
      <c r="L270" s="41"/>
      <c r="M270" s="183" t="s">
        <v>32</v>
      </c>
      <c r="N270" s="184" t="s">
        <v>51</v>
      </c>
      <c r="O270" s="66"/>
      <c r="P270" s="185">
        <f t="shared" si="1"/>
        <v>0</v>
      </c>
      <c r="Q270" s="185">
        <v>7.5599999999999999E-3</v>
      </c>
      <c r="R270" s="185">
        <f t="shared" si="2"/>
        <v>1.9822319999999998</v>
      </c>
      <c r="S270" s="185">
        <v>0</v>
      </c>
      <c r="T270" s="186">
        <f t="shared" si="3"/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259</v>
      </c>
      <c r="AT270" s="187" t="s">
        <v>135</v>
      </c>
      <c r="AU270" s="187" t="s">
        <v>21</v>
      </c>
      <c r="AY270" s="18" t="s">
        <v>132</v>
      </c>
      <c r="BE270" s="188">
        <f t="shared" si="4"/>
        <v>0</v>
      </c>
      <c r="BF270" s="188">
        <f t="shared" si="5"/>
        <v>0</v>
      </c>
      <c r="BG270" s="188">
        <f t="shared" si="6"/>
        <v>0</v>
      </c>
      <c r="BH270" s="188">
        <f t="shared" si="7"/>
        <v>0</v>
      </c>
      <c r="BI270" s="188">
        <f t="shared" si="8"/>
        <v>0</v>
      </c>
      <c r="BJ270" s="18" t="s">
        <v>141</v>
      </c>
      <c r="BK270" s="188">
        <f t="shared" si="9"/>
        <v>0</v>
      </c>
      <c r="BL270" s="18" t="s">
        <v>259</v>
      </c>
      <c r="BM270" s="187" t="s">
        <v>940</v>
      </c>
    </row>
    <row r="271" spans="1:65" s="2" customFormat="1" ht="14.45" customHeight="1">
      <c r="A271" s="36"/>
      <c r="B271" s="37"/>
      <c r="C271" s="176" t="s">
        <v>524</v>
      </c>
      <c r="D271" s="176" t="s">
        <v>135</v>
      </c>
      <c r="E271" s="177" t="s">
        <v>501</v>
      </c>
      <c r="F271" s="178" t="s">
        <v>502</v>
      </c>
      <c r="G271" s="179" t="s">
        <v>373</v>
      </c>
      <c r="H271" s="180">
        <v>6</v>
      </c>
      <c r="I271" s="181"/>
      <c r="J271" s="182">
        <f t="shared" si="0"/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 t="shared" si="1"/>
        <v>0</v>
      </c>
      <c r="Q271" s="185">
        <v>0</v>
      </c>
      <c r="R271" s="185">
        <f t="shared" si="2"/>
        <v>0</v>
      </c>
      <c r="S271" s="185">
        <v>0</v>
      </c>
      <c r="T271" s="186">
        <f t="shared" si="3"/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21</v>
      </c>
      <c r="AY271" s="18" t="s">
        <v>132</v>
      </c>
      <c r="BE271" s="188">
        <f t="shared" si="4"/>
        <v>0</v>
      </c>
      <c r="BF271" s="188">
        <f t="shared" si="5"/>
        <v>0</v>
      </c>
      <c r="BG271" s="188">
        <f t="shared" si="6"/>
        <v>0</v>
      </c>
      <c r="BH271" s="188">
        <f t="shared" si="7"/>
        <v>0</v>
      </c>
      <c r="BI271" s="188">
        <f t="shared" si="8"/>
        <v>0</v>
      </c>
      <c r="BJ271" s="18" t="s">
        <v>141</v>
      </c>
      <c r="BK271" s="188">
        <f t="shared" si="9"/>
        <v>0</v>
      </c>
      <c r="BL271" s="18" t="s">
        <v>259</v>
      </c>
      <c r="BM271" s="187" t="s">
        <v>941</v>
      </c>
    </row>
    <row r="272" spans="1:65" s="2" customFormat="1" ht="14.45" customHeight="1">
      <c r="A272" s="36"/>
      <c r="B272" s="37"/>
      <c r="C272" s="217" t="s">
        <v>528</v>
      </c>
      <c r="D272" s="217" t="s">
        <v>234</v>
      </c>
      <c r="E272" s="218" t="s">
        <v>505</v>
      </c>
      <c r="F272" s="219" t="s">
        <v>506</v>
      </c>
      <c r="G272" s="220" t="s">
        <v>373</v>
      </c>
      <c r="H272" s="221">
        <v>6</v>
      </c>
      <c r="I272" s="222"/>
      <c r="J272" s="223">
        <f t="shared" si="0"/>
        <v>0</v>
      </c>
      <c r="K272" s="219" t="s">
        <v>139</v>
      </c>
      <c r="L272" s="224"/>
      <c r="M272" s="225" t="s">
        <v>32</v>
      </c>
      <c r="N272" s="226" t="s">
        <v>51</v>
      </c>
      <c r="O272" s="66"/>
      <c r="P272" s="185">
        <f t="shared" si="1"/>
        <v>0</v>
      </c>
      <c r="Q272" s="185">
        <v>8.6999999999999994E-3</v>
      </c>
      <c r="R272" s="185">
        <f t="shared" si="2"/>
        <v>5.2199999999999996E-2</v>
      </c>
      <c r="S272" s="185">
        <v>0</v>
      </c>
      <c r="T272" s="186">
        <f t="shared" si="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342</v>
      </c>
      <c r="AT272" s="187" t="s">
        <v>234</v>
      </c>
      <c r="AU272" s="187" t="s">
        <v>21</v>
      </c>
      <c r="AY272" s="18" t="s">
        <v>132</v>
      </c>
      <c r="BE272" s="188">
        <f t="shared" si="4"/>
        <v>0</v>
      </c>
      <c r="BF272" s="188">
        <f t="shared" si="5"/>
        <v>0</v>
      </c>
      <c r="BG272" s="188">
        <f t="shared" si="6"/>
        <v>0</v>
      </c>
      <c r="BH272" s="188">
        <f t="shared" si="7"/>
        <v>0</v>
      </c>
      <c r="BI272" s="188">
        <f t="shared" si="8"/>
        <v>0</v>
      </c>
      <c r="BJ272" s="18" t="s">
        <v>141</v>
      </c>
      <c r="BK272" s="188">
        <f t="shared" si="9"/>
        <v>0</v>
      </c>
      <c r="BL272" s="18" t="s">
        <v>259</v>
      </c>
      <c r="BM272" s="187" t="s">
        <v>942</v>
      </c>
    </row>
    <row r="273" spans="1:65" s="2" customFormat="1" ht="14.45" customHeight="1">
      <c r="A273" s="36"/>
      <c r="B273" s="37"/>
      <c r="C273" s="176" t="s">
        <v>532</v>
      </c>
      <c r="D273" s="176" t="s">
        <v>135</v>
      </c>
      <c r="E273" s="177" t="s">
        <v>509</v>
      </c>
      <c r="F273" s="178" t="s">
        <v>510</v>
      </c>
      <c r="G273" s="179" t="s">
        <v>221</v>
      </c>
      <c r="H273" s="180">
        <v>19</v>
      </c>
      <c r="I273" s="181"/>
      <c r="J273" s="182">
        <f t="shared" si="0"/>
        <v>0</v>
      </c>
      <c r="K273" s="178" t="s">
        <v>139</v>
      </c>
      <c r="L273" s="41"/>
      <c r="M273" s="183" t="s">
        <v>32</v>
      </c>
      <c r="N273" s="184" t="s">
        <v>51</v>
      </c>
      <c r="O273" s="66"/>
      <c r="P273" s="185">
        <f t="shared" si="1"/>
        <v>0</v>
      </c>
      <c r="Q273" s="185">
        <v>0</v>
      </c>
      <c r="R273" s="185">
        <f t="shared" si="2"/>
        <v>0</v>
      </c>
      <c r="S273" s="185">
        <v>0</v>
      </c>
      <c r="T273" s="186">
        <f t="shared" si="3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259</v>
      </c>
      <c r="AT273" s="187" t="s">
        <v>135</v>
      </c>
      <c r="AU273" s="187" t="s">
        <v>21</v>
      </c>
      <c r="AY273" s="18" t="s">
        <v>132</v>
      </c>
      <c r="BE273" s="188">
        <f t="shared" si="4"/>
        <v>0</v>
      </c>
      <c r="BF273" s="188">
        <f t="shared" si="5"/>
        <v>0</v>
      </c>
      <c r="BG273" s="188">
        <f t="shared" si="6"/>
        <v>0</v>
      </c>
      <c r="BH273" s="188">
        <f t="shared" si="7"/>
        <v>0</v>
      </c>
      <c r="BI273" s="188">
        <f t="shared" si="8"/>
        <v>0</v>
      </c>
      <c r="BJ273" s="18" t="s">
        <v>141</v>
      </c>
      <c r="BK273" s="188">
        <f t="shared" si="9"/>
        <v>0</v>
      </c>
      <c r="BL273" s="18" t="s">
        <v>259</v>
      </c>
      <c r="BM273" s="187" t="s">
        <v>943</v>
      </c>
    </row>
    <row r="274" spans="1:65" s="2" customFormat="1" ht="24.2" customHeight="1">
      <c r="A274" s="36"/>
      <c r="B274" s="37"/>
      <c r="C274" s="176" t="s">
        <v>536</v>
      </c>
      <c r="D274" s="176" t="s">
        <v>135</v>
      </c>
      <c r="E274" s="177" t="s">
        <v>513</v>
      </c>
      <c r="F274" s="178" t="s">
        <v>514</v>
      </c>
      <c r="G274" s="179" t="s">
        <v>221</v>
      </c>
      <c r="H274" s="180">
        <v>19</v>
      </c>
      <c r="I274" s="181"/>
      <c r="J274" s="182">
        <f t="shared" si="0"/>
        <v>0</v>
      </c>
      <c r="K274" s="178" t="s">
        <v>139</v>
      </c>
      <c r="L274" s="41"/>
      <c r="M274" s="183" t="s">
        <v>32</v>
      </c>
      <c r="N274" s="184" t="s">
        <v>51</v>
      </c>
      <c r="O274" s="66"/>
      <c r="P274" s="185">
        <f t="shared" si="1"/>
        <v>0</v>
      </c>
      <c r="Q274" s="185">
        <v>3.62E-3</v>
      </c>
      <c r="R274" s="185">
        <f t="shared" si="2"/>
        <v>6.8779999999999994E-2</v>
      </c>
      <c r="S274" s="185">
        <v>0</v>
      </c>
      <c r="T274" s="186">
        <f t="shared" si="3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7" t="s">
        <v>259</v>
      </c>
      <c r="AT274" s="187" t="s">
        <v>135</v>
      </c>
      <c r="AU274" s="187" t="s">
        <v>21</v>
      </c>
      <c r="AY274" s="18" t="s">
        <v>132</v>
      </c>
      <c r="BE274" s="188">
        <f t="shared" si="4"/>
        <v>0</v>
      </c>
      <c r="BF274" s="188">
        <f t="shared" si="5"/>
        <v>0</v>
      </c>
      <c r="BG274" s="188">
        <f t="shared" si="6"/>
        <v>0</v>
      </c>
      <c r="BH274" s="188">
        <f t="shared" si="7"/>
        <v>0</v>
      </c>
      <c r="BI274" s="188">
        <f t="shared" si="8"/>
        <v>0</v>
      </c>
      <c r="BJ274" s="18" t="s">
        <v>141</v>
      </c>
      <c r="BK274" s="188">
        <f t="shared" si="9"/>
        <v>0</v>
      </c>
      <c r="BL274" s="18" t="s">
        <v>259</v>
      </c>
      <c r="BM274" s="187" t="s">
        <v>944</v>
      </c>
    </row>
    <row r="275" spans="1:65" s="2" customFormat="1" ht="14.45" customHeight="1">
      <c r="A275" s="36"/>
      <c r="B275" s="37"/>
      <c r="C275" s="176" t="s">
        <v>540</v>
      </c>
      <c r="D275" s="176" t="s">
        <v>135</v>
      </c>
      <c r="E275" s="177" t="s">
        <v>517</v>
      </c>
      <c r="F275" s="178" t="s">
        <v>518</v>
      </c>
      <c r="G275" s="179" t="s">
        <v>373</v>
      </c>
      <c r="H275" s="180">
        <v>72</v>
      </c>
      <c r="I275" s="181"/>
      <c r="J275" s="182">
        <f t="shared" si="0"/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 t="shared" si="1"/>
        <v>0</v>
      </c>
      <c r="Q275" s="185">
        <v>4.0000000000000002E-4</v>
      </c>
      <c r="R275" s="185">
        <f t="shared" si="2"/>
        <v>2.8800000000000003E-2</v>
      </c>
      <c r="S275" s="185">
        <v>0</v>
      </c>
      <c r="T275" s="186">
        <f t="shared" si="3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150</v>
      </c>
      <c r="AT275" s="187" t="s">
        <v>135</v>
      </c>
      <c r="AU275" s="187" t="s">
        <v>21</v>
      </c>
      <c r="AY275" s="18" t="s">
        <v>132</v>
      </c>
      <c r="BE275" s="188">
        <f t="shared" si="4"/>
        <v>0</v>
      </c>
      <c r="BF275" s="188">
        <f t="shared" si="5"/>
        <v>0</v>
      </c>
      <c r="BG275" s="188">
        <f t="shared" si="6"/>
        <v>0</v>
      </c>
      <c r="BH275" s="188">
        <f t="shared" si="7"/>
        <v>0</v>
      </c>
      <c r="BI275" s="188">
        <f t="shared" si="8"/>
        <v>0</v>
      </c>
      <c r="BJ275" s="18" t="s">
        <v>141</v>
      </c>
      <c r="BK275" s="188">
        <f t="shared" si="9"/>
        <v>0</v>
      </c>
      <c r="BL275" s="18" t="s">
        <v>150</v>
      </c>
      <c r="BM275" s="187" t="s">
        <v>945</v>
      </c>
    </row>
    <row r="276" spans="1:65" s="2" customFormat="1" ht="24.2" customHeight="1">
      <c r="A276" s="36"/>
      <c r="B276" s="37"/>
      <c r="C276" s="176" t="s">
        <v>544</v>
      </c>
      <c r="D276" s="176" t="s">
        <v>135</v>
      </c>
      <c r="E276" s="177" t="s">
        <v>521</v>
      </c>
      <c r="F276" s="178" t="s">
        <v>522</v>
      </c>
      <c r="G276" s="179" t="s">
        <v>221</v>
      </c>
      <c r="H276" s="180">
        <v>38</v>
      </c>
      <c r="I276" s="181"/>
      <c r="J276" s="182">
        <f t="shared" si="0"/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 t="shared" si="1"/>
        <v>0</v>
      </c>
      <c r="Q276" s="185">
        <v>5.6499999999999996E-3</v>
      </c>
      <c r="R276" s="185">
        <f t="shared" si="2"/>
        <v>0.21469999999999997</v>
      </c>
      <c r="S276" s="185">
        <v>0</v>
      </c>
      <c r="T276" s="186">
        <f t="shared" si="3"/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259</v>
      </c>
      <c r="AT276" s="187" t="s">
        <v>135</v>
      </c>
      <c r="AU276" s="187" t="s">
        <v>21</v>
      </c>
      <c r="AY276" s="18" t="s">
        <v>132</v>
      </c>
      <c r="BE276" s="188">
        <f t="shared" si="4"/>
        <v>0</v>
      </c>
      <c r="BF276" s="188">
        <f t="shared" si="5"/>
        <v>0</v>
      </c>
      <c r="BG276" s="188">
        <f t="shared" si="6"/>
        <v>0</v>
      </c>
      <c r="BH276" s="188">
        <f t="shared" si="7"/>
        <v>0</v>
      </c>
      <c r="BI276" s="188">
        <f t="shared" si="8"/>
        <v>0</v>
      </c>
      <c r="BJ276" s="18" t="s">
        <v>141</v>
      </c>
      <c r="BK276" s="188">
        <f t="shared" si="9"/>
        <v>0</v>
      </c>
      <c r="BL276" s="18" t="s">
        <v>259</v>
      </c>
      <c r="BM276" s="187" t="s">
        <v>946</v>
      </c>
    </row>
    <row r="277" spans="1:65" s="2" customFormat="1" ht="24.2" customHeight="1">
      <c r="A277" s="36"/>
      <c r="B277" s="37"/>
      <c r="C277" s="176" t="s">
        <v>548</v>
      </c>
      <c r="D277" s="176" t="s">
        <v>135</v>
      </c>
      <c r="E277" s="177" t="s">
        <v>947</v>
      </c>
      <c r="F277" s="178" t="s">
        <v>948</v>
      </c>
      <c r="G277" s="179" t="s">
        <v>221</v>
      </c>
      <c r="H277" s="180">
        <v>4.5999999999999996</v>
      </c>
      <c r="I277" s="181"/>
      <c r="J277" s="182">
        <f t="shared" si="0"/>
        <v>0</v>
      </c>
      <c r="K277" s="178" t="s">
        <v>32</v>
      </c>
      <c r="L277" s="41"/>
      <c r="M277" s="183" t="s">
        <v>32</v>
      </c>
      <c r="N277" s="184" t="s">
        <v>51</v>
      </c>
      <c r="O277" s="66"/>
      <c r="P277" s="185">
        <f t="shared" si="1"/>
        <v>0</v>
      </c>
      <c r="Q277" s="185">
        <v>1.1000000000000001E-3</v>
      </c>
      <c r="R277" s="185">
        <f t="shared" si="2"/>
        <v>5.0600000000000003E-3</v>
      </c>
      <c r="S277" s="185">
        <v>0</v>
      </c>
      <c r="T277" s="186">
        <f t="shared" si="3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259</v>
      </c>
      <c r="AT277" s="187" t="s">
        <v>135</v>
      </c>
      <c r="AU277" s="187" t="s">
        <v>21</v>
      </c>
      <c r="AY277" s="18" t="s">
        <v>132</v>
      </c>
      <c r="BE277" s="188">
        <f t="shared" si="4"/>
        <v>0</v>
      </c>
      <c r="BF277" s="188">
        <f t="shared" si="5"/>
        <v>0</v>
      </c>
      <c r="BG277" s="188">
        <f t="shared" si="6"/>
        <v>0</v>
      </c>
      <c r="BH277" s="188">
        <f t="shared" si="7"/>
        <v>0</v>
      </c>
      <c r="BI277" s="188">
        <f t="shared" si="8"/>
        <v>0</v>
      </c>
      <c r="BJ277" s="18" t="s">
        <v>141</v>
      </c>
      <c r="BK277" s="188">
        <f t="shared" si="9"/>
        <v>0</v>
      </c>
      <c r="BL277" s="18" t="s">
        <v>259</v>
      </c>
      <c r="BM277" s="187" t="s">
        <v>949</v>
      </c>
    </row>
    <row r="278" spans="1:65" s="2" customFormat="1" ht="24.2" customHeight="1">
      <c r="A278" s="36"/>
      <c r="B278" s="37"/>
      <c r="C278" s="176" t="s">
        <v>552</v>
      </c>
      <c r="D278" s="176" t="s">
        <v>135</v>
      </c>
      <c r="E278" s="177" t="s">
        <v>950</v>
      </c>
      <c r="F278" s="178" t="s">
        <v>951</v>
      </c>
      <c r="G278" s="179" t="s">
        <v>221</v>
      </c>
      <c r="H278" s="180">
        <v>26</v>
      </c>
      <c r="I278" s="181"/>
      <c r="J278" s="182">
        <f t="shared" si="0"/>
        <v>0</v>
      </c>
      <c r="K278" s="178" t="s">
        <v>139</v>
      </c>
      <c r="L278" s="41"/>
      <c r="M278" s="183" t="s">
        <v>32</v>
      </c>
      <c r="N278" s="184" t="s">
        <v>51</v>
      </c>
      <c r="O278" s="66"/>
      <c r="P278" s="185">
        <f t="shared" si="1"/>
        <v>0</v>
      </c>
      <c r="Q278" s="185">
        <v>3.5799999999999998E-3</v>
      </c>
      <c r="R278" s="185">
        <f t="shared" si="2"/>
        <v>9.3079999999999996E-2</v>
      </c>
      <c r="S278" s="185">
        <v>0</v>
      </c>
      <c r="T278" s="186">
        <f t="shared" si="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259</v>
      </c>
      <c r="AT278" s="187" t="s">
        <v>135</v>
      </c>
      <c r="AU278" s="187" t="s">
        <v>21</v>
      </c>
      <c r="AY278" s="18" t="s">
        <v>132</v>
      </c>
      <c r="BE278" s="188">
        <f t="shared" si="4"/>
        <v>0</v>
      </c>
      <c r="BF278" s="188">
        <f t="shared" si="5"/>
        <v>0</v>
      </c>
      <c r="BG278" s="188">
        <f t="shared" si="6"/>
        <v>0</v>
      </c>
      <c r="BH278" s="188">
        <f t="shared" si="7"/>
        <v>0</v>
      </c>
      <c r="BI278" s="188">
        <f t="shared" si="8"/>
        <v>0</v>
      </c>
      <c r="BJ278" s="18" t="s">
        <v>141</v>
      </c>
      <c r="BK278" s="188">
        <f t="shared" si="9"/>
        <v>0</v>
      </c>
      <c r="BL278" s="18" t="s">
        <v>259</v>
      </c>
      <c r="BM278" s="187" t="s">
        <v>952</v>
      </c>
    </row>
    <row r="279" spans="1:65" s="13" customFormat="1">
      <c r="B279" s="194"/>
      <c r="C279" s="195"/>
      <c r="D279" s="196" t="s">
        <v>193</v>
      </c>
      <c r="E279" s="197" t="s">
        <v>32</v>
      </c>
      <c r="F279" s="198" t="s">
        <v>953</v>
      </c>
      <c r="G279" s="195"/>
      <c r="H279" s="199">
        <v>26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193</v>
      </c>
      <c r="AU279" s="205" t="s">
        <v>21</v>
      </c>
      <c r="AV279" s="13" t="s">
        <v>141</v>
      </c>
      <c r="AW279" s="13" t="s">
        <v>41</v>
      </c>
      <c r="AX279" s="13" t="s">
        <v>21</v>
      </c>
      <c r="AY279" s="205" t="s">
        <v>132</v>
      </c>
    </row>
    <row r="280" spans="1:65" s="2" customFormat="1" ht="24.2" customHeight="1">
      <c r="A280" s="36"/>
      <c r="B280" s="37"/>
      <c r="C280" s="176" t="s">
        <v>556</v>
      </c>
      <c r="D280" s="176" t="s">
        <v>135</v>
      </c>
      <c r="E280" s="177" t="s">
        <v>525</v>
      </c>
      <c r="F280" s="178" t="s">
        <v>526</v>
      </c>
      <c r="G280" s="179" t="s">
        <v>221</v>
      </c>
      <c r="H280" s="180">
        <v>26</v>
      </c>
      <c r="I280" s="181"/>
      <c r="J280" s="182">
        <f>ROUND(I280*H280,2)</f>
        <v>0</v>
      </c>
      <c r="K280" s="178" t="s">
        <v>139</v>
      </c>
      <c r="L280" s="41"/>
      <c r="M280" s="183" t="s">
        <v>32</v>
      </c>
      <c r="N280" s="184" t="s">
        <v>51</v>
      </c>
      <c r="O280" s="66"/>
      <c r="P280" s="185">
        <f>O280*H280</f>
        <v>0</v>
      </c>
      <c r="Q280" s="185">
        <v>4.2900000000000004E-3</v>
      </c>
      <c r="R280" s="185">
        <f>Q280*H280</f>
        <v>0.11154000000000001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259</v>
      </c>
      <c r="AT280" s="187" t="s">
        <v>135</v>
      </c>
      <c r="AU280" s="187" t="s">
        <v>21</v>
      </c>
      <c r="AY280" s="18" t="s">
        <v>132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8" t="s">
        <v>141</v>
      </c>
      <c r="BK280" s="188">
        <f>ROUND(I280*H280,2)</f>
        <v>0</v>
      </c>
      <c r="BL280" s="18" t="s">
        <v>259</v>
      </c>
      <c r="BM280" s="187" t="s">
        <v>954</v>
      </c>
    </row>
    <row r="281" spans="1:65" s="13" customFormat="1">
      <c r="B281" s="194"/>
      <c r="C281" s="195"/>
      <c r="D281" s="196" t="s">
        <v>193</v>
      </c>
      <c r="E281" s="197" t="s">
        <v>32</v>
      </c>
      <c r="F281" s="198" t="s">
        <v>953</v>
      </c>
      <c r="G281" s="195"/>
      <c r="H281" s="199">
        <v>26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193</v>
      </c>
      <c r="AU281" s="205" t="s">
        <v>21</v>
      </c>
      <c r="AV281" s="13" t="s">
        <v>141</v>
      </c>
      <c r="AW281" s="13" t="s">
        <v>41</v>
      </c>
      <c r="AX281" s="13" t="s">
        <v>79</v>
      </c>
      <c r="AY281" s="205" t="s">
        <v>132</v>
      </c>
    </row>
    <row r="282" spans="1:65" s="14" customFormat="1">
      <c r="B282" s="206"/>
      <c r="C282" s="207"/>
      <c r="D282" s="196" t="s">
        <v>193</v>
      </c>
      <c r="E282" s="208" t="s">
        <v>32</v>
      </c>
      <c r="F282" s="209" t="s">
        <v>195</v>
      </c>
      <c r="G282" s="207"/>
      <c r="H282" s="210">
        <v>26</v>
      </c>
      <c r="I282" s="211"/>
      <c r="J282" s="207"/>
      <c r="K282" s="207"/>
      <c r="L282" s="212"/>
      <c r="M282" s="213"/>
      <c r="N282" s="214"/>
      <c r="O282" s="214"/>
      <c r="P282" s="214"/>
      <c r="Q282" s="214"/>
      <c r="R282" s="214"/>
      <c r="S282" s="214"/>
      <c r="T282" s="215"/>
      <c r="AT282" s="216" t="s">
        <v>193</v>
      </c>
      <c r="AU282" s="216" t="s">
        <v>21</v>
      </c>
      <c r="AV282" s="14" t="s">
        <v>150</v>
      </c>
      <c r="AW282" s="14" t="s">
        <v>41</v>
      </c>
      <c r="AX282" s="14" t="s">
        <v>21</v>
      </c>
      <c r="AY282" s="216" t="s">
        <v>132</v>
      </c>
    </row>
    <row r="283" spans="1:65" s="2" customFormat="1" ht="14.45" customHeight="1">
      <c r="A283" s="36"/>
      <c r="B283" s="37"/>
      <c r="C283" s="176" t="s">
        <v>560</v>
      </c>
      <c r="D283" s="176" t="s">
        <v>135</v>
      </c>
      <c r="E283" s="177" t="s">
        <v>529</v>
      </c>
      <c r="F283" s="178" t="s">
        <v>530</v>
      </c>
      <c r="G283" s="179" t="s">
        <v>221</v>
      </c>
      <c r="H283" s="180">
        <v>14.7</v>
      </c>
      <c r="I283" s="181"/>
      <c r="J283" s="182">
        <f t="shared" ref="J283:J291" si="10">ROUND(I283*H283,2)</f>
        <v>0</v>
      </c>
      <c r="K283" s="178" t="s">
        <v>32</v>
      </c>
      <c r="L283" s="41"/>
      <c r="M283" s="183" t="s">
        <v>32</v>
      </c>
      <c r="N283" s="184" t="s">
        <v>51</v>
      </c>
      <c r="O283" s="66"/>
      <c r="P283" s="185">
        <f t="shared" ref="P283:P291" si="11">O283*H283</f>
        <v>0</v>
      </c>
      <c r="Q283" s="185">
        <v>2.9099999999999998E-3</v>
      </c>
      <c r="R283" s="185">
        <f t="shared" ref="R283:R291" si="12">Q283*H283</f>
        <v>4.2776999999999996E-2</v>
      </c>
      <c r="S283" s="185">
        <v>0</v>
      </c>
      <c r="T283" s="186">
        <f t="shared" ref="T283:T291" si="13"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259</v>
      </c>
      <c r="AT283" s="187" t="s">
        <v>135</v>
      </c>
      <c r="AU283" s="187" t="s">
        <v>21</v>
      </c>
      <c r="AY283" s="18" t="s">
        <v>132</v>
      </c>
      <c r="BE283" s="188">
        <f t="shared" ref="BE283:BE291" si="14">IF(N283="základní",J283,0)</f>
        <v>0</v>
      </c>
      <c r="BF283" s="188">
        <f t="shared" ref="BF283:BF291" si="15">IF(N283="snížená",J283,0)</f>
        <v>0</v>
      </c>
      <c r="BG283" s="188">
        <f t="shared" ref="BG283:BG291" si="16">IF(N283="zákl. přenesená",J283,0)</f>
        <v>0</v>
      </c>
      <c r="BH283" s="188">
        <f t="shared" ref="BH283:BH291" si="17">IF(N283="sníž. přenesená",J283,0)</f>
        <v>0</v>
      </c>
      <c r="BI283" s="188">
        <f t="shared" ref="BI283:BI291" si="18">IF(N283="nulová",J283,0)</f>
        <v>0</v>
      </c>
      <c r="BJ283" s="18" t="s">
        <v>141</v>
      </c>
      <c r="BK283" s="188">
        <f t="shared" ref="BK283:BK291" si="19">ROUND(I283*H283,2)</f>
        <v>0</v>
      </c>
      <c r="BL283" s="18" t="s">
        <v>259</v>
      </c>
      <c r="BM283" s="187" t="s">
        <v>955</v>
      </c>
    </row>
    <row r="284" spans="1:65" s="2" customFormat="1" ht="24.2" customHeight="1">
      <c r="A284" s="36"/>
      <c r="B284" s="37"/>
      <c r="C284" s="176" t="s">
        <v>568</v>
      </c>
      <c r="D284" s="176" t="s">
        <v>135</v>
      </c>
      <c r="E284" s="177" t="s">
        <v>533</v>
      </c>
      <c r="F284" s="178" t="s">
        <v>534</v>
      </c>
      <c r="G284" s="179" t="s">
        <v>191</v>
      </c>
      <c r="H284" s="180">
        <v>6</v>
      </c>
      <c r="I284" s="181"/>
      <c r="J284" s="182">
        <f t="shared" si="10"/>
        <v>0</v>
      </c>
      <c r="K284" s="178" t="s">
        <v>139</v>
      </c>
      <c r="L284" s="41"/>
      <c r="M284" s="183" t="s">
        <v>32</v>
      </c>
      <c r="N284" s="184" t="s">
        <v>51</v>
      </c>
      <c r="O284" s="66"/>
      <c r="P284" s="185">
        <f t="shared" si="11"/>
        <v>0</v>
      </c>
      <c r="Q284" s="185">
        <v>1.082E-2</v>
      </c>
      <c r="R284" s="185">
        <f t="shared" si="12"/>
        <v>6.4920000000000005E-2</v>
      </c>
      <c r="S284" s="185">
        <v>0</v>
      </c>
      <c r="T284" s="186">
        <f t="shared" si="13"/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259</v>
      </c>
      <c r="AT284" s="187" t="s">
        <v>135</v>
      </c>
      <c r="AU284" s="187" t="s">
        <v>21</v>
      </c>
      <c r="AY284" s="18" t="s">
        <v>132</v>
      </c>
      <c r="BE284" s="188">
        <f t="shared" si="14"/>
        <v>0</v>
      </c>
      <c r="BF284" s="188">
        <f t="shared" si="15"/>
        <v>0</v>
      </c>
      <c r="BG284" s="188">
        <f t="shared" si="16"/>
        <v>0</v>
      </c>
      <c r="BH284" s="188">
        <f t="shared" si="17"/>
        <v>0</v>
      </c>
      <c r="BI284" s="188">
        <f t="shared" si="18"/>
        <v>0</v>
      </c>
      <c r="BJ284" s="18" t="s">
        <v>141</v>
      </c>
      <c r="BK284" s="188">
        <f t="shared" si="19"/>
        <v>0</v>
      </c>
      <c r="BL284" s="18" t="s">
        <v>259</v>
      </c>
      <c r="BM284" s="187" t="s">
        <v>956</v>
      </c>
    </row>
    <row r="285" spans="1:65" s="2" customFormat="1" ht="14.45" customHeight="1">
      <c r="A285" s="36"/>
      <c r="B285" s="37"/>
      <c r="C285" s="176" t="s">
        <v>573</v>
      </c>
      <c r="D285" s="176" t="s">
        <v>135</v>
      </c>
      <c r="E285" s="177" t="s">
        <v>537</v>
      </c>
      <c r="F285" s="178" t="s">
        <v>538</v>
      </c>
      <c r="G285" s="179" t="s">
        <v>221</v>
      </c>
      <c r="H285" s="180">
        <v>39.200000000000003</v>
      </c>
      <c r="I285" s="181"/>
      <c r="J285" s="182">
        <f t="shared" si="10"/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 t="shared" si="11"/>
        <v>0</v>
      </c>
      <c r="Q285" s="185">
        <v>0</v>
      </c>
      <c r="R285" s="185">
        <f t="shared" si="12"/>
        <v>0</v>
      </c>
      <c r="S285" s="185">
        <v>0</v>
      </c>
      <c r="T285" s="186">
        <f t="shared" si="13"/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259</v>
      </c>
      <c r="AT285" s="187" t="s">
        <v>135</v>
      </c>
      <c r="AU285" s="187" t="s">
        <v>21</v>
      </c>
      <c r="AY285" s="18" t="s">
        <v>132</v>
      </c>
      <c r="BE285" s="188">
        <f t="shared" si="14"/>
        <v>0</v>
      </c>
      <c r="BF285" s="188">
        <f t="shared" si="15"/>
        <v>0</v>
      </c>
      <c r="BG285" s="188">
        <f t="shared" si="16"/>
        <v>0</v>
      </c>
      <c r="BH285" s="188">
        <f t="shared" si="17"/>
        <v>0</v>
      </c>
      <c r="BI285" s="188">
        <f t="shared" si="18"/>
        <v>0</v>
      </c>
      <c r="BJ285" s="18" t="s">
        <v>141</v>
      </c>
      <c r="BK285" s="188">
        <f t="shared" si="19"/>
        <v>0</v>
      </c>
      <c r="BL285" s="18" t="s">
        <v>259</v>
      </c>
      <c r="BM285" s="187" t="s">
        <v>957</v>
      </c>
    </row>
    <row r="286" spans="1:65" s="2" customFormat="1" ht="14.45" customHeight="1">
      <c r="A286" s="36"/>
      <c r="B286" s="37"/>
      <c r="C286" s="176" t="s">
        <v>578</v>
      </c>
      <c r="D286" s="176" t="s">
        <v>135</v>
      </c>
      <c r="E286" s="177" t="s">
        <v>541</v>
      </c>
      <c r="F286" s="178" t="s">
        <v>542</v>
      </c>
      <c r="G286" s="179" t="s">
        <v>373</v>
      </c>
      <c r="H286" s="180">
        <v>3</v>
      </c>
      <c r="I286" s="181"/>
      <c r="J286" s="182">
        <f t="shared" si="10"/>
        <v>0</v>
      </c>
      <c r="K286" s="178" t="s">
        <v>139</v>
      </c>
      <c r="L286" s="41"/>
      <c r="M286" s="183" t="s">
        <v>32</v>
      </c>
      <c r="N286" s="184" t="s">
        <v>51</v>
      </c>
      <c r="O286" s="66"/>
      <c r="P286" s="185">
        <f t="shared" si="11"/>
        <v>0</v>
      </c>
      <c r="Q286" s="185">
        <v>0</v>
      </c>
      <c r="R286" s="185">
        <f t="shared" si="12"/>
        <v>0</v>
      </c>
      <c r="S286" s="185">
        <v>0</v>
      </c>
      <c r="T286" s="186">
        <f t="shared" si="13"/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259</v>
      </c>
      <c r="AT286" s="187" t="s">
        <v>135</v>
      </c>
      <c r="AU286" s="187" t="s">
        <v>21</v>
      </c>
      <c r="AY286" s="18" t="s">
        <v>132</v>
      </c>
      <c r="BE286" s="188">
        <f t="shared" si="14"/>
        <v>0</v>
      </c>
      <c r="BF286" s="188">
        <f t="shared" si="15"/>
        <v>0</v>
      </c>
      <c r="BG286" s="188">
        <f t="shared" si="16"/>
        <v>0</v>
      </c>
      <c r="BH286" s="188">
        <f t="shared" si="17"/>
        <v>0</v>
      </c>
      <c r="BI286" s="188">
        <f t="shared" si="18"/>
        <v>0</v>
      </c>
      <c r="BJ286" s="18" t="s">
        <v>141</v>
      </c>
      <c r="BK286" s="188">
        <f t="shared" si="19"/>
        <v>0</v>
      </c>
      <c r="BL286" s="18" t="s">
        <v>259</v>
      </c>
      <c r="BM286" s="187" t="s">
        <v>958</v>
      </c>
    </row>
    <row r="287" spans="1:65" s="2" customFormat="1" ht="24.2" customHeight="1">
      <c r="A287" s="36"/>
      <c r="B287" s="37"/>
      <c r="C287" s="176" t="s">
        <v>582</v>
      </c>
      <c r="D287" s="176" t="s">
        <v>135</v>
      </c>
      <c r="E287" s="177" t="s">
        <v>545</v>
      </c>
      <c r="F287" s="178" t="s">
        <v>546</v>
      </c>
      <c r="G287" s="179" t="s">
        <v>221</v>
      </c>
      <c r="H287" s="180">
        <v>22.8</v>
      </c>
      <c r="I287" s="181"/>
      <c r="J287" s="182">
        <f t="shared" si="10"/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 t="shared" si="11"/>
        <v>0</v>
      </c>
      <c r="Q287" s="185">
        <v>2.1700000000000001E-3</v>
      </c>
      <c r="R287" s="185">
        <f t="shared" si="12"/>
        <v>4.9476000000000006E-2</v>
      </c>
      <c r="S287" s="185">
        <v>0</v>
      </c>
      <c r="T287" s="186">
        <f t="shared" si="13"/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259</v>
      </c>
      <c r="AT287" s="187" t="s">
        <v>135</v>
      </c>
      <c r="AU287" s="187" t="s">
        <v>21</v>
      </c>
      <c r="AY287" s="18" t="s">
        <v>132</v>
      </c>
      <c r="BE287" s="188">
        <f t="shared" si="14"/>
        <v>0</v>
      </c>
      <c r="BF287" s="188">
        <f t="shared" si="15"/>
        <v>0</v>
      </c>
      <c r="BG287" s="188">
        <f t="shared" si="16"/>
        <v>0</v>
      </c>
      <c r="BH287" s="188">
        <f t="shared" si="17"/>
        <v>0</v>
      </c>
      <c r="BI287" s="188">
        <f t="shared" si="18"/>
        <v>0</v>
      </c>
      <c r="BJ287" s="18" t="s">
        <v>141</v>
      </c>
      <c r="BK287" s="188">
        <f t="shared" si="19"/>
        <v>0</v>
      </c>
      <c r="BL287" s="18" t="s">
        <v>259</v>
      </c>
      <c r="BM287" s="187" t="s">
        <v>959</v>
      </c>
    </row>
    <row r="288" spans="1:65" s="2" customFormat="1" ht="14.45" customHeight="1">
      <c r="A288" s="36"/>
      <c r="B288" s="37"/>
      <c r="C288" s="176" t="s">
        <v>586</v>
      </c>
      <c r="D288" s="176" t="s">
        <v>135</v>
      </c>
      <c r="E288" s="177" t="s">
        <v>549</v>
      </c>
      <c r="F288" s="178" t="s">
        <v>550</v>
      </c>
      <c r="G288" s="179" t="s">
        <v>373</v>
      </c>
      <c r="H288" s="180">
        <v>6</v>
      </c>
      <c r="I288" s="181"/>
      <c r="J288" s="182">
        <f t="shared" si="10"/>
        <v>0</v>
      </c>
      <c r="K288" s="178" t="s">
        <v>32</v>
      </c>
      <c r="L288" s="41"/>
      <c r="M288" s="183" t="s">
        <v>32</v>
      </c>
      <c r="N288" s="184" t="s">
        <v>51</v>
      </c>
      <c r="O288" s="66"/>
      <c r="P288" s="185">
        <f t="shared" si="11"/>
        <v>0</v>
      </c>
      <c r="Q288" s="185">
        <v>0</v>
      </c>
      <c r="R288" s="185">
        <f t="shared" si="12"/>
        <v>0</v>
      </c>
      <c r="S288" s="185">
        <v>0</v>
      </c>
      <c r="T288" s="186">
        <f t="shared" si="13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7" t="s">
        <v>259</v>
      </c>
      <c r="AT288" s="187" t="s">
        <v>135</v>
      </c>
      <c r="AU288" s="187" t="s">
        <v>21</v>
      </c>
      <c r="AY288" s="18" t="s">
        <v>132</v>
      </c>
      <c r="BE288" s="188">
        <f t="shared" si="14"/>
        <v>0</v>
      </c>
      <c r="BF288" s="188">
        <f t="shared" si="15"/>
        <v>0</v>
      </c>
      <c r="BG288" s="188">
        <f t="shared" si="16"/>
        <v>0</v>
      </c>
      <c r="BH288" s="188">
        <f t="shared" si="17"/>
        <v>0</v>
      </c>
      <c r="BI288" s="188">
        <f t="shared" si="18"/>
        <v>0</v>
      </c>
      <c r="BJ288" s="18" t="s">
        <v>141</v>
      </c>
      <c r="BK288" s="188">
        <f t="shared" si="19"/>
        <v>0</v>
      </c>
      <c r="BL288" s="18" t="s">
        <v>259</v>
      </c>
      <c r="BM288" s="187" t="s">
        <v>960</v>
      </c>
    </row>
    <row r="289" spans="1:65" s="2" customFormat="1" ht="14.45" customHeight="1">
      <c r="A289" s="36"/>
      <c r="B289" s="37"/>
      <c r="C289" s="176" t="s">
        <v>591</v>
      </c>
      <c r="D289" s="176" t="s">
        <v>135</v>
      </c>
      <c r="E289" s="177" t="s">
        <v>553</v>
      </c>
      <c r="F289" s="178" t="s">
        <v>554</v>
      </c>
      <c r="G289" s="179" t="s">
        <v>373</v>
      </c>
      <c r="H289" s="180">
        <v>6</v>
      </c>
      <c r="I289" s="181"/>
      <c r="J289" s="182">
        <f t="shared" si="10"/>
        <v>0</v>
      </c>
      <c r="K289" s="178" t="s">
        <v>139</v>
      </c>
      <c r="L289" s="41"/>
      <c r="M289" s="183" t="s">
        <v>32</v>
      </c>
      <c r="N289" s="184" t="s">
        <v>51</v>
      </c>
      <c r="O289" s="66"/>
      <c r="P289" s="185">
        <f t="shared" si="11"/>
        <v>0</v>
      </c>
      <c r="Q289" s="185">
        <v>0</v>
      </c>
      <c r="R289" s="185">
        <f t="shared" si="12"/>
        <v>0</v>
      </c>
      <c r="S289" s="185">
        <v>1.6500000000000001E-2</v>
      </c>
      <c r="T289" s="186">
        <f t="shared" si="13"/>
        <v>9.9000000000000005E-2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259</v>
      </c>
      <c r="AT289" s="187" t="s">
        <v>135</v>
      </c>
      <c r="AU289" s="187" t="s">
        <v>21</v>
      </c>
      <c r="AY289" s="18" t="s">
        <v>132</v>
      </c>
      <c r="BE289" s="188">
        <f t="shared" si="14"/>
        <v>0</v>
      </c>
      <c r="BF289" s="188">
        <f t="shared" si="15"/>
        <v>0</v>
      </c>
      <c r="BG289" s="188">
        <f t="shared" si="16"/>
        <v>0</v>
      </c>
      <c r="BH289" s="188">
        <f t="shared" si="17"/>
        <v>0</v>
      </c>
      <c r="BI289" s="188">
        <f t="shared" si="18"/>
        <v>0</v>
      </c>
      <c r="BJ289" s="18" t="s">
        <v>141</v>
      </c>
      <c r="BK289" s="188">
        <f t="shared" si="19"/>
        <v>0</v>
      </c>
      <c r="BL289" s="18" t="s">
        <v>259</v>
      </c>
      <c r="BM289" s="187" t="s">
        <v>961</v>
      </c>
    </row>
    <row r="290" spans="1:65" s="2" customFormat="1" ht="14.45" customHeight="1">
      <c r="A290" s="36"/>
      <c r="B290" s="37"/>
      <c r="C290" s="176" t="s">
        <v>595</v>
      </c>
      <c r="D290" s="176" t="s">
        <v>135</v>
      </c>
      <c r="E290" s="177" t="s">
        <v>557</v>
      </c>
      <c r="F290" s="178" t="s">
        <v>558</v>
      </c>
      <c r="G290" s="179" t="s">
        <v>242</v>
      </c>
      <c r="H290" s="180">
        <v>2.29</v>
      </c>
      <c r="I290" s="181"/>
      <c r="J290" s="182">
        <f t="shared" si="10"/>
        <v>0</v>
      </c>
      <c r="K290" s="178" t="s">
        <v>139</v>
      </c>
      <c r="L290" s="41"/>
      <c r="M290" s="183" t="s">
        <v>32</v>
      </c>
      <c r="N290" s="184" t="s">
        <v>51</v>
      </c>
      <c r="O290" s="66"/>
      <c r="P290" s="185">
        <f t="shared" si="11"/>
        <v>0</v>
      </c>
      <c r="Q290" s="185">
        <v>0</v>
      </c>
      <c r="R290" s="185">
        <f t="shared" si="12"/>
        <v>0</v>
      </c>
      <c r="S290" s="185">
        <v>0</v>
      </c>
      <c r="T290" s="186">
        <f t="shared" si="13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259</v>
      </c>
      <c r="AT290" s="187" t="s">
        <v>135</v>
      </c>
      <c r="AU290" s="187" t="s">
        <v>21</v>
      </c>
      <c r="AY290" s="18" t="s">
        <v>132</v>
      </c>
      <c r="BE290" s="188">
        <f t="shared" si="14"/>
        <v>0</v>
      </c>
      <c r="BF290" s="188">
        <f t="shared" si="15"/>
        <v>0</v>
      </c>
      <c r="BG290" s="188">
        <f t="shared" si="16"/>
        <v>0</v>
      </c>
      <c r="BH290" s="188">
        <f t="shared" si="17"/>
        <v>0</v>
      </c>
      <c r="BI290" s="188">
        <f t="shared" si="18"/>
        <v>0</v>
      </c>
      <c r="BJ290" s="18" t="s">
        <v>141</v>
      </c>
      <c r="BK290" s="188">
        <f t="shared" si="19"/>
        <v>0</v>
      </c>
      <c r="BL290" s="18" t="s">
        <v>259</v>
      </c>
      <c r="BM290" s="187" t="s">
        <v>962</v>
      </c>
    </row>
    <row r="291" spans="1:65" s="2" customFormat="1" ht="24.2" customHeight="1">
      <c r="A291" s="36"/>
      <c r="B291" s="37"/>
      <c r="C291" s="176" t="s">
        <v>599</v>
      </c>
      <c r="D291" s="176" t="s">
        <v>135</v>
      </c>
      <c r="E291" s="177" t="s">
        <v>561</v>
      </c>
      <c r="F291" s="178" t="s">
        <v>562</v>
      </c>
      <c r="G291" s="179" t="s">
        <v>242</v>
      </c>
      <c r="H291" s="180">
        <v>0.16600000000000001</v>
      </c>
      <c r="I291" s="181"/>
      <c r="J291" s="182">
        <f t="shared" si="10"/>
        <v>0</v>
      </c>
      <c r="K291" s="178" t="s">
        <v>139</v>
      </c>
      <c r="L291" s="41"/>
      <c r="M291" s="183" t="s">
        <v>32</v>
      </c>
      <c r="N291" s="184" t="s">
        <v>51</v>
      </c>
      <c r="O291" s="66"/>
      <c r="P291" s="185">
        <f t="shared" si="11"/>
        <v>0</v>
      </c>
      <c r="Q291" s="185">
        <v>0</v>
      </c>
      <c r="R291" s="185">
        <f t="shared" si="12"/>
        <v>0</v>
      </c>
      <c r="S291" s="185">
        <v>0</v>
      </c>
      <c r="T291" s="186">
        <f t="shared" si="1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259</v>
      </c>
      <c r="AT291" s="187" t="s">
        <v>135</v>
      </c>
      <c r="AU291" s="187" t="s">
        <v>21</v>
      </c>
      <c r="AY291" s="18" t="s">
        <v>132</v>
      </c>
      <c r="BE291" s="188">
        <f t="shared" si="14"/>
        <v>0</v>
      </c>
      <c r="BF291" s="188">
        <f t="shared" si="15"/>
        <v>0</v>
      </c>
      <c r="BG291" s="188">
        <f t="shared" si="16"/>
        <v>0</v>
      </c>
      <c r="BH291" s="188">
        <f t="shared" si="17"/>
        <v>0</v>
      </c>
      <c r="BI291" s="188">
        <f t="shared" si="18"/>
        <v>0</v>
      </c>
      <c r="BJ291" s="18" t="s">
        <v>141</v>
      </c>
      <c r="BK291" s="188">
        <f t="shared" si="19"/>
        <v>0</v>
      </c>
      <c r="BL291" s="18" t="s">
        <v>259</v>
      </c>
      <c r="BM291" s="187" t="s">
        <v>963</v>
      </c>
    </row>
    <row r="292" spans="1:65" s="12" customFormat="1" ht="25.9" customHeight="1">
      <c r="B292" s="160"/>
      <c r="C292" s="161"/>
      <c r="D292" s="162" t="s">
        <v>78</v>
      </c>
      <c r="E292" s="163" t="s">
        <v>564</v>
      </c>
      <c r="F292" s="163" t="s">
        <v>565</v>
      </c>
      <c r="G292" s="161"/>
      <c r="H292" s="161"/>
      <c r="I292" s="164"/>
      <c r="J292" s="165">
        <f>BK292</f>
        <v>0</v>
      </c>
      <c r="K292" s="161"/>
      <c r="L292" s="166"/>
      <c r="M292" s="167"/>
      <c r="N292" s="168"/>
      <c r="O292" s="168"/>
      <c r="P292" s="169">
        <f>P293+P309+P335+P339+P341+P343+P360+P363+P369+P376+P395+P400</f>
        <v>0</v>
      </c>
      <c r="Q292" s="168"/>
      <c r="R292" s="169">
        <f>R293+R309+R335+R339+R341+R343+R360+R363+R369+R376+R395+R400</f>
        <v>9.4796053199999992</v>
      </c>
      <c r="S292" s="168"/>
      <c r="T292" s="170">
        <f>T293+T309+T335+T339+T341+T343+T360+T363+T369+T376+T395+T400</f>
        <v>1.17407157</v>
      </c>
      <c r="AR292" s="171" t="s">
        <v>141</v>
      </c>
      <c r="AT292" s="172" t="s">
        <v>78</v>
      </c>
      <c r="AU292" s="172" t="s">
        <v>79</v>
      </c>
      <c r="AY292" s="171" t="s">
        <v>132</v>
      </c>
      <c r="BK292" s="173">
        <f>BK293+BK309+BK335+BK339+BK341+BK343+BK360+BK363+BK369+BK376+BK395+BK400</f>
        <v>0</v>
      </c>
    </row>
    <row r="293" spans="1:65" s="12" customFormat="1" ht="22.9" customHeight="1">
      <c r="B293" s="160"/>
      <c r="C293" s="161"/>
      <c r="D293" s="162" t="s">
        <v>78</v>
      </c>
      <c r="E293" s="174" t="s">
        <v>566</v>
      </c>
      <c r="F293" s="174" t="s">
        <v>567</v>
      </c>
      <c r="G293" s="161"/>
      <c r="H293" s="161"/>
      <c r="I293" s="164"/>
      <c r="J293" s="175">
        <f>BK293</f>
        <v>0</v>
      </c>
      <c r="K293" s="161"/>
      <c r="L293" s="166"/>
      <c r="M293" s="167"/>
      <c r="N293" s="168"/>
      <c r="O293" s="168"/>
      <c r="P293" s="169">
        <f>SUM(P294:P308)</f>
        <v>0</v>
      </c>
      <c r="Q293" s="168"/>
      <c r="R293" s="169">
        <f>SUM(R294:R308)</f>
        <v>0.43284800000000001</v>
      </c>
      <c r="S293" s="168"/>
      <c r="T293" s="170">
        <f>SUM(T294:T308)</f>
        <v>0.28349999999999997</v>
      </c>
      <c r="AR293" s="171" t="s">
        <v>141</v>
      </c>
      <c r="AT293" s="172" t="s">
        <v>78</v>
      </c>
      <c r="AU293" s="172" t="s">
        <v>21</v>
      </c>
      <c r="AY293" s="171" t="s">
        <v>132</v>
      </c>
      <c r="BK293" s="173">
        <f>SUM(BK294:BK308)</f>
        <v>0</v>
      </c>
    </row>
    <row r="294" spans="1:65" s="2" customFormat="1" ht="24.2" customHeight="1">
      <c r="A294" s="36"/>
      <c r="B294" s="37"/>
      <c r="C294" s="176" t="s">
        <v>605</v>
      </c>
      <c r="D294" s="176" t="s">
        <v>135</v>
      </c>
      <c r="E294" s="177" t="s">
        <v>569</v>
      </c>
      <c r="F294" s="178" t="s">
        <v>570</v>
      </c>
      <c r="G294" s="179" t="s">
        <v>191</v>
      </c>
      <c r="H294" s="180">
        <v>63</v>
      </c>
      <c r="I294" s="181"/>
      <c r="J294" s="182">
        <f>ROUND(I294*H294,2)</f>
        <v>0</v>
      </c>
      <c r="K294" s="178" t="s">
        <v>139</v>
      </c>
      <c r="L294" s="41"/>
      <c r="M294" s="183" t="s">
        <v>32</v>
      </c>
      <c r="N294" s="184" t="s">
        <v>51</v>
      </c>
      <c r="O294" s="66"/>
      <c r="P294" s="185">
        <f>O294*H294</f>
        <v>0</v>
      </c>
      <c r="Q294" s="185">
        <v>0</v>
      </c>
      <c r="R294" s="185">
        <f>Q294*H294</f>
        <v>0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259</v>
      </c>
      <c r="AT294" s="187" t="s">
        <v>135</v>
      </c>
      <c r="AU294" s="187" t="s">
        <v>141</v>
      </c>
      <c r="AY294" s="18" t="s">
        <v>132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8" t="s">
        <v>141</v>
      </c>
      <c r="BK294" s="188">
        <f>ROUND(I294*H294,2)</f>
        <v>0</v>
      </c>
      <c r="BL294" s="18" t="s">
        <v>259</v>
      </c>
      <c r="BM294" s="187" t="s">
        <v>964</v>
      </c>
    </row>
    <row r="295" spans="1:65" s="13" customFormat="1">
      <c r="B295" s="194"/>
      <c r="C295" s="195"/>
      <c r="D295" s="196" t="s">
        <v>193</v>
      </c>
      <c r="E295" s="197" t="s">
        <v>32</v>
      </c>
      <c r="F295" s="198" t="s">
        <v>572</v>
      </c>
      <c r="G295" s="195"/>
      <c r="H295" s="199">
        <v>63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193</v>
      </c>
      <c r="AU295" s="205" t="s">
        <v>141</v>
      </c>
      <c r="AV295" s="13" t="s">
        <v>141</v>
      </c>
      <c r="AW295" s="13" t="s">
        <v>41</v>
      </c>
      <c r="AX295" s="13" t="s">
        <v>79</v>
      </c>
      <c r="AY295" s="205" t="s">
        <v>132</v>
      </c>
    </row>
    <row r="296" spans="1:65" s="14" customFormat="1">
      <c r="B296" s="206"/>
      <c r="C296" s="207"/>
      <c r="D296" s="196" t="s">
        <v>193</v>
      </c>
      <c r="E296" s="208" t="s">
        <v>32</v>
      </c>
      <c r="F296" s="209" t="s">
        <v>195</v>
      </c>
      <c r="G296" s="207"/>
      <c r="H296" s="210">
        <v>63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193</v>
      </c>
      <c r="AU296" s="216" t="s">
        <v>141</v>
      </c>
      <c r="AV296" s="14" t="s">
        <v>150</v>
      </c>
      <c r="AW296" s="14" t="s">
        <v>41</v>
      </c>
      <c r="AX296" s="14" t="s">
        <v>21</v>
      </c>
      <c r="AY296" s="216" t="s">
        <v>132</v>
      </c>
    </row>
    <row r="297" spans="1:65" s="2" customFormat="1" ht="14.45" customHeight="1">
      <c r="A297" s="36"/>
      <c r="B297" s="37"/>
      <c r="C297" s="217" t="s">
        <v>609</v>
      </c>
      <c r="D297" s="217" t="s">
        <v>234</v>
      </c>
      <c r="E297" s="218" t="s">
        <v>965</v>
      </c>
      <c r="F297" s="219" t="s">
        <v>966</v>
      </c>
      <c r="G297" s="220" t="s">
        <v>967</v>
      </c>
      <c r="H297" s="221">
        <v>69</v>
      </c>
      <c r="I297" s="222"/>
      <c r="J297" s="223">
        <f>ROUND(I297*H297,2)</f>
        <v>0</v>
      </c>
      <c r="K297" s="219" t="s">
        <v>139</v>
      </c>
      <c r="L297" s="224"/>
      <c r="M297" s="225" t="s">
        <v>32</v>
      </c>
      <c r="N297" s="226" t="s">
        <v>51</v>
      </c>
      <c r="O297" s="66"/>
      <c r="P297" s="185">
        <f>O297*H297</f>
        <v>0</v>
      </c>
      <c r="Q297" s="185">
        <v>1E-3</v>
      </c>
      <c r="R297" s="185">
        <f>Q297*H297</f>
        <v>6.9000000000000006E-2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342</v>
      </c>
      <c r="AT297" s="187" t="s">
        <v>234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968</v>
      </c>
    </row>
    <row r="298" spans="1:65" s="2" customFormat="1" ht="14.45" customHeight="1">
      <c r="A298" s="36"/>
      <c r="B298" s="37"/>
      <c r="C298" s="176" t="s">
        <v>615</v>
      </c>
      <c r="D298" s="176" t="s">
        <v>135</v>
      </c>
      <c r="E298" s="177" t="s">
        <v>579</v>
      </c>
      <c r="F298" s="178" t="s">
        <v>580</v>
      </c>
      <c r="G298" s="179" t="s">
        <v>191</v>
      </c>
      <c r="H298" s="180">
        <v>63</v>
      </c>
      <c r="I298" s="181"/>
      <c r="J298" s="182">
        <f>ROUND(I298*H298,2)</f>
        <v>0</v>
      </c>
      <c r="K298" s="178" t="s">
        <v>139</v>
      </c>
      <c r="L298" s="41"/>
      <c r="M298" s="183" t="s">
        <v>32</v>
      </c>
      <c r="N298" s="184" t="s">
        <v>51</v>
      </c>
      <c r="O298" s="66"/>
      <c r="P298" s="185">
        <f>O298*H298</f>
        <v>0</v>
      </c>
      <c r="Q298" s="185">
        <v>0</v>
      </c>
      <c r="R298" s="185">
        <f>Q298*H298</f>
        <v>0</v>
      </c>
      <c r="S298" s="185">
        <v>4.4999999999999997E-3</v>
      </c>
      <c r="T298" s="186">
        <f>S298*H298</f>
        <v>0.28349999999999997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150</v>
      </c>
      <c r="AT298" s="187" t="s">
        <v>135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150</v>
      </c>
      <c r="BM298" s="187" t="s">
        <v>969</v>
      </c>
    </row>
    <row r="299" spans="1:65" s="2" customFormat="1" ht="24.2" customHeight="1">
      <c r="A299" s="36"/>
      <c r="B299" s="37"/>
      <c r="C299" s="176" t="s">
        <v>620</v>
      </c>
      <c r="D299" s="176" t="s">
        <v>135</v>
      </c>
      <c r="E299" s="177" t="s">
        <v>970</v>
      </c>
      <c r="F299" s="178" t="s">
        <v>971</v>
      </c>
      <c r="G299" s="179" t="s">
        <v>191</v>
      </c>
      <c r="H299" s="180">
        <v>4.9059999999999997</v>
      </c>
      <c r="I299" s="181"/>
      <c r="J299" s="182">
        <f>ROUND(I299*H299,2)</f>
        <v>0</v>
      </c>
      <c r="K299" s="178" t="s">
        <v>139</v>
      </c>
      <c r="L299" s="41"/>
      <c r="M299" s="183" t="s">
        <v>32</v>
      </c>
      <c r="N299" s="184" t="s">
        <v>51</v>
      </c>
      <c r="O299" s="66"/>
      <c r="P299" s="185">
        <f>O299*H299</f>
        <v>0</v>
      </c>
      <c r="Q299" s="185">
        <v>0</v>
      </c>
      <c r="R299" s="185">
        <f>Q299*H299</f>
        <v>0</v>
      </c>
      <c r="S299" s="185">
        <v>0</v>
      </c>
      <c r="T299" s="18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259</v>
      </c>
      <c r="AT299" s="187" t="s">
        <v>135</v>
      </c>
      <c r="AU299" s="187" t="s">
        <v>141</v>
      </c>
      <c r="AY299" s="18" t="s">
        <v>132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8" t="s">
        <v>141</v>
      </c>
      <c r="BK299" s="188">
        <f>ROUND(I299*H299,2)</f>
        <v>0</v>
      </c>
      <c r="BL299" s="18" t="s">
        <v>259</v>
      </c>
      <c r="BM299" s="187" t="s">
        <v>972</v>
      </c>
    </row>
    <row r="300" spans="1:65" s="2" customFormat="1" ht="14.45" customHeight="1">
      <c r="A300" s="36"/>
      <c r="B300" s="37"/>
      <c r="C300" s="217" t="s">
        <v>625</v>
      </c>
      <c r="D300" s="217" t="s">
        <v>234</v>
      </c>
      <c r="E300" s="218" t="s">
        <v>973</v>
      </c>
      <c r="F300" s="219" t="s">
        <v>974</v>
      </c>
      <c r="G300" s="220" t="s">
        <v>242</v>
      </c>
      <c r="H300" s="221">
        <v>5.0000000000000001E-3</v>
      </c>
      <c r="I300" s="222"/>
      <c r="J300" s="223">
        <f>ROUND(I300*H300,2)</f>
        <v>0</v>
      </c>
      <c r="K300" s="219" t="s">
        <v>32</v>
      </c>
      <c r="L300" s="224"/>
      <c r="M300" s="225" t="s">
        <v>32</v>
      </c>
      <c r="N300" s="226" t="s">
        <v>51</v>
      </c>
      <c r="O300" s="66"/>
      <c r="P300" s="185">
        <f>O300*H300</f>
        <v>0</v>
      </c>
      <c r="Q300" s="185">
        <v>1</v>
      </c>
      <c r="R300" s="185">
        <f>Q300*H300</f>
        <v>5.0000000000000001E-3</v>
      </c>
      <c r="S300" s="185">
        <v>0</v>
      </c>
      <c r="T300" s="18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7" t="s">
        <v>342</v>
      </c>
      <c r="AT300" s="187" t="s">
        <v>234</v>
      </c>
      <c r="AU300" s="187" t="s">
        <v>141</v>
      </c>
      <c r="AY300" s="18" t="s">
        <v>132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8" t="s">
        <v>141</v>
      </c>
      <c r="BK300" s="188">
        <f>ROUND(I300*H300,2)</f>
        <v>0</v>
      </c>
      <c r="BL300" s="18" t="s">
        <v>259</v>
      </c>
      <c r="BM300" s="187" t="s">
        <v>975</v>
      </c>
    </row>
    <row r="301" spans="1:65" s="13" customFormat="1">
      <c r="B301" s="194"/>
      <c r="C301" s="195"/>
      <c r="D301" s="196" t="s">
        <v>193</v>
      </c>
      <c r="E301" s="195"/>
      <c r="F301" s="198" t="s">
        <v>976</v>
      </c>
      <c r="G301" s="195"/>
      <c r="H301" s="199">
        <v>5.0000000000000001E-3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193</v>
      </c>
      <c r="AU301" s="205" t="s">
        <v>141</v>
      </c>
      <c r="AV301" s="13" t="s">
        <v>141</v>
      </c>
      <c r="AW301" s="13" t="s">
        <v>4</v>
      </c>
      <c r="AX301" s="13" t="s">
        <v>21</v>
      </c>
      <c r="AY301" s="205" t="s">
        <v>132</v>
      </c>
    </row>
    <row r="302" spans="1:65" s="2" customFormat="1" ht="14.45" customHeight="1">
      <c r="A302" s="36"/>
      <c r="B302" s="37"/>
      <c r="C302" s="176" t="s">
        <v>629</v>
      </c>
      <c r="D302" s="176" t="s">
        <v>135</v>
      </c>
      <c r="E302" s="177" t="s">
        <v>583</v>
      </c>
      <c r="F302" s="178" t="s">
        <v>584</v>
      </c>
      <c r="G302" s="179" t="s">
        <v>191</v>
      </c>
      <c r="H302" s="180">
        <v>63</v>
      </c>
      <c r="I302" s="181"/>
      <c r="J302" s="182">
        <f>ROUND(I302*H302,2)</f>
        <v>0</v>
      </c>
      <c r="K302" s="178" t="s">
        <v>139</v>
      </c>
      <c r="L302" s="41"/>
      <c r="M302" s="183" t="s">
        <v>32</v>
      </c>
      <c r="N302" s="184" t="s">
        <v>51</v>
      </c>
      <c r="O302" s="66"/>
      <c r="P302" s="185">
        <f>O302*H302</f>
        <v>0</v>
      </c>
      <c r="Q302" s="185">
        <v>4.0000000000000002E-4</v>
      </c>
      <c r="R302" s="185">
        <f>Q302*H302</f>
        <v>2.52E-2</v>
      </c>
      <c r="S302" s="185">
        <v>0</v>
      </c>
      <c r="T302" s="18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7" t="s">
        <v>259</v>
      </c>
      <c r="AT302" s="187" t="s">
        <v>135</v>
      </c>
      <c r="AU302" s="187" t="s">
        <v>141</v>
      </c>
      <c r="AY302" s="18" t="s">
        <v>132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8" t="s">
        <v>141</v>
      </c>
      <c r="BK302" s="188">
        <f>ROUND(I302*H302,2)</f>
        <v>0</v>
      </c>
      <c r="BL302" s="18" t="s">
        <v>259</v>
      </c>
      <c r="BM302" s="187" t="s">
        <v>977</v>
      </c>
    </row>
    <row r="303" spans="1:65" s="2" customFormat="1" ht="14.45" customHeight="1">
      <c r="A303" s="36"/>
      <c r="B303" s="37"/>
      <c r="C303" s="217" t="s">
        <v>634</v>
      </c>
      <c r="D303" s="217" t="s">
        <v>234</v>
      </c>
      <c r="E303" s="218" t="s">
        <v>587</v>
      </c>
      <c r="F303" s="219" t="s">
        <v>978</v>
      </c>
      <c r="G303" s="220" t="s">
        <v>191</v>
      </c>
      <c r="H303" s="221">
        <v>75.599999999999994</v>
      </c>
      <c r="I303" s="222"/>
      <c r="J303" s="223">
        <f>ROUND(I303*H303,2)</f>
        <v>0</v>
      </c>
      <c r="K303" s="219" t="s">
        <v>139</v>
      </c>
      <c r="L303" s="224"/>
      <c r="M303" s="225" t="s">
        <v>32</v>
      </c>
      <c r="N303" s="226" t="s">
        <v>51</v>
      </c>
      <c r="O303" s="66"/>
      <c r="P303" s="185">
        <f>O303*H303</f>
        <v>0</v>
      </c>
      <c r="Q303" s="185">
        <v>3.8800000000000002E-3</v>
      </c>
      <c r="R303" s="185">
        <f>Q303*H303</f>
        <v>0.29332799999999998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342</v>
      </c>
      <c r="AT303" s="187" t="s">
        <v>234</v>
      </c>
      <c r="AU303" s="187" t="s">
        <v>141</v>
      </c>
      <c r="AY303" s="18" t="s">
        <v>132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8" t="s">
        <v>141</v>
      </c>
      <c r="BK303" s="188">
        <f>ROUND(I303*H303,2)</f>
        <v>0</v>
      </c>
      <c r="BL303" s="18" t="s">
        <v>259</v>
      </c>
      <c r="BM303" s="187" t="s">
        <v>979</v>
      </c>
    </row>
    <row r="304" spans="1:65" s="13" customFormat="1">
      <c r="B304" s="194"/>
      <c r="C304" s="195"/>
      <c r="D304" s="196" t="s">
        <v>193</v>
      </c>
      <c r="E304" s="195"/>
      <c r="F304" s="198" t="s">
        <v>590</v>
      </c>
      <c r="G304" s="195"/>
      <c r="H304" s="199">
        <v>75.599999999999994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193</v>
      </c>
      <c r="AU304" s="205" t="s">
        <v>141</v>
      </c>
      <c r="AV304" s="13" t="s">
        <v>141</v>
      </c>
      <c r="AW304" s="13" t="s">
        <v>4</v>
      </c>
      <c r="AX304" s="13" t="s">
        <v>21</v>
      </c>
      <c r="AY304" s="205" t="s">
        <v>132</v>
      </c>
    </row>
    <row r="305" spans="1:65" s="2" customFormat="1" ht="24.2" customHeight="1">
      <c r="A305" s="36"/>
      <c r="B305" s="37"/>
      <c r="C305" s="176" t="s">
        <v>640</v>
      </c>
      <c r="D305" s="176" t="s">
        <v>135</v>
      </c>
      <c r="E305" s="177" t="s">
        <v>592</v>
      </c>
      <c r="F305" s="178" t="s">
        <v>593</v>
      </c>
      <c r="G305" s="179" t="s">
        <v>191</v>
      </c>
      <c r="H305" s="180">
        <v>63</v>
      </c>
      <c r="I305" s="181"/>
      <c r="J305" s="182">
        <f>ROUND(I305*H305,2)</f>
        <v>0</v>
      </c>
      <c r="K305" s="178" t="s">
        <v>139</v>
      </c>
      <c r="L305" s="41"/>
      <c r="M305" s="183" t="s">
        <v>32</v>
      </c>
      <c r="N305" s="184" t="s">
        <v>51</v>
      </c>
      <c r="O305" s="66"/>
      <c r="P305" s="185">
        <f>O305*H305</f>
        <v>0</v>
      </c>
      <c r="Q305" s="185">
        <v>4.0000000000000003E-5</v>
      </c>
      <c r="R305" s="185">
        <f>Q305*H305</f>
        <v>2.5200000000000001E-3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259</v>
      </c>
      <c r="AT305" s="187" t="s">
        <v>135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980</v>
      </c>
    </row>
    <row r="306" spans="1:65" s="2" customFormat="1" ht="14.45" customHeight="1">
      <c r="A306" s="36"/>
      <c r="B306" s="37"/>
      <c r="C306" s="217" t="s">
        <v>645</v>
      </c>
      <c r="D306" s="217" t="s">
        <v>234</v>
      </c>
      <c r="E306" s="218" t="s">
        <v>596</v>
      </c>
      <c r="F306" s="219" t="s">
        <v>597</v>
      </c>
      <c r="G306" s="220" t="s">
        <v>191</v>
      </c>
      <c r="H306" s="221">
        <v>75.599999999999994</v>
      </c>
      <c r="I306" s="222"/>
      <c r="J306" s="223">
        <f>ROUND(I306*H306,2)</f>
        <v>0</v>
      </c>
      <c r="K306" s="219" t="s">
        <v>139</v>
      </c>
      <c r="L306" s="224"/>
      <c r="M306" s="225" t="s">
        <v>32</v>
      </c>
      <c r="N306" s="226" t="s">
        <v>51</v>
      </c>
      <c r="O306" s="66"/>
      <c r="P306" s="185">
        <f>O306*H306</f>
        <v>0</v>
      </c>
      <c r="Q306" s="185">
        <v>5.0000000000000001E-4</v>
      </c>
      <c r="R306" s="185">
        <f>Q306*H306</f>
        <v>3.78E-2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342</v>
      </c>
      <c r="AT306" s="187" t="s">
        <v>234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981</v>
      </c>
    </row>
    <row r="307" spans="1:65" s="13" customFormat="1">
      <c r="B307" s="194"/>
      <c r="C307" s="195"/>
      <c r="D307" s="196" t="s">
        <v>193</v>
      </c>
      <c r="E307" s="195"/>
      <c r="F307" s="198" t="s">
        <v>590</v>
      </c>
      <c r="G307" s="195"/>
      <c r="H307" s="199">
        <v>75.599999999999994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193</v>
      </c>
      <c r="AU307" s="205" t="s">
        <v>141</v>
      </c>
      <c r="AV307" s="13" t="s">
        <v>141</v>
      </c>
      <c r="AW307" s="13" t="s">
        <v>4</v>
      </c>
      <c r="AX307" s="13" t="s">
        <v>21</v>
      </c>
      <c r="AY307" s="205" t="s">
        <v>132</v>
      </c>
    </row>
    <row r="308" spans="1:65" s="2" customFormat="1" ht="24.2" customHeight="1">
      <c r="A308" s="36"/>
      <c r="B308" s="37"/>
      <c r="C308" s="176" t="s">
        <v>650</v>
      </c>
      <c r="D308" s="176" t="s">
        <v>135</v>
      </c>
      <c r="E308" s="177" t="s">
        <v>600</v>
      </c>
      <c r="F308" s="178" t="s">
        <v>601</v>
      </c>
      <c r="G308" s="179" t="s">
        <v>242</v>
      </c>
      <c r="H308" s="180">
        <v>0.433</v>
      </c>
      <c r="I308" s="181"/>
      <c r="J308" s="182">
        <f>ROUND(I308*H308,2)</f>
        <v>0</v>
      </c>
      <c r="K308" s="178" t="s">
        <v>139</v>
      </c>
      <c r="L308" s="41"/>
      <c r="M308" s="183" t="s">
        <v>32</v>
      </c>
      <c r="N308" s="184" t="s">
        <v>51</v>
      </c>
      <c r="O308" s="66"/>
      <c r="P308" s="185">
        <f>O308*H308</f>
        <v>0</v>
      </c>
      <c r="Q308" s="185">
        <v>0</v>
      </c>
      <c r="R308" s="185">
        <f>Q308*H308</f>
        <v>0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259</v>
      </c>
      <c r="AT308" s="187" t="s">
        <v>135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982</v>
      </c>
    </row>
    <row r="309" spans="1:65" s="12" customFormat="1" ht="22.9" customHeight="1">
      <c r="B309" s="160"/>
      <c r="C309" s="161"/>
      <c r="D309" s="162" t="s">
        <v>78</v>
      </c>
      <c r="E309" s="174" t="s">
        <v>603</v>
      </c>
      <c r="F309" s="174" t="s">
        <v>604</v>
      </c>
      <c r="G309" s="161"/>
      <c r="H309" s="161"/>
      <c r="I309" s="164"/>
      <c r="J309" s="175">
        <f>BK309</f>
        <v>0</v>
      </c>
      <c r="K309" s="161"/>
      <c r="L309" s="166"/>
      <c r="M309" s="167"/>
      <c r="N309" s="168"/>
      <c r="O309" s="168"/>
      <c r="P309" s="169">
        <f>SUM(P310:P334)</f>
        <v>0</v>
      </c>
      <c r="Q309" s="168"/>
      <c r="R309" s="169">
        <f>SUM(R310:R334)</f>
        <v>2.9866145999999993</v>
      </c>
      <c r="S309" s="168"/>
      <c r="T309" s="170">
        <f>SUM(T310:T334)</f>
        <v>0</v>
      </c>
      <c r="AR309" s="171" t="s">
        <v>141</v>
      </c>
      <c r="AT309" s="172" t="s">
        <v>78</v>
      </c>
      <c r="AU309" s="172" t="s">
        <v>21</v>
      </c>
      <c r="AY309" s="171" t="s">
        <v>132</v>
      </c>
      <c r="BK309" s="173">
        <f>SUM(BK310:BK334)</f>
        <v>0</v>
      </c>
    </row>
    <row r="310" spans="1:65" s="2" customFormat="1" ht="14.45" customHeight="1">
      <c r="A310" s="36"/>
      <c r="B310" s="37"/>
      <c r="C310" s="176" t="s">
        <v>655</v>
      </c>
      <c r="D310" s="176" t="s">
        <v>135</v>
      </c>
      <c r="E310" s="177" t="s">
        <v>606</v>
      </c>
      <c r="F310" s="178" t="s">
        <v>607</v>
      </c>
      <c r="G310" s="179" t="s">
        <v>191</v>
      </c>
      <c r="H310" s="180">
        <v>122.72</v>
      </c>
      <c r="I310" s="181"/>
      <c r="J310" s="182">
        <f>ROUND(I310*H310,2)</f>
        <v>0</v>
      </c>
      <c r="K310" s="178" t="s">
        <v>139</v>
      </c>
      <c r="L310" s="41"/>
      <c r="M310" s="183" t="s">
        <v>32</v>
      </c>
      <c r="N310" s="184" t="s">
        <v>51</v>
      </c>
      <c r="O310" s="66"/>
      <c r="P310" s="185">
        <f>O310*H310</f>
        <v>0</v>
      </c>
      <c r="Q310" s="185">
        <v>6.0299999999999998E-3</v>
      </c>
      <c r="R310" s="185">
        <f>Q310*H310</f>
        <v>0.74000159999999993</v>
      </c>
      <c r="S310" s="185">
        <v>0</v>
      </c>
      <c r="T310" s="18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7" t="s">
        <v>259</v>
      </c>
      <c r="AT310" s="187" t="s">
        <v>135</v>
      </c>
      <c r="AU310" s="187" t="s">
        <v>141</v>
      </c>
      <c r="AY310" s="18" t="s">
        <v>132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18" t="s">
        <v>141</v>
      </c>
      <c r="BK310" s="188">
        <f>ROUND(I310*H310,2)</f>
        <v>0</v>
      </c>
      <c r="BL310" s="18" t="s">
        <v>259</v>
      </c>
      <c r="BM310" s="187" t="s">
        <v>983</v>
      </c>
    </row>
    <row r="311" spans="1:65" s="2" customFormat="1" ht="14.45" customHeight="1">
      <c r="A311" s="36"/>
      <c r="B311" s="37"/>
      <c r="C311" s="217" t="s">
        <v>659</v>
      </c>
      <c r="D311" s="217" t="s">
        <v>234</v>
      </c>
      <c r="E311" s="218" t="s">
        <v>610</v>
      </c>
      <c r="F311" s="219" t="s">
        <v>611</v>
      </c>
      <c r="G311" s="220" t="s">
        <v>198</v>
      </c>
      <c r="H311" s="221">
        <v>15.462</v>
      </c>
      <c r="I311" s="222"/>
      <c r="J311" s="223">
        <f>ROUND(I311*H311,2)</f>
        <v>0</v>
      </c>
      <c r="K311" s="219" t="s">
        <v>139</v>
      </c>
      <c r="L311" s="224"/>
      <c r="M311" s="225" t="s">
        <v>32</v>
      </c>
      <c r="N311" s="226" t="s">
        <v>51</v>
      </c>
      <c r="O311" s="66"/>
      <c r="P311" s="185">
        <f>O311*H311</f>
        <v>0</v>
      </c>
      <c r="Q311" s="185">
        <v>0.04</v>
      </c>
      <c r="R311" s="185">
        <f>Q311*H311</f>
        <v>0.61848000000000003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342</v>
      </c>
      <c r="AT311" s="187" t="s">
        <v>234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984</v>
      </c>
    </row>
    <row r="312" spans="1:65" s="13" customFormat="1">
      <c r="B312" s="194"/>
      <c r="C312" s="195"/>
      <c r="D312" s="196" t="s">
        <v>193</v>
      </c>
      <c r="E312" s="197" t="s">
        <v>32</v>
      </c>
      <c r="F312" s="198" t="s">
        <v>613</v>
      </c>
      <c r="G312" s="195"/>
      <c r="H312" s="199">
        <v>14.726000000000001</v>
      </c>
      <c r="I312" s="200"/>
      <c r="J312" s="195"/>
      <c r="K312" s="195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193</v>
      </c>
      <c r="AU312" s="205" t="s">
        <v>141</v>
      </c>
      <c r="AV312" s="13" t="s">
        <v>141</v>
      </c>
      <c r="AW312" s="13" t="s">
        <v>41</v>
      </c>
      <c r="AX312" s="13" t="s">
        <v>21</v>
      </c>
      <c r="AY312" s="205" t="s">
        <v>132</v>
      </c>
    </row>
    <row r="313" spans="1:65" s="13" customFormat="1">
      <c r="B313" s="194"/>
      <c r="C313" s="195"/>
      <c r="D313" s="196" t="s">
        <v>193</v>
      </c>
      <c r="E313" s="195"/>
      <c r="F313" s="198" t="s">
        <v>614</v>
      </c>
      <c r="G313" s="195"/>
      <c r="H313" s="199">
        <v>15.462</v>
      </c>
      <c r="I313" s="200"/>
      <c r="J313" s="195"/>
      <c r="K313" s="195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193</v>
      </c>
      <c r="AU313" s="205" t="s">
        <v>141</v>
      </c>
      <c r="AV313" s="13" t="s">
        <v>141</v>
      </c>
      <c r="AW313" s="13" t="s">
        <v>4</v>
      </c>
      <c r="AX313" s="13" t="s">
        <v>21</v>
      </c>
      <c r="AY313" s="205" t="s">
        <v>132</v>
      </c>
    </row>
    <row r="314" spans="1:65" s="2" customFormat="1" ht="24.2" customHeight="1">
      <c r="A314" s="36"/>
      <c r="B314" s="37"/>
      <c r="C314" s="176" t="s">
        <v>663</v>
      </c>
      <c r="D314" s="176" t="s">
        <v>135</v>
      </c>
      <c r="E314" s="177" t="s">
        <v>616</v>
      </c>
      <c r="F314" s="178" t="s">
        <v>617</v>
      </c>
      <c r="G314" s="179" t="s">
        <v>191</v>
      </c>
      <c r="H314" s="180">
        <v>152.32</v>
      </c>
      <c r="I314" s="181"/>
      <c r="J314" s="182">
        <f>ROUND(I314*H314,2)</f>
        <v>0</v>
      </c>
      <c r="K314" s="178" t="s">
        <v>139</v>
      </c>
      <c r="L314" s="41"/>
      <c r="M314" s="183" t="s">
        <v>32</v>
      </c>
      <c r="N314" s="184" t="s">
        <v>51</v>
      </c>
      <c r="O314" s="66"/>
      <c r="P314" s="185">
        <f>O314*H314</f>
        <v>0</v>
      </c>
      <c r="Q314" s="185">
        <v>0</v>
      </c>
      <c r="R314" s="185">
        <f>Q314*H314</f>
        <v>0</v>
      </c>
      <c r="S314" s="185">
        <v>0</v>
      </c>
      <c r="T314" s="18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7" t="s">
        <v>259</v>
      </c>
      <c r="AT314" s="187" t="s">
        <v>135</v>
      </c>
      <c r="AU314" s="187" t="s">
        <v>141</v>
      </c>
      <c r="AY314" s="18" t="s">
        <v>132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141</v>
      </c>
      <c r="BK314" s="188">
        <f>ROUND(I314*H314,2)</f>
        <v>0</v>
      </c>
      <c r="BL314" s="18" t="s">
        <v>259</v>
      </c>
      <c r="BM314" s="187" t="s">
        <v>985</v>
      </c>
    </row>
    <row r="315" spans="1:65" s="2" customFormat="1" ht="14.45" customHeight="1">
      <c r="A315" s="36"/>
      <c r="B315" s="37"/>
      <c r="C315" s="217" t="s">
        <v>669</v>
      </c>
      <c r="D315" s="217" t="s">
        <v>234</v>
      </c>
      <c r="E315" s="218" t="s">
        <v>621</v>
      </c>
      <c r="F315" s="219" t="s">
        <v>622</v>
      </c>
      <c r="G315" s="220" t="s">
        <v>191</v>
      </c>
      <c r="H315" s="221">
        <v>307.68599999999998</v>
      </c>
      <c r="I315" s="222"/>
      <c r="J315" s="223">
        <f>ROUND(I315*H315,2)</f>
        <v>0</v>
      </c>
      <c r="K315" s="219" t="s">
        <v>139</v>
      </c>
      <c r="L315" s="224"/>
      <c r="M315" s="225" t="s">
        <v>32</v>
      </c>
      <c r="N315" s="226" t="s">
        <v>51</v>
      </c>
      <c r="O315" s="66"/>
      <c r="P315" s="185">
        <f>O315*H315</f>
        <v>0</v>
      </c>
      <c r="Q315" s="185">
        <v>3.9199999999999999E-3</v>
      </c>
      <c r="R315" s="185">
        <f>Q315*H315</f>
        <v>1.2061291199999999</v>
      </c>
      <c r="S315" s="185">
        <v>0</v>
      </c>
      <c r="T315" s="18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7" t="s">
        <v>342</v>
      </c>
      <c r="AT315" s="187" t="s">
        <v>234</v>
      </c>
      <c r="AU315" s="187" t="s">
        <v>141</v>
      </c>
      <c r="AY315" s="18" t="s">
        <v>132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8" t="s">
        <v>141</v>
      </c>
      <c r="BK315" s="188">
        <f>ROUND(I315*H315,2)</f>
        <v>0</v>
      </c>
      <c r="BL315" s="18" t="s">
        <v>259</v>
      </c>
      <c r="BM315" s="187" t="s">
        <v>986</v>
      </c>
    </row>
    <row r="316" spans="1:65" s="13" customFormat="1">
      <c r="B316" s="194"/>
      <c r="C316" s="195"/>
      <c r="D316" s="196" t="s">
        <v>193</v>
      </c>
      <c r="E316" s="195"/>
      <c r="F316" s="198" t="s">
        <v>987</v>
      </c>
      <c r="G316" s="195"/>
      <c r="H316" s="199">
        <v>307.68599999999998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193</v>
      </c>
      <c r="AU316" s="205" t="s">
        <v>141</v>
      </c>
      <c r="AV316" s="13" t="s">
        <v>141</v>
      </c>
      <c r="AW316" s="13" t="s">
        <v>4</v>
      </c>
      <c r="AX316" s="13" t="s">
        <v>21</v>
      </c>
      <c r="AY316" s="205" t="s">
        <v>132</v>
      </c>
    </row>
    <row r="317" spans="1:65" s="2" customFormat="1" ht="14.45" customHeight="1">
      <c r="A317" s="36"/>
      <c r="B317" s="37"/>
      <c r="C317" s="176" t="s">
        <v>673</v>
      </c>
      <c r="D317" s="176" t="s">
        <v>135</v>
      </c>
      <c r="E317" s="177" t="s">
        <v>626</v>
      </c>
      <c r="F317" s="178" t="s">
        <v>627</v>
      </c>
      <c r="G317" s="179" t="s">
        <v>191</v>
      </c>
      <c r="H317" s="180">
        <v>152.32</v>
      </c>
      <c r="I317" s="181"/>
      <c r="J317" s="182">
        <f>ROUND(I317*H317,2)</f>
        <v>0</v>
      </c>
      <c r="K317" s="178" t="s">
        <v>139</v>
      </c>
      <c r="L317" s="41"/>
      <c r="M317" s="183" t="s">
        <v>32</v>
      </c>
      <c r="N317" s="184" t="s">
        <v>51</v>
      </c>
      <c r="O317" s="66"/>
      <c r="P317" s="185">
        <f>O317*H317</f>
        <v>0</v>
      </c>
      <c r="Q317" s="185">
        <v>3.0000000000000001E-5</v>
      </c>
      <c r="R317" s="185">
        <f>Q317*H317</f>
        <v>4.5696000000000001E-3</v>
      </c>
      <c r="S317" s="185">
        <v>0</v>
      </c>
      <c r="T317" s="18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7" t="s">
        <v>259</v>
      </c>
      <c r="AT317" s="187" t="s">
        <v>135</v>
      </c>
      <c r="AU317" s="187" t="s">
        <v>141</v>
      </c>
      <c r="AY317" s="18" t="s">
        <v>132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18" t="s">
        <v>141</v>
      </c>
      <c r="BK317" s="188">
        <f>ROUND(I317*H317,2)</f>
        <v>0</v>
      </c>
      <c r="BL317" s="18" t="s">
        <v>259</v>
      </c>
      <c r="BM317" s="187" t="s">
        <v>988</v>
      </c>
    </row>
    <row r="318" spans="1:65" s="2" customFormat="1" ht="14.45" customHeight="1">
      <c r="A318" s="36"/>
      <c r="B318" s="37"/>
      <c r="C318" s="217" t="s">
        <v>677</v>
      </c>
      <c r="D318" s="217" t="s">
        <v>234</v>
      </c>
      <c r="E318" s="218" t="s">
        <v>630</v>
      </c>
      <c r="F318" s="219" t="s">
        <v>631</v>
      </c>
      <c r="G318" s="220" t="s">
        <v>191</v>
      </c>
      <c r="H318" s="221">
        <v>159.93600000000001</v>
      </c>
      <c r="I318" s="222"/>
      <c r="J318" s="223">
        <f>ROUND(I318*H318,2)</f>
        <v>0</v>
      </c>
      <c r="K318" s="219" t="s">
        <v>139</v>
      </c>
      <c r="L318" s="224"/>
      <c r="M318" s="225" t="s">
        <v>32</v>
      </c>
      <c r="N318" s="226" t="s">
        <v>51</v>
      </c>
      <c r="O318" s="66"/>
      <c r="P318" s="185">
        <f>O318*H318</f>
        <v>0</v>
      </c>
      <c r="Q318" s="185">
        <v>1.8000000000000001E-4</v>
      </c>
      <c r="R318" s="185">
        <f>Q318*H318</f>
        <v>2.8788480000000002E-2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342</v>
      </c>
      <c r="AT318" s="187" t="s">
        <v>234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989</v>
      </c>
    </row>
    <row r="319" spans="1:65" s="13" customFormat="1">
      <c r="B319" s="194"/>
      <c r="C319" s="195"/>
      <c r="D319" s="196" t="s">
        <v>193</v>
      </c>
      <c r="E319" s="195"/>
      <c r="F319" s="198" t="s">
        <v>990</v>
      </c>
      <c r="G319" s="195"/>
      <c r="H319" s="199">
        <v>159.93600000000001</v>
      </c>
      <c r="I319" s="200"/>
      <c r="J319" s="195"/>
      <c r="K319" s="195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193</v>
      </c>
      <c r="AU319" s="205" t="s">
        <v>141</v>
      </c>
      <c r="AV319" s="13" t="s">
        <v>141</v>
      </c>
      <c r="AW319" s="13" t="s">
        <v>4</v>
      </c>
      <c r="AX319" s="13" t="s">
        <v>21</v>
      </c>
      <c r="AY319" s="205" t="s">
        <v>132</v>
      </c>
    </row>
    <row r="320" spans="1:65" s="2" customFormat="1" ht="24.2" customHeight="1">
      <c r="A320" s="36"/>
      <c r="B320" s="37"/>
      <c r="C320" s="176" t="s">
        <v>681</v>
      </c>
      <c r="D320" s="176" t="s">
        <v>135</v>
      </c>
      <c r="E320" s="177" t="s">
        <v>635</v>
      </c>
      <c r="F320" s="178" t="s">
        <v>636</v>
      </c>
      <c r="G320" s="179" t="s">
        <v>191</v>
      </c>
      <c r="H320" s="180">
        <v>24.63</v>
      </c>
      <c r="I320" s="181"/>
      <c r="J320" s="182">
        <f>ROUND(I320*H320,2)</f>
        <v>0</v>
      </c>
      <c r="K320" s="178" t="s">
        <v>139</v>
      </c>
      <c r="L320" s="41"/>
      <c r="M320" s="183" t="s">
        <v>32</v>
      </c>
      <c r="N320" s="184" t="s">
        <v>51</v>
      </c>
      <c r="O320" s="66"/>
      <c r="P320" s="185">
        <f>O320*H320</f>
        <v>0</v>
      </c>
      <c r="Q320" s="185">
        <v>6.0600000000000003E-3</v>
      </c>
      <c r="R320" s="185">
        <f>Q320*H320</f>
        <v>0.1492578</v>
      </c>
      <c r="S320" s="185">
        <v>0</v>
      </c>
      <c r="T320" s="18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7" t="s">
        <v>259</v>
      </c>
      <c r="AT320" s="187" t="s">
        <v>135</v>
      </c>
      <c r="AU320" s="187" t="s">
        <v>141</v>
      </c>
      <c r="AY320" s="18" t="s">
        <v>132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141</v>
      </c>
      <c r="BK320" s="188">
        <f>ROUND(I320*H320,2)</f>
        <v>0</v>
      </c>
      <c r="BL320" s="18" t="s">
        <v>259</v>
      </c>
      <c r="BM320" s="187" t="s">
        <v>991</v>
      </c>
    </row>
    <row r="321" spans="1:65" s="13" customFormat="1">
      <c r="B321" s="194"/>
      <c r="C321" s="195"/>
      <c r="D321" s="196" t="s">
        <v>193</v>
      </c>
      <c r="E321" s="197" t="s">
        <v>32</v>
      </c>
      <c r="F321" s="198" t="s">
        <v>992</v>
      </c>
      <c r="G321" s="195"/>
      <c r="H321" s="199">
        <v>27.83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193</v>
      </c>
      <c r="AU321" s="205" t="s">
        <v>141</v>
      </c>
      <c r="AV321" s="13" t="s">
        <v>141</v>
      </c>
      <c r="AW321" s="13" t="s">
        <v>41</v>
      </c>
      <c r="AX321" s="13" t="s">
        <v>79</v>
      </c>
      <c r="AY321" s="205" t="s">
        <v>132</v>
      </c>
    </row>
    <row r="322" spans="1:65" s="13" customFormat="1">
      <c r="B322" s="194"/>
      <c r="C322" s="195"/>
      <c r="D322" s="196" t="s">
        <v>193</v>
      </c>
      <c r="E322" s="197" t="s">
        <v>32</v>
      </c>
      <c r="F322" s="198" t="s">
        <v>993</v>
      </c>
      <c r="G322" s="195"/>
      <c r="H322" s="199">
        <v>-3.2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193</v>
      </c>
      <c r="AU322" s="205" t="s">
        <v>141</v>
      </c>
      <c r="AV322" s="13" t="s">
        <v>141</v>
      </c>
      <c r="AW322" s="13" t="s">
        <v>41</v>
      </c>
      <c r="AX322" s="13" t="s">
        <v>79</v>
      </c>
      <c r="AY322" s="205" t="s">
        <v>132</v>
      </c>
    </row>
    <row r="323" spans="1:65" s="14" customFormat="1">
      <c r="B323" s="206"/>
      <c r="C323" s="207"/>
      <c r="D323" s="196" t="s">
        <v>193</v>
      </c>
      <c r="E323" s="208" t="s">
        <v>32</v>
      </c>
      <c r="F323" s="209" t="s">
        <v>195</v>
      </c>
      <c r="G323" s="207"/>
      <c r="H323" s="210">
        <v>24.63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193</v>
      </c>
      <c r="AU323" s="216" t="s">
        <v>141</v>
      </c>
      <c r="AV323" s="14" t="s">
        <v>150</v>
      </c>
      <c r="AW323" s="14" t="s">
        <v>41</v>
      </c>
      <c r="AX323" s="14" t="s">
        <v>21</v>
      </c>
      <c r="AY323" s="216" t="s">
        <v>132</v>
      </c>
    </row>
    <row r="324" spans="1:65" s="2" customFormat="1" ht="14.45" customHeight="1">
      <c r="A324" s="36"/>
      <c r="B324" s="37"/>
      <c r="C324" s="217" t="s">
        <v>687</v>
      </c>
      <c r="D324" s="217" t="s">
        <v>234</v>
      </c>
      <c r="E324" s="218" t="s">
        <v>641</v>
      </c>
      <c r="F324" s="219" t="s">
        <v>642</v>
      </c>
      <c r="G324" s="220" t="s">
        <v>191</v>
      </c>
      <c r="H324" s="221">
        <v>24.645</v>
      </c>
      <c r="I324" s="222"/>
      <c r="J324" s="223">
        <f>ROUND(I324*H324,2)</f>
        <v>0</v>
      </c>
      <c r="K324" s="219" t="s">
        <v>139</v>
      </c>
      <c r="L324" s="224"/>
      <c r="M324" s="225" t="s">
        <v>32</v>
      </c>
      <c r="N324" s="226" t="s">
        <v>51</v>
      </c>
      <c r="O324" s="66"/>
      <c r="P324" s="185">
        <f>O324*H324</f>
        <v>0</v>
      </c>
      <c r="Q324" s="185">
        <v>8.0000000000000002E-3</v>
      </c>
      <c r="R324" s="185">
        <f>Q324*H324</f>
        <v>0.19716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342</v>
      </c>
      <c r="AT324" s="187" t="s">
        <v>234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994</v>
      </c>
    </row>
    <row r="325" spans="1:65" s="13" customFormat="1">
      <c r="B325" s="194"/>
      <c r="C325" s="195"/>
      <c r="D325" s="196" t="s">
        <v>193</v>
      </c>
      <c r="E325" s="195"/>
      <c r="F325" s="198" t="s">
        <v>995</v>
      </c>
      <c r="G325" s="195"/>
      <c r="H325" s="199">
        <v>24.645</v>
      </c>
      <c r="I325" s="200"/>
      <c r="J325" s="195"/>
      <c r="K325" s="195"/>
      <c r="L325" s="201"/>
      <c r="M325" s="202"/>
      <c r="N325" s="203"/>
      <c r="O325" s="203"/>
      <c r="P325" s="203"/>
      <c r="Q325" s="203"/>
      <c r="R325" s="203"/>
      <c r="S325" s="203"/>
      <c r="T325" s="204"/>
      <c r="AT325" s="205" t="s">
        <v>193</v>
      </c>
      <c r="AU325" s="205" t="s">
        <v>141</v>
      </c>
      <c r="AV325" s="13" t="s">
        <v>141</v>
      </c>
      <c r="AW325" s="13" t="s">
        <v>4</v>
      </c>
      <c r="AX325" s="13" t="s">
        <v>21</v>
      </c>
      <c r="AY325" s="205" t="s">
        <v>132</v>
      </c>
    </row>
    <row r="326" spans="1:65" s="2" customFormat="1" ht="24.2" customHeight="1">
      <c r="A326" s="36"/>
      <c r="B326" s="37"/>
      <c r="C326" s="176" t="s">
        <v>694</v>
      </c>
      <c r="D326" s="176" t="s">
        <v>135</v>
      </c>
      <c r="E326" s="177" t="s">
        <v>646</v>
      </c>
      <c r="F326" s="178" t="s">
        <v>647</v>
      </c>
      <c r="G326" s="179" t="s">
        <v>191</v>
      </c>
      <c r="H326" s="180">
        <v>6.9</v>
      </c>
      <c r="I326" s="181"/>
      <c r="J326" s="182">
        <f>ROUND(I326*H326,2)</f>
        <v>0</v>
      </c>
      <c r="K326" s="178" t="s">
        <v>139</v>
      </c>
      <c r="L326" s="41"/>
      <c r="M326" s="183" t="s">
        <v>32</v>
      </c>
      <c r="N326" s="184" t="s">
        <v>51</v>
      </c>
      <c r="O326" s="66"/>
      <c r="P326" s="185">
        <f>O326*H326</f>
        <v>0</v>
      </c>
      <c r="Q326" s="185">
        <v>0</v>
      </c>
      <c r="R326" s="185">
        <f>Q326*H326</f>
        <v>0</v>
      </c>
      <c r="S326" s="185">
        <v>0</v>
      </c>
      <c r="T326" s="186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7" t="s">
        <v>259</v>
      </c>
      <c r="AT326" s="187" t="s">
        <v>135</v>
      </c>
      <c r="AU326" s="187" t="s">
        <v>141</v>
      </c>
      <c r="AY326" s="18" t="s">
        <v>132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18" t="s">
        <v>141</v>
      </c>
      <c r="BK326" s="188">
        <f>ROUND(I326*H326,2)</f>
        <v>0</v>
      </c>
      <c r="BL326" s="18" t="s">
        <v>259</v>
      </c>
      <c r="BM326" s="187" t="s">
        <v>996</v>
      </c>
    </row>
    <row r="327" spans="1:65" s="13" customFormat="1">
      <c r="B327" s="194"/>
      <c r="C327" s="195"/>
      <c r="D327" s="196" t="s">
        <v>193</v>
      </c>
      <c r="E327" s="197" t="s">
        <v>32</v>
      </c>
      <c r="F327" s="198" t="s">
        <v>997</v>
      </c>
      <c r="G327" s="195"/>
      <c r="H327" s="199">
        <v>6.9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193</v>
      </c>
      <c r="AU327" s="205" t="s">
        <v>141</v>
      </c>
      <c r="AV327" s="13" t="s">
        <v>141</v>
      </c>
      <c r="AW327" s="13" t="s">
        <v>41</v>
      </c>
      <c r="AX327" s="13" t="s">
        <v>79</v>
      </c>
      <c r="AY327" s="205" t="s">
        <v>132</v>
      </c>
    </row>
    <row r="328" spans="1:65" s="14" customFormat="1">
      <c r="B328" s="206"/>
      <c r="C328" s="207"/>
      <c r="D328" s="196" t="s">
        <v>193</v>
      </c>
      <c r="E328" s="208" t="s">
        <v>32</v>
      </c>
      <c r="F328" s="209" t="s">
        <v>195</v>
      </c>
      <c r="G328" s="207"/>
      <c r="H328" s="210">
        <v>6.9</v>
      </c>
      <c r="I328" s="211"/>
      <c r="J328" s="207"/>
      <c r="K328" s="207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193</v>
      </c>
      <c r="AU328" s="216" t="s">
        <v>141</v>
      </c>
      <c r="AV328" s="14" t="s">
        <v>150</v>
      </c>
      <c r="AW328" s="14" t="s">
        <v>41</v>
      </c>
      <c r="AX328" s="14" t="s">
        <v>21</v>
      </c>
      <c r="AY328" s="216" t="s">
        <v>132</v>
      </c>
    </row>
    <row r="329" spans="1:65" s="2" customFormat="1" ht="14.45" customHeight="1">
      <c r="A329" s="36"/>
      <c r="B329" s="37"/>
      <c r="C329" s="217" t="s">
        <v>700</v>
      </c>
      <c r="D329" s="217" t="s">
        <v>234</v>
      </c>
      <c r="E329" s="218" t="s">
        <v>651</v>
      </c>
      <c r="F329" s="219" t="s">
        <v>652</v>
      </c>
      <c r="G329" s="220" t="s">
        <v>191</v>
      </c>
      <c r="H329" s="221">
        <v>7.0380000000000003</v>
      </c>
      <c r="I329" s="222"/>
      <c r="J329" s="223">
        <f>ROUND(I329*H329,2)</f>
        <v>0</v>
      </c>
      <c r="K329" s="219" t="s">
        <v>139</v>
      </c>
      <c r="L329" s="224"/>
      <c r="M329" s="225" t="s">
        <v>32</v>
      </c>
      <c r="N329" s="226" t="s">
        <v>51</v>
      </c>
      <c r="O329" s="66"/>
      <c r="P329" s="185">
        <f>O329*H329</f>
        <v>0</v>
      </c>
      <c r="Q329" s="185">
        <v>2.3999999999999998E-3</v>
      </c>
      <c r="R329" s="185">
        <f>Q329*H329</f>
        <v>1.6891199999999999E-2</v>
      </c>
      <c r="S329" s="185">
        <v>0</v>
      </c>
      <c r="T329" s="18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7" t="s">
        <v>342</v>
      </c>
      <c r="AT329" s="187" t="s">
        <v>234</v>
      </c>
      <c r="AU329" s="187" t="s">
        <v>141</v>
      </c>
      <c r="AY329" s="18" t="s">
        <v>132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18" t="s">
        <v>141</v>
      </c>
      <c r="BK329" s="188">
        <f>ROUND(I329*H329,2)</f>
        <v>0</v>
      </c>
      <c r="BL329" s="18" t="s">
        <v>259</v>
      </c>
      <c r="BM329" s="187" t="s">
        <v>998</v>
      </c>
    </row>
    <row r="330" spans="1:65" s="13" customFormat="1">
      <c r="B330" s="194"/>
      <c r="C330" s="195"/>
      <c r="D330" s="196" t="s">
        <v>193</v>
      </c>
      <c r="E330" s="195"/>
      <c r="F330" s="198" t="s">
        <v>999</v>
      </c>
      <c r="G330" s="195"/>
      <c r="H330" s="199">
        <v>7.0380000000000003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193</v>
      </c>
      <c r="AU330" s="205" t="s">
        <v>141</v>
      </c>
      <c r="AV330" s="13" t="s">
        <v>141</v>
      </c>
      <c r="AW330" s="13" t="s">
        <v>4</v>
      </c>
      <c r="AX330" s="13" t="s">
        <v>21</v>
      </c>
      <c r="AY330" s="205" t="s">
        <v>132</v>
      </c>
    </row>
    <row r="331" spans="1:65" s="2" customFormat="1" ht="24.2" customHeight="1">
      <c r="A331" s="36"/>
      <c r="B331" s="37"/>
      <c r="C331" s="176" t="s">
        <v>704</v>
      </c>
      <c r="D331" s="176" t="s">
        <v>135</v>
      </c>
      <c r="E331" s="177" t="s">
        <v>656</v>
      </c>
      <c r="F331" s="178" t="s">
        <v>657</v>
      </c>
      <c r="G331" s="179" t="s">
        <v>191</v>
      </c>
      <c r="H331" s="180">
        <v>6.9</v>
      </c>
      <c r="I331" s="181"/>
      <c r="J331" s="182">
        <f>ROUND(I331*H331,2)</f>
        <v>0</v>
      </c>
      <c r="K331" s="178" t="s">
        <v>139</v>
      </c>
      <c r="L331" s="41"/>
      <c r="M331" s="183" t="s">
        <v>32</v>
      </c>
      <c r="N331" s="184" t="s">
        <v>51</v>
      </c>
      <c r="O331" s="66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259</v>
      </c>
      <c r="AT331" s="187" t="s">
        <v>135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1000</v>
      </c>
    </row>
    <row r="332" spans="1:65" s="2" customFormat="1" ht="14.45" customHeight="1">
      <c r="A332" s="36"/>
      <c r="B332" s="37"/>
      <c r="C332" s="217" t="s">
        <v>710</v>
      </c>
      <c r="D332" s="217" t="s">
        <v>234</v>
      </c>
      <c r="E332" s="218" t="s">
        <v>660</v>
      </c>
      <c r="F332" s="219" t="s">
        <v>661</v>
      </c>
      <c r="G332" s="220" t="s">
        <v>191</v>
      </c>
      <c r="H332" s="221">
        <v>7.0380000000000003</v>
      </c>
      <c r="I332" s="222"/>
      <c r="J332" s="223">
        <f>ROUND(I332*H332,2)</f>
        <v>0</v>
      </c>
      <c r="K332" s="219" t="s">
        <v>139</v>
      </c>
      <c r="L332" s="224"/>
      <c r="M332" s="225" t="s">
        <v>32</v>
      </c>
      <c r="N332" s="226" t="s">
        <v>51</v>
      </c>
      <c r="O332" s="66"/>
      <c r="P332" s="185">
        <f>O332*H332</f>
        <v>0</v>
      </c>
      <c r="Q332" s="185">
        <v>3.5999999999999999E-3</v>
      </c>
      <c r="R332" s="185">
        <f>Q332*H332</f>
        <v>2.53368E-2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342</v>
      </c>
      <c r="AT332" s="187" t="s">
        <v>234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1001</v>
      </c>
    </row>
    <row r="333" spans="1:65" s="13" customFormat="1">
      <c r="B333" s="194"/>
      <c r="C333" s="195"/>
      <c r="D333" s="196" t="s">
        <v>193</v>
      </c>
      <c r="E333" s="195"/>
      <c r="F333" s="198" t="s">
        <v>999</v>
      </c>
      <c r="G333" s="195"/>
      <c r="H333" s="199">
        <v>7.0380000000000003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193</v>
      </c>
      <c r="AU333" s="205" t="s">
        <v>141</v>
      </c>
      <c r="AV333" s="13" t="s">
        <v>141</v>
      </c>
      <c r="AW333" s="13" t="s">
        <v>4</v>
      </c>
      <c r="AX333" s="13" t="s">
        <v>21</v>
      </c>
      <c r="AY333" s="205" t="s">
        <v>132</v>
      </c>
    </row>
    <row r="334" spans="1:65" s="2" customFormat="1" ht="24.2" customHeight="1">
      <c r="A334" s="36"/>
      <c r="B334" s="37"/>
      <c r="C334" s="176" t="s">
        <v>714</v>
      </c>
      <c r="D334" s="176" t="s">
        <v>135</v>
      </c>
      <c r="E334" s="177" t="s">
        <v>664</v>
      </c>
      <c r="F334" s="178" t="s">
        <v>665</v>
      </c>
      <c r="G334" s="179" t="s">
        <v>242</v>
      </c>
      <c r="H334" s="180">
        <v>2.9870000000000001</v>
      </c>
      <c r="I334" s="181"/>
      <c r="J334" s="182">
        <f>ROUND(I334*H334,2)</f>
        <v>0</v>
      </c>
      <c r="K334" s="178" t="s">
        <v>139</v>
      </c>
      <c r="L334" s="41"/>
      <c r="M334" s="183" t="s">
        <v>32</v>
      </c>
      <c r="N334" s="184" t="s">
        <v>51</v>
      </c>
      <c r="O334" s="66"/>
      <c r="P334" s="185">
        <f>O334*H334</f>
        <v>0</v>
      </c>
      <c r="Q334" s="185">
        <v>0</v>
      </c>
      <c r="R334" s="185">
        <f>Q334*H334</f>
        <v>0</v>
      </c>
      <c r="S334" s="185">
        <v>0</v>
      </c>
      <c r="T334" s="18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7" t="s">
        <v>259</v>
      </c>
      <c r="AT334" s="187" t="s">
        <v>135</v>
      </c>
      <c r="AU334" s="187" t="s">
        <v>141</v>
      </c>
      <c r="AY334" s="18" t="s">
        <v>132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8" t="s">
        <v>141</v>
      </c>
      <c r="BK334" s="188">
        <f>ROUND(I334*H334,2)</f>
        <v>0</v>
      </c>
      <c r="BL334" s="18" t="s">
        <v>259</v>
      </c>
      <c r="BM334" s="187" t="s">
        <v>1002</v>
      </c>
    </row>
    <row r="335" spans="1:65" s="12" customFormat="1" ht="22.9" customHeight="1">
      <c r="B335" s="160"/>
      <c r="C335" s="161"/>
      <c r="D335" s="162" t="s">
        <v>78</v>
      </c>
      <c r="E335" s="174" t="s">
        <v>667</v>
      </c>
      <c r="F335" s="174" t="s">
        <v>668</v>
      </c>
      <c r="G335" s="161"/>
      <c r="H335" s="161"/>
      <c r="I335" s="164"/>
      <c r="J335" s="175">
        <f>BK335</f>
        <v>0</v>
      </c>
      <c r="K335" s="161"/>
      <c r="L335" s="166"/>
      <c r="M335" s="167"/>
      <c r="N335" s="168"/>
      <c r="O335" s="168"/>
      <c r="P335" s="169">
        <f>SUM(P336:P338)</f>
        <v>0</v>
      </c>
      <c r="Q335" s="168"/>
      <c r="R335" s="169">
        <f>SUM(R336:R338)</f>
        <v>4.5000000000000005E-3</v>
      </c>
      <c r="S335" s="168"/>
      <c r="T335" s="170">
        <f>SUM(T336:T338)</f>
        <v>6.3390000000000002E-2</v>
      </c>
      <c r="AR335" s="171" t="s">
        <v>141</v>
      </c>
      <c r="AT335" s="172" t="s">
        <v>78</v>
      </c>
      <c r="AU335" s="172" t="s">
        <v>21</v>
      </c>
      <c r="AY335" s="171" t="s">
        <v>132</v>
      </c>
      <c r="BK335" s="173">
        <f>SUM(BK336:BK338)</f>
        <v>0</v>
      </c>
    </row>
    <row r="336" spans="1:65" s="2" customFormat="1" ht="14.45" customHeight="1">
      <c r="A336" s="36"/>
      <c r="B336" s="37"/>
      <c r="C336" s="176" t="s">
        <v>719</v>
      </c>
      <c r="D336" s="176" t="s">
        <v>135</v>
      </c>
      <c r="E336" s="177" t="s">
        <v>674</v>
      </c>
      <c r="F336" s="178" t="s">
        <v>675</v>
      </c>
      <c r="G336" s="179" t="s">
        <v>373</v>
      </c>
      <c r="H336" s="180">
        <v>3</v>
      </c>
      <c r="I336" s="181"/>
      <c r="J336" s="182">
        <f>ROUND(I336*H336,2)</f>
        <v>0</v>
      </c>
      <c r="K336" s="178" t="s">
        <v>139</v>
      </c>
      <c r="L336" s="41"/>
      <c r="M336" s="183" t="s">
        <v>32</v>
      </c>
      <c r="N336" s="184" t="s">
        <v>51</v>
      </c>
      <c r="O336" s="66"/>
      <c r="P336" s="185">
        <f>O336*H336</f>
        <v>0</v>
      </c>
      <c r="Q336" s="185">
        <v>1.5E-3</v>
      </c>
      <c r="R336" s="185">
        <f>Q336*H336</f>
        <v>4.5000000000000005E-3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259</v>
      </c>
      <c r="AT336" s="187" t="s">
        <v>135</v>
      </c>
      <c r="AU336" s="187" t="s">
        <v>141</v>
      </c>
      <c r="AY336" s="18" t="s">
        <v>132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8" t="s">
        <v>141</v>
      </c>
      <c r="BK336" s="188">
        <f>ROUND(I336*H336,2)</f>
        <v>0</v>
      </c>
      <c r="BL336" s="18" t="s">
        <v>259</v>
      </c>
      <c r="BM336" s="187" t="s">
        <v>1003</v>
      </c>
    </row>
    <row r="337" spans="1:65" s="2" customFormat="1" ht="14.45" customHeight="1">
      <c r="A337" s="36"/>
      <c r="B337" s="37"/>
      <c r="C337" s="176" t="s">
        <v>723</v>
      </c>
      <c r="D337" s="176" t="s">
        <v>135</v>
      </c>
      <c r="E337" s="177" t="s">
        <v>678</v>
      </c>
      <c r="F337" s="178" t="s">
        <v>679</v>
      </c>
      <c r="G337" s="179" t="s">
        <v>373</v>
      </c>
      <c r="H337" s="180">
        <v>3</v>
      </c>
      <c r="I337" s="181"/>
      <c r="J337" s="182">
        <f>ROUND(I337*H337,2)</f>
        <v>0</v>
      </c>
      <c r="K337" s="178" t="s">
        <v>139</v>
      </c>
      <c r="L337" s="41"/>
      <c r="M337" s="183" t="s">
        <v>32</v>
      </c>
      <c r="N337" s="184" t="s">
        <v>51</v>
      </c>
      <c r="O337" s="66"/>
      <c r="P337" s="185">
        <f>O337*H337</f>
        <v>0</v>
      </c>
      <c r="Q337" s="185">
        <v>0</v>
      </c>
      <c r="R337" s="185">
        <f>Q337*H337</f>
        <v>0</v>
      </c>
      <c r="S337" s="185">
        <v>2.1129999999999999E-2</v>
      </c>
      <c r="T337" s="186">
        <f>S337*H337</f>
        <v>6.3390000000000002E-2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259</v>
      </c>
      <c r="AT337" s="187" t="s">
        <v>135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259</v>
      </c>
      <c r="BM337" s="187" t="s">
        <v>1004</v>
      </c>
    </row>
    <row r="338" spans="1:65" s="2" customFormat="1" ht="24.2" customHeight="1">
      <c r="A338" s="36"/>
      <c r="B338" s="37"/>
      <c r="C338" s="176" t="s">
        <v>727</v>
      </c>
      <c r="D338" s="176" t="s">
        <v>135</v>
      </c>
      <c r="E338" s="177" t="s">
        <v>1005</v>
      </c>
      <c r="F338" s="178" t="s">
        <v>1006</v>
      </c>
      <c r="G338" s="179" t="s">
        <v>242</v>
      </c>
      <c r="H338" s="180">
        <v>5.0000000000000001E-3</v>
      </c>
      <c r="I338" s="181"/>
      <c r="J338" s="182">
        <f>ROUND(I338*H338,2)</f>
        <v>0</v>
      </c>
      <c r="K338" s="178" t="s">
        <v>139</v>
      </c>
      <c r="L338" s="41"/>
      <c r="M338" s="183" t="s">
        <v>32</v>
      </c>
      <c r="N338" s="184" t="s">
        <v>51</v>
      </c>
      <c r="O338" s="66"/>
      <c r="P338" s="185">
        <f>O338*H338</f>
        <v>0</v>
      </c>
      <c r="Q338" s="185">
        <v>0</v>
      </c>
      <c r="R338" s="185">
        <f>Q338*H338</f>
        <v>0</v>
      </c>
      <c r="S338" s="185">
        <v>0</v>
      </c>
      <c r="T338" s="18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259</v>
      </c>
      <c r="AT338" s="187" t="s">
        <v>135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259</v>
      </c>
      <c r="BM338" s="187" t="s">
        <v>1007</v>
      </c>
    </row>
    <row r="339" spans="1:65" s="12" customFormat="1" ht="22.9" customHeight="1">
      <c r="B339" s="160"/>
      <c r="C339" s="161"/>
      <c r="D339" s="162" t="s">
        <v>78</v>
      </c>
      <c r="E339" s="174" t="s">
        <v>685</v>
      </c>
      <c r="F339" s="174" t="s">
        <v>686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P340</f>
        <v>0</v>
      </c>
      <c r="Q339" s="168"/>
      <c r="R339" s="169">
        <f>R340</f>
        <v>3.8999999999999998E-3</v>
      </c>
      <c r="S339" s="168"/>
      <c r="T339" s="170">
        <f>T340</f>
        <v>0</v>
      </c>
      <c r="AR339" s="171" t="s">
        <v>141</v>
      </c>
      <c r="AT339" s="172" t="s">
        <v>78</v>
      </c>
      <c r="AU339" s="172" t="s">
        <v>21</v>
      </c>
      <c r="AY339" s="171" t="s">
        <v>132</v>
      </c>
      <c r="BK339" s="173">
        <f>BK340</f>
        <v>0</v>
      </c>
    </row>
    <row r="340" spans="1:65" s="2" customFormat="1" ht="14.45" customHeight="1">
      <c r="A340" s="36"/>
      <c r="B340" s="37"/>
      <c r="C340" s="176" t="s">
        <v>733</v>
      </c>
      <c r="D340" s="176" t="s">
        <v>135</v>
      </c>
      <c r="E340" s="177" t="s">
        <v>688</v>
      </c>
      <c r="F340" s="178" t="s">
        <v>689</v>
      </c>
      <c r="G340" s="179" t="s">
        <v>690</v>
      </c>
      <c r="H340" s="180">
        <v>5</v>
      </c>
      <c r="I340" s="181"/>
      <c r="J340" s="182">
        <f>ROUND(I340*H340,2)</f>
        <v>0</v>
      </c>
      <c r="K340" s="178" t="s">
        <v>32</v>
      </c>
      <c r="L340" s="41"/>
      <c r="M340" s="183" t="s">
        <v>32</v>
      </c>
      <c r="N340" s="184" t="s">
        <v>51</v>
      </c>
      <c r="O340" s="66"/>
      <c r="P340" s="185">
        <f>O340*H340</f>
        <v>0</v>
      </c>
      <c r="Q340" s="185">
        <v>7.7999999999999999E-4</v>
      </c>
      <c r="R340" s="185">
        <f>Q340*H340</f>
        <v>3.8999999999999998E-3</v>
      </c>
      <c r="S340" s="185">
        <v>0</v>
      </c>
      <c r="T340" s="18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259</v>
      </c>
      <c r="AT340" s="187" t="s">
        <v>135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259</v>
      </c>
      <c r="BM340" s="187" t="s">
        <v>1008</v>
      </c>
    </row>
    <row r="341" spans="1:65" s="12" customFormat="1" ht="22.9" customHeight="1">
      <c r="B341" s="160"/>
      <c r="C341" s="161"/>
      <c r="D341" s="162" t="s">
        <v>78</v>
      </c>
      <c r="E341" s="174" t="s">
        <v>692</v>
      </c>
      <c r="F341" s="174" t="s">
        <v>693</v>
      </c>
      <c r="G341" s="161"/>
      <c r="H341" s="161"/>
      <c r="I341" s="164"/>
      <c r="J341" s="175">
        <f>BK341</f>
        <v>0</v>
      </c>
      <c r="K341" s="161"/>
      <c r="L341" s="166"/>
      <c r="M341" s="167"/>
      <c r="N341" s="168"/>
      <c r="O341" s="168"/>
      <c r="P341" s="169">
        <f>P342</f>
        <v>0</v>
      </c>
      <c r="Q341" s="168"/>
      <c r="R341" s="169">
        <f>R342</f>
        <v>0</v>
      </c>
      <c r="S341" s="168"/>
      <c r="T341" s="170">
        <f>T342</f>
        <v>0</v>
      </c>
      <c r="AR341" s="171" t="s">
        <v>141</v>
      </c>
      <c r="AT341" s="172" t="s">
        <v>78</v>
      </c>
      <c r="AU341" s="172" t="s">
        <v>21</v>
      </c>
      <c r="AY341" s="171" t="s">
        <v>132</v>
      </c>
      <c r="BK341" s="173">
        <f>BK342</f>
        <v>0</v>
      </c>
    </row>
    <row r="342" spans="1:65" s="2" customFormat="1" ht="24.2" customHeight="1">
      <c r="A342" s="36"/>
      <c r="B342" s="37"/>
      <c r="C342" s="176" t="s">
        <v>737</v>
      </c>
      <c r="D342" s="176" t="s">
        <v>135</v>
      </c>
      <c r="E342" s="177" t="s">
        <v>695</v>
      </c>
      <c r="F342" s="178" t="s">
        <v>1009</v>
      </c>
      <c r="G342" s="179" t="s">
        <v>138</v>
      </c>
      <c r="H342" s="180">
        <v>1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1010</v>
      </c>
    </row>
    <row r="343" spans="1:65" s="12" customFormat="1" ht="22.9" customHeight="1">
      <c r="B343" s="160"/>
      <c r="C343" s="161"/>
      <c r="D343" s="162" t="s">
        <v>78</v>
      </c>
      <c r="E343" s="174" t="s">
        <v>698</v>
      </c>
      <c r="F343" s="174" t="s">
        <v>699</v>
      </c>
      <c r="G343" s="161"/>
      <c r="H343" s="161"/>
      <c r="I343" s="164"/>
      <c r="J343" s="175">
        <f>BK343</f>
        <v>0</v>
      </c>
      <c r="K343" s="161"/>
      <c r="L343" s="166"/>
      <c r="M343" s="167"/>
      <c r="N343" s="168"/>
      <c r="O343" s="168"/>
      <c r="P343" s="169">
        <f>SUM(P344:P359)</f>
        <v>0</v>
      </c>
      <c r="Q343" s="168"/>
      <c r="R343" s="169">
        <f>SUM(R344:R359)</f>
        <v>5.500734500000001</v>
      </c>
      <c r="S343" s="168"/>
      <c r="T343" s="170">
        <f>SUM(T344:T359)</f>
        <v>0</v>
      </c>
      <c r="AR343" s="171" t="s">
        <v>141</v>
      </c>
      <c r="AT343" s="172" t="s">
        <v>78</v>
      </c>
      <c r="AU343" s="172" t="s">
        <v>21</v>
      </c>
      <c r="AY343" s="171" t="s">
        <v>132</v>
      </c>
      <c r="BK343" s="173">
        <f>SUM(BK344:BK359)</f>
        <v>0</v>
      </c>
    </row>
    <row r="344" spans="1:65" s="2" customFormat="1" ht="24.2" customHeight="1">
      <c r="A344" s="36"/>
      <c r="B344" s="37"/>
      <c r="C344" s="176" t="s">
        <v>743</v>
      </c>
      <c r="D344" s="176" t="s">
        <v>135</v>
      </c>
      <c r="E344" s="177" t="s">
        <v>701</v>
      </c>
      <c r="F344" s="178" t="s">
        <v>1011</v>
      </c>
      <c r="G344" s="179" t="s">
        <v>191</v>
      </c>
      <c r="H344" s="180">
        <v>78.66</v>
      </c>
      <c r="I344" s="181"/>
      <c r="J344" s="182">
        <f>ROUND(I344*H344,2)</f>
        <v>0</v>
      </c>
      <c r="K344" s="178" t="s">
        <v>139</v>
      </c>
      <c r="L344" s="41"/>
      <c r="M344" s="183" t="s">
        <v>32</v>
      </c>
      <c r="N344" s="184" t="s">
        <v>51</v>
      </c>
      <c r="O344" s="66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259</v>
      </c>
      <c r="AT344" s="187" t="s">
        <v>135</v>
      </c>
      <c r="AU344" s="187" t="s">
        <v>141</v>
      </c>
      <c r="AY344" s="18" t="s">
        <v>132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8" t="s">
        <v>141</v>
      </c>
      <c r="BK344" s="188">
        <f>ROUND(I344*H344,2)</f>
        <v>0</v>
      </c>
      <c r="BL344" s="18" t="s">
        <v>259</v>
      </c>
      <c r="BM344" s="187" t="s">
        <v>1012</v>
      </c>
    </row>
    <row r="345" spans="1:65" s="13" customFormat="1">
      <c r="B345" s="194"/>
      <c r="C345" s="195"/>
      <c r="D345" s="196" t="s">
        <v>193</v>
      </c>
      <c r="E345" s="197" t="s">
        <v>32</v>
      </c>
      <c r="F345" s="198" t="s">
        <v>1013</v>
      </c>
      <c r="G345" s="195"/>
      <c r="H345" s="199">
        <v>78.66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193</v>
      </c>
      <c r="AU345" s="205" t="s">
        <v>141</v>
      </c>
      <c r="AV345" s="13" t="s">
        <v>141</v>
      </c>
      <c r="AW345" s="13" t="s">
        <v>41</v>
      </c>
      <c r="AX345" s="13" t="s">
        <v>79</v>
      </c>
      <c r="AY345" s="205" t="s">
        <v>132</v>
      </c>
    </row>
    <row r="346" spans="1:65" s="14" customFormat="1">
      <c r="B346" s="206"/>
      <c r="C346" s="207"/>
      <c r="D346" s="196" t="s">
        <v>193</v>
      </c>
      <c r="E346" s="208" t="s">
        <v>32</v>
      </c>
      <c r="F346" s="209" t="s">
        <v>195</v>
      </c>
      <c r="G346" s="207"/>
      <c r="H346" s="210">
        <v>78.66</v>
      </c>
      <c r="I346" s="211"/>
      <c r="J346" s="207"/>
      <c r="K346" s="207"/>
      <c r="L346" s="212"/>
      <c r="M346" s="213"/>
      <c r="N346" s="214"/>
      <c r="O346" s="214"/>
      <c r="P346" s="214"/>
      <c r="Q346" s="214"/>
      <c r="R346" s="214"/>
      <c r="S346" s="214"/>
      <c r="T346" s="215"/>
      <c r="AT346" s="216" t="s">
        <v>193</v>
      </c>
      <c r="AU346" s="216" t="s">
        <v>141</v>
      </c>
      <c r="AV346" s="14" t="s">
        <v>150</v>
      </c>
      <c r="AW346" s="14" t="s">
        <v>41</v>
      </c>
      <c r="AX346" s="14" t="s">
        <v>21</v>
      </c>
      <c r="AY346" s="216" t="s">
        <v>132</v>
      </c>
    </row>
    <row r="347" spans="1:65" s="2" customFormat="1" ht="14.45" customHeight="1">
      <c r="A347" s="36"/>
      <c r="B347" s="37"/>
      <c r="C347" s="217" t="s">
        <v>747</v>
      </c>
      <c r="D347" s="217" t="s">
        <v>234</v>
      </c>
      <c r="E347" s="218" t="s">
        <v>705</v>
      </c>
      <c r="F347" s="219" t="s">
        <v>706</v>
      </c>
      <c r="G347" s="220" t="s">
        <v>198</v>
      </c>
      <c r="H347" s="221">
        <v>1.9259999999999999</v>
      </c>
      <c r="I347" s="222"/>
      <c r="J347" s="223">
        <f>ROUND(I347*H347,2)</f>
        <v>0</v>
      </c>
      <c r="K347" s="219" t="s">
        <v>139</v>
      </c>
      <c r="L347" s="224"/>
      <c r="M347" s="225" t="s">
        <v>32</v>
      </c>
      <c r="N347" s="226" t="s">
        <v>51</v>
      </c>
      <c r="O347" s="66"/>
      <c r="P347" s="185">
        <f>O347*H347</f>
        <v>0</v>
      </c>
      <c r="Q347" s="185">
        <v>0.55000000000000004</v>
      </c>
      <c r="R347" s="185">
        <f>Q347*H347</f>
        <v>1.0593000000000001</v>
      </c>
      <c r="S347" s="185">
        <v>0</v>
      </c>
      <c r="T347" s="186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7" t="s">
        <v>342</v>
      </c>
      <c r="AT347" s="187" t="s">
        <v>234</v>
      </c>
      <c r="AU347" s="187" t="s">
        <v>141</v>
      </c>
      <c r="AY347" s="18" t="s">
        <v>132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8" t="s">
        <v>141</v>
      </c>
      <c r="BK347" s="188">
        <f>ROUND(I347*H347,2)</f>
        <v>0</v>
      </c>
      <c r="BL347" s="18" t="s">
        <v>259</v>
      </c>
      <c r="BM347" s="187" t="s">
        <v>1014</v>
      </c>
    </row>
    <row r="348" spans="1:65" s="13" customFormat="1">
      <c r="B348" s="194"/>
      <c r="C348" s="195"/>
      <c r="D348" s="196" t="s">
        <v>193</v>
      </c>
      <c r="E348" s="197" t="s">
        <v>32</v>
      </c>
      <c r="F348" s="198" t="s">
        <v>1015</v>
      </c>
      <c r="G348" s="195"/>
      <c r="H348" s="199">
        <v>1.8879999999999999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193</v>
      </c>
      <c r="AU348" s="205" t="s">
        <v>141</v>
      </c>
      <c r="AV348" s="13" t="s">
        <v>141</v>
      </c>
      <c r="AW348" s="13" t="s">
        <v>41</v>
      </c>
      <c r="AX348" s="13" t="s">
        <v>21</v>
      </c>
      <c r="AY348" s="205" t="s">
        <v>132</v>
      </c>
    </row>
    <row r="349" spans="1:65" s="13" customFormat="1">
      <c r="B349" s="194"/>
      <c r="C349" s="195"/>
      <c r="D349" s="196" t="s">
        <v>193</v>
      </c>
      <c r="E349" s="195"/>
      <c r="F349" s="198" t="s">
        <v>1016</v>
      </c>
      <c r="G349" s="195"/>
      <c r="H349" s="199">
        <v>1.9259999999999999</v>
      </c>
      <c r="I349" s="200"/>
      <c r="J349" s="195"/>
      <c r="K349" s="195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193</v>
      </c>
      <c r="AU349" s="205" t="s">
        <v>141</v>
      </c>
      <c r="AV349" s="13" t="s">
        <v>141</v>
      </c>
      <c r="AW349" s="13" t="s">
        <v>4</v>
      </c>
      <c r="AX349" s="13" t="s">
        <v>21</v>
      </c>
      <c r="AY349" s="205" t="s">
        <v>132</v>
      </c>
    </row>
    <row r="350" spans="1:65" s="2" customFormat="1" ht="24.2" customHeight="1">
      <c r="A350" s="36"/>
      <c r="B350" s="37"/>
      <c r="C350" s="176" t="s">
        <v>751</v>
      </c>
      <c r="D350" s="176" t="s">
        <v>135</v>
      </c>
      <c r="E350" s="177" t="s">
        <v>1017</v>
      </c>
      <c r="F350" s="178" t="s">
        <v>1018</v>
      </c>
      <c r="G350" s="179" t="s">
        <v>191</v>
      </c>
      <c r="H350" s="180">
        <v>66.224999999999994</v>
      </c>
      <c r="I350" s="181"/>
      <c r="J350" s="182">
        <f>ROUND(I350*H350,2)</f>
        <v>0</v>
      </c>
      <c r="K350" s="178" t="s">
        <v>139</v>
      </c>
      <c r="L350" s="41"/>
      <c r="M350" s="183" t="s">
        <v>32</v>
      </c>
      <c r="N350" s="184" t="s">
        <v>51</v>
      </c>
      <c r="O350" s="66"/>
      <c r="P350" s="185">
        <f>O350*H350</f>
        <v>0</v>
      </c>
      <c r="Q350" s="185">
        <v>1.3899999999999999E-2</v>
      </c>
      <c r="R350" s="185">
        <f>Q350*H350</f>
        <v>0.92052749999999983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259</v>
      </c>
      <c r="AT350" s="187" t="s">
        <v>135</v>
      </c>
      <c r="AU350" s="187" t="s">
        <v>141</v>
      </c>
      <c r="AY350" s="18" t="s">
        <v>132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8" t="s">
        <v>141</v>
      </c>
      <c r="BK350" s="188">
        <f>ROUND(I350*H350,2)</f>
        <v>0</v>
      </c>
      <c r="BL350" s="18" t="s">
        <v>259</v>
      </c>
      <c r="BM350" s="187" t="s">
        <v>1019</v>
      </c>
    </row>
    <row r="351" spans="1:65" s="15" customFormat="1">
      <c r="B351" s="227"/>
      <c r="C351" s="228"/>
      <c r="D351" s="196" t="s">
        <v>193</v>
      </c>
      <c r="E351" s="229" t="s">
        <v>32</v>
      </c>
      <c r="F351" s="230" t="s">
        <v>1020</v>
      </c>
      <c r="G351" s="228"/>
      <c r="H351" s="229" t="s">
        <v>32</v>
      </c>
      <c r="I351" s="231"/>
      <c r="J351" s="228"/>
      <c r="K351" s="228"/>
      <c r="L351" s="232"/>
      <c r="M351" s="233"/>
      <c r="N351" s="234"/>
      <c r="O351" s="234"/>
      <c r="P351" s="234"/>
      <c r="Q351" s="234"/>
      <c r="R351" s="234"/>
      <c r="S351" s="234"/>
      <c r="T351" s="235"/>
      <c r="AT351" s="236" t="s">
        <v>193</v>
      </c>
      <c r="AU351" s="236" t="s">
        <v>141</v>
      </c>
      <c r="AV351" s="15" t="s">
        <v>21</v>
      </c>
      <c r="AW351" s="15" t="s">
        <v>41</v>
      </c>
      <c r="AX351" s="15" t="s">
        <v>79</v>
      </c>
      <c r="AY351" s="236" t="s">
        <v>132</v>
      </c>
    </row>
    <row r="352" spans="1:65" s="13" customFormat="1">
      <c r="B352" s="194"/>
      <c r="C352" s="195"/>
      <c r="D352" s="196" t="s">
        <v>193</v>
      </c>
      <c r="E352" s="197" t="s">
        <v>32</v>
      </c>
      <c r="F352" s="198" t="s">
        <v>1021</v>
      </c>
      <c r="G352" s="195"/>
      <c r="H352" s="199">
        <v>66.224999999999994</v>
      </c>
      <c r="I352" s="200"/>
      <c r="J352" s="195"/>
      <c r="K352" s="195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193</v>
      </c>
      <c r="AU352" s="205" t="s">
        <v>141</v>
      </c>
      <c r="AV352" s="13" t="s">
        <v>141</v>
      </c>
      <c r="AW352" s="13" t="s">
        <v>41</v>
      </c>
      <c r="AX352" s="13" t="s">
        <v>79</v>
      </c>
      <c r="AY352" s="205" t="s">
        <v>132</v>
      </c>
    </row>
    <row r="353" spans="1:65" s="14" customFormat="1">
      <c r="B353" s="206"/>
      <c r="C353" s="207"/>
      <c r="D353" s="196" t="s">
        <v>193</v>
      </c>
      <c r="E353" s="208" t="s">
        <v>32</v>
      </c>
      <c r="F353" s="209" t="s">
        <v>195</v>
      </c>
      <c r="G353" s="207"/>
      <c r="H353" s="210">
        <v>66.224999999999994</v>
      </c>
      <c r="I353" s="211"/>
      <c r="J353" s="207"/>
      <c r="K353" s="207"/>
      <c r="L353" s="212"/>
      <c r="M353" s="213"/>
      <c r="N353" s="214"/>
      <c r="O353" s="214"/>
      <c r="P353" s="214"/>
      <c r="Q353" s="214"/>
      <c r="R353" s="214"/>
      <c r="S353" s="214"/>
      <c r="T353" s="215"/>
      <c r="AT353" s="216" t="s">
        <v>193</v>
      </c>
      <c r="AU353" s="216" t="s">
        <v>141</v>
      </c>
      <c r="AV353" s="14" t="s">
        <v>150</v>
      </c>
      <c r="AW353" s="14" t="s">
        <v>41</v>
      </c>
      <c r="AX353" s="14" t="s">
        <v>21</v>
      </c>
      <c r="AY353" s="216" t="s">
        <v>132</v>
      </c>
    </row>
    <row r="354" spans="1:65" s="2" customFormat="1" ht="24.2" customHeight="1">
      <c r="A354" s="36"/>
      <c r="B354" s="37"/>
      <c r="C354" s="176" t="s">
        <v>757</v>
      </c>
      <c r="D354" s="176" t="s">
        <v>135</v>
      </c>
      <c r="E354" s="177" t="s">
        <v>711</v>
      </c>
      <c r="F354" s="178" t="s">
        <v>712</v>
      </c>
      <c r="G354" s="179" t="s">
        <v>191</v>
      </c>
      <c r="H354" s="180">
        <v>152.32</v>
      </c>
      <c r="I354" s="181"/>
      <c r="J354" s="182">
        <f>ROUND(I354*H354,2)</f>
        <v>0</v>
      </c>
      <c r="K354" s="178" t="s">
        <v>139</v>
      </c>
      <c r="L354" s="41"/>
      <c r="M354" s="183" t="s">
        <v>32</v>
      </c>
      <c r="N354" s="184" t="s">
        <v>51</v>
      </c>
      <c r="O354" s="66"/>
      <c r="P354" s="185">
        <f>O354*H354</f>
        <v>0</v>
      </c>
      <c r="Q354" s="185">
        <v>0</v>
      </c>
      <c r="R354" s="185">
        <f>Q354*H354</f>
        <v>0</v>
      </c>
      <c r="S354" s="185">
        <v>0</v>
      </c>
      <c r="T354" s="186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7" t="s">
        <v>259</v>
      </c>
      <c r="AT354" s="187" t="s">
        <v>135</v>
      </c>
      <c r="AU354" s="187" t="s">
        <v>141</v>
      </c>
      <c r="AY354" s="18" t="s">
        <v>132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18" t="s">
        <v>141</v>
      </c>
      <c r="BK354" s="188">
        <f>ROUND(I354*H354,2)</f>
        <v>0</v>
      </c>
      <c r="BL354" s="18" t="s">
        <v>259</v>
      </c>
      <c r="BM354" s="187" t="s">
        <v>1022</v>
      </c>
    </row>
    <row r="355" spans="1:65" s="2" customFormat="1" ht="14.45" customHeight="1">
      <c r="A355" s="36"/>
      <c r="B355" s="37"/>
      <c r="C355" s="217" t="s">
        <v>761</v>
      </c>
      <c r="D355" s="217" t="s">
        <v>234</v>
      </c>
      <c r="E355" s="218" t="s">
        <v>715</v>
      </c>
      <c r="F355" s="219" t="s">
        <v>716</v>
      </c>
      <c r="G355" s="220" t="s">
        <v>191</v>
      </c>
      <c r="H355" s="221">
        <v>164.506</v>
      </c>
      <c r="I355" s="222"/>
      <c r="J355" s="223">
        <f>ROUND(I355*H355,2)</f>
        <v>0</v>
      </c>
      <c r="K355" s="219" t="s">
        <v>139</v>
      </c>
      <c r="L355" s="224"/>
      <c r="M355" s="225" t="s">
        <v>32</v>
      </c>
      <c r="N355" s="226" t="s">
        <v>51</v>
      </c>
      <c r="O355" s="66"/>
      <c r="P355" s="185">
        <f>O355*H355</f>
        <v>0</v>
      </c>
      <c r="Q355" s="185">
        <v>1.4500000000000001E-2</v>
      </c>
      <c r="R355" s="185">
        <f>Q355*H355</f>
        <v>2.3853370000000003</v>
      </c>
      <c r="S355" s="185">
        <v>0</v>
      </c>
      <c r="T355" s="186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7" t="s">
        <v>342</v>
      </c>
      <c r="AT355" s="187" t="s">
        <v>234</v>
      </c>
      <c r="AU355" s="187" t="s">
        <v>141</v>
      </c>
      <c r="AY355" s="18" t="s">
        <v>132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18" t="s">
        <v>141</v>
      </c>
      <c r="BK355" s="188">
        <f>ROUND(I355*H355,2)</f>
        <v>0</v>
      </c>
      <c r="BL355" s="18" t="s">
        <v>259</v>
      </c>
      <c r="BM355" s="187" t="s">
        <v>1023</v>
      </c>
    </row>
    <row r="356" spans="1:65" s="13" customFormat="1">
      <c r="B356" s="194"/>
      <c r="C356" s="195"/>
      <c r="D356" s="196" t="s">
        <v>193</v>
      </c>
      <c r="E356" s="195"/>
      <c r="F356" s="198" t="s">
        <v>1024</v>
      </c>
      <c r="G356" s="195"/>
      <c r="H356" s="199">
        <v>164.506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193</v>
      </c>
      <c r="AU356" s="205" t="s">
        <v>141</v>
      </c>
      <c r="AV356" s="13" t="s">
        <v>141</v>
      </c>
      <c r="AW356" s="13" t="s">
        <v>4</v>
      </c>
      <c r="AX356" s="13" t="s">
        <v>21</v>
      </c>
      <c r="AY356" s="205" t="s">
        <v>132</v>
      </c>
    </row>
    <row r="357" spans="1:65" s="2" customFormat="1" ht="14.45" customHeight="1">
      <c r="A357" s="36"/>
      <c r="B357" s="37"/>
      <c r="C357" s="176" t="s">
        <v>765</v>
      </c>
      <c r="D357" s="176" t="s">
        <v>135</v>
      </c>
      <c r="E357" s="177" t="s">
        <v>720</v>
      </c>
      <c r="F357" s="178" t="s">
        <v>721</v>
      </c>
      <c r="G357" s="179" t="s">
        <v>221</v>
      </c>
      <c r="H357" s="180">
        <v>257</v>
      </c>
      <c r="I357" s="181"/>
      <c r="J357" s="182">
        <f>ROUND(I357*H357,2)</f>
        <v>0</v>
      </c>
      <c r="K357" s="178" t="s">
        <v>139</v>
      </c>
      <c r="L357" s="41"/>
      <c r="M357" s="183" t="s">
        <v>32</v>
      </c>
      <c r="N357" s="184" t="s">
        <v>51</v>
      </c>
      <c r="O357" s="66"/>
      <c r="P357" s="185">
        <f>O357*H357</f>
        <v>0</v>
      </c>
      <c r="Q357" s="185">
        <v>1.0000000000000001E-5</v>
      </c>
      <c r="R357" s="185">
        <f>Q357*H357</f>
        <v>2.5700000000000002E-3</v>
      </c>
      <c r="S357" s="185">
        <v>0</v>
      </c>
      <c r="T357" s="18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259</v>
      </c>
      <c r="AT357" s="187" t="s">
        <v>135</v>
      </c>
      <c r="AU357" s="187" t="s">
        <v>141</v>
      </c>
      <c r="AY357" s="18" t="s">
        <v>132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8" t="s">
        <v>141</v>
      </c>
      <c r="BK357" s="188">
        <f>ROUND(I357*H357,2)</f>
        <v>0</v>
      </c>
      <c r="BL357" s="18" t="s">
        <v>259</v>
      </c>
      <c r="BM357" s="187" t="s">
        <v>1025</v>
      </c>
    </row>
    <row r="358" spans="1:65" s="2" customFormat="1" ht="14.45" customHeight="1">
      <c r="A358" s="36"/>
      <c r="B358" s="37"/>
      <c r="C358" s="217" t="s">
        <v>769</v>
      </c>
      <c r="D358" s="217" t="s">
        <v>234</v>
      </c>
      <c r="E358" s="218" t="s">
        <v>724</v>
      </c>
      <c r="F358" s="219" t="s">
        <v>725</v>
      </c>
      <c r="G358" s="220" t="s">
        <v>198</v>
      </c>
      <c r="H358" s="221">
        <v>2.06</v>
      </c>
      <c r="I358" s="222"/>
      <c r="J358" s="223">
        <f>ROUND(I358*H358,2)</f>
        <v>0</v>
      </c>
      <c r="K358" s="219" t="s">
        <v>139</v>
      </c>
      <c r="L358" s="224"/>
      <c r="M358" s="225" t="s">
        <v>32</v>
      </c>
      <c r="N358" s="226" t="s">
        <v>51</v>
      </c>
      <c r="O358" s="66"/>
      <c r="P358" s="185">
        <f>O358*H358</f>
        <v>0</v>
      </c>
      <c r="Q358" s="185">
        <v>0.55000000000000004</v>
      </c>
      <c r="R358" s="185">
        <f>Q358*H358</f>
        <v>1.1330000000000002</v>
      </c>
      <c r="S358" s="185">
        <v>0</v>
      </c>
      <c r="T358" s="186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7" t="s">
        <v>342</v>
      </c>
      <c r="AT358" s="187" t="s">
        <v>234</v>
      </c>
      <c r="AU358" s="187" t="s">
        <v>141</v>
      </c>
      <c r="AY358" s="18" t="s">
        <v>132</v>
      </c>
      <c r="BE358" s="188">
        <f>IF(N358="základní",J358,0)</f>
        <v>0</v>
      </c>
      <c r="BF358" s="188">
        <f>IF(N358="snížená",J358,0)</f>
        <v>0</v>
      </c>
      <c r="BG358" s="188">
        <f>IF(N358="zákl. přenesená",J358,0)</f>
        <v>0</v>
      </c>
      <c r="BH358" s="188">
        <f>IF(N358="sníž. přenesená",J358,0)</f>
        <v>0</v>
      </c>
      <c r="BI358" s="188">
        <f>IF(N358="nulová",J358,0)</f>
        <v>0</v>
      </c>
      <c r="BJ358" s="18" t="s">
        <v>141</v>
      </c>
      <c r="BK358" s="188">
        <f>ROUND(I358*H358,2)</f>
        <v>0</v>
      </c>
      <c r="BL358" s="18" t="s">
        <v>259</v>
      </c>
      <c r="BM358" s="187" t="s">
        <v>1026</v>
      </c>
    </row>
    <row r="359" spans="1:65" s="2" customFormat="1" ht="24.2" customHeight="1">
      <c r="A359" s="36"/>
      <c r="B359" s="37"/>
      <c r="C359" s="176" t="s">
        <v>776</v>
      </c>
      <c r="D359" s="176" t="s">
        <v>135</v>
      </c>
      <c r="E359" s="177" t="s">
        <v>728</v>
      </c>
      <c r="F359" s="178" t="s">
        <v>729</v>
      </c>
      <c r="G359" s="179" t="s">
        <v>242</v>
      </c>
      <c r="H359" s="180">
        <v>5.5010000000000003</v>
      </c>
      <c r="I359" s="181"/>
      <c r="J359" s="182">
        <f>ROUND(I359*H359,2)</f>
        <v>0</v>
      </c>
      <c r="K359" s="178" t="s">
        <v>139</v>
      </c>
      <c r="L359" s="41"/>
      <c r="M359" s="183" t="s">
        <v>32</v>
      </c>
      <c r="N359" s="184" t="s">
        <v>51</v>
      </c>
      <c r="O359" s="66"/>
      <c r="P359" s="185">
        <f>O359*H359</f>
        <v>0</v>
      </c>
      <c r="Q359" s="185">
        <v>0</v>
      </c>
      <c r="R359" s="185">
        <f>Q359*H359</f>
        <v>0</v>
      </c>
      <c r="S359" s="185">
        <v>0</v>
      </c>
      <c r="T359" s="186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7" t="s">
        <v>259</v>
      </c>
      <c r="AT359" s="187" t="s">
        <v>135</v>
      </c>
      <c r="AU359" s="187" t="s">
        <v>141</v>
      </c>
      <c r="AY359" s="18" t="s">
        <v>132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18" t="s">
        <v>141</v>
      </c>
      <c r="BK359" s="188">
        <f>ROUND(I359*H359,2)</f>
        <v>0</v>
      </c>
      <c r="BL359" s="18" t="s">
        <v>259</v>
      </c>
      <c r="BM359" s="187" t="s">
        <v>1027</v>
      </c>
    </row>
    <row r="360" spans="1:65" s="12" customFormat="1" ht="22.9" customHeight="1">
      <c r="B360" s="160"/>
      <c r="C360" s="161"/>
      <c r="D360" s="162" t="s">
        <v>78</v>
      </c>
      <c r="E360" s="174" t="s">
        <v>731</v>
      </c>
      <c r="F360" s="174" t="s">
        <v>732</v>
      </c>
      <c r="G360" s="161"/>
      <c r="H360" s="161"/>
      <c r="I360" s="164"/>
      <c r="J360" s="175">
        <f>BK360</f>
        <v>0</v>
      </c>
      <c r="K360" s="161"/>
      <c r="L360" s="166"/>
      <c r="M360" s="167"/>
      <c r="N360" s="168"/>
      <c r="O360" s="168"/>
      <c r="P360" s="169">
        <f>SUM(P361:P362)</f>
        <v>0</v>
      </c>
      <c r="Q360" s="168"/>
      <c r="R360" s="169">
        <f>SUM(R361:R362)</f>
        <v>8.4180000000000005E-2</v>
      </c>
      <c r="S360" s="168"/>
      <c r="T360" s="170">
        <f>SUM(T361:T362)</f>
        <v>0</v>
      </c>
      <c r="AR360" s="171" t="s">
        <v>141</v>
      </c>
      <c r="AT360" s="172" t="s">
        <v>78</v>
      </c>
      <c r="AU360" s="172" t="s">
        <v>21</v>
      </c>
      <c r="AY360" s="171" t="s">
        <v>132</v>
      </c>
      <c r="BK360" s="173">
        <f>SUM(BK361:BK362)</f>
        <v>0</v>
      </c>
    </row>
    <row r="361" spans="1:65" s="2" customFormat="1" ht="24.2" customHeight="1">
      <c r="A361" s="36"/>
      <c r="B361" s="37"/>
      <c r="C361" s="176" t="s">
        <v>780</v>
      </c>
      <c r="D361" s="176" t="s">
        <v>135</v>
      </c>
      <c r="E361" s="177" t="s">
        <v>734</v>
      </c>
      <c r="F361" s="178" t="s">
        <v>735</v>
      </c>
      <c r="G361" s="179" t="s">
        <v>191</v>
      </c>
      <c r="H361" s="180">
        <v>6.9</v>
      </c>
      <c r="I361" s="181"/>
      <c r="J361" s="182">
        <f>ROUND(I361*H361,2)</f>
        <v>0</v>
      </c>
      <c r="K361" s="178" t="s">
        <v>139</v>
      </c>
      <c r="L361" s="41"/>
      <c r="M361" s="183" t="s">
        <v>32</v>
      </c>
      <c r="N361" s="184" t="s">
        <v>51</v>
      </c>
      <c r="O361" s="66"/>
      <c r="P361" s="185">
        <f>O361*H361</f>
        <v>0</v>
      </c>
      <c r="Q361" s="185">
        <v>1.2200000000000001E-2</v>
      </c>
      <c r="R361" s="185">
        <f>Q361*H361</f>
        <v>8.4180000000000005E-2</v>
      </c>
      <c r="S361" s="185">
        <v>0</v>
      </c>
      <c r="T361" s="186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7" t="s">
        <v>259</v>
      </c>
      <c r="AT361" s="187" t="s">
        <v>135</v>
      </c>
      <c r="AU361" s="187" t="s">
        <v>141</v>
      </c>
      <c r="AY361" s="18" t="s">
        <v>132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8" t="s">
        <v>141</v>
      </c>
      <c r="BK361" s="188">
        <f>ROUND(I361*H361,2)</f>
        <v>0</v>
      </c>
      <c r="BL361" s="18" t="s">
        <v>259</v>
      </c>
      <c r="BM361" s="187" t="s">
        <v>1028</v>
      </c>
    </row>
    <row r="362" spans="1:65" s="2" customFormat="1" ht="37.9" customHeight="1">
      <c r="A362" s="36"/>
      <c r="B362" s="37"/>
      <c r="C362" s="176" t="s">
        <v>784</v>
      </c>
      <c r="D362" s="176" t="s">
        <v>135</v>
      </c>
      <c r="E362" s="177" t="s">
        <v>738</v>
      </c>
      <c r="F362" s="178" t="s">
        <v>739</v>
      </c>
      <c r="G362" s="179" t="s">
        <v>242</v>
      </c>
      <c r="H362" s="180">
        <v>8.4000000000000005E-2</v>
      </c>
      <c r="I362" s="181"/>
      <c r="J362" s="182">
        <f>ROUND(I362*H362,2)</f>
        <v>0</v>
      </c>
      <c r="K362" s="178" t="s">
        <v>139</v>
      </c>
      <c r="L362" s="41"/>
      <c r="M362" s="183" t="s">
        <v>32</v>
      </c>
      <c r="N362" s="184" t="s">
        <v>51</v>
      </c>
      <c r="O362" s="66"/>
      <c r="P362" s="185">
        <f>O362*H362</f>
        <v>0</v>
      </c>
      <c r="Q362" s="185">
        <v>0</v>
      </c>
      <c r="R362" s="185">
        <f>Q362*H362</f>
        <v>0</v>
      </c>
      <c r="S362" s="185">
        <v>0</v>
      </c>
      <c r="T362" s="186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7" t="s">
        <v>259</v>
      </c>
      <c r="AT362" s="187" t="s">
        <v>135</v>
      </c>
      <c r="AU362" s="187" t="s">
        <v>141</v>
      </c>
      <c r="AY362" s="18" t="s">
        <v>132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18" t="s">
        <v>141</v>
      </c>
      <c r="BK362" s="188">
        <f>ROUND(I362*H362,2)</f>
        <v>0</v>
      </c>
      <c r="BL362" s="18" t="s">
        <v>259</v>
      </c>
      <c r="BM362" s="187" t="s">
        <v>1029</v>
      </c>
    </row>
    <row r="363" spans="1:65" s="12" customFormat="1" ht="22.9" customHeight="1">
      <c r="B363" s="160"/>
      <c r="C363" s="161"/>
      <c r="D363" s="162" t="s">
        <v>78</v>
      </c>
      <c r="E363" s="174" t="s">
        <v>741</v>
      </c>
      <c r="F363" s="174" t="s">
        <v>742</v>
      </c>
      <c r="G363" s="161"/>
      <c r="H363" s="161"/>
      <c r="I363" s="164"/>
      <c r="J363" s="175">
        <f>BK363</f>
        <v>0</v>
      </c>
      <c r="K363" s="161"/>
      <c r="L363" s="166"/>
      <c r="M363" s="167"/>
      <c r="N363" s="168"/>
      <c r="O363" s="168"/>
      <c r="P363" s="169">
        <f>SUM(P364:P368)</f>
        <v>0</v>
      </c>
      <c r="Q363" s="168"/>
      <c r="R363" s="169">
        <f>SUM(R364:R368)</f>
        <v>0.11299999999999999</v>
      </c>
      <c r="S363" s="168"/>
      <c r="T363" s="170">
        <f>SUM(T364:T368)</f>
        <v>0</v>
      </c>
      <c r="AR363" s="171" t="s">
        <v>141</v>
      </c>
      <c r="AT363" s="172" t="s">
        <v>78</v>
      </c>
      <c r="AU363" s="172" t="s">
        <v>21</v>
      </c>
      <c r="AY363" s="171" t="s">
        <v>132</v>
      </c>
      <c r="BK363" s="173">
        <f>SUM(BK364:BK368)</f>
        <v>0</v>
      </c>
    </row>
    <row r="364" spans="1:65" s="2" customFormat="1" ht="24.2" customHeight="1">
      <c r="A364" s="36"/>
      <c r="B364" s="37"/>
      <c r="C364" s="176" t="s">
        <v>790</v>
      </c>
      <c r="D364" s="176" t="s">
        <v>135</v>
      </c>
      <c r="E364" s="177" t="s">
        <v>1030</v>
      </c>
      <c r="F364" s="178" t="s">
        <v>1031</v>
      </c>
      <c r="G364" s="179" t="s">
        <v>373</v>
      </c>
      <c r="H364" s="180">
        <v>1</v>
      </c>
      <c r="I364" s="181"/>
      <c r="J364" s="182">
        <f>ROUND(I364*H364,2)</f>
        <v>0</v>
      </c>
      <c r="K364" s="178" t="s">
        <v>139</v>
      </c>
      <c r="L364" s="41"/>
      <c r="M364" s="183" t="s">
        <v>32</v>
      </c>
      <c r="N364" s="184" t="s">
        <v>51</v>
      </c>
      <c r="O364" s="66"/>
      <c r="P364" s="185">
        <f>O364*H364</f>
        <v>0</v>
      </c>
      <c r="Q364" s="185">
        <v>0</v>
      </c>
      <c r="R364" s="185">
        <f>Q364*H364</f>
        <v>0</v>
      </c>
      <c r="S364" s="185">
        <v>0</v>
      </c>
      <c r="T364" s="186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7" t="s">
        <v>259</v>
      </c>
      <c r="AT364" s="187" t="s">
        <v>135</v>
      </c>
      <c r="AU364" s="187" t="s">
        <v>141</v>
      </c>
      <c r="AY364" s="18" t="s">
        <v>132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18" t="s">
        <v>141</v>
      </c>
      <c r="BK364" s="188">
        <f>ROUND(I364*H364,2)</f>
        <v>0</v>
      </c>
      <c r="BL364" s="18" t="s">
        <v>259</v>
      </c>
      <c r="BM364" s="187" t="s">
        <v>1032</v>
      </c>
    </row>
    <row r="365" spans="1:65" s="2" customFormat="1" ht="24.2" customHeight="1">
      <c r="A365" s="36"/>
      <c r="B365" s="37"/>
      <c r="C365" s="217" t="s">
        <v>794</v>
      </c>
      <c r="D365" s="217" t="s">
        <v>234</v>
      </c>
      <c r="E365" s="218" t="s">
        <v>1033</v>
      </c>
      <c r="F365" s="219" t="s">
        <v>1034</v>
      </c>
      <c r="G365" s="220" t="s">
        <v>373</v>
      </c>
      <c r="H365" s="221">
        <v>1</v>
      </c>
      <c r="I365" s="222"/>
      <c r="J365" s="223">
        <f>ROUND(I365*H365,2)</f>
        <v>0</v>
      </c>
      <c r="K365" s="219" t="s">
        <v>32</v>
      </c>
      <c r="L365" s="224"/>
      <c r="M365" s="225" t="s">
        <v>32</v>
      </c>
      <c r="N365" s="226" t="s">
        <v>51</v>
      </c>
      <c r="O365" s="66"/>
      <c r="P365" s="185">
        <f>O365*H365</f>
        <v>0</v>
      </c>
      <c r="Q365" s="185">
        <v>7.3999999999999996E-2</v>
      </c>
      <c r="R365" s="185">
        <f>Q365*H365</f>
        <v>7.3999999999999996E-2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342</v>
      </c>
      <c r="AT365" s="187" t="s">
        <v>234</v>
      </c>
      <c r="AU365" s="187" t="s">
        <v>141</v>
      </c>
      <c r="AY365" s="18" t="s">
        <v>132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141</v>
      </c>
      <c r="BK365" s="188">
        <f>ROUND(I365*H365,2)</f>
        <v>0</v>
      </c>
      <c r="BL365" s="18" t="s">
        <v>259</v>
      </c>
      <c r="BM365" s="187" t="s">
        <v>1035</v>
      </c>
    </row>
    <row r="366" spans="1:65" s="2" customFormat="1" ht="24.2" customHeight="1">
      <c r="A366" s="36"/>
      <c r="B366" s="37"/>
      <c r="C366" s="176" t="s">
        <v>798</v>
      </c>
      <c r="D366" s="176" t="s">
        <v>135</v>
      </c>
      <c r="E366" s="177" t="s">
        <v>744</v>
      </c>
      <c r="F366" s="178" t="s">
        <v>745</v>
      </c>
      <c r="G366" s="179" t="s">
        <v>373</v>
      </c>
      <c r="H366" s="180">
        <v>2</v>
      </c>
      <c r="I366" s="181"/>
      <c r="J366" s="182">
        <f>ROUND(I366*H366,2)</f>
        <v>0</v>
      </c>
      <c r="K366" s="178" t="s">
        <v>139</v>
      </c>
      <c r="L366" s="41"/>
      <c r="M366" s="183" t="s">
        <v>32</v>
      </c>
      <c r="N366" s="184" t="s">
        <v>51</v>
      </c>
      <c r="O366" s="66"/>
      <c r="P366" s="185">
        <f>O366*H366</f>
        <v>0</v>
      </c>
      <c r="Q366" s="185">
        <v>0</v>
      </c>
      <c r="R366" s="185">
        <f>Q366*H366</f>
        <v>0</v>
      </c>
      <c r="S366" s="185">
        <v>0</v>
      </c>
      <c r="T366" s="186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7" t="s">
        <v>150</v>
      </c>
      <c r="AT366" s="187" t="s">
        <v>135</v>
      </c>
      <c r="AU366" s="187" t="s">
        <v>141</v>
      </c>
      <c r="AY366" s="18" t="s">
        <v>132</v>
      </c>
      <c r="BE366" s="188">
        <f>IF(N366="základní",J366,0)</f>
        <v>0</v>
      </c>
      <c r="BF366" s="188">
        <f>IF(N366="snížená",J366,0)</f>
        <v>0</v>
      </c>
      <c r="BG366" s="188">
        <f>IF(N366="zákl. přenesená",J366,0)</f>
        <v>0</v>
      </c>
      <c r="BH366" s="188">
        <f>IF(N366="sníž. přenesená",J366,0)</f>
        <v>0</v>
      </c>
      <c r="BI366" s="188">
        <f>IF(N366="nulová",J366,0)</f>
        <v>0</v>
      </c>
      <c r="BJ366" s="18" t="s">
        <v>141</v>
      </c>
      <c r="BK366" s="188">
        <f>ROUND(I366*H366,2)</f>
        <v>0</v>
      </c>
      <c r="BL366" s="18" t="s">
        <v>150</v>
      </c>
      <c r="BM366" s="187" t="s">
        <v>1036</v>
      </c>
    </row>
    <row r="367" spans="1:65" s="2" customFormat="1" ht="24.2" customHeight="1">
      <c r="A367" s="36"/>
      <c r="B367" s="37"/>
      <c r="C367" s="217" t="s">
        <v>802</v>
      </c>
      <c r="D367" s="217" t="s">
        <v>234</v>
      </c>
      <c r="E367" s="218" t="s">
        <v>748</v>
      </c>
      <c r="F367" s="219" t="s">
        <v>749</v>
      </c>
      <c r="G367" s="220" t="s">
        <v>373</v>
      </c>
      <c r="H367" s="221">
        <v>2</v>
      </c>
      <c r="I367" s="222"/>
      <c r="J367" s="223">
        <f>ROUND(I367*H367,2)</f>
        <v>0</v>
      </c>
      <c r="K367" s="219" t="s">
        <v>139</v>
      </c>
      <c r="L367" s="224"/>
      <c r="M367" s="225" t="s">
        <v>32</v>
      </c>
      <c r="N367" s="226" t="s">
        <v>51</v>
      </c>
      <c r="O367" s="66"/>
      <c r="P367" s="185">
        <f>O367*H367</f>
        <v>0</v>
      </c>
      <c r="Q367" s="185">
        <v>1.95E-2</v>
      </c>
      <c r="R367" s="185">
        <f>Q367*H367</f>
        <v>3.9E-2</v>
      </c>
      <c r="S367" s="185">
        <v>0</v>
      </c>
      <c r="T367" s="186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7" t="s">
        <v>218</v>
      </c>
      <c r="AT367" s="187" t="s">
        <v>234</v>
      </c>
      <c r="AU367" s="187" t="s">
        <v>141</v>
      </c>
      <c r="AY367" s="18" t="s">
        <v>132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18" t="s">
        <v>141</v>
      </c>
      <c r="BK367" s="188">
        <f>ROUND(I367*H367,2)</f>
        <v>0</v>
      </c>
      <c r="BL367" s="18" t="s">
        <v>150</v>
      </c>
      <c r="BM367" s="187" t="s">
        <v>1037</v>
      </c>
    </row>
    <row r="368" spans="1:65" s="2" customFormat="1" ht="24.2" customHeight="1">
      <c r="A368" s="36"/>
      <c r="B368" s="37"/>
      <c r="C368" s="176" t="s">
        <v>1038</v>
      </c>
      <c r="D368" s="176" t="s">
        <v>135</v>
      </c>
      <c r="E368" s="177" t="s">
        <v>752</v>
      </c>
      <c r="F368" s="178" t="s">
        <v>753</v>
      </c>
      <c r="G368" s="179" t="s">
        <v>242</v>
      </c>
      <c r="H368" s="180">
        <v>0.113</v>
      </c>
      <c r="I368" s="181"/>
      <c r="J368" s="182">
        <f>ROUND(I368*H368,2)</f>
        <v>0</v>
      </c>
      <c r="K368" s="178" t="s">
        <v>139</v>
      </c>
      <c r="L368" s="41"/>
      <c r="M368" s="183" t="s">
        <v>32</v>
      </c>
      <c r="N368" s="184" t="s">
        <v>51</v>
      </c>
      <c r="O368" s="66"/>
      <c r="P368" s="185">
        <f>O368*H368</f>
        <v>0</v>
      </c>
      <c r="Q368" s="185">
        <v>0</v>
      </c>
      <c r="R368" s="185">
        <f>Q368*H368</f>
        <v>0</v>
      </c>
      <c r="S368" s="185">
        <v>0</v>
      </c>
      <c r="T368" s="186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7" t="s">
        <v>259</v>
      </c>
      <c r="AT368" s="187" t="s">
        <v>135</v>
      </c>
      <c r="AU368" s="187" t="s">
        <v>141</v>
      </c>
      <c r="AY368" s="18" t="s">
        <v>132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18" t="s">
        <v>141</v>
      </c>
      <c r="BK368" s="188">
        <f>ROUND(I368*H368,2)</f>
        <v>0</v>
      </c>
      <c r="BL368" s="18" t="s">
        <v>259</v>
      </c>
      <c r="BM368" s="187" t="s">
        <v>1039</v>
      </c>
    </row>
    <row r="369" spans="1:65" s="12" customFormat="1" ht="22.9" customHeight="1">
      <c r="B369" s="160"/>
      <c r="C369" s="161"/>
      <c r="D369" s="162" t="s">
        <v>78</v>
      </c>
      <c r="E369" s="174" t="s">
        <v>755</v>
      </c>
      <c r="F369" s="174" t="s">
        <v>756</v>
      </c>
      <c r="G369" s="161"/>
      <c r="H369" s="161"/>
      <c r="I369" s="164"/>
      <c r="J369" s="175">
        <f>BK369</f>
        <v>0</v>
      </c>
      <c r="K369" s="161"/>
      <c r="L369" s="166"/>
      <c r="M369" s="167"/>
      <c r="N369" s="168"/>
      <c r="O369" s="168"/>
      <c r="P369" s="169">
        <f>SUM(P370:P375)</f>
        <v>0</v>
      </c>
      <c r="Q369" s="168"/>
      <c r="R369" s="169">
        <f>SUM(R370:R375)</f>
        <v>4.26E-4</v>
      </c>
      <c r="S369" s="168"/>
      <c r="T369" s="170">
        <f>SUM(T370:T375)</f>
        <v>0.36799999999999999</v>
      </c>
      <c r="AR369" s="171" t="s">
        <v>141</v>
      </c>
      <c r="AT369" s="172" t="s">
        <v>78</v>
      </c>
      <c r="AU369" s="172" t="s">
        <v>21</v>
      </c>
      <c r="AY369" s="171" t="s">
        <v>132</v>
      </c>
      <c r="BK369" s="173">
        <f>SUM(BK370:BK375)</f>
        <v>0</v>
      </c>
    </row>
    <row r="370" spans="1:65" s="2" customFormat="1" ht="24.2" customHeight="1">
      <c r="A370" s="36"/>
      <c r="B370" s="37"/>
      <c r="C370" s="176" t="s">
        <v>1040</v>
      </c>
      <c r="D370" s="176" t="s">
        <v>135</v>
      </c>
      <c r="E370" s="177" t="s">
        <v>1041</v>
      </c>
      <c r="F370" s="178" t="s">
        <v>1042</v>
      </c>
      <c r="G370" s="179" t="s">
        <v>221</v>
      </c>
      <c r="H370" s="180">
        <v>7.1</v>
      </c>
      <c r="I370" s="181"/>
      <c r="J370" s="182">
        <f t="shared" ref="J370:J375" si="20">ROUND(I370*H370,2)</f>
        <v>0</v>
      </c>
      <c r="K370" s="178" t="s">
        <v>139</v>
      </c>
      <c r="L370" s="41"/>
      <c r="M370" s="183" t="s">
        <v>32</v>
      </c>
      <c r="N370" s="184" t="s">
        <v>51</v>
      </c>
      <c r="O370" s="66"/>
      <c r="P370" s="185">
        <f t="shared" ref="P370:P375" si="21">O370*H370</f>
        <v>0</v>
      </c>
      <c r="Q370" s="185">
        <v>6.0000000000000002E-5</v>
      </c>
      <c r="R370" s="185">
        <f t="shared" ref="R370:R375" si="22">Q370*H370</f>
        <v>4.26E-4</v>
      </c>
      <c r="S370" s="185">
        <v>0</v>
      </c>
      <c r="T370" s="186">
        <f t="shared" ref="T370:T375" si="23"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7" t="s">
        <v>259</v>
      </c>
      <c r="AT370" s="187" t="s">
        <v>135</v>
      </c>
      <c r="AU370" s="187" t="s">
        <v>141</v>
      </c>
      <c r="AY370" s="18" t="s">
        <v>132</v>
      </c>
      <c r="BE370" s="188">
        <f t="shared" ref="BE370:BE375" si="24">IF(N370="základní",J370,0)</f>
        <v>0</v>
      </c>
      <c r="BF370" s="188">
        <f t="shared" ref="BF370:BF375" si="25">IF(N370="snížená",J370,0)</f>
        <v>0</v>
      </c>
      <c r="BG370" s="188">
        <f t="shared" ref="BG370:BG375" si="26">IF(N370="zákl. přenesená",J370,0)</f>
        <v>0</v>
      </c>
      <c r="BH370" s="188">
        <f t="shared" ref="BH370:BH375" si="27">IF(N370="sníž. přenesená",J370,0)</f>
        <v>0</v>
      </c>
      <c r="BI370" s="188">
        <f t="shared" ref="BI370:BI375" si="28">IF(N370="nulová",J370,0)</f>
        <v>0</v>
      </c>
      <c r="BJ370" s="18" t="s">
        <v>141</v>
      </c>
      <c r="BK370" s="188">
        <f t="shared" ref="BK370:BK375" si="29">ROUND(I370*H370,2)</f>
        <v>0</v>
      </c>
      <c r="BL370" s="18" t="s">
        <v>259</v>
      </c>
      <c r="BM370" s="187" t="s">
        <v>1043</v>
      </c>
    </row>
    <row r="371" spans="1:65" s="2" customFormat="1" ht="14.45" customHeight="1">
      <c r="A371" s="36"/>
      <c r="B371" s="37"/>
      <c r="C371" s="176" t="s">
        <v>1044</v>
      </c>
      <c r="D371" s="176" t="s">
        <v>135</v>
      </c>
      <c r="E371" s="177" t="s">
        <v>1045</v>
      </c>
      <c r="F371" s="178" t="s">
        <v>1046</v>
      </c>
      <c r="G371" s="179" t="s">
        <v>221</v>
      </c>
      <c r="H371" s="180">
        <v>7.1</v>
      </c>
      <c r="I371" s="181"/>
      <c r="J371" s="182">
        <f t="shared" si="20"/>
        <v>0</v>
      </c>
      <c r="K371" s="178" t="s">
        <v>139</v>
      </c>
      <c r="L371" s="41"/>
      <c r="M371" s="183" t="s">
        <v>32</v>
      </c>
      <c r="N371" s="184" t="s">
        <v>51</v>
      </c>
      <c r="O371" s="66"/>
      <c r="P371" s="185">
        <f t="shared" si="21"/>
        <v>0</v>
      </c>
      <c r="Q371" s="185">
        <v>0</v>
      </c>
      <c r="R371" s="185">
        <f t="shared" si="22"/>
        <v>0</v>
      </c>
      <c r="S371" s="185">
        <v>2.5000000000000001E-2</v>
      </c>
      <c r="T371" s="186">
        <f t="shared" si="23"/>
        <v>0.17749999999999999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7" t="s">
        <v>259</v>
      </c>
      <c r="AT371" s="187" t="s">
        <v>135</v>
      </c>
      <c r="AU371" s="187" t="s">
        <v>141</v>
      </c>
      <c r="AY371" s="18" t="s">
        <v>132</v>
      </c>
      <c r="BE371" s="188">
        <f t="shared" si="24"/>
        <v>0</v>
      </c>
      <c r="BF371" s="188">
        <f t="shared" si="25"/>
        <v>0</v>
      </c>
      <c r="BG371" s="188">
        <f t="shared" si="26"/>
        <v>0</v>
      </c>
      <c r="BH371" s="188">
        <f t="shared" si="27"/>
        <v>0</v>
      </c>
      <c r="BI371" s="188">
        <f t="shared" si="28"/>
        <v>0</v>
      </c>
      <c r="BJ371" s="18" t="s">
        <v>141</v>
      </c>
      <c r="BK371" s="188">
        <f t="shared" si="29"/>
        <v>0</v>
      </c>
      <c r="BL371" s="18" t="s">
        <v>259</v>
      </c>
      <c r="BM371" s="187" t="s">
        <v>1047</v>
      </c>
    </row>
    <row r="372" spans="1:65" s="2" customFormat="1" ht="14.45" customHeight="1">
      <c r="A372" s="36"/>
      <c r="B372" s="37"/>
      <c r="C372" s="176" t="s">
        <v>1048</v>
      </c>
      <c r="D372" s="176" t="s">
        <v>135</v>
      </c>
      <c r="E372" s="177" t="s">
        <v>758</v>
      </c>
      <c r="F372" s="178" t="s">
        <v>759</v>
      </c>
      <c r="G372" s="179" t="s">
        <v>373</v>
      </c>
      <c r="H372" s="180">
        <v>2</v>
      </c>
      <c r="I372" s="181"/>
      <c r="J372" s="182">
        <f t="shared" si="20"/>
        <v>0</v>
      </c>
      <c r="K372" s="178" t="s">
        <v>139</v>
      </c>
      <c r="L372" s="41"/>
      <c r="M372" s="183" t="s">
        <v>32</v>
      </c>
      <c r="N372" s="184" t="s">
        <v>51</v>
      </c>
      <c r="O372" s="66"/>
      <c r="P372" s="185">
        <f t="shared" si="21"/>
        <v>0</v>
      </c>
      <c r="Q372" s="185">
        <v>0</v>
      </c>
      <c r="R372" s="185">
        <f t="shared" si="22"/>
        <v>0</v>
      </c>
      <c r="S372" s="185">
        <v>1.2999999999999999E-2</v>
      </c>
      <c r="T372" s="186">
        <f t="shared" si="23"/>
        <v>2.5999999999999999E-2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150</v>
      </c>
      <c r="AT372" s="187" t="s">
        <v>135</v>
      </c>
      <c r="AU372" s="187" t="s">
        <v>141</v>
      </c>
      <c r="AY372" s="18" t="s">
        <v>132</v>
      </c>
      <c r="BE372" s="188">
        <f t="shared" si="24"/>
        <v>0</v>
      </c>
      <c r="BF372" s="188">
        <f t="shared" si="25"/>
        <v>0</v>
      </c>
      <c r="BG372" s="188">
        <f t="shared" si="26"/>
        <v>0</v>
      </c>
      <c r="BH372" s="188">
        <f t="shared" si="27"/>
        <v>0</v>
      </c>
      <c r="BI372" s="188">
        <f t="shared" si="28"/>
        <v>0</v>
      </c>
      <c r="BJ372" s="18" t="s">
        <v>141</v>
      </c>
      <c r="BK372" s="188">
        <f t="shared" si="29"/>
        <v>0</v>
      </c>
      <c r="BL372" s="18" t="s">
        <v>150</v>
      </c>
      <c r="BM372" s="187" t="s">
        <v>1049</v>
      </c>
    </row>
    <row r="373" spans="1:65" s="2" customFormat="1" ht="14.45" customHeight="1">
      <c r="A373" s="36"/>
      <c r="B373" s="37"/>
      <c r="C373" s="176" t="s">
        <v>1050</v>
      </c>
      <c r="D373" s="176" t="s">
        <v>135</v>
      </c>
      <c r="E373" s="177" t="s">
        <v>1051</v>
      </c>
      <c r="F373" s="178" t="s">
        <v>763</v>
      </c>
      <c r="G373" s="179" t="s">
        <v>221</v>
      </c>
      <c r="H373" s="180">
        <v>4.7</v>
      </c>
      <c r="I373" s="181"/>
      <c r="J373" s="182">
        <f t="shared" si="20"/>
        <v>0</v>
      </c>
      <c r="K373" s="178" t="s">
        <v>139</v>
      </c>
      <c r="L373" s="41"/>
      <c r="M373" s="183" t="s">
        <v>32</v>
      </c>
      <c r="N373" s="184" t="s">
        <v>51</v>
      </c>
      <c r="O373" s="66"/>
      <c r="P373" s="185">
        <f t="shared" si="21"/>
        <v>0</v>
      </c>
      <c r="Q373" s="185">
        <v>0</v>
      </c>
      <c r="R373" s="185">
        <f t="shared" si="22"/>
        <v>0</v>
      </c>
      <c r="S373" s="185">
        <v>0</v>
      </c>
      <c r="T373" s="186">
        <f t="shared" si="23"/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7" t="s">
        <v>259</v>
      </c>
      <c r="AT373" s="187" t="s">
        <v>135</v>
      </c>
      <c r="AU373" s="187" t="s">
        <v>141</v>
      </c>
      <c r="AY373" s="18" t="s">
        <v>132</v>
      </c>
      <c r="BE373" s="188">
        <f t="shared" si="24"/>
        <v>0</v>
      </c>
      <c r="BF373" s="188">
        <f t="shared" si="25"/>
        <v>0</v>
      </c>
      <c r="BG373" s="188">
        <f t="shared" si="26"/>
        <v>0</v>
      </c>
      <c r="BH373" s="188">
        <f t="shared" si="27"/>
        <v>0</v>
      </c>
      <c r="BI373" s="188">
        <f t="shared" si="28"/>
        <v>0</v>
      </c>
      <c r="BJ373" s="18" t="s">
        <v>141</v>
      </c>
      <c r="BK373" s="188">
        <f t="shared" si="29"/>
        <v>0</v>
      </c>
      <c r="BL373" s="18" t="s">
        <v>259</v>
      </c>
      <c r="BM373" s="187" t="s">
        <v>1052</v>
      </c>
    </row>
    <row r="374" spans="1:65" s="2" customFormat="1" ht="14.45" customHeight="1">
      <c r="A374" s="36"/>
      <c r="B374" s="37"/>
      <c r="C374" s="176" t="s">
        <v>1053</v>
      </c>
      <c r="D374" s="176" t="s">
        <v>135</v>
      </c>
      <c r="E374" s="177" t="s">
        <v>766</v>
      </c>
      <c r="F374" s="178" t="s">
        <v>767</v>
      </c>
      <c r="G374" s="179" t="s">
        <v>221</v>
      </c>
      <c r="H374" s="180">
        <v>4.7</v>
      </c>
      <c r="I374" s="181"/>
      <c r="J374" s="182">
        <f t="shared" si="20"/>
        <v>0</v>
      </c>
      <c r="K374" s="178" t="s">
        <v>139</v>
      </c>
      <c r="L374" s="41"/>
      <c r="M374" s="183" t="s">
        <v>32</v>
      </c>
      <c r="N374" s="184" t="s">
        <v>51</v>
      </c>
      <c r="O374" s="66"/>
      <c r="P374" s="185">
        <f t="shared" si="21"/>
        <v>0</v>
      </c>
      <c r="Q374" s="185">
        <v>0</v>
      </c>
      <c r="R374" s="185">
        <f t="shared" si="22"/>
        <v>0</v>
      </c>
      <c r="S374" s="185">
        <v>3.5000000000000003E-2</v>
      </c>
      <c r="T374" s="186">
        <f t="shared" si="23"/>
        <v>0.16450000000000004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7" t="s">
        <v>259</v>
      </c>
      <c r="AT374" s="187" t="s">
        <v>135</v>
      </c>
      <c r="AU374" s="187" t="s">
        <v>141</v>
      </c>
      <c r="AY374" s="18" t="s">
        <v>132</v>
      </c>
      <c r="BE374" s="188">
        <f t="shared" si="24"/>
        <v>0</v>
      </c>
      <c r="BF374" s="188">
        <f t="shared" si="25"/>
        <v>0</v>
      </c>
      <c r="BG374" s="188">
        <f t="shared" si="26"/>
        <v>0</v>
      </c>
      <c r="BH374" s="188">
        <f t="shared" si="27"/>
        <v>0</v>
      </c>
      <c r="BI374" s="188">
        <f t="shared" si="28"/>
        <v>0</v>
      </c>
      <c r="BJ374" s="18" t="s">
        <v>141</v>
      </c>
      <c r="BK374" s="188">
        <f t="shared" si="29"/>
        <v>0</v>
      </c>
      <c r="BL374" s="18" t="s">
        <v>259</v>
      </c>
      <c r="BM374" s="187" t="s">
        <v>1054</v>
      </c>
    </row>
    <row r="375" spans="1:65" s="2" customFormat="1" ht="24.2" customHeight="1">
      <c r="A375" s="36"/>
      <c r="B375" s="37"/>
      <c r="C375" s="176" t="s">
        <v>1055</v>
      </c>
      <c r="D375" s="176" t="s">
        <v>135</v>
      </c>
      <c r="E375" s="177" t="s">
        <v>770</v>
      </c>
      <c r="F375" s="178" t="s">
        <v>771</v>
      </c>
      <c r="G375" s="179" t="s">
        <v>772</v>
      </c>
      <c r="H375" s="237"/>
      <c r="I375" s="181"/>
      <c r="J375" s="182">
        <f t="shared" si="20"/>
        <v>0</v>
      </c>
      <c r="K375" s="178" t="s">
        <v>139</v>
      </c>
      <c r="L375" s="41"/>
      <c r="M375" s="183" t="s">
        <v>32</v>
      </c>
      <c r="N375" s="184" t="s">
        <v>51</v>
      </c>
      <c r="O375" s="66"/>
      <c r="P375" s="185">
        <f t="shared" si="21"/>
        <v>0</v>
      </c>
      <c r="Q375" s="185">
        <v>0</v>
      </c>
      <c r="R375" s="185">
        <f t="shared" si="22"/>
        <v>0</v>
      </c>
      <c r="S375" s="185">
        <v>0</v>
      </c>
      <c r="T375" s="186">
        <f t="shared" si="23"/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7" t="s">
        <v>259</v>
      </c>
      <c r="AT375" s="187" t="s">
        <v>135</v>
      </c>
      <c r="AU375" s="187" t="s">
        <v>141</v>
      </c>
      <c r="AY375" s="18" t="s">
        <v>132</v>
      </c>
      <c r="BE375" s="188">
        <f t="shared" si="24"/>
        <v>0</v>
      </c>
      <c r="BF375" s="188">
        <f t="shared" si="25"/>
        <v>0</v>
      </c>
      <c r="BG375" s="188">
        <f t="shared" si="26"/>
        <v>0</v>
      </c>
      <c r="BH375" s="188">
        <f t="shared" si="27"/>
        <v>0</v>
      </c>
      <c r="BI375" s="188">
        <f t="shared" si="28"/>
        <v>0</v>
      </c>
      <c r="BJ375" s="18" t="s">
        <v>141</v>
      </c>
      <c r="BK375" s="188">
        <f t="shared" si="29"/>
        <v>0</v>
      </c>
      <c r="BL375" s="18" t="s">
        <v>259</v>
      </c>
      <c r="BM375" s="187" t="s">
        <v>1056</v>
      </c>
    </row>
    <row r="376" spans="1:65" s="12" customFormat="1" ht="22.9" customHeight="1">
      <c r="B376" s="160"/>
      <c r="C376" s="161"/>
      <c r="D376" s="162" t="s">
        <v>78</v>
      </c>
      <c r="E376" s="174" t="s">
        <v>1057</v>
      </c>
      <c r="F376" s="174" t="s">
        <v>1058</v>
      </c>
      <c r="G376" s="161"/>
      <c r="H376" s="161"/>
      <c r="I376" s="164"/>
      <c r="J376" s="175">
        <f>BK376</f>
        <v>0</v>
      </c>
      <c r="K376" s="161"/>
      <c r="L376" s="166"/>
      <c r="M376" s="167"/>
      <c r="N376" s="168"/>
      <c r="O376" s="168"/>
      <c r="P376" s="169">
        <f>SUM(P377:P394)</f>
        <v>0</v>
      </c>
      <c r="Q376" s="168"/>
      <c r="R376" s="169">
        <f>SUM(R377:R394)</f>
        <v>0.18340782</v>
      </c>
      <c r="S376" s="168"/>
      <c r="T376" s="170">
        <f>SUM(T377:T394)</f>
        <v>0.45918156999999998</v>
      </c>
      <c r="AR376" s="171" t="s">
        <v>141</v>
      </c>
      <c r="AT376" s="172" t="s">
        <v>78</v>
      </c>
      <c r="AU376" s="172" t="s">
        <v>21</v>
      </c>
      <c r="AY376" s="171" t="s">
        <v>132</v>
      </c>
      <c r="BK376" s="173">
        <f>SUM(BK377:BK394)</f>
        <v>0</v>
      </c>
    </row>
    <row r="377" spans="1:65" s="2" customFormat="1" ht="14.45" customHeight="1">
      <c r="A377" s="36"/>
      <c r="B377" s="37"/>
      <c r="C377" s="176" t="s">
        <v>1059</v>
      </c>
      <c r="D377" s="176" t="s">
        <v>135</v>
      </c>
      <c r="E377" s="177" t="s">
        <v>1060</v>
      </c>
      <c r="F377" s="178" t="s">
        <v>1061</v>
      </c>
      <c r="G377" s="179" t="s">
        <v>191</v>
      </c>
      <c r="H377" s="180">
        <v>5.5209999999999999</v>
      </c>
      <c r="I377" s="181"/>
      <c r="J377" s="182">
        <f>ROUND(I377*H377,2)</f>
        <v>0</v>
      </c>
      <c r="K377" s="178" t="s">
        <v>139</v>
      </c>
      <c r="L377" s="41"/>
      <c r="M377" s="183" t="s">
        <v>32</v>
      </c>
      <c r="N377" s="184" t="s">
        <v>51</v>
      </c>
      <c r="O377" s="66"/>
      <c r="P377" s="185">
        <f>O377*H377</f>
        <v>0</v>
      </c>
      <c r="Q377" s="185">
        <v>2.9999999999999997E-4</v>
      </c>
      <c r="R377" s="185">
        <f>Q377*H377</f>
        <v>1.6562999999999999E-3</v>
      </c>
      <c r="S377" s="185">
        <v>0</v>
      </c>
      <c r="T377" s="186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7" t="s">
        <v>259</v>
      </c>
      <c r="AT377" s="187" t="s">
        <v>135</v>
      </c>
      <c r="AU377" s="187" t="s">
        <v>141</v>
      </c>
      <c r="AY377" s="18" t="s">
        <v>132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8" t="s">
        <v>141</v>
      </c>
      <c r="BK377" s="188">
        <f>ROUND(I377*H377,2)</f>
        <v>0</v>
      </c>
      <c r="BL377" s="18" t="s">
        <v>259</v>
      </c>
      <c r="BM377" s="187" t="s">
        <v>1062</v>
      </c>
    </row>
    <row r="378" spans="1:65" s="13" customFormat="1">
      <c r="B378" s="194"/>
      <c r="C378" s="195"/>
      <c r="D378" s="196" t="s">
        <v>193</v>
      </c>
      <c r="E378" s="197" t="s">
        <v>32</v>
      </c>
      <c r="F378" s="198" t="s">
        <v>1063</v>
      </c>
      <c r="G378" s="195"/>
      <c r="H378" s="199">
        <v>4.9059999999999997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193</v>
      </c>
      <c r="AU378" s="205" t="s">
        <v>141</v>
      </c>
      <c r="AV378" s="13" t="s">
        <v>141</v>
      </c>
      <c r="AW378" s="13" t="s">
        <v>41</v>
      </c>
      <c r="AX378" s="13" t="s">
        <v>79</v>
      </c>
      <c r="AY378" s="205" t="s">
        <v>132</v>
      </c>
    </row>
    <row r="379" spans="1:65" s="13" customFormat="1">
      <c r="B379" s="194"/>
      <c r="C379" s="195"/>
      <c r="D379" s="196" t="s">
        <v>193</v>
      </c>
      <c r="E379" s="197" t="s">
        <v>32</v>
      </c>
      <c r="F379" s="198" t="s">
        <v>1064</v>
      </c>
      <c r="G379" s="195"/>
      <c r="H379" s="199">
        <v>0.61499999999999999</v>
      </c>
      <c r="I379" s="200"/>
      <c r="J379" s="195"/>
      <c r="K379" s="195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193</v>
      </c>
      <c r="AU379" s="205" t="s">
        <v>141</v>
      </c>
      <c r="AV379" s="13" t="s">
        <v>141</v>
      </c>
      <c r="AW379" s="13" t="s">
        <v>41</v>
      </c>
      <c r="AX379" s="13" t="s">
        <v>79</v>
      </c>
      <c r="AY379" s="205" t="s">
        <v>132</v>
      </c>
    </row>
    <row r="380" spans="1:65" s="14" customFormat="1">
      <c r="B380" s="206"/>
      <c r="C380" s="207"/>
      <c r="D380" s="196" t="s">
        <v>193</v>
      </c>
      <c r="E380" s="208" t="s">
        <v>32</v>
      </c>
      <c r="F380" s="209" t="s">
        <v>195</v>
      </c>
      <c r="G380" s="207"/>
      <c r="H380" s="210">
        <v>5.5209999999999999</v>
      </c>
      <c r="I380" s="211"/>
      <c r="J380" s="207"/>
      <c r="K380" s="207"/>
      <c r="L380" s="212"/>
      <c r="M380" s="213"/>
      <c r="N380" s="214"/>
      <c r="O380" s="214"/>
      <c r="P380" s="214"/>
      <c r="Q380" s="214"/>
      <c r="R380" s="214"/>
      <c r="S380" s="214"/>
      <c r="T380" s="215"/>
      <c r="AT380" s="216" t="s">
        <v>193</v>
      </c>
      <c r="AU380" s="216" t="s">
        <v>141</v>
      </c>
      <c r="AV380" s="14" t="s">
        <v>150</v>
      </c>
      <c r="AW380" s="14" t="s">
        <v>41</v>
      </c>
      <c r="AX380" s="14" t="s">
        <v>21</v>
      </c>
      <c r="AY380" s="216" t="s">
        <v>132</v>
      </c>
    </row>
    <row r="381" spans="1:65" s="2" customFormat="1" ht="24.2" customHeight="1">
      <c r="A381" s="36"/>
      <c r="B381" s="37"/>
      <c r="C381" s="176" t="s">
        <v>1065</v>
      </c>
      <c r="D381" s="176" t="s">
        <v>135</v>
      </c>
      <c r="E381" s="177" t="s">
        <v>1066</v>
      </c>
      <c r="F381" s="178" t="s">
        <v>1067</v>
      </c>
      <c r="G381" s="179" t="s">
        <v>191</v>
      </c>
      <c r="H381" s="180">
        <v>5.5209999999999999</v>
      </c>
      <c r="I381" s="181"/>
      <c r="J381" s="182">
        <f>ROUND(I381*H381,2)</f>
        <v>0</v>
      </c>
      <c r="K381" s="178" t="s">
        <v>139</v>
      </c>
      <c r="L381" s="41"/>
      <c r="M381" s="183" t="s">
        <v>32</v>
      </c>
      <c r="N381" s="184" t="s">
        <v>51</v>
      </c>
      <c r="O381" s="66"/>
      <c r="P381" s="185">
        <f>O381*H381</f>
        <v>0</v>
      </c>
      <c r="Q381" s="185">
        <v>4.4999999999999997E-3</v>
      </c>
      <c r="R381" s="185">
        <f>Q381*H381</f>
        <v>2.4844499999999999E-2</v>
      </c>
      <c r="S381" s="185">
        <v>0</v>
      </c>
      <c r="T381" s="186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7" t="s">
        <v>259</v>
      </c>
      <c r="AT381" s="187" t="s">
        <v>135</v>
      </c>
      <c r="AU381" s="187" t="s">
        <v>141</v>
      </c>
      <c r="AY381" s="18" t="s">
        <v>132</v>
      </c>
      <c r="BE381" s="188">
        <f>IF(N381="základní",J381,0)</f>
        <v>0</v>
      </c>
      <c r="BF381" s="188">
        <f>IF(N381="snížená",J381,0)</f>
        <v>0</v>
      </c>
      <c r="BG381" s="188">
        <f>IF(N381="zákl. přenesená",J381,0)</f>
        <v>0</v>
      </c>
      <c r="BH381" s="188">
        <f>IF(N381="sníž. přenesená",J381,0)</f>
        <v>0</v>
      </c>
      <c r="BI381" s="188">
        <f>IF(N381="nulová",J381,0)</f>
        <v>0</v>
      </c>
      <c r="BJ381" s="18" t="s">
        <v>141</v>
      </c>
      <c r="BK381" s="188">
        <f>ROUND(I381*H381,2)</f>
        <v>0</v>
      </c>
      <c r="BL381" s="18" t="s">
        <v>259</v>
      </c>
      <c r="BM381" s="187" t="s">
        <v>1068</v>
      </c>
    </row>
    <row r="382" spans="1:65" s="2" customFormat="1" ht="24.2" customHeight="1">
      <c r="A382" s="36"/>
      <c r="B382" s="37"/>
      <c r="C382" s="176" t="s">
        <v>1069</v>
      </c>
      <c r="D382" s="176" t="s">
        <v>135</v>
      </c>
      <c r="E382" s="177" t="s">
        <v>1070</v>
      </c>
      <c r="F382" s="178" t="s">
        <v>1071</v>
      </c>
      <c r="G382" s="179" t="s">
        <v>221</v>
      </c>
      <c r="H382" s="180">
        <v>2.484</v>
      </c>
      <c r="I382" s="181"/>
      <c r="J382" s="182">
        <f>ROUND(I382*H382,2)</f>
        <v>0</v>
      </c>
      <c r="K382" s="178" t="s">
        <v>139</v>
      </c>
      <c r="L382" s="41"/>
      <c r="M382" s="183" t="s">
        <v>32</v>
      </c>
      <c r="N382" s="184" t="s">
        <v>51</v>
      </c>
      <c r="O382" s="66"/>
      <c r="P382" s="185">
        <f>O382*H382</f>
        <v>0</v>
      </c>
      <c r="Q382" s="185">
        <v>4.2999999999999999E-4</v>
      </c>
      <c r="R382" s="185">
        <f>Q382*H382</f>
        <v>1.0681199999999999E-3</v>
      </c>
      <c r="S382" s="185">
        <v>0</v>
      </c>
      <c r="T382" s="18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259</v>
      </c>
      <c r="AT382" s="187" t="s">
        <v>135</v>
      </c>
      <c r="AU382" s="187" t="s">
        <v>141</v>
      </c>
      <c r="AY382" s="18" t="s">
        <v>132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141</v>
      </c>
      <c r="BK382" s="188">
        <f>ROUND(I382*H382,2)</f>
        <v>0</v>
      </c>
      <c r="BL382" s="18" t="s">
        <v>259</v>
      </c>
      <c r="BM382" s="187" t="s">
        <v>1072</v>
      </c>
    </row>
    <row r="383" spans="1:65" s="13" customFormat="1">
      <c r="B383" s="194"/>
      <c r="C383" s="195"/>
      <c r="D383" s="196" t="s">
        <v>193</v>
      </c>
      <c r="E383" s="197" t="s">
        <v>32</v>
      </c>
      <c r="F383" s="198" t="s">
        <v>1073</v>
      </c>
      <c r="G383" s="195"/>
      <c r="H383" s="199">
        <v>2.484</v>
      </c>
      <c r="I383" s="200"/>
      <c r="J383" s="195"/>
      <c r="K383" s="195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193</v>
      </c>
      <c r="AU383" s="205" t="s">
        <v>141</v>
      </c>
      <c r="AV383" s="13" t="s">
        <v>141</v>
      </c>
      <c r="AW383" s="13" t="s">
        <v>41</v>
      </c>
      <c r="AX383" s="13" t="s">
        <v>79</v>
      </c>
      <c r="AY383" s="205" t="s">
        <v>132</v>
      </c>
    </row>
    <row r="384" spans="1:65" s="14" customFormat="1">
      <c r="B384" s="206"/>
      <c r="C384" s="207"/>
      <c r="D384" s="196" t="s">
        <v>193</v>
      </c>
      <c r="E384" s="208" t="s">
        <v>32</v>
      </c>
      <c r="F384" s="209" t="s">
        <v>195</v>
      </c>
      <c r="G384" s="207"/>
      <c r="H384" s="210">
        <v>2.484</v>
      </c>
      <c r="I384" s="211"/>
      <c r="J384" s="207"/>
      <c r="K384" s="207"/>
      <c r="L384" s="212"/>
      <c r="M384" s="213"/>
      <c r="N384" s="214"/>
      <c r="O384" s="214"/>
      <c r="P384" s="214"/>
      <c r="Q384" s="214"/>
      <c r="R384" s="214"/>
      <c r="S384" s="214"/>
      <c r="T384" s="215"/>
      <c r="AT384" s="216" t="s">
        <v>193</v>
      </c>
      <c r="AU384" s="216" t="s">
        <v>141</v>
      </c>
      <c r="AV384" s="14" t="s">
        <v>150</v>
      </c>
      <c r="AW384" s="14" t="s">
        <v>41</v>
      </c>
      <c r="AX384" s="14" t="s">
        <v>21</v>
      </c>
      <c r="AY384" s="216" t="s">
        <v>132</v>
      </c>
    </row>
    <row r="385" spans="1:65" s="2" customFormat="1" ht="14.45" customHeight="1">
      <c r="A385" s="36"/>
      <c r="B385" s="37"/>
      <c r="C385" s="217" t="s">
        <v>1074</v>
      </c>
      <c r="D385" s="217" t="s">
        <v>234</v>
      </c>
      <c r="E385" s="218" t="s">
        <v>1075</v>
      </c>
      <c r="F385" s="219" t="s">
        <v>1076</v>
      </c>
      <c r="G385" s="220" t="s">
        <v>373</v>
      </c>
      <c r="H385" s="221">
        <v>9.9</v>
      </c>
      <c r="I385" s="222"/>
      <c r="J385" s="223">
        <f>ROUND(I385*H385,2)</f>
        <v>0</v>
      </c>
      <c r="K385" s="219" t="s">
        <v>139</v>
      </c>
      <c r="L385" s="224"/>
      <c r="M385" s="225" t="s">
        <v>32</v>
      </c>
      <c r="N385" s="226" t="s">
        <v>51</v>
      </c>
      <c r="O385" s="66"/>
      <c r="P385" s="185">
        <f>O385*H385</f>
        <v>0</v>
      </c>
      <c r="Q385" s="185">
        <v>4.4999999999999999E-4</v>
      </c>
      <c r="R385" s="185">
        <f>Q385*H385</f>
        <v>4.4549999999999998E-3</v>
      </c>
      <c r="S385" s="185">
        <v>0</v>
      </c>
      <c r="T385" s="186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7" t="s">
        <v>342</v>
      </c>
      <c r="AT385" s="187" t="s">
        <v>234</v>
      </c>
      <c r="AU385" s="187" t="s">
        <v>141</v>
      </c>
      <c r="AY385" s="18" t="s">
        <v>132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18" t="s">
        <v>141</v>
      </c>
      <c r="BK385" s="188">
        <f>ROUND(I385*H385,2)</f>
        <v>0</v>
      </c>
      <c r="BL385" s="18" t="s">
        <v>259</v>
      </c>
      <c r="BM385" s="187" t="s">
        <v>1077</v>
      </c>
    </row>
    <row r="386" spans="1:65" s="13" customFormat="1">
      <c r="B386" s="194"/>
      <c r="C386" s="195"/>
      <c r="D386" s="196" t="s">
        <v>193</v>
      </c>
      <c r="E386" s="195"/>
      <c r="F386" s="198" t="s">
        <v>1078</v>
      </c>
      <c r="G386" s="195"/>
      <c r="H386" s="199">
        <v>9.9</v>
      </c>
      <c r="I386" s="200"/>
      <c r="J386" s="195"/>
      <c r="K386" s="195"/>
      <c r="L386" s="201"/>
      <c r="M386" s="202"/>
      <c r="N386" s="203"/>
      <c r="O386" s="203"/>
      <c r="P386" s="203"/>
      <c r="Q386" s="203"/>
      <c r="R386" s="203"/>
      <c r="S386" s="203"/>
      <c r="T386" s="204"/>
      <c r="AT386" s="205" t="s">
        <v>193</v>
      </c>
      <c r="AU386" s="205" t="s">
        <v>141</v>
      </c>
      <c r="AV386" s="13" t="s">
        <v>141</v>
      </c>
      <c r="AW386" s="13" t="s">
        <v>4</v>
      </c>
      <c r="AX386" s="13" t="s">
        <v>21</v>
      </c>
      <c r="AY386" s="205" t="s">
        <v>132</v>
      </c>
    </row>
    <row r="387" spans="1:65" s="2" customFormat="1" ht="14.45" customHeight="1">
      <c r="A387" s="36"/>
      <c r="B387" s="37"/>
      <c r="C387" s="176" t="s">
        <v>1079</v>
      </c>
      <c r="D387" s="176" t="s">
        <v>135</v>
      </c>
      <c r="E387" s="177" t="s">
        <v>1080</v>
      </c>
      <c r="F387" s="178" t="s">
        <v>1081</v>
      </c>
      <c r="G387" s="179" t="s">
        <v>191</v>
      </c>
      <c r="H387" s="180">
        <v>5.5209999999999999</v>
      </c>
      <c r="I387" s="181"/>
      <c r="J387" s="182">
        <f>ROUND(I387*H387,2)</f>
        <v>0</v>
      </c>
      <c r="K387" s="178" t="s">
        <v>139</v>
      </c>
      <c r="L387" s="41"/>
      <c r="M387" s="183" t="s">
        <v>32</v>
      </c>
      <c r="N387" s="184" t="s">
        <v>51</v>
      </c>
      <c r="O387" s="66"/>
      <c r="P387" s="185">
        <f>O387*H387</f>
        <v>0</v>
      </c>
      <c r="Q387" s="185">
        <v>0</v>
      </c>
      <c r="R387" s="185">
        <f>Q387*H387</f>
        <v>0</v>
      </c>
      <c r="S387" s="185">
        <v>8.3169999999999994E-2</v>
      </c>
      <c r="T387" s="186">
        <f>S387*H387</f>
        <v>0.45918156999999998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7" t="s">
        <v>259</v>
      </c>
      <c r="AT387" s="187" t="s">
        <v>135</v>
      </c>
      <c r="AU387" s="187" t="s">
        <v>141</v>
      </c>
      <c r="AY387" s="18" t="s">
        <v>132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18" t="s">
        <v>141</v>
      </c>
      <c r="BK387" s="188">
        <f>ROUND(I387*H387,2)</f>
        <v>0</v>
      </c>
      <c r="BL387" s="18" t="s">
        <v>259</v>
      </c>
      <c r="BM387" s="187" t="s">
        <v>1082</v>
      </c>
    </row>
    <row r="388" spans="1:65" s="2" customFormat="1" ht="24.2" customHeight="1">
      <c r="A388" s="36"/>
      <c r="B388" s="37"/>
      <c r="C388" s="176" t="s">
        <v>1083</v>
      </c>
      <c r="D388" s="176" t="s">
        <v>135</v>
      </c>
      <c r="E388" s="177" t="s">
        <v>1084</v>
      </c>
      <c r="F388" s="178" t="s">
        <v>1085</v>
      </c>
      <c r="G388" s="179" t="s">
        <v>191</v>
      </c>
      <c r="H388" s="180">
        <v>5.5209999999999999</v>
      </c>
      <c r="I388" s="181"/>
      <c r="J388" s="182">
        <f>ROUND(I388*H388,2)</f>
        <v>0</v>
      </c>
      <c r="K388" s="178" t="s">
        <v>139</v>
      </c>
      <c r="L388" s="41"/>
      <c r="M388" s="183" t="s">
        <v>32</v>
      </c>
      <c r="N388" s="184" t="s">
        <v>51</v>
      </c>
      <c r="O388" s="66"/>
      <c r="P388" s="185">
        <f>O388*H388</f>
        <v>0</v>
      </c>
      <c r="Q388" s="185">
        <v>6.3E-3</v>
      </c>
      <c r="R388" s="185">
        <f>Q388*H388</f>
        <v>3.4782300000000002E-2</v>
      </c>
      <c r="S388" s="185">
        <v>0</v>
      </c>
      <c r="T388" s="186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7" t="s">
        <v>259</v>
      </c>
      <c r="AT388" s="187" t="s">
        <v>135</v>
      </c>
      <c r="AU388" s="187" t="s">
        <v>141</v>
      </c>
      <c r="AY388" s="18" t="s">
        <v>132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8" t="s">
        <v>141</v>
      </c>
      <c r="BK388" s="188">
        <f>ROUND(I388*H388,2)</f>
        <v>0</v>
      </c>
      <c r="BL388" s="18" t="s">
        <v>259</v>
      </c>
      <c r="BM388" s="187" t="s">
        <v>1086</v>
      </c>
    </row>
    <row r="389" spans="1:65" s="13" customFormat="1">
      <c r="B389" s="194"/>
      <c r="C389" s="195"/>
      <c r="D389" s="196" t="s">
        <v>193</v>
      </c>
      <c r="E389" s="197" t="s">
        <v>32</v>
      </c>
      <c r="F389" s="198" t="s">
        <v>1063</v>
      </c>
      <c r="G389" s="195"/>
      <c r="H389" s="199">
        <v>4.9059999999999997</v>
      </c>
      <c r="I389" s="200"/>
      <c r="J389" s="195"/>
      <c r="K389" s="195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193</v>
      </c>
      <c r="AU389" s="205" t="s">
        <v>141</v>
      </c>
      <c r="AV389" s="13" t="s">
        <v>141</v>
      </c>
      <c r="AW389" s="13" t="s">
        <v>41</v>
      </c>
      <c r="AX389" s="13" t="s">
        <v>79</v>
      </c>
      <c r="AY389" s="205" t="s">
        <v>132</v>
      </c>
    </row>
    <row r="390" spans="1:65" s="13" customFormat="1">
      <c r="B390" s="194"/>
      <c r="C390" s="195"/>
      <c r="D390" s="196" t="s">
        <v>193</v>
      </c>
      <c r="E390" s="197" t="s">
        <v>32</v>
      </c>
      <c r="F390" s="198" t="s">
        <v>1064</v>
      </c>
      <c r="G390" s="195"/>
      <c r="H390" s="199">
        <v>0.61499999999999999</v>
      </c>
      <c r="I390" s="200"/>
      <c r="J390" s="195"/>
      <c r="K390" s="195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193</v>
      </c>
      <c r="AU390" s="205" t="s">
        <v>141</v>
      </c>
      <c r="AV390" s="13" t="s">
        <v>141</v>
      </c>
      <c r="AW390" s="13" t="s">
        <v>41</v>
      </c>
      <c r="AX390" s="13" t="s">
        <v>79</v>
      </c>
      <c r="AY390" s="205" t="s">
        <v>132</v>
      </c>
    </row>
    <row r="391" spans="1:65" s="14" customFormat="1">
      <c r="B391" s="206"/>
      <c r="C391" s="207"/>
      <c r="D391" s="196" t="s">
        <v>193</v>
      </c>
      <c r="E391" s="208" t="s">
        <v>32</v>
      </c>
      <c r="F391" s="209" t="s">
        <v>195</v>
      </c>
      <c r="G391" s="207"/>
      <c r="H391" s="210">
        <v>5.5209999999999999</v>
      </c>
      <c r="I391" s="211"/>
      <c r="J391" s="207"/>
      <c r="K391" s="207"/>
      <c r="L391" s="212"/>
      <c r="M391" s="213"/>
      <c r="N391" s="214"/>
      <c r="O391" s="214"/>
      <c r="P391" s="214"/>
      <c r="Q391" s="214"/>
      <c r="R391" s="214"/>
      <c r="S391" s="214"/>
      <c r="T391" s="215"/>
      <c r="AT391" s="216" t="s">
        <v>193</v>
      </c>
      <c r="AU391" s="216" t="s">
        <v>141</v>
      </c>
      <c r="AV391" s="14" t="s">
        <v>150</v>
      </c>
      <c r="AW391" s="14" t="s">
        <v>41</v>
      </c>
      <c r="AX391" s="14" t="s">
        <v>21</v>
      </c>
      <c r="AY391" s="216" t="s">
        <v>132</v>
      </c>
    </row>
    <row r="392" spans="1:65" s="2" customFormat="1" ht="14.45" customHeight="1">
      <c r="A392" s="36"/>
      <c r="B392" s="37"/>
      <c r="C392" s="217" t="s">
        <v>1087</v>
      </c>
      <c r="D392" s="217" t="s">
        <v>234</v>
      </c>
      <c r="E392" s="218" t="s">
        <v>1088</v>
      </c>
      <c r="F392" s="219" t="s">
        <v>1089</v>
      </c>
      <c r="G392" s="220" t="s">
        <v>191</v>
      </c>
      <c r="H392" s="221">
        <v>6.0730000000000004</v>
      </c>
      <c r="I392" s="222"/>
      <c r="J392" s="223">
        <f>ROUND(I392*H392,2)</f>
        <v>0</v>
      </c>
      <c r="K392" s="219" t="s">
        <v>139</v>
      </c>
      <c r="L392" s="224"/>
      <c r="M392" s="225" t="s">
        <v>32</v>
      </c>
      <c r="N392" s="226" t="s">
        <v>51</v>
      </c>
      <c r="O392" s="66"/>
      <c r="P392" s="185">
        <f>O392*H392</f>
        <v>0</v>
      </c>
      <c r="Q392" s="185">
        <v>1.9199999999999998E-2</v>
      </c>
      <c r="R392" s="185">
        <f>Q392*H392</f>
        <v>0.1166016</v>
      </c>
      <c r="S392" s="185">
        <v>0</v>
      </c>
      <c r="T392" s="186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87" t="s">
        <v>342</v>
      </c>
      <c r="AT392" s="187" t="s">
        <v>234</v>
      </c>
      <c r="AU392" s="187" t="s">
        <v>141</v>
      </c>
      <c r="AY392" s="18" t="s">
        <v>132</v>
      </c>
      <c r="BE392" s="188">
        <f>IF(N392="základní",J392,0)</f>
        <v>0</v>
      </c>
      <c r="BF392" s="188">
        <f>IF(N392="snížená",J392,0)</f>
        <v>0</v>
      </c>
      <c r="BG392" s="188">
        <f>IF(N392="zákl. přenesená",J392,0)</f>
        <v>0</v>
      </c>
      <c r="BH392" s="188">
        <f>IF(N392="sníž. přenesená",J392,0)</f>
        <v>0</v>
      </c>
      <c r="BI392" s="188">
        <f>IF(N392="nulová",J392,0)</f>
        <v>0</v>
      </c>
      <c r="BJ392" s="18" t="s">
        <v>141</v>
      </c>
      <c r="BK392" s="188">
        <f>ROUND(I392*H392,2)</f>
        <v>0</v>
      </c>
      <c r="BL392" s="18" t="s">
        <v>259</v>
      </c>
      <c r="BM392" s="187" t="s">
        <v>1090</v>
      </c>
    </row>
    <row r="393" spans="1:65" s="13" customFormat="1">
      <c r="B393" s="194"/>
      <c r="C393" s="195"/>
      <c r="D393" s="196" t="s">
        <v>193</v>
      </c>
      <c r="E393" s="195"/>
      <c r="F393" s="198" t="s">
        <v>1091</v>
      </c>
      <c r="G393" s="195"/>
      <c r="H393" s="199">
        <v>6.0730000000000004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193</v>
      </c>
      <c r="AU393" s="205" t="s">
        <v>141</v>
      </c>
      <c r="AV393" s="13" t="s">
        <v>141</v>
      </c>
      <c r="AW393" s="13" t="s">
        <v>4</v>
      </c>
      <c r="AX393" s="13" t="s">
        <v>21</v>
      </c>
      <c r="AY393" s="205" t="s">
        <v>132</v>
      </c>
    </row>
    <row r="394" spans="1:65" s="2" customFormat="1" ht="24.2" customHeight="1">
      <c r="A394" s="36"/>
      <c r="B394" s="37"/>
      <c r="C394" s="176" t="s">
        <v>1092</v>
      </c>
      <c r="D394" s="176" t="s">
        <v>135</v>
      </c>
      <c r="E394" s="177" t="s">
        <v>1093</v>
      </c>
      <c r="F394" s="178" t="s">
        <v>1094</v>
      </c>
      <c r="G394" s="179" t="s">
        <v>242</v>
      </c>
      <c r="H394" s="180">
        <v>0.183</v>
      </c>
      <c r="I394" s="181"/>
      <c r="J394" s="182">
        <f>ROUND(I394*H394,2)</f>
        <v>0</v>
      </c>
      <c r="K394" s="178" t="s">
        <v>139</v>
      </c>
      <c r="L394" s="41"/>
      <c r="M394" s="183" t="s">
        <v>32</v>
      </c>
      <c r="N394" s="184" t="s">
        <v>51</v>
      </c>
      <c r="O394" s="66"/>
      <c r="P394" s="185">
        <f>O394*H394</f>
        <v>0</v>
      </c>
      <c r="Q394" s="185">
        <v>0</v>
      </c>
      <c r="R394" s="185">
        <f>Q394*H394</f>
        <v>0</v>
      </c>
      <c r="S394" s="185">
        <v>0</v>
      </c>
      <c r="T394" s="186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7" t="s">
        <v>259</v>
      </c>
      <c r="AT394" s="187" t="s">
        <v>135</v>
      </c>
      <c r="AU394" s="187" t="s">
        <v>141</v>
      </c>
      <c r="AY394" s="18" t="s">
        <v>132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18" t="s">
        <v>141</v>
      </c>
      <c r="BK394" s="188">
        <f>ROUND(I394*H394,2)</f>
        <v>0</v>
      </c>
      <c r="BL394" s="18" t="s">
        <v>259</v>
      </c>
      <c r="BM394" s="187" t="s">
        <v>1095</v>
      </c>
    </row>
    <row r="395" spans="1:65" s="12" customFormat="1" ht="22.9" customHeight="1">
      <c r="B395" s="160"/>
      <c r="C395" s="161"/>
      <c r="D395" s="162" t="s">
        <v>78</v>
      </c>
      <c r="E395" s="174" t="s">
        <v>774</v>
      </c>
      <c r="F395" s="174" t="s">
        <v>775</v>
      </c>
      <c r="G395" s="161"/>
      <c r="H395" s="161"/>
      <c r="I395" s="164"/>
      <c r="J395" s="175">
        <f>BK395</f>
        <v>0</v>
      </c>
      <c r="K395" s="161"/>
      <c r="L395" s="166"/>
      <c r="M395" s="167"/>
      <c r="N395" s="168"/>
      <c r="O395" s="168"/>
      <c r="P395" s="169">
        <f>SUM(P396:P399)</f>
        <v>0</v>
      </c>
      <c r="Q395" s="168"/>
      <c r="R395" s="169">
        <f>SUM(R396:R399)</f>
        <v>6.3974400000000001E-2</v>
      </c>
      <c r="S395" s="168"/>
      <c r="T395" s="170">
        <f>SUM(T396:T399)</f>
        <v>0</v>
      </c>
      <c r="AR395" s="171" t="s">
        <v>141</v>
      </c>
      <c r="AT395" s="172" t="s">
        <v>78</v>
      </c>
      <c r="AU395" s="172" t="s">
        <v>21</v>
      </c>
      <c r="AY395" s="171" t="s">
        <v>132</v>
      </c>
      <c r="BK395" s="173">
        <f>SUM(BK396:BK399)</f>
        <v>0</v>
      </c>
    </row>
    <row r="396" spans="1:65" s="2" customFormat="1" ht="14.45" customHeight="1">
      <c r="A396" s="36"/>
      <c r="B396" s="37"/>
      <c r="C396" s="176" t="s">
        <v>1096</v>
      </c>
      <c r="D396" s="176" t="s">
        <v>135</v>
      </c>
      <c r="E396" s="177" t="s">
        <v>777</v>
      </c>
      <c r="F396" s="178" t="s">
        <v>778</v>
      </c>
      <c r="G396" s="179" t="s">
        <v>191</v>
      </c>
      <c r="H396" s="180">
        <v>152.32</v>
      </c>
      <c r="I396" s="181"/>
      <c r="J396" s="182">
        <f>ROUND(I396*H396,2)</f>
        <v>0</v>
      </c>
      <c r="K396" s="178" t="s">
        <v>139</v>
      </c>
      <c r="L396" s="41"/>
      <c r="M396" s="183" t="s">
        <v>32</v>
      </c>
      <c r="N396" s="184" t="s">
        <v>51</v>
      </c>
      <c r="O396" s="66"/>
      <c r="P396" s="185">
        <f>O396*H396</f>
        <v>0</v>
      </c>
      <c r="Q396" s="185">
        <v>0</v>
      </c>
      <c r="R396" s="185">
        <f>Q396*H396</f>
        <v>0</v>
      </c>
      <c r="S396" s="185">
        <v>0</v>
      </c>
      <c r="T396" s="186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7" t="s">
        <v>259</v>
      </c>
      <c r="AT396" s="187" t="s">
        <v>135</v>
      </c>
      <c r="AU396" s="187" t="s">
        <v>141</v>
      </c>
      <c r="AY396" s="18" t="s">
        <v>132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18" t="s">
        <v>141</v>
      </c>
      <c r="BK396" s="188">
        <f>ROUND(I396*H396,2)</f>
        <v>0</v>
      </c>
      <c r="BL396" s="18" t="s">
        <v>259</v>
      </c>
      <c r="BM396" s="187" t="s">
        <v>1097</v>
      </c>
    </row>
    <row r="397" spans="1:65" s="2" customFormat="1" ht="24.2" customHeight="1">
      <c r="A397" s="36"/>
      <c r="B397" s="37"/>
      <c r="C397" s="217" t="s">
        <v>1098</v>
      </c>
      <c r="D397" s="217" t="s">
        <v>234</v>
      </c>
      <c r="E397" s="218" t="s">
        <v>781</v>
      </c>
      <c r="F397" s="219" t="s">
        <v>782</v>
      </c>
      <c r="G397" s="220" t="s">
        <v>221</v>
      </c>
      <c r="H397" s="221">
        <v>159.93600000000001</v>
      </c>
      <c r="I397" s="222"/>
      <c r="J397" s="223">
        <f>ROUND(I397*H397,2)</f>
        <v>0</v>
      </c>
      <c r="K397" s="219" t="s">
        <v>139</v>
      </c>
      <c r="L397" s="224"/>
      <c r="M397" s="225" t="s">
        <v>32</v>
      </c>
      <c r="N397" s="226" t="s">
        <v>51</v>
      </c>
      <c r="O397" s="66"/>
      <c r="P397" s="185">
        <f>O397*H397</f>
        <v>0</v>
      </c>
      <c r="Q397" s="185">
        <v>4.0000000000000002E-4</v>
      </c>
      <c r="R397" s="185">
        <f>Q397*H397</f>
        <v>6.3974400000000001E-2</v>
      </c>
      <c r="S397" s="185">
        <v>0</v>
      </c>
      <c r="T397" s="186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7" t="s">
        <v>342</v>
      </c>
      <c r="AT397" s="187" t="s">
        <v>234</v>
      </c>
      <c r="AU397" s="187" t="s">
        <v>141</v>
      </c>
      <c r="AY397" s="18" t="s">
        <v>132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8" t="s">
        <v>141</v>
      </c>
      <c r="BK397" s="188">
        <f>ROUND(I397*H397,2)</f>
        <v>0</v>
      </c>
      <c r="BL397" s="18" t="s">
        <v>259</v>
      </c>
      <c r="BM397" s="187" t="s">
        <v>1099</v>
      </c>
    </row>
    <row r="398" spans="1:65" s="13" customFormat="1">
      <c r="B398" s="194"/>
      <c r="C398" s="195"/>
      <c r="D398" s="196" t="s">
        <v>193</v>
      </c>
      <c r="E398" s="195"/>
      <c r="F398" s="198" t="s">
        <v>990</v>
      </c>
      <c r="G398" s="195"/>
      <c r="H398" s="199">
        <v>159.93600000000001</v>
      </c>
      <c r="I398" s="200"/>
      <c r="J398" s="195"/>
      <c r="K398" s="195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193</v>
      </c>
      <c r="AU398" s="205" t="s">
        <v>141</v>
      </c>
      <c r="AV398" s="13" t="s">
        <v>141</v>
      </c>
      <c r="AW398" s="13" t="s">
        <v>4</v>
      </c>
      <c r="AX398" s="13" t="s">
        <v>21</v>
      </c>
      <c r="AY398" s="205" t="s">
        <v>132</v>
      </c>
    </row>
    <row r="399" spans="1:65" s="2" customFormat="1" ht="24.2" customHeight="1">
      <c r="A399" s="36"/>
      <c r="B399" s="37"/>
      <c r="C399" s="176" t="s">
        <v>1100</v>
      </c>
      <c r="D399" s="176" t="s">
        <v>135</v>
      </c>
      <c r="E399" s="177" t="s">
        <v>785</v>
      </c>
      <c r="F399" s="178" t="s">
        <v>786</v>
      </c>
      <c r="G399" s="179" t="s">
        <v>242</v>
      </c>
      <c r="H399" s="180">
        <v>6.4000000000000001E-2</v>
      </c>
      <c r="I399" s="181"/>
      <c r="J399" s="182">
        <f>ROUND(I399*H399,2)</f>
        <v>0</v>
      </c>
      <c r="K399" s="178" t="s">
        <v>139</v>
      </c>
      <c r="L399" s="41"/>
      <c r="M399" s="183" t="s">
        <v>32</v>
      </c>
      <c r="N399" s="184" t="s">
        <v>51</v>
      </c>
      <c r="O399" s="66"/>
      <c r="P399" s="185">
        <f>O399*H399</f>
        <v>0</v>
      </c>
      <c r="Q399" s="185">
        <v>0</v>
      </c>
      <c r="R399" s="185">
        <f>Q399*H399</f>
        <v>0</v>
      </c>
      <c r="S399" s="185">
        <v>0</v>
      </c>
      <c r="T399" s="186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7" t="s">
        <v>259</v>
      </c>
      <c r="AT399" s="187" t="s">
        <v>135</v>
      </c>
      <c r="AU399" s="187" t="s">
        <v>141</v>
      </c>
      <c r="AY399" s="18" t="s">
        <v>132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18" t="s">
        <v>141</v>
      </c>
      <c r="BK399" s="188">
        <f>ROUND(I399*H399,2)</f>
        <v>0</v>
      </c>
      <c r="BL399" s="18" t="s">
        <v>259</v>
      </c>
      <c r="BM399" s="187" t="s">
        <v>1101</v>
      </c>
    </row>
    <row r="400" spans="1:65" s="12" customFormat="1" ht="22.9" customHeight="1">
      <c r="B400" s="160"/>
      <c r="C400" s="161"/>
      <c r="D400" s="162" t="s">
        <v>78</v>
      </c>
      <c r="E400" s="174" t="s">
        <v>788</v>
      </c>
      <c r="F400" s="174" t="s">
        <v>789</v>
      </c>
      <c r="G400" s="161"/>
      <c r="H400" s="161"/>
      <c r="I400" s="164"/>
      <c r="J400" s="175">
        <f>BK400</f>
        <v>0</v>
      </c>
      <c r="K400" s="161"/>
      <c r="L400" s="166"/>
      <c r="M400" s="167"/>
      <c r="N400" s="168"/>
      <c r="O400" s="168"/>
      <c r="P400" s="169">
        <f>SUM(P401:P404)</f>
        <v>0</v>
      </c>
      <c r="Q400" s="168"/>
      <c r="R400" s="169">
        <f>SUM(R401:R404)</f>
        <v>0.10602000000000002</v>
      </c>
      <c r="S400" s="168"/>
      <c r="T400" s="170">
        <f>SUM(T401:T404)</f>
        <v>0</v>
      </c>
      <c r="AR400" s="171" t="s">
        <v>141</v>
      </c>
      <c r="AT400" s="172" t="s">
        <v>78</v>
      </c>
      <c r="AU400" s="172" t="s">
        <v>21</v>
      </c>
      <c r="AY400" s="171" t="s">
        <v>132</v>
      </c>
      <c r="BK400" s="173">
        <f>SUM(BK401:BK404)</f>
        <v>0</v>
      </c>
    </row>
    <row r="401" spans="1:65" s="2" customFormat="1" ht="14.45" customHeight="1">
      <c r="A401" s="36"/>
      <c r="B401" s="37"/>
      <c r="C401" s="176" t="s">
        <v>1102</v>
      </c>
      <c r="D401" s="176" t="s">
        <v>135</v>
      </c>
      <c r="E401" s="177" t="s">
        <v>791</v>
      </c>
      <c r="F401" s="178" t="s">
        <v>792</v>
      </c>
      <c r="G401" s="179" t="s">
        <v>191</v>
      </c>
      <c r="H401" s="180">
        <v>393</v>
      </c>
      <c r="I401" s="181"/>
      <c r="J401" s="182">
        <f>ROUND(I401*H401,2)</f>
        <v>0</v>
      </c>
      <c r="K401" s="178" t="s">
        <v>139</v>
      </c>
      <c r="L401" s="41"/>
      <c r="M401" s="183" t="s">
        <v>32</v>
      </c>
      <c r="N401" s="184" t="s">
        <v>51</v>
      </c>
      <c r="O401" s="66"/>
      <c r="P401" s="185">
        <f>O401*H401</f>
        <v>0</v>
      </c>
      <c r="Q401" s="185">
        <v>2.0000000000000002E-5</v>
      </c>
      <c r="R401" s="185">
        <f>Q401*H401</f>
        <v>7.8600000000000007E-3</v>
      </c>
      <c r="S401" s="185">
        <v>0</v>
      </c>
      <c r="T401" s="186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7" t="s">
        <v>259</v>
      </c>
      <c r="AT401" s="187" t="s">
        <v>135</v>
      </c>
      <c r="AU401" s="187" t="s">
        <v>141</v>
      </c>
      <c r="AY401" s="18" t="s">
        <v>132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18" t="s">
        <v>141</v>
      </c>
      <c r="BK401" s="188">
        <f>ROUND(I401*H401,2)</f>
        <v>0</v>
      </c>
      <c r="BL401" s="18" t="s">
        <v>259</v>
      </c>
      <c r="BM401" s="187" t="s">
        <v>1103</v>
      </c>
    </row>
    <row r="402" spans="1:65" s="2" customFormat="1" ht="14.45" customHeight="1">
      <c r="A402" s="36"/>
      <c r="B402" s="37"/>
      <c r="C402" s="176" t="s">
        <v>1104</v>
      </c>
      <c r="D402" s="176" t="s">
        <v>135</v>
      </c>
      <c r="E402" s="177" t="s">
        <v>795</v>
      </c>
      <c r="F402" s="178" t="s">
        <v>796</v>
      </c>
      <c r="G402" s="179" t="s">
        <v>191</v>
      </c>
      <c r="H402" s="180">
        <v>393</v>
      </c>
      <c r="I402" s="181"/>
      <c r="J402" s="182">
        <f>ROUND(I402*H402,2)</f>
        <v>0</v>
      </c>
      <c r="K402" s="178" t="s">
        <v>139</v>
      </c>
      <c r="L402" s="41"/>
      <c r="M402" s="183" t="s">
        <v>32</v>
      </c>
      <c r="N402" s="184" t="s">
        <v>51</v>
      </c>
      <c r="O402" s="66"/>
      <c r="P402" s="185">
        <f>O402*H402</f>
        <v>0</v>
      </c>
      <c r="Q402" s="185">
        <v>0</v>
      </c>
      <c r="R402" s="185">
        <f>Q402*H402</f>
        <v>0</v>
      </c>
      <c r="S402" s="185">
        <v>0</v>
      </c>
      <c r="T402" s="186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7" t="s">
        <v>259</v>
      </c>
      <c r="AT402" s="187" t="s">
        <v>135</v>
      </c>
      <c r="AU402" s="187" t="s">
        <v>141</v>
      </c>
      <c r="AY402" s="18" t="s">
        <v>132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18" t="s">
        <v>141</v>
      </c>
      <c r="BK402" s="188">
        <f>ROUND(I402*H402,2)</f>
        <v>0</v>
      </c>
      <c r="BL402" s="18" t="s">
        <v>259</v>
      </c>
      <c r="BM402" s="187" t="s">
        <v>1105</v>
      </c>
    </row>
    <row r="403" spans="1:65" s="2" customFormat="1" ht="24.2" customHeight="1">
      <c r="A403" s="36"/>
      <c r="B403" s="37"/>
      <c r="C403" s="176" t="s">
        <v>1106</v>
      </c>
      <c r="D403" s="176" t="s">
        <v>135</v>
      </c>
      <c r="E403" s="177" t="s">
        <v>799</v>
      </c>
      <c r="F403" s="178" t="s">
        <v>800</v>
      </c>
      <c r="G403" s="179" t="s">
        <v>191</v>
      </c>
      <c r="H403" s="180">
        <v>393</v>
      </c>
      <c r="I403" s="181"/>
      <c r="J403" s="182">
        <f>ROUND(I403*H403,2)</f>
        <v>0</v>
      </c>
      <c r="K403" s="178" t="s">
        <v>139</v>
      </c>
      <c r="L403" s="41"/>
      <c r="M403" s="183" t="s">
        <v>32</v>
      </c>
      <c r="N403" s="184" t="s">
        <v>51</v>
      </c>
      <c r="O403" s="66"/>
      <c r="P403" s="185">
        <f>O403*H403</f>
        <v>0</v>
      </c>
      <c r="Q403" s="185">
        <v>2.2000000000000001E-4</v>
      </c>
      <c r="R403" s="185">
        <f>Q403*H403</f>
        <v>8.6460000000000009E-2</v>
      </c>
      <c r="S403" s="185">
        <v>0</v>
      </c>
      <c r="T403" s="186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7" t="s">
        <v>259</v>
      </c>
      <c r="AT403" s="187" t="s">
        <v>135</v>
      </c>
      <c r="AU403" s="187" t="s">
        <v>141</v>
      </c>
      <c r="AY403" s="18" t="s">
        <v>132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8" t="s">
        <v>141</v>
      </c>
      <c r="BK403" s="188">
        <f>ROUND(I403*H403,2)</f>
        <v>0</v>
      </c>
      <c r="BL403" s="18" t="s">
        <v>259</v>
      </c>
      <c r="BM403" s="187" t="s">
        <v>1107</v>
      </c>
    </row>
    <row r="404" spans="1:65" s="2" customFormat="1" ht="24.2" customHeight="1">
      <c r="A404" s="36"/>
      <c r="B404" s="37"/>
      <c r="C404" s="176" t="s">
        <v>1108</v>
      </c>
      <c r="D404" s="176" t="s">
        <v>135</v>
      </c>
      <c r="E404" s="177" t="s">
        <v>803</v>
      </c>
      <c r="F404" s="178" t="s">
        <v>804</v>
      </c>
      <c r="G404" s="179" t="s">
        <v>191</v>
      </c>
      <c r="H404" s="180">
        <v>78</v>
      </c>
      <c r="I404" s="181"/>
      <c r="J404" s="182">
        <f>ROUND(I404*H404,2)</f>
        <v>0</v>
      </c>
      <c r="K404" s="178" t="s">
        <v>139</v>
      </c>
      <c r="L404" s="41"/>
      <c r="M404" s="189" t="s">
        <v>32</v>
      </c>
      <c r="N404" s="190" t="s">
        <v>51</v>
      </c>
      <c r="O404" s="191"/>
      <c r="P404" s="192">
        <f>O404*H404</f>
        <v>0</v>
      </c>
      <c r="Q404" s="192">
        <v>1.4999999999999999E-4</v>
      </c>
      <c r="R404" s="192">
        <f>Q404*H404</f>
        <v>1.1699999999999999E-2</v>
      </c>
      <c r="S404" s="192">
        <v>0</v>
      </c>
      <c r="T404" s="193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7" t="s">
        <v>259</v>
      </c>
      <c r="AT404" s="187" t="s">
        <v>135</v>
      </c>
      <c r="AU404" s="187" t="s">
        <v>141</v>
      </c>
      <c r="AY404" s="18" t="s">
        <v>132</v>
      </c>
      <c r="BE404" s="188">
        <f>IF(N404="základní",J404,0)</f>
        <v>0</v>
      </c>
      <c r="BF404" s="188">
        <f>IF(N404="snížená",J404,0)</f>
        <v>0</v>
      </c>
      <c r="BG404" s="188">
        <f>IF(N404="zákl. přenesená",J404,0)</f>
        <v>0</v>
      </c>
      <c r="BH404" s="188">
        <f>IF(N404="sníž. přenesená",J404,0)</f>
        <v>0</v>
      </c>
      <c r="BI404" s="188">
        <f>IF(N404="nulová",J404,0)</f>
        <v>0</v>
      </c>
      <c r="BJ404" s="18" t="s">
        <v>141</v>
      </c>
      <c r="BK404" s="188">
        <f>ROUND(I404*H404,2)</f>
        <v>0</v>
      </c>
      <c r="BL404" s="18" t="s">
        <v>259</v>
      </c>
      <c r="BM404" s="187" t="s">
        <v>1109</v>
      </c>
    </row>
    <row r="405" spans="1:65" s="2" customFormat="1" ht="6.95" customHeight="1">
      <c r="A405" s="36"/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41"/>
      <c r="M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</row>
  </sheetData>
  <sheetProtection algorithmName="SHA-512" hashValue="STZT/R+5Hbia7vPzu97oIuPdzMdV8yPsZlJjT5j2K1OPf4HIKDOkuVwID7uaTl7J/4jWpQrbg2Ei7G592grBIw==" saltValue="GZdvnjeYqBwCdhodHzyZKmeksoTuSZkxhtZVqZhNp/97cS+feRhrF6MiBo1IN5RSOqdjTK3nluAFcqDL+/uNlg==" spinCount="100000" sheet="1" objects="1" scenarios="1" formatColumns="0" formatRows="0" autoFilter="0"/>
  <autoFilter ref="C102:K404" xr:uid="{00000000-0009-0000-0000-000003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5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93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1110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32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ROUND(J101,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ROUND((SUM(BE101:BE354)),  2)</f>
        <v>0</v>
      </c>
      <c r="G33" s="36"/>
      <c r="H33" s="36"/>
      <c r="I33" s="121">
        <v>0.21</v>
      </c>
      <c r="J33" s="120">
        <f>ROUND(((SUM(BE101:BE354))*I33),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ROUND((SUM(BF101:BF354)),  2)</f>
        <v>0</v>
      </c>
      <c r="G34" s="36"/>
      <c r="H34" s="36"/>
      <c r="I34" s="121">
        <v>0.15</v>
      </c>
      <c r="J34" s="120">
        <f>ROUND(((SUM(BF101:BF354))*I34),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ROUND((SUM(BG101:BG354)),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ROUND((SUM(BH101:BH354)),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ROUND((SUM(BI101:BI354)),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 xml:space="preserve">D.1.1/1-8 - Chrustova 8 - Stavební práce vnější - zateplení objektu, izolace suterénu, střecha   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J101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J103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165</v>
      </c>
      <c r="E62" s="146"/>
      <c r="F62" s="146"/>
      <c r="G62" s="146"/>
      <c r="H62" s="146"/>
      <c r="I62" s="146"/>
      <c r="J62" s="147">
        <f>J115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166</v>
      </c>
      <c r="E63" s="146"/>
      <c r="F63" s="146"/>
      <c r="G63" s="146"/>
      <c r="H63" s="146"/>
      <c r="I63" s="146"/>
      <c r="J63" s="147">
        <f>J117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167</v>
      </c>
      <c r="E64" s="146"/>
      <c r="F64" s="146"/>
      <c r="G64" s="146"/>
      <c r="H64" s="146"/>
      <c r="I64" s="146"/>
      <c r="J64" s="147">
        <f>J119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168</v>
      </c>
      <c r="E65" s="146"/>
      <c r="F65" s="146"/>
      <c r="G65" s="146"/>
      <c r="H65" s="146"/>
      <c r="I65" s="146"/>
      <c r="J65" s="147">
        <f>J126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170</v>
      </c>
      <c r="E66" s="146"/>
      <c r="F66" s="146"/>
      <c r="G66" s="146"/>
      <c r="H66" s="146"/>
      <c r="I66" s="146"/>
      <c r="J66" s="147">
        <f>J202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171</v>
      </c>
      <c r="E67" s="146"/>
      <c r="F67" s="146"/>
      <c r="G67" s="146"/>
      <c r="H67" s="146"/>
      <c r="I67" s="146"/>
      <c r="J67" s="147">
        <f>J228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172</v>
      </c>
      <c r="E68" s="146"/>
      <c r="F68" s="146"/>
      <c r="G68" s="146"/>
      <c r="H68" s="146"/>
      <c r="I68" s="146"/>
      <c r="J68" s="147">
        <f>J235</f>
        <v>0</v>
      </c>
      <c r="K68" s="144"/>
      <c r="L68" s="148"/>
    </row>
    <row r="69" spans="2:12" s="9" customFormat="1" ht="24.95" customHeight="1">
      <c r="B69" s="137"/>
      <c r="C69" s="138"/>
      <c r="D69" s="139" t="s">
        <v>173</v>
      </c>
      <c r="E69" s="140"/>
      <c r="F69" s="140"/>
      <c r="G69" s="140"/>
      <c r="H69" s="140"/>
      <c r="I69" s="140"/>
      <c r="J69" s="141">
        <f>J237</f>
        <v>0</v>
      </c>
      <c r="K69" s="138"/>
      <c r="L69" s="142"/>
    </row>
    <row r="70" spans="2:12" s="9" customFormat="1" ht="24.95" customHeight="1">
      <c r="B70" s="137"/>
      <c r="C70" s="138"/>
      <c r="D70" s="139" t="s">
        <v>174</v>
      </c>
      <c r="E70" s="140"/>
      <c r="F70" s="140"/>
      <c r="G70" s="140"/>
      <c r="H70" s="140"/>
      <c r="I70" s="140"/>
      <c r="J70" s="141">
        <f>J273</f>
        <v>0</v>
      </c>
      <c r="K70" s="138"/>
      <c r="L70" s="142"/>
    </row>
    <row r="71" spans="2:12" s="10" customFormat="1" ht="19.899999999999999" customHeight="1">
      <c r="B71" s="143"/>
      <c r="C71" s="144"/>
      <c r="D71" s="145" t="s">
        <v>175</v>
      </c>
      <c r="E71" s="146"/>
      <c r="F71" s="146"/>
      <c r="G71" s="146"/>
      <c r="H71" s="146"/>
      <c r="I71" s="146"/>
      <c r="J71" s="147">
        <f>J274</f>
        <v>0</v>
      </c>
      <c r="K71" s="144"/>
      <c r="L71" s="148"/>
    </row>
    <row r="72" spans="2:12" s="10" customFormat="1" ht="19.899999999999999" customHeight="1">
      <c r="B72" s="143"/>
      <c r="C72" s="144"/>
      <c r="D72" s="145" t="s">
        <v>176</v>
      </c>
      <c r="E72" s="146"/>
      <c r="F72" s="146"/>
      <c r="G72" s="146"/>
      <c r="H72" s="146"/>
      <c r="I72" s="146"/>
      <c r="J72" s="147">
        <f>J286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177</v>
      </c>
      <c r="E73" s="146"/>
      <c r="F73" s="146"/>
      <c r="G73" s="146"/>
      <c r="H73" s="146"/>
      <c r="I73" s="146"/>
      <c r="J73" s="147">
        <f>J312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178</v>
      </c>
      <c r="E74" s="146"/>
      <c r="F74" s="146"/>
      <c r="G74" s="146"/>
      <c r="H74" s="146"/>
      <c r="I74" s="146"/>
      <c r="J74" s="147">
        <f>J317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179</v>
      </c>
      <c r="E75" s="146"/>
      <c r="F75" s="146"/>
      <c r="G75" s="146"/>
      <c r="H75" s="146"/>
      <c r="I75" s="146"/>
      <c r="J75" s="147">
        <f>J319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180</v>
      </c>
      <c r="E76" s="146"/>
      <c r="F76" s="146"/>
      <c r="G76" s="146"/>
      <c r="H76" s="146"/>
      <c r="I76" s="146"/>
      <c r="J76" s="147">
        <f>J321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181</v>
      </c>
      <c r="E77" s="146"/>
      <c r="F77" s="146"/>
      <c r="G77" s="146"/>
      <c r="H77" s="146"/>
      <c r="I77" s="146"/>
      <c r="J77" s="147">
        <f>J333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182</v>
      </c>
      <c r="E78" s="146"/>
      <c r="F78" s="146"/>
      <c r="G78" s="146"/>
      <c r="H78" s="146"/>
      <c r="I78" s="146"/>
      <c r="J78" s="147">
        <f>J336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183</v>
      </c>
      <c r="E79" s="146"/>
      <c r="F79" s="146"/>
      <c r="G79" s="146"/>
      <c r="H79" s="146"/>
      <c r="I79" s="146"/>
      <c r="J79" s="147">
        <f>J340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184</v>
      </c>
      <c r="E80" s="146"/>
      <c r="F80" s="146"/>
      <c r="G80" s="146"/>
      <c r="H80" s="146"/>
      <c r="I80" s="146"/>
      <c r="J80" s="147">
        <f>J345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185</v>
      </c>
      <c r="E81" s="146"/>
      <c r="F81" s="146"/>
      <c r="G81" s="146"/>
      <c r="H81" s="146"/>
      <c r="I81" s="146"/>
      <c r="J81" s="147">
        <f>J350</f>
        <v>0</v>
      </c>
      <c r="K81" s="144"/>
      <c r="L81" s="148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7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0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5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07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5" customHeight="1">
      <c r="A88" s="36"/>
      <c r="B88" s="37"/>
      <c r="C88" s="24" t="s">
        <v>116</v>
      </c>
      <c r="D88" s="38"/>
      <c r="E88" s="38"/>
      <c r="F88" s="38"/>
      <c r="G88" s="38"/>
      <c r="H88" s="38"/>
      <c r="I88" s="38"/>
      <c r="J88" s="38"/>
      <c r="K88" s="38"/>
      <c r="L88" s="10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0" t="s">
        <v>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65" t="str">
        <f>E7</f>
        <v>Regenerace bytového fondu Mírová osada I.etapa -ul.Chrustova - VZ ZATEPLENÍ ,IZOLACE</v>
      </c>
      <c r="F91" s="366"/>
      <c r="G91" s="366"/>
      <c r="H91" s="366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161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48" t="str">
        <f>E9</f>
        <v xml:space="preserve">D.1.1/1-8 - Chrustova 8 - Stavební práce vnější - zateplení objektu, izolace suterénu, střecha    </v>
      </c>
      <c r="F93" s="364"/>
      <c r="G93" s="364"/>
      <c r="H93" s="364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22</v>
      </c>
      <c r="D95" s="38"/>
      <c r="E95" s="38"/>
      <c r="F95" s="28" t="str">
        <f>F12</f>
        <v xml:space="preserve">Slezská Ostrava </v>
      </c>
      <c r="G95" s="38"/>
      <c r="H95" s="38"/>
      <c r="I95" s="30" t="s">
        <v>24</v>
      </c>
      <c r="J95" s="61" t="str">
        <f>IF(J12="","",J12)</f>
        <v>22. 3. 2020</v>
      </c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2" customHeight="1">
      <c r="A97" s="36"/>
      <c r="B97" s="37"/>
      <c r="C97" s="30" t="s">
        <v>30</v>
      </c>
      <c r="D97" s="38"/>
      <c r="E97" s="38"/>
      <c r="F97" s="28" t="str">
        <f>E15</f>
        <v xml:space="preserve"> </v>
      </c>
      <c r="G97" s="38"/>
      <c r="H97" s="38"/>
      <c r="I97" s="30" t="s">
        <v>37</v>
      </c>
      <c r="J97" s="34" t="str">
        <f>E21</f>
        <v xml:space="preserve">Lenka Jerakasová 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35</v>
      </c>
      <c r="D98" s="38"/>
      <c r="E98" s="38"/>
      <c r="F98" s="28" t="str">
        <f>IF(E18="","",E18)</f>
        <v>Vyplň údaj</v>
      </c>
      <c r="G98" s="38"/>
      <c r="H98" s="38"/>
      <c r="I98" s="30" t="s">
        <v>42</v>
      </c>
      <c r="J98" s="34" t="str">
        <f>E24</f>
        <v xml:space="preserve">Lenka Jerakasová </v>
      </c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49"/>
      <c r="B100" s="150"/>
      <c r="C100" s="151" t="s">
        <v>117</v>
      </c>
      <c r="D100" s="152" t="s">
        <v>64</v>
      </c>
      <c r="E100" s="152" t="s">
        <v>60</v>
      </c>
      <c r="F100" s="152" t="s">
        <v>61</v>
      </c>
      <c r="G100" s="152" t="s">
        <v>118</v>
      </c>
      <c r="H100" s="152" t="s">
        <v>119</v>
      </c>
      <c r="I100" s="152" t="s">
        <v>120</v>
      </c>
      <c r="J100" s="152" t="s">
        <v>112</v>
      </c>
      <c r="K100" s="153" t="s">
        <v>121</v>
      </c>
      <c r="L100" s="154"/>
      <c r="M100" s="70" t="s">
        <v>32</v>
      </c>
      <c r="N100" s="71" t="s">
        <v>49</v>
      </c>
      <c r="O100" s="71" t="s">
        <v>122</v>
      </c>
      <c r="P100" s="71" t="s">
        <v>123</v>
      </c>
      <c r="Q100" s="71" t="s">
        <v>124</v>
      </c>
      <c r="R100" s="71" t="s">
        <v>125</v>
      </c>
      <c r="S100" s="71" t="s">
        <v>126</v>
      </c>
      <c r="T100" s="72" t="s">
        <v>127</v>
      </c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</row>
    <row r="101" spans="1:65" s="2" customFormat="1" ht="22.9" customHeight="1">
      <c r="A101" s="36"/>
      <c r="B101" s="37"/>
      <c r="C101" s="77" t="s">
        <v>128</v>
      </c>
      <c r="D101" s="38"/>
      <c r="E101" s="38"/>
      <c r="F101" s="38"/>
      <c r="G101" s="38"/>
      <c r="H101" s="38"/>
      <c r="I101" s="38"/>
      <c r="J101" s="155">
        <f>BK101</f>
        <v>0</v>
      </c>
      <c r="K101" s="38"/>
      <c r="L101" s="41"/>
      <c r="M101" s="73"/>
      <c r="N101" s="156"/>
      <c r="O101" s="74"/>
      <c r="P101" s="157">
        <f>P102+P237+P273</f>
        <v>0</v>
      </c>
      <c r="Q101" s="74"/>
      <c r="R101" s="157">
        <f>R102+R237+R273</f>
        <v>45.884116900000009</v>
      </c>
      <c r="S101" s="74"/>
      <c r="T101" s="158">
        <f>T102+T237+T273</f>
        <v>34.263940100000006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78</v>
      </c>
      <c r="AU101" s="18" t="s">
        <v>113</v>
      </c>
      <c r="BK101" s="159">
        <f>BK102+BK237+BK273</f>
        <v>0</v>
      </c>
    </row>
    <row r="102" spans="1:65" s="12" customFormat="1" ht="25.9" customHeight="1">
      <c r="B102" s="160"/>
      <c r="C102" s="161"/>
      <c r="D102" s="162" t="s">
        <v>78</v>
      </c>
      <c r="E102" s="163" t="s">
        <v>186</v>
      </c>
      <c r="F102" s="163" t="s">
        <v>187</v>
      </c>
      <c r="G102" s="161"/>
      <c r="H102" s="161"/>
      <c r="I102" s="164"/>
      <c r="J102" s="165">
        <f>BK102</f>
        <v>0</v>
      </c>
      <c r="K102" s="161"/>
      <c r="L102" s="166"/>
      <c r="M102" s="167"/>
      <c r="N102" s="168"/>
      <c r="O102" s="168"/>
      <c r="P102" s="169">
        <f>P103+P115+P117+P119+P126+P202+P228+P235</f>
        <v>0</v>
      </c>
      <c r="Q102" s="168"/>
      <c r="R102" s="169">
        <f>R103+R115+R117+R119+R126+R202+R228+R235</f>
        <v>34.442072379999999</v>
      </c>
      <c r="S102" s="168"/>
      <c r="T102" s="170">
        <f>T103+T115+T117+T119+T126+T202+T228+T235</f>
        <v>31.532761000000001</v>
      </c>
      <c r="AR102" s="171" t="s">
        <v>21</v>
      </c>
      <c r="AT102" s="172" t="s">
        <v>78</v>
      </c>
      <c r="AU102" s="172" t="s">
        <v>79</v>
      </c>
      <c r="AY102" s="171" t="s">
        <v>132</v>
      </c>
      <c r="BK102" s="173">
        <f>BK103+BK115+BK117+BK119+BK126+BK202+BK228+BK235</f>
        <v>0</v>
      </c>
    </row>
    <row r="103" spans="1:65" s="12" customFormat="1" ht="22.9" customHeight="1">
      <c r="B103" s="160"/>
      <c r="C103" s="161"/>
      <c r="D103" s="162" t="s">
        <v>78</v>
      </c>
      <c r="E103" s="174" t="s">
        <v>21</v>
      </c>
      <c r="F103" s="174" t="s">
        <v>188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SUM(P104:P114)</f>
        <v>0</v>
      </c>
      <c r="Q103" s="168"/>
      <c r="R103" s="169">
        <f>SUM(R104:R114)</f>
        <v>0</v>
      </c>
      <c r="S103" s="168"/>
      <c r="T103" s="170">
        <f>SUM(T104:T114)</f>
        <v>15.1623</v>
      </c>
      <c r="AR103" s="171" t="s">
        <v>21</v>
      </c>
      <c r="AT103" s="172" t="s">
        <v>78</v>
      </c>
      <c r="AU103" s="172" t="s">
        <v>21</v>
      </c>
      <c r="AY103" s="171" t="s">
        <v>132</v>
      </c>
      <c r="BK103" s="173">
        <f>SUM(BK104:BK114)</f>
        <v>0</v>
      </c>
    </row>
    <row r="104" spans="1:65" s="2" customFormat="1" ht="37.9" customHeight="1">
      <c r="A104" s="36"/>
      <c r="B104" s="37"/>
      <c r="C104" s="176" t="s">
        <v>21</v>
      </c>
      <c r="D104" s="176" t="s">
        <v>135</v>
      </c>
      <c r="E104" s="177" t="s">
        <v>189</v>
      </c>
      <c r="F104" s="178" t="s">
        <v>190</v>
      </c>
      <c r="G104" s="179" t="s">
        <v>191</v>
      </c>
      <c r="H104" s="180">
        <v>59.46</v>
      </c>
      <c r="I104" s="181"/>
      <c r="J104" s="182">
        <f>ROUND(I104*H104,2)</f>
        <v>0</v>
      </c>
      <c r="K104" s="178" t="s">
        <v>139</v>
      </c>
      <c r="L104" s="41"/>
      <c r="M104" s="183" t="s">
        <v>32</v>
      </c>
      <c r="N104" s="184" t="s">
        <v>51</v>
      </c>
      <c r="O104" s="66"/>
      <c r="P104" s="185">
        <f>O104*H104</f>
        <v>0</v>
      </c>
      <c r="Q104" s="185">
        <v>0</v>
      </c>
      <c r="R104" s="185">
        <f>Q104*H104</f>
        <v>0</v>
      </c>
      <c r="S104" s="185">
        <v>0.255</v>
      </c>
      <c r="T104" s="186">
        <f>S104*H104</f>
        <v>15.1623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150</v>
      </c>
      <c r="AT104" s="187" t="s">
        <v>135</v>
      </c>
      <c r="AU104" s="187" t="s">
        <v>141</v>
      </c>
      <c r="AY104" s="18" t="s">
        <v>132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8" t="s">
        <v>141</v>
      </c>
      <c r="BK104" s="188">
        <f>ROUND(I104*H104,2)</f>
        <v>0</v>
      </c>
      <c r="BL104" s="18" t="s">
        <v>150</v>
      </c>
      <c r="BM104" s="187" t="s">
        <v>1111</v>
      </c>
    </row>
    <row r="105" spans="1:65" s="13" customFormat="1">
      <c r="B105" s="194"/>
      <c r="C105" s="195"/>
      <c r="D105" s="196" t="s">
        <v>193</v>
      </c>
      <c r="E105" s="197" t="s">
        <v>32</v>
      </c>
      <c r="F105" s="198" t="s">
        <v>1112</v>
      </c>
      <c r="G105" s="195"/>
      <c r="H105" s="199">
        <v>59.46</v>
      </c>
      <c r="I105" s="200"/>
      <c r="J105" s="195"/>
      <c r="K105" s="195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193</v>
      </c>
      <c r="AU105" s="205" t="s">
        <v>141</v>
      </c>
      <c r="AV105" s="13" t="s">
        <v>141</v>
      </c>
      <c r="AW105" s="13" t="s">
        <v>41</v>
      </c>
      <c r="AX105" s="13" t="s">
        <v>79</v>
      </c>
      <c r="AY105" s="205" t="s">
        <v>132</v>
      </c>
    </row>
    <row r="106" spans="1:65" s="14" customFormat="1">
      <c r="B106" s="206"/>
      <c r="C106" s="207"/>
      <c r="D106" s="196" t="s">
        <v>193</v>
      </c>
      <c r="E106" s="208" t="s">
        <v>32</v>
      </c>
      <c r="F106" s="209" t="s">
        <v>195</v>
      </c>
      <c r="G106" s="207"/>
      <c r="H106" s="210">
        <v>59.46</v>
      </c>
      <c r="I106" s="211"/>
      <c r="J106" s="207"/>
      <c r="K106" s="207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193</v>
      </c>
      <c r="AU106" s="216" t="s">
        <v>141</v>
      </c>
      <c r="AV106" s="14" t="s">
        <v>150</v>
      </c>
      <c r="AW106" s="14" t="s">
        <v>41</v>
      </c>
      <c r="AX106" s="14" t="s">
        <v>21</v>
      </c>
      <c r="AY106" s="216" t="s">
        <v>132</v>
      </c>
    </row>
    <row r="107" spans="1:65" s="2" customFormat="1" ht="24.2" customHeight="1">
      <c r="A107" s="36"/>
      <c r="B107" s="37"/>
      <c r="C107" s="176" t="s">
        <v>141</v>
      </c>
      <c r="D107" s="176" t="s">
        <v>135</v>
      </c>
      <c r="E107" s="177" t="s">
        <v>196</v>
      </c>
      <c r="F107" s="178" t="s">
        <v>197</v>
      </c>
      <c r="G107" s="179" t="s">
        <v>198</v>
      </c>
      <c r="H107" s="180">
        <v>78.040999999999997</v>
      </c>
      <c r="I107" s="181"/>
      <c r="J107" s="182">
        <f>ROUND(I107*H107,2)</f>
        <v>0</v>
      </c>
      <c r="K107" s="178" t="s">
        <v>139</v>
      </c>
      <c r="L107" s="41"/>
      <c r="M107" s="183" t="s">
        <v>32</v>
      </c>
      <c r="N107" s="184" t="s">
        <v>51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150</v>
      </c>
      <c r="AT107" s="187" t="s">
        <v>135</v>
      </c>
      <c r="AU107" s="187" t="s">
        <v>141</v>
      </c>
      <c r="AY107" s="18" t="s">
        <v>132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8" t="s">
        <v>141</v>
      </c>
      <c r="BK107" s="188">
        <f>ROUND(I107*H107,2)</f>
        <v>0</v>
      </c>
      <c r="BL107" s="18" t="s">
        <v>150</v>
      </c>
      <c r="BM107" s="187" t="s">
        <v>1113</v>
      </c>
    </row>
    <row r="108" spans="1:65" s="13" customFormat="1">
      <c r="B108" s="194"/>
      <c r="C108" s="195"/>
      <c r="D108" s="196" t="s">
        <v>193</v>
      </c>
      <c r="E108" s="197" t="s">
        <v>32</v>
      </c>
      <c r="F108" s="198" t="s">
        <v>1114</v>
      </c>
      <c r="G108" s="195"/>
      <c r="H108" s="199">
        <v>78.040999999999997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193</v>
      </c>
      <c r="AU108" s="205" t="s">
        <v>141</v>
      </c>
      <c r="AV108" s="13" t="s">
        <v>141</v>
      </c>
      <c r="AW108" s="13" t="s">
        <v>41</v>
      </c>
      <c r="AX108" s="13" t="s">
        <v>79</v>
      </c>
      <c r="AY108" s="205" t="s">
        <v>132</v>
      </c>
    </row>
    <row r="109" spans="1:65" s="14" customFormat="1">
      <c r="B109" s="206"/>
      <c r="C109" s="207"/>
      <c r="D109" s="196" t="s">
        <v>193</v>
      </c>
      <c r="E109" s="208" t="s">
        <v>32</v>
      </c>
      <c r="F109" s="209" t="s">
        <v>195</v>
      </c>
      <c r="G109" s="207"/>
      <c r="H109" s="210">
        <v>78.040999999999997</v>
      </c>
      <c r="I109" s="211"/>
      <c r="J109" s="207"/>
      <c r="K109" s="207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193</v>
      </c>
      <c r="AU109" s="216" t="s">
        <v>141</v>
      </c>
      <c r="AV109" s="14" t="s">
        <v>150</v>
      </c>
      <c r="AW109" s="14" t="s">
        <v>41</v>
      </c>
      <c r="AX109" s="14" t="s">
        <v>21</v>
      </c>
      <c r="AY109" s="216" t="s">
        <v>132</v>
      </c>
    </row>
    <row r="110" spans="1:65" s="2" customFormat="1" ht="24.2" customHeight="1">
      <c r="A110" s="36"/>
      <c r="B110" s="37"/>
      <c r="C110" s="176" t="s">
        <v>146</v>
      </c>
      <c r="D110" s="176" t="s">
        <v>135</v>
      </c>
      <c r="E110" s="177" t="s">
        <v>201</v>
      </c>
      <c r="F110" s="178" t="s">
        <v>202</v>
      </c>
      <c r="G110" s="179" t="s">
        <v>198</v>
      </c>
      <c r="H110" s="180">
        <v>78.040999999999997</v>
      </c>
      <c r="I110" s="181"/>
      <c r="J110" s="182">
        <f>ROUND(I110*H110,2)</f>
        <v>0</v>
      </c>
      <c r="K110" s="178" t="s">
        <v>139</v>
      </c>
      <c r="L110" s="41"/>
      <c r="M110" s="183" t="s">
        <v>32</v>
      </c>
      <c r="N110" s="184" t="s">
        <v>51</v>
      </c>
      <c r="O110" s="66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150</v>
      </c>
      <c r="AT110" s="187" t="s">
        <v>135</v>
      </c>
      <c r="AU110" s="187" t="s">
        <v>141</v>
      </c>
      <c r="AY110" s="18" t="s">
        <v>132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8" t="s">
        <v>141</v>
      </c>
      <c r="BK110" s="188">
        <f>ROUND(I110*H110,2)</f>
        <v>0</v>
      </c>
      <c r="BL110" s="18" t="s">
        <v>150</v>
      </c>
      <c r="BM110" s="187" t="s">
        <v>1115</v>
      </c>
    </row>
    <row r="111" spans="1:65" s="2" customFormat="1" ht="24.2" customHeight="1">
      <c r="A111" s="36"/>
      <c r="B111" s="37"/>
      <c r="C111" s="176" t="s">
        <v>150</v>
      </c>
      <c r="D111" s="176" t="s">
        <v>135</v>
      </c>
      <c r="E111" s="177" t="s">
        <v>204</v>
      </c>
      <c r="F111" s="178" t="s">
        <v>205</v>
      </c>
      <c r="G111" s="179" t="s">
        <v>198</v>
      </c>
      <c r="H111" s="180">
        <v>78.040999999999997</v>
      </c>
      <c r="I111" s="181"/>
      <c r="J111" s="182">
        <f>ROUND(I111*H111,2)</f>
        <v>0</v>
      </c>
      <c r="K111" s="178" t="s">
        <v>139</v>
      </c>
      <c r="L111" s="41"/>
      <c r="M111" s="183" t="s">
        <v>32</v>
      </c>
      <c r="N111" s="184" t="s">
        <v>51</v>
      </c>
      <c r="O111" s="66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7" t="s">
        <v>150</v>
      </c>
      <c r="AT111" s="187" t="s">
        <v>135</v>
      </c>
      <c r="AU111" s="187" t="s">
        <v>141</v>
      </c>
      <c r="AY111" s="18" t="s">
        <v>132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8" t="s">
        <v>141</v>
      </c>
      <c r="BK111" s="188">
        <f>ROUND(I111*H111,2)</f>
        <v>0</v>
      </c>
      <c r="BL111" s="18" t="s">
        <v>150</v>
      </c>
      <c r="BM111" s="187" t="s">
        <v>1116</v>
      </c>
    </row>
    <row r="112" spans="1:65" s="2" customFormat="1" ht="24.2" customHeight="1">
      <c r="A112" s="36"/>
      <c r="B112" s="37"/>
      <c r="C112" s="176" t="s">
        <v>131</v>
      </c>
      <c r="D112" s="176" t="s">
        <v>135</v>
      </c>
      <c r="E112" s="177" t="s">
        <v>207</v>
      </c>
      <c r="F112" s="178" t="s">
        <v>208</v>
      </c>
      <c r="G112" s="179" t="s">
        <v>198</v>
      </c>
      <c r="H112" s="180">
        <v>78.040999999999997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1117</v>
      </c>
    </row>
    <row r="113" spans="1:65" s="2" customFormat="1" ht="24.2" customHeight="1">
      <c r="A113" s="36"/>
      <c r="B113" s="37"/>
      <c r="C113" s="176" t="s">
        <v>210</v>
      </c>
      <c r="D113" s="176" t="s">
        <v>135</v>
      </c>
      <c r="E113" s="177" t="s">
        <v>211</v>
      </c>
      <c r="F113" s="178" t="s">
        <v>212</v>
      </c>
      <c r="G113" s="179" t="s">
        <v>198</v>
      </c>
      <c r="H113" s="180">
        <v>78.040999999999997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1118</v>
      </c>
    </row>
    <row r="114" spans="1:65" s="2" customFormat="1" ht="24.2" customHeight="1">
      <c r="A114" s="36"/>
      <c r="B114" s="37"/>
      <c r="C114" s="176" t="s">
        <v>157</v>
      </c>
      <c r="D114" s="176" t="s">
        <v>135</v>
      </c>
      <c r="E114" s="177" t="s">
        <v>214</v>
      </c>
      <c r="F114" s="178" t="s">
        <v>215</v>
      </c>
      <c r="G114" s="179" t="s">
        <v>198</v>
      </c>
      <c r="H114" s="180">
        <v>78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1119</v>
      </c>
    </row>
    <row r="115" spans="1:65" s="12" customFormat="1" ht="22.9" customHeight="1">
      <c r="B115" s="160"/>
      <c r="C115" s="161"/>
      <c r="D115" s="162" t="s">
        <v>78</v>
      </c>
      <c r="E115" s="174" t="s">
        <v>141</v>
      </c>
      <c r="F115" s="174" t="s">
        <v>217</v>
      </c>
      <c r="G115" s="161"/>
      <c r="H115" s="161"/>
      <c r="I115" s="164"/>
      <c r="J115" s="175">
        <f>BK115</f>
        <v>0</v>
      </c>
      <c r="K115" s="161"/>
      <c r="L115" s="166"/>
      <c r="M115" s="167"/>
      <c r="N115" s="168"/>
      <c r="O115" s="168"/>
      <c r="P115" s="169">
        <f>P116</f>
        <v>0</v>
      </c>
      <c r="Q115" s="168"/>
      <c r="R115" s="169">
        <f>R116</f>
        <v>11.3285</v>
      </c>
      <c r="S115" s="168"/>
      <c r="T115" s="170">
        <f>T116</f>
        <v>0</v>
      </c>
      <c r="AR115" s="171" t="s">
        <v>21</v>
      </c>
      <c r="AT115" s="172" t="s">
        <v>78</v>
      </c>
      <c r="AU115" s="172" t="s">
        <v>21</v>
      </c>
      <c r="AY115" s="171" t="s">
        <v>132</v>
      </c>
      <c r="BK115" s="173">
        <f>BK116</f>
        <v>0</v>
      </c>
    </row>
    <row r="116" spans="1:65" s="2" customFormat="1" ht="24.2" customHeight="1">
      <c r="A116" s="36"/>
      <c r="B116" s="37"/>
      <c r="C116" s="176" t="s">
        <v>218</v>
      </c>
      <c r="D116" s="176" t="s">
        <v>135</v>
      </c>
      <c r="E116" s="177" t="s">
        <v>219</v>
      </c>
      <c r="F116" s="178" t="s">
        <v>220</v>
      </c>
      <c r="G116" s="179" t="s">
        <v>221</v>
      </c>
      <c r="H116" s="180">
        <v>50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0.22656999999999999</v>
      </c>
      <c r="R116" s="185">
        <f>Q116*H116</f>
        <v>11.3285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1120</v>
      </c>
    </row>
    <row r="117" spans="1:65" s="12" customFormat="1" ht="22.9" customHeight="1">
      <c r="B117" s="160"/>
      <c r="C117" s="161"/>
      <c r="D117" s="162" t="s">
        <v>78</v>
      </c>
      <c r="E117" s="174" t="s">
        <v>150</v>
      </c>
      <c r="F117" s="174" t="s">
        <v>223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P118</f>
        <v>0</v>
      </c>
      <c r="Q117" s="168"/>
      <c r="R117" s="169">
        <f>R118</f>
        <v>0</v>
      </c>
      <c r="S117" s="168"/>
      <c r="T117" s="170">
        <f>T118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BK118</f>
        <v>0</v>
      </c>
    </row>
    <row r="118" spans="1:65" s="2" customFormat="1" ht="24.2" customHeight="1">
      <c r="A118" s="36"/>
      <c r="B118" s="37"/>
      <c r="C118" s="176" t="s">
        <v>224</v>
      </c>
      <c r="D118" s="176" t="s">
        <v>135</v>
      </c>
      <c r="E118" s="177" t="s">
        <v>225</v>
      </c>
      <c r="F118" s="178" t="s">
        <v>226</v>
      </c>
      <c r="G118" s="179" t="s">
        <v>191</v>
      </c>
      <c r="H118" s="180">
        <v>59.46</v>
      </c>
      <c r="I118" s="181"/>
      <c r="J118" s="182">
        <f>ROUND(I118*H118,2)</f>
        <v>0</v>
      </c>
      <c r="K118" s="178" t="s">
        <v>139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1121</v>
      </c>
    </row>
    <row r="119" spans="1:65" s="12" customFormat="1" ht="22.9" customHeight="1">
      <c r="B119" s="160"/>
      <c r="C119" s="161"/>
      <c r="D119" s="162" t="s">
        <v>78</v>
      </c>
      <c r="E119" s="174" t="s">
        <v>131</v>
      </c>
      <c r="F119" s="174" t="s">
        <v>228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SUM(P120:P125)</f>
        <v>0</v>
      </c>
      <c r="Q119" s="168"/>
      <c r="R119" s="169">
        <f>SUM(R120:R125)</f>
        <v>10.423577999999999</v>
      </c>
      <c r="S119" s="168"/>
      <c r="T119" s="170">
        <f>SUM(T120:T125)</f>
        <v>0</v>
      </c>
      <c r="AR119" s="171" t="s">
        <v>21</v>
      </c>
      <c r="AT119" s="172" t="s">
        <v>78</v>
      </c>
      <c r="AU119" s="172" t="s">
        <v>21</v>
      </c>
      <c r="AY119" s="171" t="s">
        <v>132</v>
      </c>
      <c r="BK119" s="173">
        <f>SUM(BK120:BK125)</f>
        <v>0</v>
      </c>
    </row>
    <row r="120" spans="1:65" s="2" customFormat="1" ht="37.9" customHeight="1">
      <c r="A120" s="36"/>
      <c r="B120" s="37"/>
      <c r="C120" s="176" t="s">
        <v>229</v>
      </c>
      <c r="D120" s="176" t="s">
        <v>135</v>
      </c>
      <c r="E120" s="177" t="s">
        <v>230</v>
      </c>
      <c r="F120" s="178" t="s">
        <v>231</v>
      </c>
      <c r="G120" s="179" t="s">
        <v>191</v>
      </c>
      <c r="H120" s="180">
        <v>59.46</v>
      </c>
      <c r="I120" s="181"/>
      <c r="J120" s="182">
        <f>ROUND(I120*H120,2)</f>
        <v>0</v>
      </c>
      <c r="K120" s="178" t="s">
        <v>139</v>
      </c>
      <c r="L120" s="41"/>
      <c r="M120" s="183" t="s">
        <v>32</v>
      </c>
      <c r="N120" s="184" t="s">
        <v>51</v>
      </c>
      <c r="O120" s="66"/>
      <c r="P120" s="185">
        <f>O120*H120</f>
        <v>0</v>
      </c>
      <c r="Q120" s="185">
        <v>8.8800000000000004E-2</v>
      </c>
      <c r="R120" s="185">
        <f>Q120*H120</f>
        <v>5.2800480000000007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150</v>
      </c>
      <c r="AT120" s="187" t="s">
        <v>135</v>
      </c>
      <c r="AU120" s="187" t="s">
        <v>141</v>
      </c>
      <c r="AY120" s="18" t="s">
        <v>132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141</v>
      </c>
      <c r="BK120" s="188">
        <f>ROUND(I120*H120,2)</f>
        <v>0</v>
      </c>
      <c r="BL120" s="18" t="s">
        <v>150</v>
      </c>
      <c r="BM120" s="187" t="s">
        <v>1122</v>
      </c>
    </row>
    <row r="121" spans="1:65" s="13" customFormat="1">
      <c r="B121" s="194"/>
      <c r="C121" s="195"/>
      <c r="D121" s="196" t="s">
        <v>193</v>
      </c>
      <c r="E121" s="197" t="s">
        <v>32</v>
      </c>
      <c r="F121" s="198" t="s">
        <v>1112</v>
      </c>
      <c r="G121" s="195"/>
      <c r="H121" s="199">
        <v>59.46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193</v>
      </c>
      <c r="AU121" s="205" t="s">
        <v>141</v>
      </c>
      <c r="AV121" s="13" t="s">
        <v>141</v>
      </c>
      <c r="AW121" s="13" t="s">
        <v>41</v>
      </c>
      <c r="AX121" s="13" t="s">
        <v>79</v>
      </c>
      <c r="AY121" s="205" t="s">
        <v>132</v>
      </c>
    </row>
    <row r="122" spans="1:65" s="14" customFormat="1">
      <c r="B122" s="206"/>
      <c r="C122" s="207"/>
      <c r="D122" s="196" t="s">
        <v>193</v>
      </c>
      <c r="E122" s="208" t="s">
        <v>32</v>
      </c>
      <c r="F122" s="209" t="s">
        <v>195</v>
      </c>
      <c r="G122" s="207"/>
      <c r="H122" s="210">
        <v>59.46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193</v>
      </c>
      <c r="AU122" s="216" t="s">
        <v>141</v>
      </c>
      <c r="AV122" s="14" t="s">
        <v>150</v>
      </c>
      <c r="AW122" s="14" t="s">
        <v>41</v>
      </c>
      <c r="AX122" s="14" t="s">
        <v>21</v>
      </c>
      <c r="AY122" s="216" t="s">
        <v>132</v>
      </c>
    </row>
    <row r="123" spans="1:65" s="2" customFormat="1" ht="14.45" customHeight="1">
      <c r="A123" s="36"/>
      <c r="B123" s="37"/>
      <c r="C123" s="217" t="s">
        <v>233</v>
      </c>
      <c r="D123" s="217" t="s">
        <v>234</v>
      </c>
      <c r="E123" s="218" t="s">
        <v>235</v>
      </c>
      <c r="F123" s="219" t="s">
        <v>236</v>
      </c>
      <c r="G123" s="220" t="s">
        <v>191</v>
      </c>
      <c r="H123" s="221">
        <v>24.492999999999999</v>
      </c>
      <c r="I123" s="222"/>
      <c r="J123" s="223">
        <f>ROUND(I123*H123,2)</f>
        <v>0</v>
      </c>
      <c r="K123" s="219" t="s">
        <v>139</v>
      </c>
      <c r="L123" s="224"/>
      <c r="M123" s="225" t="s">
        <v>32</v>
      </c>
      <c r="N123" s="226" t="s">
        <v>51</v>
      </c>
      <c r="O123" s="66"/>
      <c r="P123" s="185">
        <f>O123*H123</f>
        <v>0</v>
      </c>
      <c r="Q123" s="185">
        <v>0.21</v>
      </c>
      <c r="R123" s="185">
        <f>Q123*H123</f>
        <v>5.1435299999999993</v>
      </c>
      <c r="S123" s="185">
        <v>0</v>
      </c>
      <c r="T123" s="18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218</v>
      </c>
      <c r="AT123" s="187" t="s">
        <v>234</v>
      </c>
      <c r="AU123" s="187" t="s">
        <v>141</v>
      </c>
      <c r="AY123" s="18" t="s">
        <v>132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8" t="s">
        <v>141</v>
      </c>
      <c r="BK123" s="188">
        <f>ROUND(I123*H123,2)</f>
        <v>0</v>
      </c>
      <c r="BL123" s="18" t="s">
        <v>150</v>
      </c>
      <c r="BM123" s="187" t="s">
        <v>1123</v>
      </c>
    </row>
    <row r="124" spans="1:65" s="13" customFormat="1">
      <c r="B124" s="194"/>
      <c r="C124" s="195"/>
      <c r="D124" s="196" t="s">
        <v>193</v>
      </c>
      <c r="E124" s="195"/>
      <c r="F124" s="198" t="s">
        <v>1124</v>
      </c>
      <c r="G124" s="195"/>
      <c r="H124" s="199">
        <v>24.492999999999999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193</v>
      </c>
      <c r="AU124" s="205" t="s">
        <v>141</v>
      </c>
      <c r="AV124" s="13" t="s">
        <v>141</v>
      </c>
      <c r="AW124" s="13" t="s">
        <v>4</v>
      </c>
      <c r="AX124" s="13" t="s">
        <v>21</v>
      </c>
      <c r="AY124" s="205" t="s">
        <v>132</v>
      </c>
    </row>
    <row r="125" spans="1:65" s="2" customFormat="1" ht="24.2" customHeight="1">
      <c r="A125" s="36"/>
      <c r="B125" s="37"/>
      <c r="C125" s="176" t="s">
        <v>239</v>
      </c>
      <c r="D125" s="176" t="s">
        <v>135</v>
      </c>
      <c r="E125" s="177" t="s">
        <v>240</v>
      </c>
      <c r="F125" s="178" t="s">
        <v>241</v>
      </c>
      <c r="G125" s="179" t="s">
        <v>242</v>
      </c>
      <c r="H125" s="180">
        <v>10.423999999999999</v>
      </c>
      <c r="I125" s="181"/>
      <c r="J125" s="182">
        <f>ROUND(I125*H125,2)</f>
        <v>0</v>
      </c>
      <c r="K125" s="178" t="s">
        <v>139</v>
      </c>
      <c r="L125" s="41"/>
      <c r="M125" s="183" t="s">
        <v>32</v>
      </c>
      <c r="N125" s="184" t="s">
        <v>51</v>
      </c>
      <c r="O125" s="66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150</v>
      </c>
      <c r="AT125" s="187" t="s">
        <v>135</v>
      </c>
      <c r="AU125" s="187" t="s">
        <v>141</v>
      </c>
      <c r="AY125" s="18" t="s">
        <v>132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8" t="s">
        <v>141</v>
      </c>
      <c r="BK125" s="188">
        <f>ROUND(I125*H125,2)</f>
        <v>0</v>
      </c>
      <c r="BL125" s="18" t="s">
        <v>150</v>
      </c>
      <c r="BM125" s="187" t="s">
        <v>1125</v>
      </c>
    </row>
    <row r="126" spans="1:65" s="12" customFormat="1" ht="22.9" customHeight="1">
      <c r="B126" s="160"/>
      <c r="C126" s="161"/>
      <c r="D126" s="162" t="s">
        <v>78</v>
      </c>
      <c r="E126" s="174" t="s">
        <v>210</v>
      </c>
      <c r="F126" s="174" t="s">
        <v>244</v>
      </c>
      <c r="G126" s="161"/>
      <c r="H126" s="161"/>
      <c r="I126" s="164"/>
      <c r="J126" s="175">
        <f>BK126</f>
        <v>0</v>
      </c>
      <c r="K126" s="161"/>
      <c r="L126" s="166"/>
      <c r="M126" s="167"/>
      <c r="N126" s="168"/>
      <c r="O126" s="168"/>
      <c r="P126" s="169">
        <f>SUM(P127:P201)</f>
        <v>0</v>
      </c>
      <c r="Q126" s="168"/>
      <c r="R126" s="169">
        <f>SUM(R127:R201)</f>
        <v>12.678725780000001</v>
      </c>
      <c r="S126" s="168"/>
      <c r="T126" s="170">
        <f>SUM(T127:T201)</f>
        <v>2.0811120000000001</v>
      </c>
      <c r="AR126" s="171" t="s">
        <v>21</v>
      </c>
      <c r="AT126" s="172" t="s">
        <v>78</v>
      </c>
      <c r="AU126" s="172" t="s">
        <v>21</v>
      </c>
      <c r="AY126" s="171" t="s">
        <v>132</v>
      </c>
      <c r="BK126" s="173">
        <f>SUM(BK127:BK201)</f>
        <v>0</v>
      </c>
    </row>
    <row r="127" spans="1:65" s="2" customFormat="1" ht="14.45" customHeight="1">
      <c r="A127" s="36"/>
      <c r="B127" s="37"/>
      <c r="C127" s="176" t="s">
        <v>245</v>
      </c>
      <c r="D127" s="176" t="s">
        <v>135</v>
      </c>
      <c r="E127" s="177" t="s">
        <v>246</v>
      </c>
      <c r="F127" s="178" t="s">
        <v>247</v>
      </c>
      <c r="G127" s="179" t="s">
        <v>191</v>
      </c>
      <c r="H127" s="180">
        <v>25.68</v>
      </c>
      <c r="I127" s="181"/>
      <c r="J127" s="182">
        <f>ROUND(I127*H127,2)</f>
        <v>0</v>
      </c>
      <c r="K127" s="178" t="s">
        <v>139</v>
      </c>
      <c r="L127" s="41"/>
      <c r="M127" s="183" t="s">
        <v>32</v>
      </c>
      <c r="N127" s="184" t="s">
        <v>51</v>
      </c>
      <c r="O127" s="66"/>
      <c r="P127" s="185">
        <f>O127*H127</f>
        <v>0</v>
      </c>
      <c r="Q127" s="185">
        <v>3.0450000000000001E-2</v>
      </c>
      <c r="R127" s="185">
        <f>Q127*H127</f>
        <v>0.78195599999999998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150</v>
      </c>
      <c r="AT127" s="187" t="s">
        <v>135</v>
      </c>
      <c r="AU127" s="187" t="s">
        <v>141</v>
      </c>
      <c r="AY127" s="18" t="s">
        <v>132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141</v>
      </c>
      <c r="BK127" s="188">
        <f>ROUND(I127*H127,2)</f>
        <v>0</v>
      </c>
      <c r="BL127" s="18" t="s">
        <v>150</v>
      </c>
      <c r="BM127" s="187" t="s">
        <v>1126</v>
      </c>
    </row>
    <row r="128" spans="1:65" s="13" customFormat="1">
      <c r="B128" s="194"/>
      <c r="C128" s="195"/>
      <c r="D128" s="196" t="s">
        <v>193</v>
      </c>
      <c r="E128" s="197" t="s">
        <v>32</v>
      </c>
      <c r="F128" s="198" t="s">
        <v>249</v>
      </c>
      <c r="G128" s="195"/>
      <c r="H128" s="199">
        <v>25.68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193</v>
      </c>
      <c r="AU128" s="205" t="s">
        <v>141</v>
      </c>
      <c r="AV128" s="13" t="s">
        <v>141</v>
      </c>
      <c r="AW128" s="13" t="s">
        <v>41</v>
      </c>
      <c r="AX128" s="13" t="s">
        <v>79</v>
      </c>
      <c r="AY128" s="205" t="s">
        <v>132</v>
      </c>
    </row>
    <row r="129" spans="1:65" s="14" customFormat="1">
      <c r="B129" s="206"/>
      <c r="C129" s="207"/>
      <c r="D129" s="196" t="s">
        <v>193</v>
      </c>
      <c r="E129" s="208" t="s">
        <v>32</v>
      </c>
      <c r="F129" s="209" t="s">
        <v>195</v>
      </c>
      <c r="G129" s="207"/>
      <c r="H129" s="210">
        <v>25.68</v>
      </c>
      <c r="I129" s="211"/>
      <c r="J129" s="207"/>
      <c r="K129" s="207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193</v>
      </c>
      <c r="AU129" s="216" t="s">
        <v>141</v>
      </c>
      <c r="AV129" s="14" t="s">
        <v>150</v>
      </c>
      <c r="AW129" s="14" t="s">
        <v>41</v>
      </c>
      <c r="AX129" s="14" t="s">
        <v>21</v>
      </c>
      <c r="AY129" s="216" t="s">
        <v>132</v>
      </c>
    </row>
    <row r="130" spans="1:65" s="2" customFormat="1" ht="24.2" customHeight="1">
      <c r="A130" s="36"/>
      <c r="B130" s="37"/>
      <c r="C130" s="176" t="s">
        <v>250</v>
      </c>
      <c r="D130" s="176" t="s">
        <v>135</v>
      </c>
      <c r="E130" s="177" t="s">
        <v>251</v>
      </c>
      <c r="F130" s="178" t="s">
        <v>252</v>
      </c>
      <c r="G130" s="179" t="s">
        <v>191</v>
      </c>
      <c r="H130" s="180">
        <v>3.57</v>
      </c>
      <c r="I130" s="181"/>
      <c r="J130" s="182">
        <f>ROUND(I130*H130,2)</f>
        <v>0</v>
      </c>
      <c r="K130" s="178" t="s">
        <v>32</v>
      </c>
      <c r="L130" s="41"/>
      <c r="M130" s="183" t="s">
        <v>32</v>
      </c>
      <c r="N130" s="184" t="s">
        <v>51</v>
      </c>
      <c r="O130" s="66"/>
      <c r="P130" s="185">
        <f>O130*H130</f>
        <v>0</v>
      </c>
      <c r="Q130" s="185">
        <v>5.1999999999999998E-3</v>
      </c>
      <c r="R130" s="185">
        <f>Q130*H130</f>
        <v>1.8563999999999997E-2</v>
      </c>
      <c r="S130" s="185">
        <v>0</v>
      </c>
      <c r="T130" s="18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150</v>
      </c>
      <c r="AT130" s="187" t="s">
        <v>135</v>
      </c>
      <c r="AU130" s="187" t="s">
        <v>141</v>
      </c>
      <c r="AY130" s="18" t="s">
        <v>132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8" t="s">
        <v>141</v>
      </c>
      <c r="BK130" s="188">
        <f>ROUND(I130*H130,2)</f>
        <v>0</v>
      </c>
      <c r="BL130" s="18" t="s">
        <v>150</v>
      </c>
      <c r="BM130" s="187" t="s">
        <v>1127</v>
      </c>
    </row>
    <row r="131" spans="1:65" s="13" customFormat="1">
      <c r="B131" s="194"/>
      <c r="C131" s="195"/>
      <c r="D131" s="196" t="s">
        <v>193</v>
      </c>
      <c r="E131" s="197" t="s">
        <v>32</v>
      </c>
      <c r="F131" s="198" t="s">
        <v>254</v>
      </c>
      <c r="G131" s="195"/>
      <c r="H131" s="199">
        <v>3.57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193</v>
      </c>
      <c r="AU131" s="205" t="s">
        <v>141</v>
      </c>
      <c r="AV131" s="13" t="s">
        <v>141</v>
      </c>
      <c r="AW131" s="13" t="s">
        <v>41</v>
      </c>
      <c r="AX131" s="13" t="s">
        <v>79</v>
      </c>
      <c r="AY131" s="205" t="s">
        <v>132</v>
      </c>
    </row>
    <row r="132" spans="1:65" s="14" customFormat="1">
      <c r="B132" s="206"/>
      <c r="C132" s="207"/>
      <c r="D132" s="196" t="s">
        <v>193</v>
      </c>
      <c r="E132" s="208" t="s">
        <v>32</v>
      </c>
      <c r="F132" s="209" t="s">
        <v>195</v>
      </c>
      <c r="G132" s="207"/>
      <c r="H132" s="210">
        <v>3.57</v>
      </c>
      <c r="I132" s="211"/>
      <c r="J132" s="207"/>
      <c r="K132" s="207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193</v>
      </c>
      <c r="AU132" s="216" t="s">
        <v>141</v>
      </c>
      <c r="AV132" s="14" t="s">
        <v>150</v>
      </c>
      <c r="AW132" s="14" t="s">
        <v>41</v>
      </c>
      <c r="AX132" s="14" t="s">
        <v>21</v>
      </c>
      <c r="AY132" s="216" t="s">
        <v>132</v>
      </c>
    </row>
    <row r="133" spans="1:65" s="2" customFormat="1" ht="14.45" customHeight="1">
      <c r="A133" s="36"/>
      <c r="B133" s="37"/>
      <c r="C133" s="176" t="s">
        <v>8</v>
      </c>
      <c r="D133" s="176" t="s">
        <v>135</v>
      </c>
      <c r="E133" s="177" t="s">
        <v>255</v>
      </c>
      <c r="F133" s="178" t="s">
        <v>256</v>
      </c>
      <c r="G133" s="179" t="s">
        <v>221</v>
      </c>
      <c r="H133" s="180">
        <v>4.9000000000000004</v>
      </c>
      <c r="I133" s="181"/>
      <c r="J133" s="182">
        <f>ROUND(I133*H133,2)</f>
        <v>0</v>
      </c>
      <c r="K133" s="178" t="s">
        <v>139</v>
      </c>
      <c r="L133" s="41"/>
      <c r="M133" s="183" t="s">
        <v>32</v>
      </c>
      <c r="N133" s="184" t="s">
        <v>51</v>
      </c>
      <c r="O133" s="66"/>
      <c r="P133" s="185">
        <f>O133*H133</f>
        <v>0</v>
      </c>
      <c r="Q133" s="185">
        <v>1.5E-3</v>
      </c>
      <c r="R133" s="185">
        <f>Q133*H133</f>
        <v>7.3500000000000006E-3</v>
      </c>
      <c r="S133" s="185">
        <v>0</v>
      </c>
      <c r="T133" s="18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150</v>
      </c>
      <c r="AT133" s="187" t="s">
        <v>135</v>
      </c>
      <c r="AU133" s="187" t="s">
        <v>141</v>
      </c>
      <c r="AY133" s="18" t="s">
        <v>132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8" t="s">
        <v>141</v>
      </c>
      <c r="BK133" s="188">
        <f>ROUND(I133*H133,2)</f>
        <v>0</v>
      </c>
      <c r="BL133" s="18" t="s">
        <v>150</v>
      </c>
      <c r="BM133" s="187" t="s">
        <v>1128</v>
      </c>
    </row>
    <row r="134" spans="1:65" s="13" customFormat="1">
      <c r="B134" s="194"/>
      <c r="C134" s="195"/>
      <c r="D134" s="196" t="s">
        <v>193</v>
      </c>
      <c r="E134" s="197" t="s">
        <v>32</v>
      </c>
      <c r="F134" s="198" t="s">
        <v>258</v>
      </c>
      <c r="G134" s="195"/>
      <c r="H134" s="199">
        <v>4.9000000000000004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193</v>
      </c>
      <c r="AU134" s="205" t="s">
        <v>141</v>
      </c>
      <c r="AV134" s="13" t="s">
        <v>141</v>
      </c>
      <c r="AW134" s="13" t="s">
        <v>41</v>
      </c>
      <c r="AX134" s="13" t="s">
        <v>79</v>
      </c>
      <c r="AY134" s="205" t="s">
        <v>132</v>
      </c>
    </row>
    <row r="135" spans="1:65" s="14" customFormat="1">
      <c r="B135" s="206"/>
      <c r="C135" s="207"/>
      <c r="D135" s="196" t="s">
        <v>193</v>
      </c>
      <c r="E135" s="208" t="s">
        <v>32</v>
      </c>
      <c r="F135" s="209" t="s">
        <v>195</v>
      </c>
      <c r="G135" s="207"/>
      <c r="H135" s="210">
        <v>4.9000000000000004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193</v>
      </c>
      <c r="AU135" s="216" t="s">
        <v>141</v>
      </c>
      <c r="AV135" s="14" t="s">
        <v>150</v>
      </c>
      <c r="AW135" s="14" t="s">
        <v>41</v>
      </c>
      <c r="AX135" s="14" t="s">
        <v>21</v>
      </c>
      <c r="AY135" s="216" t="s">
        <v>132</v>
      </c>
    </row>
    <row r="136" spans="1:65" s="2" customFormat="1" ht="14.45" customHeight="1">
      <c r="A136" s="36"/>
      <c r="B136" s="37"/>
      <c r="C136" s="176" t="s">
        <v>259</v>
      </c>
      <c r="D136" s="176" t="s">
        <v>135</v>
      </c>
      <c r="E136" s="177" t="s">
        <v>260</v>
      </c>
      <c r="F136" s="178" t="s">
        <v>261</v>
      </c>
      <c r="G136" s="179" t="s">
        <v>191</v>
      </c>
      <c r="H136" s="180">
        <v>335.34199999999998</v>
      </c>
      <c r="I136" s="181"/>
      <c r="J136" s="182">
        <f>ROUND(I136*H136,2)</f>
        <v>0</v>
      </c>
      <c r="K136" s="178" t="s">
        <v>139</v>
      </c>
      <c r="L136" s="41"/>
      <c r="M136" s="183" t="s">
        <v>32</v>
      </c>
      <c r="N136" s="184" t="s">
        <v>51</v>
      </c>
      <c r="O136" s="66"/>
      <c r="P136" s="185">
        <f>O136*H136</f>
        <v>0</v>
      </c>
      <c r="Q136" s="185">
        <v>2.5999999999999998E-4</v>
      </c>
      <c r="R136" s="185">
        <f>Q136*H136</f>
        <v>8.7188919999999989E-2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150</v>
      </c>
      <c r="AT136" s="187" t="s">
        <v>135</v>
      </c>
      <c r="AU136" s="187" t="s">
        <v>141</v>
      </c>
      <c r="AY136" s="18" t="s">
        <v>132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8" t="s">
        <v>141</v>
      </c>
      <c r="BK136" s="188">
        <f>ROUND(I136*H136,2)</f>
        <v>0</v>
      </c>
      <c r="BL136" s="18" t="s">
        <v>150</v>
      </c>
      <c r="BM136" s="187" t="s">
        <v>1129</v>
      </c>
    </row>
    <row r="137" spans="1:65" s="2" customFormat="1" ht="14.45" customHeight="1">
      <c r="A137" s="36"/>
      <c r="B137" s="37"/>
      <c r="C137" s="176" t="s">
        <v>264</v>
      </c>
      <c r="D137" s="176" t="s">
        <v>135</v>
      </c>
      <c r="E137" s="177" t="s">
        <v>265</v>
      </c>
      <c r="F137" s="178" t="s">
        <v>266</v>
      </c>
      <c r="G137" s="179" t="s">
        <v>191</v>
      </c>
      <c r="H137" s="180">
        <v>335.34199999999998</v>
      </c>
      <c r="I137" s="181"/>
      <c r="J137" s="182">
        <f>ROUND(I137*H137,2)</f>
        <v>0</v>
      </c>
      <c r="K137" s="178" t="s">
        <v>139</v>
      </c>
      <c r="L137" s="41"/>
      <c r="M137" s="183" t="s">
        <v>32</v>
      </c>
      <c r="N137" s="184" t="s">
        <v>51</v>
      </c>
      <c r="O137" s="66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150</v>
      </c>
      <c r="AT137" s="187" t="s">
        <v>135</v>
      </c>
      <c r="AU137" s="187" t="s">
        <v>141</v>
      </c>
      <c r="AY137" s="18" t="s">
        <v>132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8" t="s">
        <v>141</v>
      </c>
      <c r="BK137" s="188">
        <f>ROUND(I137*H137,2)</f>
        <v>0</v>
      </c>
      <c r="BL137" s="18" t="s">
        <v>150</v>
      </c>
      <c r="BM137" s="187" t="s">
        <v>1130</v>
      </c>
    </row>
    <row r="138" spans="1:65" s="2" customFormat="1" ht="24.2" customHeight="1">
      <c r="A138" s="36"/>
      <c r="B138" s="37"/>
      <c r="C138" s="176" t="s">
        <v>268</v>
      </c>
      <c r="D138" s="176" t="s">
        <v>135</v>
      </c>
      <c r="E138" s="177" t="s">
        <v>269</v>
      </c>
      <c r="F138" s="178" t="s">
        <v>270</v>
      </c>
      <c r="G138" s="179" t="s">
        <v>191</v>
      </c>
      <c r="H138" s="180">
        <v>70.77</v>
      </c>
      <c r="I138" s="181"/>
      <c r="J138" s="182">
        <f>ROUND(I138*H138,2)</f>
        <v>0</v>
      </c>
      <c r="K138" s="178" t="s">
        <v>139</v>
      </c>
      <c r="L138" s="41"/>
      <c r="M138" s="183" t="s">
        <v>32</v>
      </c>
      <c r="N138" s="184" t="s">
        <v>51</v>
      </c>
      <c r="O138" s="66"/>
      <c r="P138" s="185">
        <f>O138*H138</f>
        <v>0</v>
      </c>
      <c r="Q138" s="185">
        <v>8.5199999999999998E-3</v>
      </c>
      <c r="R138" s="185">
        <f>Q138*H138</f>
        <v>0.60296039999999995</v>
      </c>
      <c r="S138" s="185">
        <v>0</v>
      </c>
      <c r="T138" s="18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150</v>
      </c>
      <c r="AT138" s="187" t="s">
        <v>135</v>
      </c>
      <c r="AU138" s="187" t="s">
        <v>141</v>
      </c>
      <c r="AY138" s="18" t="s">
        <v>132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8" t="s">
        <v>141</v>
      </c>
      <c r="BK138" s="188">
        <f>ROUND(I138*H138,2)</f>
        <v>0</v>
      </c>
      <c r="BL138" s="18" t="s">
        <v>150</v>
      </c>
      <c r="BM138" s="187" t="s">
        <v>1131</v>
      </c>
    </row>
    <row r="139" spans="1:65" s="15" customFormat="1">
      <c r="B139" s="227"/>
      <c r="C139" s="228"/>
      <c r="D139" s="196" t="s">
        <v>193</v>
      </c>
      <c r="E139" s="229" t="s">
        <v>32</v>
      </c>
      <c r="F139" s="230" t="s">
        <v>272</v>
      </c>
      <c r="G139" s="228"/>
      <c r="H139" s="229" t="s">
        <v>32</v>
      </c>
      <c r="I139" s="231"/>
      <c r="J139" s="228"/>
      <c r="K139" s="228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193</v>
      </c>
      <c r="AU139" s="236" t="s">
        <v>141</v>
      </c>
      <c r="AV139" s="15" t="s">
        <v>21</v>
      </c>
      <c r="AW139" s="15" t="s">
        <v>41</v>
      </c>
      <c r="AX139" s="15" t="s">
        <v>79</v>
      </c>
      <c r="AY139" s="236" t="s">
        <v>132</v>
      </c>
    </row>
    <row r="140" spans="1:65" s="13" customFormat="1">
      <c r="B140" s="194"/>
      <c r="C140" s="195"/>
      <c r="D140" s="196" t="s">
        <v>193</v>
      </c>
      <c r="E140" s="197" t="s">
        <v>32</v>
      </c>
      <c r="F140" s="198" t="s">
        <v>1132</v>
      </c>
      <c r="G140" s="195"/>
      <c r="H140" s="199">
        <v>70.77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193</v>
      </c>
      <c r="AU140" s="205" t="s">
        <v>141</v>
      </c>
      <c r="AV140" s="13" t="s">
        <v>141</v>
      </c>
      <c r="AW140" s="13" t="s">
        <v>41</v>
      </c>
      <c r="AX140" s="13" t="s">
        <v>79</v>
      </c>
      <c r="AY140" s="205" t="s">
        <v>132</v>
      </c>
    </row>
    <row r="141" spans="1:65" s="14" customFormat="1">
      <c r="B141" s="206"/>
      <c r="C141" s="207"/>
      <c r="D141" s="196" t="s">
        <v>193</v>
      </c>
      <c r="E141" s="208" t="s">
        <v>32</v>
      </c>
      <c r="F141" s="209" t="s">
        <v>195</v>
      </c>
      <c r="G141" s="207"/>
      <c r="H141" s="210">
        <v>70.77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193</v>
      </c>
      <c r="AU141" s="216" t="s">
        <v>141</v>
      </c>
      <c r="AV141" s="14" t="s">
        <v>150</v>
      </c>
      <c r="AW141" s="14" t="s">
        <v>41</v>
      </c>
      <c r="AX141" s="14" t="s">
        <v>21</v>
      </c>
      <c r="AY141" s="216" t="s">
        <v>132</v>
      </c>
    </row>
    <row r="142" spans="1:65" s="2" customFormat="1" ht="14.45" customHeight="1">
      <c r="A142" s="36"/>
      <c r="B142" s="37"/>
      <c r="C142" s="217" t="s">
        <v>274</v>
      </c>
      <c r="D142" s="217" t="s">
        <v>234</v>
      </c>
      <c r="E142" s="218" t="s">
        <v>275</v>
      </c>
      <c r="F142" s="219" t="s">
        <v>276</v>
      </c>
      <c r="G142" s="220" t="s">
        <v>191</v>
      </c>
      <c r="H142" s="221">
        <v>70.569000000000003</v>
      </c>
      <c r="I142" s="222"/>
      <c r="J142" s="223">
        <f>ROUND(I142*H142,2)</f>
        <v>0</v>
      </c>
      <c r="K142" s="219" t="s">
        <v>139</v>
      </c>
      <c r="L142" s="224"/>
      <c r="M142" s="225" t="s">
        <v>32</v>
      </c>
      <c r="N142" s="226" t="s">
        <v>51</v>
      </c>
      <c r="O142" s="66"/>
      <c r="P142" s="185">
        <f>O142*H142</f>
        <v>0</v>
      </c>
      <c r="Q142" s="185">
        <v>3.5999999999999999E-3</v>
      </c>
      <c r="R142" s="185">
        <f>Q142*H142</f>
        <v>0.25404840000000001</v>
      </c>
      <c r="S142" s="185">
        <v>0</v>
      </c>
      <c r="T142" s="18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218</v>
      </c>
      <c r="AT142" s="187" t="s">
        <v>234</v>
      </c>
      <c r="AU142" s="187" t="s">
        <v>141</v>
      </c>
      <c r="AY142" s="18" t="s">
        <v>132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8" t="s">
        <v>141</v>
      </c>
      <c r="BK142" s="188">
        <f>ROUND(I142*H142,2)</f>
        <v>0</v>
      </c>
      <c r="BL142" s="18" t="s">
        <v>150</v>
      </c>
      <c r="BM142" s="187" t="s">
        <v>1133</v>
      </c>
    </row>
    <row r="143" spans="1:65" s="13" customFormat="1">
      <c r="B143" s="194"/>
      <c r="C143" s="195"/>
      <c r="D143" s="196" t="s">
        <v>193</v>
      </c>
      <c r="E143" s="195"/>
      <c r="F143" s="198" t="s">
        <v>1134</v>
      </c>
      <c r="G143" s="195"/>
      <c r="H143" s="199">
        <v>70.569000000000003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193</v>
      </c>
      <c r="AU143" s="205" t="s">
        <v>141</v>
      </c>
      <c r="AV143" s="13" t="s">
        <v>141</v>
      </c>
      <c r="AW143" s="13" t="s">
        <v>4</v>
      </c>
      <c r="AX143" s="13" t="s">
        <v>21</v>
      </c>
      <c r="AY143" s="205" t="s">
        <v>132</v>
      </c>
    </row>
    <row r="144" spans="1:65" s="2" customFormat="1" ht="24.2" customHeight="1">
      <c r="A144" s="36"/>
      <c r="B144" s="37"/>
      <c r="C144" s="176" t="s">
        <v>279</v>
      </c>
      <c r="D144" s="176" t="s">
        <v>135</v>
      </c>
      <c r="E144" s="177" t="s">
        <v>280</v>
      </c>
      <c r="F144" s="178" t="s">
        <v>281</v>
      </c>
      <c r="G144" s="179" t="s">
        <v>191</v>
      </c>
      <c r="H144" s="180">
        <v>310.25799999999998</v>
      </c>
      <c r="I144" s="181"/>
      <c r="J144" s="182">
        <f>ROUND(I144*H144,2)</f>
        <v>0</v>
      </c>
      <c r="K144" s="178" t="s">
        <v>139</v>
      </c>
      <c r="L144" s="41"/>
      <c r="M144" s="183" t="s">
        <v>32</v>
      </c>
      <c r="N144" s="184" t="s">
        <v>51</v>
      </c>
      <c r="O144" s="66"/>
      <c r="P144" s="185">
        <f>O144*H144</f>
        <v>0</v>
      </c>
      <c r="Q144" s="185">
        <v>8.6E-3</v>
      </c>
      <c r="R144" s="185">
        <f>Q144*H144</f>
        <v>2.6682188</v>
      </c>
      <c r="S144" s="185">
        <v>0</v>
      </c>
      <c r="T144" s="18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150</v>
      </c>
      <c r="AT144" s="187" t="s">
        <v>135</v>
      </c>
      <c r="AU144" s="187" t="s">
        <v>141</v>
      </c>
      <c r="AY144" s="18" t="s">
        <v>132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8" t="s">
        <v>141</v>
      </c>
      <c r="BK144" s="188">
        <f>ROUND(I144*H144,2)</f>
        <v>0</v>
      </c>
      <c r="BL144" s="18" t="s">
        <v>150</v>
      </c>
      <c r="BM144" s="187" t="s">
        <v>1135</v>
      </c>
    </row>
    <row r="145" spans="1:65" s="13" customFormat="1">
      <c r="B145" s="194"/>
      <c r="C145" s="195"/>
      <c r="D145" s="196" t="s">
        <v>193</v>
      </c>
      <c r="E145" s="197" t="s">
        <v>32</v>
      </c>
      <c r="F145" s="198" t="s">
        <v>1136</v>
      </c>
      <c r="G145" s="195"/>
      <c r="H145" s="199">
        <v>341.89499999999998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193</v>
      </c>
      <c r="AU145" s="205" t="s">
        <v>141</v>
      </c>
      <c r="AV145" s="13" t="s">
        <v>141</v>
      </c>
      <c r="AW145" s="13" t="s">
        <v>41</v>
      </c>
      <c r="AX145" s="13" t="s">
        <v>79</v>
      </c>
      <c r="AY145" s="205" t="s">
        <v>132</v>
      </c>
    </row>
    <row r="146" spans="1:65" s="13" customFormat="1">
      <c r="B146" s="194"/>
      <c r="C146" s="195"/>
      <c r="D146" s="196" t="s">
        <v>193</v>
      </c>
      <c r="E146" s="197" t="s">
        <v>32</v>
      </c>
      <c r="F146" s="198" t="s">
        <v>284</v>
      </c>
      <c r="G146" s="195"/>
      <c r="H146" s="199">
        <v>-16.2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193</v>
      </c>
      <c r="AU146" s="205" t="s">
        <v>141</v>
      </c>
      <c r="AV146" s="13" t="s">
        <v>141</v>
      </c>
      <c r="AW146" s="13" t="s">
        <v>41</v>
      </c>
      <c r="AX146" s="13" t="s">
        <v>79</v>
      </c>
      <c r="AY146" s="205" t="s">
        <v>132</v>
      </c>
    </row>
    <row r="147" spans="1:65" s="13" customFormat="1">
      <c r="B147" s="194"/>
      <c r="C147" s="195"/>
      <c r="D147" s="196" t="s">
        <v>193</v>
      </c>
      <c r="E147" s="197" t="s">
        <v>32</v>
      </c>
      <c r="F147" s="198" t="s">
        <v>285</v>
      </c>
      <c r="G147" s="195"/>
      <c r="H147" s="199">
        <v>-21.6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193</v>
      </c>
      <c r="AU147" s="205" t="s">
        <v>141</v>
      </c>
      <c r="AV147" s="13" t="s">
        <v>141</v>
      </c>
      <c r="AW147" s="13" t="s">
        <v>41</v>
      </c>
      <c r="AX147" s="13" t="s">
        <v>79</v>
      </c>
      <c r="AY147" s="205" t="s">
        <v>132</v>
      </c>
    </row>
    <row r="148" spans="1:65" s="13" customFormat="1">
      <c r="B148" s="194"/>
      <c r="C148" s="195"/>
      <c r="D148" s="196" t="s">
        <v>193</v>
      </c>
      <c r="E148" s="197" t="s">
        <v>32</v>
      </c>
      <c r="F148" s="198" t="s">
        <v>286</v>
      </c>
      <c r="G148" s="195"/>
      <c r="H148" s="199">
        <v>-1.8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193</v>
      </c>
      <c r="AU148" s="205" t="s">
        <v>141</v>
      </c>
      <c r="AV148" s="13" t="s">
        <v>141</v>
      </c>
      <c r="AW148" s="13" t="s">
        <v>41</v>
      </c>
      <c r="AX148" s="13" t="s">
        <v>79</v>
      </c>
      <c r="AY148" s="205" t="s">
        <v>132</v>
      </c>
    </row>
    <row r="149" spans="1:65" s="13" customFormat="1">
      <c r="B149" s="194"/>
      <c r="C149" s="195"/>
      <c r="D149" s="196" t="s">
        <v>193</v>
      </c>
      <c r="E149" s="197" t="s">
        <v>32</v>
      </c>
      <c r="F149" s="198" t="s">
        <v>287</v>
      </c>
      <c r="G149" s="195"/>
      <c r="H149" s="199">
        <v>-0.96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193</v>
      </c>
      <c r="AU149" s="205" t="s">
        <v>141</v>
      </c>
      <c r="AV149" s="13" t="s">
        <v>141</v>
      </c>
      <c r="AW149" s="13" t="s">
        <v>41</v>
      </c>
      <c r="AX149" s="13" t="s">
        <v>79</v>
      </c>
      <c r="AY149" s="205" t="s">
        <v>132</v>
      </c>
    </row>
    <row r="150" spans="1:65" s="13" customFormat="1">
      <c r="B150" s="194"/>
      <c r="C150" s="195"/>
      <c r="D150" s="196" t="s">
        <v>193</v>
      </c>
      <c r="E150" s="197" t="s">
        <v>32</v>
      </c>
      <c r="F150" s="198" t="s">
        <v>288</v>
      </c>
      <c r="G150" s="195"/>
      <c r="H150" s="199">
        <v>12.443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193</v>
      </c>
      <c r="AU150" s="205" t="s">
        <v>141</v>
      </c>
      <c r="AV150" s="13" t="s">
        <v>141</v>
      </c>
      <c r="AW150" s="13" t="s">
        <v>41</v>
      </c>
      <c r="AX150" s="13" t="s">
        <v>79</v>
      </c>
      <c r="AY150" s="205" t="s">
        <v>132</v>
      </c>
    </row>
    <row r="151" spans="1:65" s="13" customFormat="1">
      <c r="B151" s="194"/>
      <c r="C151" s="195"/>
      <c r="D151" s="196" t="s">
        <v>193</v>
      </c>
      <c r="E151" s="197" t="s">
        <v>32</v>
      </c>
      <c r="F151" s="198" t="s">
        <v>289</v>
      </c>
      <c r="G151" s="195"/>
      <c r="H151" s="199">
        <v>-0.64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193</v>
      </c>
      <c r="AU151" s="205" t="s">
        <v>141</v>
      </c>
      <c r="AV151" s="13" t="s">
        <v>141</v>
      </c>
      <c r="AW151" s="13" t="s">
        <v>41</v>
      </c>
      <c r="AX151" s="13" t="s">
        <v>79</v>
      </c>
      <c r="AY151" s="205" t="s">
        <v>132</v>
      </c>
    </row>
    <row r="152" spans="1:65" s="13" customFormat="1">
      <c r="B152" s="194"/>
      <c r="C152" s="195"/>
      <c r="D152" s="196" t="s">
        <v>193</v>
      </c>
      <c r="E152" s="197" t="s">
        <v>32</v>
      </c>
      <c r="F152" s="198" t="s">
        <v>290</v>
      </c>
      <c r="G152" s="195"/>
      <c r="H152" s="199">
        <v>-2.88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193</v>
      </c>
      <c r="AU152" s="205" t="s">
        <v>141</v>
      </c>
      <c r="AV152" s="13" t="s">
        <v>141</v>
      </c>
      <c r="AW152" s="13" t="s">
        <v>41</v>
      </c>
      <c r="AX152" s="13" t="s">
        <v>79</v>
      </c>
      <c r="AY152" s="205" t="s">
        <v>132</v>
      </c>
    </row>
    <row r="153" spans="1:65" s="14" customFormat="1">
      <c r="B153" s="206"/>
      <c r="C153" s="207"/>
      <c r="D153" s="196" t="s">
        <v>193</v>
      </c>
      <c r="E153" s="208" t="s">
        <v>32</v>
      </c>
      <c r="F153" s="209" t="s">
        <v>195</v>
      </c>
      <c r="G153" s="207"/>
      <c r="H153" s="210">
        <v>310.25799999999998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193</v>
      </c>
      <c r="AU153" s="216" t="s">
        <v>141</v>
      </c>
      <c r="AV153" s="14" t="s">
        <v>150</v>
      </c>
      <c r="AW153" s="14" t="s">
        <v>41</v>
      </c>
      <c r="AX153" s="14" t="s">
        <v>21</v>
      </c>
      <c r="AY153" s="216" t="s">
        <v>132</v>
      </c>
    </row>
    <row r="154" spans="1:65" s="2" customFormat="1" ht="14.45" customHeight="1">
      <c r="A154" s="36"/>
      <c r="B154" s="37"/>
      <c r="C154" s="217" t="s">
        <v>7</v>
      </c>
      <c r="D154" s="217" t="s">
        <v>234</v>
      </c>
      <c r="E154" s="218" t="s">
        <v>291</v>
      </c>
      <c r="F154" s="219" t="s">
        <v>292</v>
      </c>
      <c r="G154" s="220" t="s">
        <v>191</v>
      </c>
      <c r="H154" s="221">
        <v>307.36200000000002</v>
      </c>
      <c r="I154" s="222"/>
      <c r="J154" s="223">
        <f>ROUND(I154*H154,2)</f>
        <v>0</v>
      </c>
      <c r="K154" s="219" t="s">
        <v>139</v>
      </c>
      <c r="L154" s="224"/>
      <c r="M154" s="225" t="s">
        <v>32</v>
      </c>
      <c r="N154" s="226" t="s">
        <v>51</v>
      </c>
      <c r="O154" s="66"/>
      <c r="P154" s="185">
        <f>O154*H154</f>
        <v>0</v>
      </c>
      <c r="Q154" s="185">
        <v>2.3999999999999998E-3</v>
      </c>
      <c r="R154" s="185">
        <f>Q154*H154</f>
        <v>0.73766880000000001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218</v>
      </c>
      <c r="AT154" s="187" t="s">
        <v>234</v>
      </c>
      <c r="AU154" s="187" t="s">
        <v>141</v>
      </c>
      <c r="AY154" s="18" t="s">
        <v>132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8" t="s">
        <v>141</v>
      </c>
      <c r="BK154" s="188">
        <f>ROUND(I154*H154,2)</f>
        <v>0</v>
      </c>
      <c r="BL154" s="18" t="s">
        <v>150</v>
      </c>
      <c r="BM154" s="187" t="s">
        <v>1137</v>
      </c>
    </row>
    <row r="155" spans="1:65" s="13" customFormat="1">
      <c r="B155" s="194"/>
      <c r="C155" s="195"/>
      <c r="D155" s="196" t="s">
        <v>193</v>
      </c>
      <c r="E155" s="195"/>
      <c r="F155" s="198" t="s">
        <v>1138</v>
      </c>
      <c r="G155" s="195"/>
      <c r="H155" s="199">
        <v>307.36200000000002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</v>
      </c>
      <c r="AX155" s="13" t="s">
        <v>21</v>
      </c>
      <c r="AY155" s="205" t="s">
        <v>132</v>
      </c>
    </row>
    <row r="156" spans="1:65" s="2" customFormat="1" ht="14.45" customHeight="1">
      <c r="A156" s="36"/>
      <c r="B156" s="37"/>
      <c r="C156" s="217" t="s">
        <v>295</v>
      </c>
      <c r="D156" s="217" t="s">
        <v>234</v>
      </c>
      <c r="E156" s="218" t="s">
        <v>296</v>
      </c>
      <c r="F156" s="219" t="s">
        <v>297</v>
      </c>
      <c r="G156" s="220" t="s">
        <v>191</v>
      </c>
      <c r="H156" s="221">
        <v>9.109</v>
      </c>
      <c r="I156" s="222"/>
      <c r="J156" s="223">
        <f>ROUND(I156*H156,2)</f>
        <v>0</v>
      </c>
      <c r="K156" s="219" t="s">
        <v>139</v>
      </c>
      <c r="L156" s="224"/>
      <c r="M156" s="225" t="s">
        <v>32</v>
      </c>
      <c r="N156" s="226" t="s">
        <v>51</v>
      </c>
      <c r="O156" s="66"/>
      <c r="P156" s="185">
        <f>O156*H156</f>
        <v>0</v>
      </c>
      <c r="Q156" s="185">
        <v>2.0999999999999999E-3</v>
      </c>
      <c r="R156" s="185">
        <f>Q156*H156</f>
        <v>1.9128899999999997E-2</v>
      </c>
      <c r="S156" s="185">
        <v>0</v>
      </c>
      <c r="T156" s="18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218</v>
      </c>
      <c r="AT156" s="187" t="s">
        <v>234</v>
      </c>
      <c r="AU156" s="187" t="s">
        <v>141</v>
      </c>
      <c r="AY156" s="18" t="s">
        <v>132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8" t="s">
        <v>141</v>
      </c>
      <c r="BK156" s="188">
        <f>ROUND(I156*H156,2)</f>
        <v>0</v>
      </c>
      <c r="BL156" s="18" t="s">
        <v>150</v>
      </c>
      <c r="BM156" s="187" t="s">
        <v>1139</v>
      </c>
    </row>
    <row r="157" spans="1:65" s="13" customFormat="1">
      <c r="B157" s="194"/>
      <c r="C157" s="195"/>
      <c r="D157" s="196" t="s">
        <v>193</v>
      </c>
      <c r="E157" s="195"/>
      <c r="F157" s="198" t="s">
        <v>299</v>
      </c>
      <c r="G157" s="195"/>
      <c r="H157" s="199">
        <v>9.109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193</v>
      </c>
      <c r="AU157" s="205" t="s">
        <v>141</v>
      </c>
      <c r="AV157" s="13" t="s">
        <v>141</v>
      </c>
      <c r="AW157" s="13" t="s">
        <v>4</v>
      </c>
      <c r="AX157" s="13" t="s">
        <v>21</v>
      </c>
      <c r="AY157" s="205" t="s">
        <v>132</v>
      </c>
    </row>
    <row r="158" spans="1:65" s="2" customFormat="1" ht="24.2" customHeight="1">
      <c r="A158" s="36"/>
      <c r="B158" s="37"/>
      <c r="C158" s="176" t="s">
        <v>300</v>
      </c>
      <c r="D158" s="176" t="s">
        <v>135</v>
      </c>
      <c r="E158" s="177" t="s">
        <v>301</v>
      </c>
      <c r="F158" s="178" t="s">
        <v>302</v>
      </c>
      <c r="G158" s="179" t="s">
        <v>221</v>
      </c>
      <c r="H158" s="180">
        <v>85.6</v>
      </c>
      <c r="I158" s="181"/>
      <c r="J158" s="182">
        <f>ROUND(I158*H158,2)</f>
        <v>0</v>
      </c>
      <c r="K158" s="178" t="s">
        <v>139</v>
      </c>
      <c r="L158" s="41"/>
      <c r="M158" s="183" t="s">
        <v>32</v>
      </c>
      <c r="N158" s="184" t="s">
        <v>51</v>
      </c>
      <c r="O158" s="66"/>
      <c r="P158" s="185">
        <f>O158*H158</f>
        <v>0</v>
      </c>
      <c r="Q158" s="185">
        <v>3.3899999999999998E-3</v>
      </c>
      <c r="R158" s="185">
        <f>Q158*H158</f>
        <v>0.29018399999999994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150</v>
      </c>
      <c r="AT158" s="187" t="s">
        <v>135</v>
      </c>
      <c r="AU158" s="187" t="s">
        <v>141</v>
      </c>
      <c r="AY158" s="18" t="s">
        <v>132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8" t="s">
        <v>141</v>
      </c>
      <c r="BK158" s="188">
        <f>ROUND(I158*H158,2)</f>
        <v>0</v>
      </c>
      <c r="BL158" s="18" t="s">
        <v>150</v>
      </c>
      <c r="BM158" s="187" t="s">
        <v>1140</v>
      </c>
    </row>
    <row r="159" spans="1:65" s="13" customFormat="1">
      <c r="B159" s="194"/>
      <c r="C159" s="195"/>
      <c r="D159" s="196" t="s">
        <v>193</v>
      </c>
      <c r="E159" s="197" t="s">
        <v>32</v>
      </c>
      <c r="F159" s="198" t="s">
        <v>304</v>
      </c>
      <c r="G159" s="195"/>
      <c r="H159" s="199">
        <v>85.6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193</v>
      </c>
      <c r="AU159" s="205" t="s">
        <v>141</v>
      </c>
      <c r="AV159" s="13" t="s">
        <v>141</v>
      </c>
      <c r="AW159" s="13" t="s">
        <v>41</v>
      </c>
      <c r="AX159" s="13" t="s">
        <v>79</v>
      </c>
      <c r="AY159" s="205" t="s">
        <v>132</v>
      </c>
    </row>
    <row r="160" spans="1:65" s="14" customFormat="1">
      <c r="B160" s="206"/>
      <c r="C160" s="207"/>
      <c r="D160" s="196" t="s">
        <v>193</v>
      </c>
      <c r="E160" s="208" t="s">
        <v>32</v>
      </c>
      <c r="F160" s="209" t="s">
        <v>195</v>
      </c>
      <c r="G160" s="207"/>
      <c r="H160" s="210">
        <v>85.6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193</v>
      </c>
      <c r="AU160" s="216" t="s">
        <v>141</v>
      </c>
      <c r="AV160" s="14" t="s">
        <v>150</v>
      </c>
      <c r="AW160" s="14" t="s">
        <v>41</v>
      </c>
      <c r="AX160" s="14" t="s">
        <v>21</v>
      </c>
      <c r="AY160" s="216" t="s">
        <v>132</v>
      </c>
    </row>
    <row r="161" spans="1:65" s="2" customFormat="1" ht="14.45" customHeight="1">
      <c r="A161" s="36"/>
      <c r="B161" s="37"/>
      <c r="C161" s="217" t="s">
        <v>305</v>
      </c>
      <c r="D161" s="217" t="s">
        <v>234</v>
      </c>
      <c r="E161" s="218" t="s">
        <v>306</v>
      </c>
      <c r="F161" s="219" t="s">
        <v>307</v>
      </c>
      <c r="G161" s="220" t="s">
        <v>191</v>
      </c>
      <c r="H161" s="221">
        <v>28.248000000000001</v>
      </c>
      <c r="I161" s="222"/>
      <c r="J161" s="223">
        <f>ROUND(I161*H161,2)</f>
        <v>0</v>
      </c>
      <c r="K161" s="219" t="s">
        <v>139</v>
      </c>
      <c r="L161" s="224"/>
      <c r="M161" s="225" t="s">
        <v>32</v>
      </c>
      <c r="N161" s="226" t="s">
        <v>51</v>
      </c>
      <c r="O161" s="66"/>
      <c r="P161" s="185">
        <f>O161*H161</f>
        <v>0</v>
      </c>
      <c r="Q161" s="185">
        <v>5.1000000000000004E-4</v>
      </c>
      <c r="R161" s="185">
        <f>Q161*H161</f>
        <v>1.4406480000000001E-2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218</v>
      </c>
      <c r="AT161" s="187" t="s">
        <v>234</v>
      </c>
      <c r="AU161" s="187" t="s">
        <v>141</v>
      </c>
      <c r="AY161" s="18" t="s">
        <v>132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8" t="s">
        <v>141</v>
      </c>
      <c r="BK161" s="188">
        <f>ROUND(I161*H161,2)</f>
        <v>0</v>
      </c>
      <c r="BL161" s="18" t="s">
        <v>150</v>
      </c>
      <c r="BM161" s="187" t="s">
        <v>1141</v>
      </c>
    </row>
    <row r="162" spans="1:65" s="13" customFormat="1">
      <c r="B162" s="194"/>
      <c r="C162" s="195"/>
      <c r="D162" s="196" t="s">
        <v>193</v>
      </c>
      <c r="E162" s="197" t="s">
        <v>32</v>
      </c>
      <c r="F162" s="198" t="s">
        <v>249</v>
      </c>
      <c r="G162" s="195"/>
      <c r="H162" s="199">
        <v>25.68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193</v>
      </c>
      <c r="AU162" s="205" t="s">
        <v>141</v>
      </c>
      <c r="AV162" s="13" t="s">
        <v>141</v>
      </c>
      <c r="AW162" s="13" t="s">
        <v>41</v>
      </c>
      <c r="AX162" s="13" t="s">
        <v>79</v>
      </c>
      <c r="AY162" s="205" t="s">
        <v>132</v>
      </c>
    </row>
    <row r="163" spans="1:65" s="14" customFormat="1">
      <c r="B163" s="206"/>
      <c r="C163" s="207"/>
      <c r="D163" s="196" t="s">
        <v>193</v>
      </c>
      <c r="E163" s="208" t="s">
        <v>32</v>
      </c>
      <c r="F163" s="209" t="s">
        <v>195</v>
      </c>
      <c r="G163" s="207"/>
      <c r="H163" s="210">
        <v>25.68</v>
      </c>
      <c r="I163" s="211"/>
      <c r="J163" s="207"/>
      <c r="K163" s="207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193</v>
      </c>
      <c r="AU163" s="216" t="s">
        <v>141</v>
      </c>
      <c r="AV163" s="14" t="s">
        <v>150</v>
      </c>
      <c r="AW163" s="14" t="s">
        <v>41</v>
      </c>
      <c r="AX163" s="14" t="s">
        <v>21</v>
      </c>
      <c r="AY163" s="216" t="s">
        <v>132</v>
      </c>
    </row>
    <row r="164" spans="1:65" s="13" customFormat="1">
      <c r="B164" s="194"/>
      <c r="C164" s="195"/>
      <c r="D164" s="196" t="s">
        <v>193</v>
      </c>
      <c r="E164" s="195"/>
      <c r="F164" s="198" t="s">
        <v>309</v>
      </c>
      <c r="G164" s="195"/>
      <c r="H164" s="199">
        <v>28.248000000000001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193</v>
      </c>
      <c r="AU164" s="205" t="s">
        <v>141</v>
      </c>
      <c r="AV164" s="13" t="s">
        <v>141</v>
      </c>
      <c r="AW164" s="13" t="s">
        <v>4</v>
      </c>
      <c r="AX164" s="13" t="s">
        <v>21</v>
      </c>
      <c r="AY164" s="205" t="s">
        <v>132</v>
      </c>
    </row>
    <row r="165" spans="1:65" s="2" customFormat="1" ht="14.45" customHeight="1">
      <c r="A165" s="36"/>
      <c r="B165" s="37"/>
      <c r="C165" s="176" t="s">
        <v>310</v>
      </c>
      <c r="D165" s="176" t="s">
        <v>135</v>
      </c>
      <c r="E165" s="177" t="s">
        <v>311</v>
      </c>
      <c r="F165" s="178" t="s">
        <v>312</v>
      </c>
      <c r="G165" s="179" t="s">
        <v>221</v>
      </c>
      <c r="H165" s="180">
        <v>50.55</v>
      </c>
      <c r="I165" s="181"/>
      <c r="J165" s="182">
        <f>ROUND(I165*H165,2)</f>
        <v>0</v>
      </c>
      <c r="K165" s="178" t="s">
        <v>139</v>
      </c>
      <c r="L165" s="41"/>
      <c r="M165" s="183" t="s">
        <v>32</v>
      </c>
      <c r="N165" s="184" t="s">
        <v>51</v>
      </c>
      <c r="O165" s="66"/>
      <c r="P165" s="185">
        <f>O165*H165</f>
        <v>0</v>
      </c>
      <c r="Q165" s="185">
        <v>6.0000000000000002E-5</v>
      </c>
      <c r="R165" s="185">
        <f>Q165*H165</f>
        <v>3.0330000000000001E-3</v>
      </c>
      <c r="S165" s="185">
        <v>0</v>
      </c>
      <c r="T165" s="18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150</v>
      </c>
      <c r="AT165" s="187" t="s">
        <v>135</v>
      </c>
      <c r="AU165" s="187" t="s">
        <v>141</v>
      </c>
      <c r="AY165" s="18" t="s">
        <v>132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8" t="s">
        <v>141</v>
      </c>
      <c r="BK165" s="188">
        <f>ROUND(I165*H165,2)</f>
        <v>0</v>
      </c>
      <c r="BL165" s="18" t="s">
        <v>150</v>
      </c>
      <c r="BM165" s="187" t="s">
        <v>1142</v>
      </c>
    </row>
    <row r="166" spans="1:65" s="2" customFormat="1" ht="14.45" customHeight="1">
      <c r="A166" s="36"/>
      <c r="B166" s="37"/>
      <c r="C166" s="217" t="s">
        <v>314</v>
      </c>
      <c r="D166" s="217" t="s">
        <v>234</v>
      </c>
      <c r="E166" s="218" t="s">
        <v>315</v>
      </c>
      <c r="F166" s="219" t="s">
        <v>316</v>
      </c>
      <c r="G166" s="220" t="s">
        <v>221</v>
      </c>
      <c r="H166" s="221">
        <v>46.65</v>
      </c>
      <c r="I166" s="222"/>
      <c r="J166" s="223">
        <f>ROUND(I166*H166,2)</f>
        <v>0</v>
      </c>
      <c r="K166" s="219" t="s">
        <v>139</v>
      </c>
      <c r="L166" s="224"/>
      <c r="M166" s="225" t="s">
        <v>32</v>
      </c>
      <c r="N166" s="226" t="s">
        <v>51</v>
      </c>
      <c r="O166" s="66"/>
      <c r="P166" s="185">
        <f>O166*H166</f>
        <v>0</v>
      </c>
      <c r="Q166" s="185">
        <v>5.9999999999999995E-4</v>
      </c>
      <c r="R166" s="185">
        <f>Q166*H166</f>
        <v>2.7989999999999998E-2</v>
      </c>
      <c r="S166" s="185">
        <v>0</v>
      </c>
      <c r="T166" s="18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7" t="s">
        <v>218</v>
      </c>
      <c r="AT166" s="187" t="s">
        <v>234</v>
      </c>
      <c r="AU166" s="187" t="s">
        <v>141</v>
      </c>
      <c r="AY166" s="18" t="s">
        <v>132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18" t="s">
        <v>141</v>
      </c>
      <c r="BK166" s="188">
        <f>ROUND(I166*H166,2)</f>
        <v>0</v>
      </c>
      <c r="BL166" s="18" t="s">
        <v>150</v>
      </c>
      <c r="BM166" s="187" t="s">
        <v>1143</v>
      </c>
    </row>
    <row r="167" spans="1:65" s="13" customFormat="1">
      <c r="B167" s="194"/>
      <c r="C167" s="195"/>
      <c r="D167" s="196" t="s">
        <v>193</v>
      </c>
      <c r="E167" s="197" t="s">
        <v>32</v>
      </c>
      <c r="F167" s="198" t="s">
        <v>1144</v>
      </c>
      <c r="G167" s="195"/>
      <c r="H167" s="199">
        <v>46.65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41</v>
      </c>
      <c r="AX167" s="13" t="s">
        <v>79</v>
      </c>
      <c r="AY167" s="205" t="s">
        <v>132</v>
      </c>
    </row>
    <row r="168" spans="1:65" s="14" customFormat="1">
      <c r="B168" s="206"/>
      <c r="C168" s="207"/>
      <c r="D168" s="196" t="s">
        <v>193</v>
      </c>
      <c r="E168" s="208" t="s">
        <v>32</v>
      </c>
      <c r="F168" s="209" t="s">
        <v>195</v>
      </c>
      <c r="G168" s="207"/>
      <c r="H168" s="210">
        <v>46.65</v>
      </c>
      <c r="I168" s="211"/>
      <c r="J168" s="207"/>
      <c r="K168" s="207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193</v>
      </c>
      <c r="AU168" s="216" t="s">
        <v>141</v>
      </c>
      <c r="AV168" s="14" t="s">
        <v>150</v>
      </c>
      <c r="AW168" s="14" t="s">
        <v>41</v>
      </c>
      <c r="AX168" s="14" t="s">
        <v>21</v>
      </c>
      <c r="AY168" s="216" t="s">
        <v>132</v>
      </c>
    </row>
    <row r="169" spans="1:65" s="2" customFormat="1" ht="14.45" customHeight="1">
      <c r="A169" s="36"/>
      <c r="B169" s="37"/>
      <c r="C169" s="176" t="s">
        <v>320</v>
      </c>
      <c r="D169" s="176" t="s">
        <v>135</v>
      </c>
      <c r="E169" s="177" t="s">
        <v>321</v>
      </c>
      <c r="F169" s="178" t="s">
        <v>322</v>
      </c>
      <c r="G169" s="179" t="s">
        <v>221</v>
      </c>
      <c r="H169" s="180">
        <v>69</v>
      </c>
      <c r="I169" s="181"/>
      <c r="J169" s="182">
        <f>ROUND(I169*H169,2)</f>
        <v>0</v>
      </c>
      <c r="K169" s="178" t="s">
        <v>139</v>
      </c>
      <c r="L169" s="41"/>
      <c r="M169" s="183" t="s">
        <v>32</v>
      </c>
      <c r="N169" s="184" t="s">
        <v>51</v>
      </c>
      <c r="O169" s="66"/>
      <c r="P169" s="185">
        <f>O169*H169</f>
        <v>0</v>
      </c>
      <c r="Q169" s="185">
        <v>2.5000000000000001E-4</v>
      </c>
      <c r="R169" s="185">
        <f>Q169*H169</f>
        <v>1.7250000000000001E-2</v>
      </c>
      <c r="S169" s="185">
        <v>0</v>
      </c>
      <c r="T169" s="18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150</v>
      </c>
      <c r="AT169" s="187" t="s">
        <v>135</v>
      </c>
      <c r="AU169" s="187" t="s">
        <v>141</v>
      </c>
      <c r="AY169" s="18" t="s">
        <v>132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8" t="s">
        <v>141</v>
      </c>
      <c r="BK169" s="188">
        <f>ROUND(I169*H169,2)</f>
        <v>0</v>
      </c>
      <c r="BL169" s="18" t="s">
        <v>150</v>
      </c>
      <c r="BM169" s="187" t="s">
        <v>1145</v>
      </c>
    </row>
    <row r="170" spans="1:65" s="2" customFormat="1" ht="14.45" customHeight="1">
      <c r="A170" s="36"/>
      <c r="B170" s="37"/>
      <c r="C170" s="217" t="s">
        <v>324</v>
      </c>
      <c r="D170" s="217" t="s">
        <v>234</v>
      </c>
      <c r="E170" s="218" t="s">
        <v>325</v>
      </c>
      <c r="F170" s="219" t="s">
        <v>326</v>
      </c>
      <c r="G170" s="220" t="s">
        <v>221</v>
      </c>
      <c r="H170" s="221">
        <v>72.45</v>
      </c>
      <c r="I170" s="222"/>
      <c r="J170" s="223">
        <f>ROUND(I170*H170,2)</f>
        <v>0</v>
      </c>
      <c r="K170" s="219" t="s">
        <v>139</v>
      </c>
      <c r="L170" s="224"/>
      <c r="M170" s="225" t="s">
        <v>32</v>
      </c>
      <c r="N170" s="226" t="s">
        <v>51</v>
      </c>
      <c r="O170" s="66"/>
      <c r="P170" s="185">
        <f>O170*H170</f>
        <v>0</v>
      </c>
      <c r="Q170" s="185">
        <v>0</v>
      </c>
      <c r="R170" s="185">
        <f>Q170*H170</f>
        <v>0</v>
      </c>
      <c r="S170" s="185">
        <v>0</v>
      </c>
      <c r="T170" s="18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7" t="s">
        <v>218</v>
      </c>
      <c r="AT170" s="187" t="s">
        <v>234</v>
      </c>
      <c r="AU170" s="187" t="s">
        <v>141</v>
      </c>
      <c r="AY170" s="18" t="s">
        <v>132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18" t="s">
        <v>141</v>
      </c>
      <c r="BK170" s="188">
        <f>ROUND(I170*H170,2)</f>
        <v>0</v>
      </c>
      <c r="BL170" s="18" t="s">
        <v>150</v>
      </c>
      <c r="BM170" s="187" t="s">
        <v>1146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1147</v>
      </c>
      <c r="G171" s="195"/>
      <c r="H171" s="199">
        <v>72.45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4" customFormat="1">
      <c r="B172" s="206"/>
      <c r="C172" s="207"/>
      <c r="D172" s="196" t="s">
        <v>193</v>
      </c>
      <c r="E172" s="208" t="s">
        <v>32</v>
      </c>
      <c r="F172" s="209" t="s">
        <v>195</v>
      </c>
      <c r="G172" s="207"/>
      <c r="H172" s="210">
        <v>72.45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193</v>
      </c>
      <c r="AU172" s="216" t="s">
        <v>141</v>
      </c>
      <c r="AV172" s="14" t="s">
        <v>150</v>
      </c>
      <c r="AW172" s="14" t="s">
        <v>41</v>
      </c>
      <c r="AX172" s="14" t="s">
        <v>21</v>
      </c>
      <c r="AY172" s="216" t="s">
        <v>132</v>
      </c>
    </row>
    <row r="173" spans="1:65" s="2" customFormat="1" ht="24.2" customHeight="1">
      <c r="A173" s="36"/>
      <c r="B173" s="37"/>
      <c r="C173" s="176" t="s">
        <v>329</v>
      </c>
      <c r="D173" s="176" t="s">
        <v>135</v>
      </c>
      <c r="E173" s="177" t="s">
        <v>330</v>
      </c>
      <c r="F173" s="178" t="s">
        <v>331</v>
      </c>
      <c r="G173" s="179" t="s">
        <v>191</v>
      </c>
      <c r="H173" s="180">
        <v>78</v>
      </c>
      <c r="I173" s="181"/>
      <c r="J173" s="182">
        <f>ROUND(I173*H173,2)</f>
        <v>0</v>
      </c>
      <c r="K173" s="178" t="s">
        <v>139</v>
      </c>
      <c r="L173" s="41"/>
      <c r="M173" s="183" t="s">
        <v>32</v>
      </c>
      <c r="N173" s="184" t="s">
        <v>51</v>
      </c>
      <c r="O173" s="66"/>
      <c r="P173" s="185">
        <f>O173*H173</f>
        <v>0</v>
      </c>
      <c r="Q173" s="185">
        <v>1.188E-2</v>
      </c>
      <c r="R173" s="185">
        <f>Q173*H173</f>
        <v>0.92664000000000002</v>
      </c>
      <c r="S173" s="185">
        <v>0</v>
      </c>
      <c r="T173" s="18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7" t="s">
        <v>150</v>
      </c>
      <c r="AT173" s="187" t="s">
        <v>135</v>
      </c>
      <c r="AU173" s="187" t="s">
        <v>141</v>
      </c>
      <c r="AY173" s="18" t="s">
        <v>132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8" t="s">
        <v>141</v>
      </c>
      <c r="BK173" s="188">
        <f>ROUND(I173*H173,2)</f>
        <v>0</v>
      </c>
      <c r="BL173" s="18" t="s">
        <v>150</v>
      </c>
      <c r="BM173" s="187" t="s">
        <v>1148</v>
      </c>
    </row>
    <row r="174" spans="1:65" s="2" customFormat="1" ht="24.2" customHeight="1">
      <c r="A174" s="36"/>
      <c r="B174" s="37"/>
      <c r="C174" s="176" t="s">
        <v>333</v>
      </c>
      <c r="D174" s="176" t="s">
        <v>135</v>
      </c>
      <c r="E174" s="177" t="s">
        <v>334</v>
      </c>
      <c r="F174" s="178" t="s">
        <v>335</v>
      </c>
      <c r="G174" s="179" t="s">
        <v>191</v>
      </c>
      <c r="H174" s="180">
        <v>335.34199999999998</v>
      </c>
      <c r="I174" s="181"/>
      <c r="J174" s="182">
        <f>ROUND(I174*H174,2)</f>
        <v>0</v>
      </c>
      <c r="K174" s="178" t="s">
        <v>139</v>
      </c>
      <c r="L174" s="41"/>
      <c r="M174" s="183" t="s">
        <v>32</v>
      </c>
      <c r="N174" s="184" t="s">
        <v>51</v>
      </c>
      <c r="O174" s="66"/>
      <c r="P174" s="185">
        <f>O174*H174</f>
        <v>0</v>
      </c>
      <c r="Q174" s="185">
        <v>3.48E-3</v>
      </c>
      <c r="R174" s="185">
        <f>Q174*H174</f>
        <v>1.1669901599999999</v>
      </c>
      <c r="S174" s="185">
        <v>0</v>
      </c>
      <c r="T174" s="18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150</v>
      </c>
      <c r="AT174" s="187" t="s">
        <v>135</v>
      </c>
      <c r="AU174" s="187" t="s">
        <v>141</v>
      </c>
      <c r="AY174" s="18" t="s">
        <v>132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8" t="s">
        <v>141</v>
      </c>
      <c r="BK174" s="188">
        <f>ROUND(I174*H174,2)</f>
        <v>0</v>
      </c>
      <c r="BL174" s="18" t="s">
        <v>150</v>
      </c>
      <c r="BM174" s="187" t="s">
        <v>1149</v>
      </c>
    </row>
    <row r="175" spans="1:65" s="13" customFormat="1">
      <c r="B175" s="194"/>
      <c r="C175" s="195"/>
      <c r="D175" s="196" t="s">
        <v>193</v>
      </c>
      <c r="E175" s="197" t="s">
        <v>32</v>
      </c>
      <c r="F175" s="198" t="s">
        <v>1150</v>
      </c>
      <c r="G175" s="195"/>
      <c r="H175" s="199">
        <v>366.97199999999998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41</v>
      </c>
      <c r="AX175" s="13" t="s">
        <v>79</v>
      </c>
      <c r="AY175" s="205" t="s">
        <v>132</v>
      </c>
    </row>
    <row r="176" spans="1:65" s="13" customFormat="1">
      <c r="B176" s="194"/>
      <c r="C176" s="195"/>
      <c r="D176" s="196" t="s">
        <v>193</v>
      </c>
      <c r="E176" s="197" t="s">
        <v>32</v>
      </c>
      <c r="F176" s="198" t="s">
        <v>284</v>
      </c>
      <c r="G176" s="195"/>
      <c r="H176" s="199">
        <v>-16.2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193</v>
      </c>
      <c r="AU176" s="205" t="s">
        <v>141</v>
      </c>
      <c r="AV176" s="13" t="s">
        <v>141</v>
      </c>
      <c r="AW176" s="13" t="s">
        <v>41</v>
      </c>
      <c r="AX176" s="13" t="s">
        <v>79</v>
      </c>
      <c r="AY176" s="205" t="s">
        <v>132</v>
      </c>
    </row>
    <row r="177" spans="1:65" s="13" customFormat="1">
      <c r="B177" s="194"/>
      <c r="C177" s="195"/>
      <c r="D177" s="196" t="s">
        <v>193</v>
      </c>
      <c r="E177" s="197" t="s">
        <v>32</v>
      </c>
      <c r="F177" s="198" t="s">
        <v>285</v>
      </c>
      <c r="G177" s="195"/>
      <c r="H177" s="199">
        <v>-21.6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193</v>
      </c>
      <c r="AU177" s="205" t="s">
        <v>141</v>
      </c>
      <c r="AV177" s="13" t="s">
        <v>141</v>
      </c>
      <c r="AW177" s="13" t="s">
        <v>41</v>
      </c>
      <c r="AX177" s="13" t="s">
        <v>79</v>
      </c>
      <c r="AY177" s="205" t="s">
        <v>132</v>
      </c>
    </row>
    <row r="178" spans="1:65" s="13" customFormat="1">
      <c r="B178" s="194"/>
      <c r="C178" s="195"/>
      <c r="D178" s="196" t="s">
        <v>193</v>
      </c>
      <c r="E178" s="197" t="s">
        <v>32</v>
      </c>
      <c r="F178" s="198" t="s">
        <v>286</v>
      </c>
      <c r="G178" s="195"/>
      <c r="H178" s="199">
        <v>-1.8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193</v>
      </c>
      <c r="AU178" s="205" t="s">
        <v>141</v>
      </c>
      <c r="AV178" s="13" t="s">
        <v>141</v>
      </c>
      <c r="AW178" s="13" t="s">
        <v>41</v>
      </c>
      <c r="AX178" s="13" t="s">
        <v>79</v>
      </c>
      <c r="AY178" s="205" t="s">
        <v>132</v>
      </c>
    </row>
    <row r="179" spans="1:65" s="13" customFormat="1">
      <c r="B179" s="194"/>
      <c r="C179" s="195"/>
      <c r="D179" s="196" t="s">
        <v>193</v>
      </c>
      <c r="E179" s="197" t="s">
        <v>32</v>
      </c>
      <c r="F179" s="198" t="s">
        <v>287</v>
      </c>
      <c r="G179" s="195"/>
      <c r="H179" s="199">
        <v>-0.96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41</v>
      </c>
      <c r="AX179" s="13" t="s">
        <v>79</v>
      </c>
      <c r="AY179" s="205" t="s">
        <v>132</v>
      </c>
    </row>
    <row r="180" spans="1:65" s="13" customFormat="1">
      <c r="B180" s="194"/>
      <c r="C180" s="195"/>
      <c r="D180" s="196" t="s">
        <v>193</v>
      </c>
      <c r="E180" s="197" t="s">
        <v>32</v>
      </c>
      <c r="F180" s="198" t="s">
        <v>1151</v>
      </c>
      <c r="G180" s="195"/>
      <c r="H180" s="199">
        <v>8.93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193</v>
      </c>
      <c r="AU180" s="205" t="s">
        <v>141</v>
      </c>
      <c r="AV180" s="13" t="s">
        <v>141</v>
      </c>
      <c r="AW180" s="13" t="s">
        <v>41</v>
      </c>
      <c r="AX180" s="13" t="s">
        <v>79</v>
      </c>
      <c r="AY180" s="205" t="s">
        <v>132</v>
      </c>
    </row>
    <row r="181" spans="1:65" s="14" customFormat="1">
      <c r="B181" s="206"/>
      <c r="C181" s="207"/>
      <c r="D181" s="196" t="s">
        <v>193</v>
      </c>
      <c r="E181" s="208" t="s">
        <v>32</v>
      </c>
      <c r="F181" s="209" t="s">
        <v>195</v>
      </c>
      <c r="G181" s="207"/>
      <c r="H181" s="210">
        <v>335.34199999999998</v>
      </c>
      <c r="I181" s="211"/>
      <c r="J181" s="207"/>
      <c r="K181" s="207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193</v>
      </c>
      <c r="AU181" s="216" t="s">
        <v>141</v>
      </c>
      <c r="AV181" s="14" t="s">
        <v>150</v>
      </c>
      <c r="AW181" s="14" t="s">
        <v>41</v>
      </c>
      <c r="AX181" s="14" t="s">
        <v>21</v>
      </c>
      <c r="AY181" s="216" t="s">
        <v>132</v>
      </c>
    </row>
    <row r="182" spans="1:65" s="2" customFormat="1" ht="14.45" customHeight="1">
      <c r="A182" s="36"/>
      <c r="B182" s="37"/>
      <c r="C182" s="176" t="s">
        <v>338</v>
      </c>
      <c r="D182" s="176" t="s">
        <v>135</v>
      </c>
      <c r="E182" s="177" t="s">
        <v>339</v>
      </c>
      <c r="F182" s="178" t="s">
        <v>340</v>
      </c>
      <c r="G182" s="179" t="s">
        <v>191</v>
      </c>
      <c r="H182" s="180">
        <v>314.68099999999998</v>
      </c>
      <c r="I182" s="181"/>
      <c r="J182" s="182">
        <f>ROUND(I182*H182,2)</f>
        <v>0</v>
      </c>
      <c r="K182" s="178" t="s">
        <v>139</v>
      </c>
      <c r="L182" s="41"/>
      <c r="M182" s="183" t="s">
        <v>32</v>
      </c>
      <c r="N182" s="184" t="s">
        <v>51</v>
      </c>
      <c r="O182" s="66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7" t="s">
        <v>150</v>
      </c>
      <c r="AT182" s="187" t="s">
        <v>135</v>
      </c>
      <c r="AU182" s="187" t="s">
        <v>141</v>
      </c>
      <c r="AY182" s="18" t="s">
        <v>132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8" t="s">
        <v>141</v>
      </c>
      <c r="BK182" s="188">
        <f>ROUND(I182*H182,2)</f>
        <v>0</v>
      </c>
      <c r="BL182" s="18" t="s">
        <v>150</v>
      </c>
      <c r="BM182" s="187" t="s">
        <v>1152</v>
      </c>
    </row>
    <row r="183" spans="1:65" s="2" customFormat="1" ht="14.45" customHeight="1">
      <c r="A183" s="36"/>
      <c r="B183" s="37"/>
      <c r="C183" s="176" t="s">
        <v>342</v>
      </c>
      <c r="D183" s="176" t="s">
        <v>135</v>
      </c>
      <c r="E183" s="177" t="s">
        <v>343</v>
      </c>
      <c r="F183" s="178" t="s">
        <v>344</v>
      </c>
      <c r="G183" s="179" t="s">
        <v>191</v>
      </c>
      <c r="H183" s="180">
        <v>71.274000000000001</v>
      </c>
      <c r="I183" s="181"/>
      <c r="J183" s="182">
        <f>ROUND(I183*H183,2)</f>
        <v>0</v>
      </c>
      <c r="K183" s="178" t="s">
        <v>139</v>
      </c>
      <c r="L183" s="41"/>
      <c r="M183" s="183" t="s">
        <v>32</v>
      </c>
      <c r="N183" s="184" t="s">
        <v>51</v>
      </c>
      <c r="O183" s="66"/>
      <c r="P183" s="185">
        <f>O183*H183</f>
        <v>0</v>
      </c>
      <c r="Q183" s="185">
        <v>4.7800000000000004E-3</v>
      </c>
      <c r="R183" s="185">
        <f>Q183*H183</f>
        <v>0.34068972000000003</v>
      </c>
      <c r="S183" s="185">
        <v>0</v>
      </c>
      <c r="T183" s="18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7" t="s">
        <v>150</v>
      </c>
      <c r="AT183" s="187" t="s">
        <v>135</v>
      </c>
      <c r="AU183" s="187" t="s">
        <v>141</v>
      </c>
      <c r="AY183" s="18" t="s">
        <v>132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8" t="s">
        <v>141</v>
      </c>
      <c r="BK183" s="188">
        <f>ROUND(I183*H183,2)</f>
        <v>0</v>
      </c>
      <c r="BL183" s="18" t="s">
        <v>150</v>
      </c>
      <c r="BM183" s="187" t="s">
        <v>1153</v>
      </c>
    </row>
    <row r="184" spans="1:65" s="15" customFormat="1">
      <c r="B184" s="227"/>
      <c r="C184" s="228"/>
      <c r="D184" s="196" t="s">
        <v>193</v>
      </c>
      <c r="E184" s="229" t="s">
        <v>32</v>
      </c>
      <c r="F184" s="230" t="s">
        <v>272</v>
      </c>
      <c r="G184" s="228"/>
      <c r="H184" s="229" t="s">
        <v>32</v>
      </c>
      <c r="I184" s="231"/>
      <c r="J184" s="228"/>
      <c r="K184" s="228"/>
      <c r="L184" s="232"/>
      <c r="M184" s="233"/>
      <c r="N184" s="234"/>
      <c r="O184" s="234"/>
      <c r="P184" s="234"/>
      <c r="Q184" s="234"/>
      <c r="R184" s="234"/>
      <c r="S184" s="234"/>
      <c r="T184" s="235"/>
      <c r="AT184" s="236" t="s">
        <v>193</v>
      </c>
      <c r="AU184" s="236" t="s">
        <v>141</v>
      </c>
      <c r="AV184" s="15" t="s">
        <v>21</v>
      </c>
      <c r="AW184" s="15" t="s">
        <v>41</v>
      </c>
      <c r="AX184" s="15" t="s">
        <v>79</v>
      </c>
      <c r="AY184" s="236" t="s">
        <v>132</v>
      </c>
    </row>
    <row r="185" spans="1:65" s="13" customFormat="1">
      <c r="B185" s="194"/>
      <c r="C185" s="195"/>
      <c r="D185" s="196" t="s">
        <v>193</v>
      </c>
      <c r="E185" s="197" t="s">
        <v>32</v>
      </c>
      <c r="F185" s="198" t="s">
        <v>1154</v>
      </c>
      <c r="G185" s="195"/>
      <c r="H185" s="199">
        <v>71.274000000000001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193</v>
      </c>
      <c r="AU185" s="205" t="s">
        <v>141</v>
      </c>
      <c r="AV185" s="13" t="s">
        <v>141</v>
      </c>
      <c r="AW185" s="13" t="s">
        <v>41</v>
      </c>
      <c r="AX185" s="13" t="s">
        <v>79</v>
      </c>
      <c r="AY185" s="205" t="s">
        <v>132</v>
      </c>
    </row>
    <row r="186" spans="1:65" s="14" customFormat="1">
      <c r="B186" s="206"/>
      <c r="C186" s="207"/>
      <c r="D186" s="196" t="s">
        <v>193</v>
      </c>
      <c r="E186" s="208" t="s">
        <v>32</v>
      </c>
      <c r="F186" s="209" t="s">
        <v>195</v>
      </c>
      <c r="G186" s="207"/>
      <c r="H186" s="210">
        <v>71.274000000000001</v>
      </c>
      <c r="I186" s="211"/>
      <c r="J186" s="207"/>
      <c r="K186" s="207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193</v>
      </c>
      <c r="AU186" s="216" t="s">
        <v>141</v>
      </c>
      <c r="AV186" s="14" t="s">
        <v>150</v>
      </c>
      <c r="AW186" s="14" t="s">
        <v>41</v>
      </c>
      <c r="AX186" s="14" t="s">
        <v>21</v>
      </c>
      <c r="AY186" s="216" t="s">
        <v>132</v>
      </c>
    </row>
    <row r="187" spans="1:65" s="2" customFormat="1" ht="24.2" customHeight="1">
      <c r="A187" s="36"/>
      <c r="B187" s="37"/>
      <c r="C187" s="176" t="s">
        <v>346</v>
      </c>
      <c r="D187" s="176" t="s">
        <v>135</v>
      </c>
      <c r="E187" s="177" t="s">
        <v>347</v>
      </c>
      <c r="F187" s="178" t="s">
        <v>348</v>
      </c>
      <c r="G187" s="179" t="s">
        <v>191</v>
      </c>
      <c r="H187" s="180">
        <v>3.375</v>
      </c>
      <c r="I187" s="181"/>
      <c r="J187" s="182">
        <f>ROUND(I187*H187,2)</f>
        <v>0</v>
      </c>
      <c r="K187" s="178" t="s">
        <v>139</v>
      </c>
      <c r="L187" s="41"/>
      <c r="M187" s="183" t="s">
        <v>32</v>
      </c>
      <c r="N187" s="184" t="s">
        <v>51</v>
      </c>
      <c r="O187" s="66"/>
      <c r="P187" s="185">
        <f>O187*H187</f>
        <v>0</v>
      </c>
      <c r="Q187" s="185">
        <v>3.16E-3</v>
      </c>
      <c r="R187" s="185">
        <f>Q187*H187</f>
        <v>1.0665000000000001E-2</v>
      </c>
      <c r="S187" s="185">
        <v>0</v>
      </c>
      <c r="T187" s="18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7" t="s">
        <v>150</v>
      </c>
      <c r="AT187" s="187" t="s">
        <v>135</v>
      </c>
      <c r="AU187" s="187" t="s">
        <v>141</v>
      </c>
      <c r="AY187" s="18" t="s">
        <v>132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8" t="s">
        <v>141</v>
      </c>
      <c r="BK187" s="188">
        <f>ROUND(I187*H187,2)</f>
        <v>0</v>
      </c>
      <c r="BL187" s="18" t="s">
        <v>150</v>
      </c>
      <c r="BM187" s="187" t="s">
        <v>1155</v>
      </c>
    </row>
    <row r="188" spans="1:65" s="13" customFormat="1">
      <c r="B188" s="194"/>
      <c r="C188" s="195"/>
      <c r="D188" s="196" t="s">
        <v>193</v>
      </c>
      <c r="E188" s="197" t="s">
        <v>32</v>
      </c>
      <c r="F188" s="198" t="s">
        <v>1156</v>
      </c>
      <c r="G188" s="195"/>
      <c r="H188" s="199">
        <v>3.375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193</v>
      </c>
      <c r="AU188" s="205" t="s">
        <v>141</v>
      </c>
      <c r="AV188" s="13" t="s">
        <v>141</v>
      </c>
      <c r="AW188" s="13" t="s">
        <v>41</v>
      </c>
      <c r="AX188" s="13" t="s">
        <v>21</v>
      </c>
      <c r="AY188" s="205" t="s">
        <v>132</v>
      </c>
    </row>
    <row r="189" spans="1:65" s="2" customFormat="1" ht="24.2" customHeight="1">
      <c r="A189" s="36"/>
      <c r="B189" s="37"/>
      <c r="C189" s="176" t="s">
        <v>351</v>
      </c>
      <c r="D189" s="176" t="s">
        <v>135</v>
      </c>
      <c r="E189" s="177" t="s">
        <v>352</v>
      </c>
      <c r="F189" s="178" t="s">
        <v>353</v>
      </c>
      <c r="G189" s="179" t="s">
        <v>191</v>
      </c>
      <c r="H189" s="180">
        <v>67.897999999999996</v>
      </c>
      <c r="I189" s="181"/>
      <c r="J189" s="182">
        <f>ROUND(I189*H189,2)</f>
        <v>0</v>
      </c>
      <c r="K189" s="178" t="s">
        <v>139</v>
      </c>
      <c r="L189" s="41"/>
      <c r="M189" s="183" t="s">
        <v>32</v>
      </c>
      <c r="N189" s="184" t="s">
        <v>51</v>
      </c>
      <c r="O189" s="66"/>
      <c r="P189" s="185">
        <f>O189*H189</f>
        <v>0</v>
      </c>
      <c r="Q189" s="185">
        <v>3.7999999999999999E-2</v>
      </c>
      <c r="R189" s="185">
        <f>Q189*H189</f>
        <v>2.5801239999999996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150</v>
      </c>
      <c r="AT189" s="187" t="s">
        <v>135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1157</v>
      </c>
    </row>
    <row r="190" spans="1:65" s="13" customFormat="1">
      <c r="B190" s="194"/>
      <c r="C190" s="195"/>
      <c r="D190" s="196" t="s">
        <v>193</v>
      </c>
      <c r="E190" s="197" t="s">
        <v>32</v>
      </c>
      <c r="F190" s="198" t="s">
        <v>1158</v>
      </c>
      <c r="G190" s="195"/>
      <c r="H190" s="199">
        <v>50.82</v>
      </c>
      <c r="I190" s="200"/>
      <c r="J190" s="195"/>
      <c r="K190" s="195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193</v>
      </c>
      <c r="AU190" s="205" t="s">
        <v>141</v>
      </c>
      <c r="AV190" s="13" t="s">
        <v>141</v>
      </c>
      <c r="AW190" s="13" t="s">
        <v>41</v>
      </c>
      <c r="AX190" s="13" t="s">
        <v>79</v>
      </c>
      <c r="AY190" s="205" t="s">
        <v>132</v>
      </c>
    </row>
    <row r="191" spans="1:65" s="13" customFormat="1">
      <c r="B191" s="194"/>
      <c r="C191" s="195"/>
      <c r="D191" s="196" t="s">
        <v>193</v>
      </c>
      <c r="E191" s="197" t="s">
        <v>32</v>
      </c>
      <c r="F191" s="198" t="s">
        <v>1159</v>
      </c>
      <c r="G191" s="195"/>
      <c r="H191" s="199">
        <v>17.077999999999999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193</v>
      </c>
      <c r="AU191" s="205" t="s">
        <v>141</v>
      </c>
      <c r="AV191" s="13" t="s">
        <v>141</v>
      </c>
      <c r="AW191" s="13" t="s">
        <v>41</v>
      </c>
      <c r="AX191" s="13" t="s">
        <v>79</v>
      </c>
      <c r="AY191" s="205" t="s">
        <v>132</v>
      </c>
    </row>
    <row r="192" spans="1:65" s="14" customFormat="1">
      <c r="B192" s="206"/>
      <c r="C192" s="207"/>
      <c r="D192" s="196" t="s">
        <v>193</v>
      </c>
      <c r="E192" s="208" t="s">
        <v>32</v>
      </c>
      <c r="F192" s="209" t="s">
        <v>195</v>
      </c>
      <c r="G192" s="207"/>
      <c r="H192" s="210">
        <v>67.897999999999996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193</v>
      </c>
      <c r="AU192" s="216" t="s">
        <v>141</v>
      </c>
      <c r="AV192" s="14" t="s">
        <v>150</v>
      </c>
      <c r="AW192" s="14" t="s">
        <v>41</v>
      </c>
      <c r="AX192" s="14" t="s">
        <v>21</v>
      </c>
      <c r="AY192" s="216" t="s">
        <v>132</v>
      </c>
    </row>
    <row r="193" spans="1:65" s="2" customFormat="1" ht="24.2" customHeight="1">
      <c r="A193" s="36"/>
      <c r="B193" s="37"/>
      <c r="C193" s="176" t="s">
        <v>356</v>
      </c>
      <c r="D193" s="176" t="s">
        <v>135</v>
      </c>
      <c r="E193" s="177" t="s">
        <v>357</v>
      </c>
      <c r="F193" s="178" t="s">
        <v>358</v>
      </c>
      <c r="G193" s="179" t="s">
        <v>191</v>
      </c>
      <c r="H193" s="180">
        <v>40.56</v>
      </c>
      <c r="I193" s="181"/>
      <c r="J193" s="182">
        <f>ROUND(I193*H193,2)</f>
        <v>0</v>
      </c>
      <c r="K193" s="178" t="s">
        <v>139</v>
      </c>
      <c r="L193" s="41"/>
      <c r="M193" s="183" t="s">
        <v>32</v>
      </c>
      <c r="N193" s="184" t="s">
        <v>51</v>
      </c>
      <c r="O193" s="66"/>
      <c r="P193" s="185">
        <f>O193*H193</f>
        <v>0</v>
      </c>
      <c r="Q193" s="185">
        <v>1.2E-4</v>
      </c>
      <c r="R193" s="185">
        <f>Q193*H193</f>
        <v>4.8672000000000003E-3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150</v>
      </c>
      <c r="AT193" s="187" t="s">
        <v>135</v>
      </c>
      <c r="AU193" s="187" t="s">
        <v>141</v>
      </c>
      <c r="AY193" s="18" t="s">
        <v>132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8" t="s">
        <v>141</v>
      </c>
      <c r="BK193" s="188">
        <f>ROUND(I193*H193,2)</f>
        <v>0</v>
      </c>
      <c r="BL193" s="18" t="s">
        <v>150</v>
      </c>
      <c r="BM193" s="187" t="s">
        <v>1160</v>
      </c>
    </row>
    <row r="194" spans="1:65" s="13" customFormat="1">
      <c r="B194" s="194"/>
      <c r="C194" s="195"/>
      <c r="D194" s="196" t="s">
        <v>193</v>
      </c>
      <c r="E194" s="197" t="s">
        <v>32</v>
      </c>
      <c r="F194" s="198" t="s">
        <v>360</v>
      </c>
      <c r="G194" s="195"/>
      <c r="H194" s="199">
        <v>40.56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193</v>
      </c>
      <c r="AU194" s="205" t="s">
        <v>141</v>
      </c>
      <c r="AV194" s="13" t="s">
        <v>141</v>
      </c>
      <c r="AW194" s="13" t="s">
        <v>41</v>
      </c>
      <c r="AX194" s="13" t="s">
        <v>79</v>
      </c>
      <c r="AY194" s="205" t="s">
        <v>132</v>
      </c>
    </row>
    <row r="195" spans="1:65" s="14" customFormat="1">
      <c r="B195" s="206"/>
      <c r="C195" s="207"/>
      <c r="D195" s="196" t="s">
        <v>193</v>
      </c>
      <c r="E195" s="208" t="s">
        <v>32</v>
      </c>
      <c r="F195" s="209" t="s">
        <v>195</v>
      </c>
      <c r="G195" s="207"/>
      <c r="H195" s="210">
        <v>40.56</v>
      </c>
      <c r="I195" s="211"/>
      <c r="J195" s="207"/>
      <c r="K195" s="207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193</v>
      </c>
      <c r="AU195" s="216" t="s">
        <v>141</v>
      </c>
      <c r="AV195" s="14" t="s">
        <v>150</v>
      </c>
      <c r="AW195" s="14" t="s">
        <v>41</v>
      </c>
      <c r="AX195" s="14" t="s">
        <v>21</v>
      </c>
      <c r="AY195" s="216" t="s">
        <v>132</v>
      </c>
    </row>
    <row r="196" spans="1:65" s="2" customFormat="1" ht="14.45" customHeight="1">
      <c r="A196" s="36"/>
      <c r="B196" s="37"/>
      <c r="C196" s="176" t="s">
        <v>361</v>
      </c>
      <c r="D196" s="176" t="s">
        <v>135</v>
      </c>
      <c r="E196" s="177" t="s">
        <v>362</v>
      </c>
      <c r="F196" s="178" t="s">
        <v>363</v>
      </c>
      <c r="G196" s="179" t="s">
        <v>191</v>
      </c>
      <c r="H196" s="180">
        <v>406.70800000000003</v>
      </c>
      <c r="I196" s="181"/>
      <c r="J196" s="182">
        <f>ROUND(I196*H196,2)</f>
        <v>0</v>
      </c>
      <c r="K196" s="178" t="s">
        <v>139</v>
      </c>
      <c r="L196" s="41"/>
      <c r="M196" s="183" t="s">
        <v>32</v>
      </c>
      <c r="N196" s="184" t="s">
        <v>51</v>
      </c>
      <c r="O196" s="66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7" t="s">
        <v>150</v>
      </c>
      <c r="AT196" s="187" t="s">
        <v>135</v>
      </c>
      <c r="AU196" s="187" t="s">
        <v>141</v>
      </c>
      <c r="AY196" s="18" t="s">
        <v>132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18" t="s">
        <v>141</v>
      </c>
      <c r="BK196" s="188">
        <f>ROUND(I196*H196,2)</f>
        <v>0</v>
      </c>
      <c r="BL196" s="18" t="s">
        <v>150</v>
      </c>
      <c r="BM196" s="187" t="s">
        <v>1161</v>
      </c>
    </row>
    <row r="197" spans="1:65" s="13" customFormat="1">
      <c r="B197" s="194"/>
      <c r="C197" s="195"/>
      <c r="D197" s="196" t="s">
        <v>193</v>
      </c>
      <c r="E197" s="197" t="s">
        <v>32</v>
      </c>
      <c r="F197" s="198" t="s">
        <v>1162</v>
      </c>
      <c r="G197" s="195"/>
      <c r="H197" s="199">
        <v>406.70800000000003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193</v>
      </c>
      <c r="AU197" s="205" t="s">
        <v>141</v>
      </c>
      <c r="AV197" s="13" t="s">
        <v>141</v>
      </c>
      <c r="AW197" s="13" t="s">
        <v>41</v>
      </c>
      <c r="AX197" s="13" t="s">
        <v>79</v>
      </c>
      <c r="AY197" s="205" t="s">
        <v>132</v>
      </c>
    </row>
    <row r="198" spans="1:65" s="14" customFormat="1">
      <c r="B198" s="206"/>
      <c r="C198" s="207"/>
      <c r="D198" s="196" t="s">
        <v>193</v>
      </c>
      <c r="E198" s="208" t="s">
        <v>32</v>
      </c>
      <c r="F198" s="209" t="s">
        <v>195</v>
      </c>
      <c r="G198" s="207"/>
      <c r="H198" s="210">
        <v>406.70800000000003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193</v>
      </c>
      <c r="AU198" s="216" t="s">
        <v>141</v>
      </c>
      <c r="AV198" s="14" t="s">
        <v>150</v>
      </c>
      <c r="AW198" s="14" t="s">
        <v>41</v>
      </c>
      <c r="AX198" s="14" t="s">
        <v>21</v>
      </c>
      <c r="AY198" s="216" t="s">
        <v>132</v>
      </c>
    </row>
    <row r="199" spans="1:65" s="2" customFormat="1" ht="14.45" customHeight="1">
      <c r="A199" s="36"/>
      <c r="B199" s="37"/>
      <c r="C199" s="176" t="s">
        <v>366</v>
      </c>
      <c r="D199" s="176" t="s">
        <v>135</v>
      </c>
      <c r="E199" s="177" t="s">
        <v>367</v>
      </c>
      <c r="F199" s="178" t="s">
        <v>368</v>
      </c>
      <c r="G199" s="179" t="s">
        <v>191</v>
      </c>
      <c r="H199" s="180">
        <v>86.712999999999994</v>
      </c>
      <c r="I199" s="181"/>
      <c r="J199" s="182">
        <f>ROUND(I199*H199,2)</f>
        <v>0</v>
      </c>
      <c r="K199" s="178" t="s">
        <v>32</v>
      </c>
      <c r="L199" s="41"/>
      <c r="M199" s="183" t="s">
        <v>32</v>
      </c>
      <c r="N199" s="184" t="s">
        <v>51</v>
      </c>
      <c r="O199" s="66"/>
      <c r="P199" s="185">
        <f>O199*H199</f>
        <v>0</v>
      </c>
      <c r="Q199" s="185">
        <v>2.4E-2</v>
      </c>
      <c r="R199" s="185">
        <f>Q199*H199</f>
        <v>2.0811120000000001</v>
      </c>
      <c r="S199" s="185">
        <v>2.4E-2</v>
      </c>
      <c r="T199" s="186">
        <f>S199*H199</f>
        <v>2.0811120000000001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7" t="s">
        <v>150</v>
      </c>
      <c r="AT199" s="187" t="s">
        <v>135</v>
      </c>
      <c r="AU199" s="187" t="s">
        <v>141</v>
      </c>
      <c r="AY199" s="18" t="s">
        <v>132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18" t="s">
        <v>141</v>
      </c>
      <c r="BK199" s="188">
        <f>ROUND(I199*H199,2)</f>
        <v>0</v>
      </c>
      <c r="BL199" s="18" t="s">
        <v>150</v>
      </c>
      <c r="BM199" s="187" t="s">
        <v>1163</v>
      </c>
    </row>
    <row r="200" spans="1:65" s="2" customFormat="1" ht="24.2" customHeight="1">
      <c r="A200" s="36"/>
      <c r="B200" s="37"/>
      <c r="C200" s="176" t="s">
        <v>370</v>
      </c>
      <c r="D200" s="176" t="s">
        <v>135</v>
      </c>
      <c r="E200" s="177" t="s">
        <v>371</v>
      </c>
      <c r="F200" s="178" t="s">
        <v>372</v>
      </c>
      <c r="G200" s="179" t="s">
        <v>373</v>
      </c>
      <c r="H200" s="180">
        <v>1</v>
      </c>
      <c r="I200" s="181"/>
      <c r="J200" s="182">
        <f>ROUND(I200*H200,2)</f>
        <v>0</v>
      </c>
      <c r="K200" s="178" t="s">
        <v>139</v>
      </c>
      <c r="L200" s="41"/>
      <c r="M200" s="183" t="s">
        <v>32</v>
      </c>
      <c r="N200" s="184" t="s">
        <v>51</v>
      </c>
      <c r="O200" s="66"/>
      <c r="P200" s="185">
        <f>O200*H200</f>
        <v>0</v>
      </c>
      <c r="Q200" s="185">
        <v>1.7770000000000001E-2</v>
      </c>
      <c r="R200" s="185">
        <f>Q200*H200</f>
        <v>1.7770000000000001E-2</v>
      </c>
      <c r="S200" s="185">
        <v>0</v>
      </c>
      <c r="T200" s="18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7" t="s">
        <v>150</v>
      </c>
      <c r="AT200" s="187" t="s">
        <v>135</v>
      </c>
      <c r="AU200" s="187" t="s">
        <v>141</v>
      </c>
      <c r="AY200" s="18" t="s">
        <v>132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8" t="s">
        <v>141</v>
      </c>
      <c r="BK200" s="188">
        <f>ROUND(I200*H200,2)</f>
        <v>0</v>
      </c>
      <c r="BL200" s="18" t="s">
        <v>150</v>
      </c>
      <c r="BM200" s="187" t="s">
        <v>1164</v>
      </c>
    </row>
    <row r="201" spans="1:65" s="2" customFormat="1" ht="14.45" customHeight="1">
      <c r="A201" s="36"/>
      <c r="B201" s="37"/>
      <c r="C201" s="217" t="s">
        <v>375</v>
      </c>
      <c r="D201" s="217" t="s">
        <v>234</v>
      </c>
      <c r="E201" s="218" t="s">
        <v>376</v>
      </c>
      <c r="F201" s="219" t="s">
        <v>377</v>
      </c>
      <c r="G201" s="220" t="s">
        <v>373</v>
      </c>
      <c r="H201" s="221">
        <v>1</v>
      </c>
      <c r="I201" s="222"/>
      <c r="J201" s="223">
        <f>ROUND(I201*H201,2)</f>
        <v>0</v>
      </c>
      <c r="K201" s="219" t="s">
        <v>139</v>
      </c>
      <c r="L201" s="224"/>
      <c r="M201" s="225" t="s">
        <v>32</v>
      </c>
      <c r="N201" s="226" t="s">
        <v>51</v>
      </c>
      <c r="O201" s="66"/>
      <c r="P201" s="185">
        <f>O201*H201</f>
        <v>0</v>
      </c>
      <c r="Q201" s="185">
        <v>1.992E-2</v>
      </c>
      <c r="R201" s="185">
        <f>Q201*H201</f>
        <v>1.992E-2</v>
      </c>
      <c r="S201" s="185">
        <v>0</v>
      </c>
      <c r="T201" s="18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7" t="s">
        <v>218</v>
      </c>
      <c r="AT201" s="187" t="s">
        <v>234</v>
      </c>
      <c r="AU201" s="187" t="s">
        <v>141</v>
      </c>
      <c r="AY201" s="18" t="s">
        <v>132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8" t="s">
        <v>141</v>
      </c>
      <c r="BK201" s="188">
        <f>ROUND(I201*H201,2)</f>
        <v>0</v>
      </c>
      <c r="BL201" s="18" t="s">
        <v>150</v>
      </c>
      <c r="BM201" s="187" t="s">
        <v>1165</v>
      </c>
    </row>
    <row r="202" spans="1:65" s="12" customFormat="1" ht="22.9" customHeight="1">
      <c r="B202" s="160"/>
      <c r="C202" s="161"/>
      <c r="D202" s="162" t="s">
        <v>78</v>
      </c>
      <c r="E202" s="174" t="s">
        <v>224</v>
      </c>
      <c r="F202" s="174" t="s">
        <v>395</v>
      </c>
      <c r="G202" s="161"/>
      <c r="H202" s="161"/>
      <c r="I202" s="164"/>
      <c r="J202" s="175">
        <f>BK202</f>
        <v>0</v>
      </c>
      <c r="K202" s="161"/>
      <c r="L202" s="166"/>
      <c r="M202" s="167"/>
      <c r="N202" s="168"/>
      <c r="O202" s="168"/>
      <c r="P202" s="169">
        <f>SUM(P203:P227)</f>
        <v>0</v>
      </c>
      <c r="Q202" s="168"/>
      <c r="R202" s="169">
        <f>SUM(R203:R227)</f>
        <v>1.12686E-2</v>
      </c>
      <c r="S202" s="168"/>
      <c r="T202" s="170">
        <f>SUM(T203:T227)</f>
        <v>14.289349</v>
      </c>
      <c r="AR202" s="171" t="s">
        <v>21</v>
      </c>
      <c r="AT202" s="172" t="s">
        <v>78</v>
      </c>
      <c r="AU202" s="172" t="s">
        <v>21</v>
      </c>
      <c r="AY202" s="171" t="s">
        <v>132</v>
      </c>
      <c r="BK202" s="173">
        <f>SUM(BK203:BK227)</f>
        <v>0</v>
      </c>
    </row>
    <row r="203" spans="1:65" s="2" customFormat="1" ht="24.2" customHeight="1">
      <c r="A203" s="36"/>
      <c r="B203" s="37"/>
      <c r="C203" s="176" t="s">
        <v>380</v>
      </c>
      <c r="D203" s="176" t="s">
        <v>135</v>
      </c>
      <c r="E203" s="177" t="s">
        <v>397</v>
      </c>
      <c r="F203" s="178" t="s">
        <v>398</v>
      </c>
      <c r="G203" s="179" t="s">
        <v>191</v>
      </c>
      <c r="H203" s="180">
        <v>467.92500000000001</v>
      </c>
      <c r="I203" s="181"/>
      <c r="J203" s="182">
        <f>ROUND(I203*H203,2)</f>
        <v>0</v>
      </c>
      <c r="K203" s="178" t="s">
        <v>139</v>
      </c>
      <c r="L203" s="41"/>
      <c r="M203" s="183" t="s">
        <v>32</v>
      </c>
      <c r="N203" s="184" t="s">
        <v>51</v>
      </c>
      <c r="O203" s="66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7" t="s">
        <v>150</v>
      </c>
      <c r="AT203" s="187" t="s">
        <v>135</v>
      </c>
      <c r="AU203" s="187" t="s">
        <v>141</v>
      </c>
      <c r="AY203" s="18" t="s">
        <v>132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18" t="s">
        <v>141</v>
      </c>
      <c r="BK203" s="188">
        <f>ROUND(I203*H203,2)</f>
        <v>0</v>
      </c>
      <c r="BL203" s="18" t="s">
        <v>150</v>
      </c>
      <c r="BM203" s="187" t="s">
        <v>1166</v>
      </c>
    </row>
    <row r="204" spans="1:65" s="13" customFormat="1">
      <c r="B204" s="194"/>
      <c r="C204" s="195"/>
      <c r="D204" s="196" t="s">
        <v>193</v>
      </c>
      <c r="E204" s="197" t="s">
        <v>32</v>
      </c>
      <c r="F204" s="198" t="s">
        <v>1167</v>
      </c>
      <c r="G204" s="195"/>
      <c r="H204" s="199">
        <v>427.125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193</v>
      </c>
      <c r="AU204" s="205" t="s">
        <v>141</v>
      </c>
      <c r="AV204" s="13" t="s">
        <v>141</v>
      </c>
      <c r="AW204" s="13" t="s">
        <v>41</v>
      </c>
      <c r="AX204" s="13" t="s">
        <v>79</v>
      </c>
      <c r="AY204" s="205" t="s">
        <v>132</v>
      </c>
    </row>
    <row r="205" spans="1:65" s="13" customFormat="1">
      <c r="B205" s="194"/>
      <c r="C205" s="195"/>
      <c r="D205" s="196" t="s">
        <v>193</v>
      </c>
      <c r="E205" s="197" t="s">
        <v>32</v>
      </c>
      <c r="F205" s="198" t="s">
        <v>1168</v>
      </c>
      <c r="G205" s="195"/>
      <c r="H205" s="199">
        <v>40.799999999999997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193</v>
      </c>
      <c r="AU205" s="205" t="s">
        <v>141</v>
      </c>
      <c r="AV205" s="13" t="s">
        <v>141</v>
      </c>
      <c r="AW205" s="13" t="s">
        <v>41</v>
      </c>
      <c r="AX205" s="13" t="s">
        <v>79</v>
      </c>
      <c r="AY205" s="205" t="s">
        <v>132</v>
      </c>
    </row>
    <row r="206" spans="1:65" s="14" customFormat="1">
      <c r="B206" s="206"/>
      <c r="C206" s="207"/>
      <c r="D206" s="196" t="s">
        <v>193</v>
      </c>
      <c r="E206" s="208" t="s">
        <v>32</v>
      </c>
      <c r="F206" s="209" t="s">
        <v>195</v>
      </c>
      <c r="G206" s="207"/>
      <c r="H206" s="210">
        <v>467.92500000000001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193</v>
      </c>
      <c r="AU206" s="216" t="s">
        <v>141</v>
      </c>
      <c r="AV206" s="14" t="s">
        <v>150</v>
      </c>
      <c r="AW206" s="14" t="s">
        <v>41</v>
      </c>
      <c r="AX206" s="14" t="s">
        <v>21</v>
      </c>
      <c r="AY206" s="216" t="s">
        <v>132</v>
      </c>
    </row>
    <row r="207" spans="1:65" s="2" customFormat="1" ht="24.2" customHeight="1">
      <c r="A207" s="36"/>
      <c r="B207" s="37"/>
      <c r="C207" s="176" t="s">
        <v>29</v>
      </c>
      <c r="D207" s="176" t="s">
        <v>135</v>
      </c>
      <c r="E207" s="177" t="s">
        <v>402</v>
      </c>
      <c r="F207" s="178" t="s">
        <v>403</v>
      </c>
      <c r="G207" s="179" t="s">
        <v>191</v>
      </c>
      <c r="H207" s="180">
        <v>14037.75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1169</v>
      </c>
    </row>
    <row r="208" spans="1:65" s="13" customFormat="1">
      <c r="B208" s="194"/>
      <c r="C208" s="195"/>
      <c r="D208" s="196" t="s">
        <v>193</v>
      </c>
      <c r="E208" s="197" t="s">
        <v>32</v>
      </c>
      <c r="F208" s="198" t="s">
        <v>1170</v>
      </c>
      <c r="G208" s="195"/>
      <c r="H208" s="199">
        <v>14037.75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193</v>
      </c>
      <c r="AU208" s="205" t="s">
        <v>141</v>
      </c>
      <c r="AV208" s="13" t="s">
        <v>141</v>
      </c>
      <c r="AW208" s="13" t="s">
        <v>41</v>
      </c>
      <c r="AX208" s="13" t="s">
        <v>79</v>
      </c>
      <c r="AY208" s="205" t="s">
        <v>132</v>
      </c>
    </row>
    <row r="209" spans="1:65" s="14" customFormat="1">
      <c r="B209" s="206"/>
      <c r="C209" s="207"/>
      <c r="D209" s="196" t="s">
        <v>193</v>
      </c>
      <c r="E209" s="208" t="s">
        <v>32</v>
      </c>
      <c r="F209" s="209" t="s">
        <v>195</v>
      </c>
      <c r="G209" s="207"/>
      <c r="H209" s="210">
        <v>14037.75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193</v>
      </c>
      <c r="AU209" s="216" t="s">
        <v>141</v>
      </c>
      <c r="AV209" s="14" t="s">
        <v>150</v>
      </c>
      <c r="AW209" s="14" t="s">
        <v>41</v>
      </c>
      <c r="AX209" s="14" t="s">
        <v>21</v>
      </c>
      <c r="AY209" s="216" t="s">
        <v>132</v>
      </c>
    </row>
    <row r="210" spans="1:65" s="2" customFormat="1" ht="24.2" customHeight="1">
      <c r="A210" s="36"/>
      <c r="B210" s="37"/>
      <c r="C210" s="176" t="s">
        <v>387</v>
      </c>
      <c r="D210" s="176" t="s">
        <v>135</v>
      </c>
      <c r="E210" s="177" t="s">
        <v>407</v>
      </c>
      <c r="F210" s="178" t="s">
        <v>408</v>
      </c>
      <c r="G210" s="179" t="s">
        <v>191</v>
      </c>
      <c r="H210" s="180">
        <v>467.92500000000001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1171</v>
      </c>
    </row>
    <row r="211" spans="1:65" s="2" customFormat="1" ht="14.45" customHeight="1">
      <c r="A211" s="36"/>
      <c r="B211" s="37"/>
      <c r="C211" s="176" t="s">
        <v>391</v>
      </c>
      <c r="D211" s="176" t="s">
        <v>135</v>
      </c>
      <c r="E211" s="177" t="s">
        <v>411</v>
      </c>
      <c r="F211" s="178" t="s">
        <v>412</v>
      </c>
      <c r="G211" s="179" t="s">
        <v>191</v>
      </c>
      <c r="H211" s="180">
        <v>467.92500000000001</v>
      </c>
      <c r="I211" s="181"/>
      <c r="J211" s="182">
        <f>ROUND(I211*H211,2)</f>
        <v>0</v>
      </c>
      <c r="K211" s="178" t="s">
        <v>139</v>
      </c>
      <c r="L211" s="41"/>
      <c r="M211" s="183" t="s">
        <v>32</v>
      </c>
      <c r="N211" s="184" t="s">
        <v>51</v>
      </c>
      <c r="O211" s="66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7" t="s">
        <v>150</v>
      </c>
      <c r="AT211" s="187" t="s">
        <v>135</v>
      </c>
      <c r="AU211" s="187" t="s">
        <v>141</v>
      </c>
      <c r="AY211" s="18" t="s">
        <v>132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8" t="s">
        <v>141</v>
      </c>
      <c r="BK211" s="188">
        <f>ROUND(I211*H211,2)</f>
        <v>0</v>
      </c>
      <c r="BL211" s="18" t="s">
        <v>150</v>
      </c>
      <c r="BM211" s="187" t="s">
        <v>1172</v>
      </c>
    </row>
    <row r="212" spans="1:65" s="2" customFormat="1" ht="14.45" customHeight="1">
      <c r="A212" s="36"/>
      <c r="B212" s="37"/>
      <c r="C212" s="176" t="s">
        <v>396</v>
      </c>
      <c r="D212" s="176" t="s">
        <v>135</v>
      </c>
      <c r="E212" s="177" t="s">
        <v>415</v>
      </c>
      <c r="F212" s="178" t="s">
        <v>416</v>
      </c>
      <c r="G212" s="179" t="s">
        <v>191</v>
      </c>
      <c r="H212" s="180">
        <v>14037.75</v>
      </c>
      <c r="I212" s="181"/>
      <c r="J212" s="182">
        <f>ROUND(I212*H212,2)</f>
        <v>0</v>
      </c>
      <c r="K212" s="178" t="s">
        <v>139</v>
      </c>
      <c r="L212" s="41"/>
      <c r="M212" s="183" t="s">
        <v>32</v>
      </c>
      <c r="N212" s="184" t="s">
        <v>51</v>
      </c>
      <c r="O212" s="66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7" t="s">
        <v>150</v>
      </c>
      <c r="AT212" s="187" t="s">
        <v>135</v>
      </c>
      <c r="AU212" s="187" t="s">
        <v>141</v>
      </c>
      <c r="AY212" s="18" t="s">
        <v>132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18" t="s">
        <v>141</v>
      </c>
      <c r="BK212" s="188">
        <f>ROUND(I212*H212,2)</f>
        <v>0</v>
      </c>
      <c r="BL212" s="18" t="s">
        <v>150</v>
      </c>
      <c r="BM212" s="187" t="s">
        <v>1173</v>
      </c>
    </row>
    <row r="213" spans="1:65" s="13" customFormat="1">
      <c r="B213" s="194"/>
      <c r="C213" s="195"/>
      <c r="D213" s="196" t="s">
        <v>193</v>
      </c>
      <c r="E213" s="197" t="s">
        <v>32</v>
      </c>
      <c r="F213" s="198" t="s">
        <v>1170</v>
      </c>
      <c r="G213" s="195"/>
      <c r="H213" s="199">
        <v>14037.75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193</v>
      </c>
      <c r="AU213" s="205" t="s">
        <v>141</v>
      </c>
      <c r="AV213" s="13" t="s">
        <v>141</v>
      </c>
      <c r="AW213" s="13" t="s">
        <v>41</v>
      </c>
      <c r="AX213" s="13" t="s">
        <v>21</v>
      </c>
      <c r="AY213" s="205" t="s">
        <v>132</v>
      </c>
    </row>
    <row r="214" spans="1:65" s="2" customFormat="1" ht="14.45" customHeight="1">
      <c r="A214" s="36"/>
      <c r="B214" s="37"/>
      <c r="C214" s="176" t="s">
        <v>401</v>
      </c>
      <c r="D214" s="176" t="s">
        <v>135</v>
      </c>
      <c r="E214" s="177" t="s">
        <v>420</v>
      </c>
      <c r="F214" s="178" t="s">
        <v>421</v>
      </c>
      <c r="G214" s="179" t="s">
        <v>191</v>
      </c>
      <c r="H214" s="180">
        <v>467.92500000000001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1174</v>
      </c>
    </row>
    <row r="215" spans="1:65" s="2" customFormat="1" ht="24.2" customHeight="1">
      <c r="A215" s="36"/>
      <c r="B215" s="37"/>
      <c r="C215" s="176" t="s">
        <v>406</v>
      </c>
      <c r="D215" s="176" t="s">
        <v>135</v>
      </c>
      <c r="E215" s="177" t="s">
        <v>424</v>
      </c>
      <c r="F215" s="178" t="s">
        <v>425</v>
      </c>
      <c r="G215" s="179" t="s">
        <v>191</v>
      </c>
      <c r="H215" s="180">
        <v>53.66</v>
      </c>
      <c r="I215" s="181"/>
      <c r="J215" s="182">
        <f>ROUND(I215*H215,2)</f>
        <v>0</v>
      </c>
      <c r="K215" s="178" t="s">
        <v>139</v>
      </c>
      <c r="L215" s="41"/>
      <c r="M215" s="183" t="s">
        <v>32</v>
      </c>
      <c r="N215" s="184" t="s">
        <v>51</v>
      </c>
      <c r="O215" s="66"/>
      <c r="P215" s="185">
        <f>O215*H215</f>
        <v>0</v>
      </c>
      <c r="Q215" s="185">
        <v>2.1000000000000001E-4</v>
      </c>
      <c r="R215" s="185">
        <f>Q215*H215</f>
        <v>1.12686E-2</v>
      </c>
      <c r="S215" s="185">
        <v>0</v>
      </c>
      <c r="T215" s="18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7" t="s">
        <v>150</v>
      </c>
      <c r="AT215" s="187" t="s">
        <v>135</v>
      </c>
      <c r="AU215" s="187" t="s">
        <v>141</v>
      </c>
      <c r="AY215" s="18" t="s">
        <v>132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8" t="s">
        <v>141</v>
      </c>
      <c r="BK215" s="188">
        <f>ROUND(I215*H215,2)</f>
        <v>0</v>
      </c>
      <c r="BL215" s="18" t="s">
        <v>150</v>
      </c>
      <c r="BM215" s="187" t="s">
        <v>1175</v>
      </c>
    </row>
    <row r="216" spans="1:65" s="15" customFormat="1">
      <c r="B216" s="227"/>
      <c r="C216" s="228"/>
      <c r="D216" s="196" t="s">
        <v>193</v>
      </c>
      <c r="E216" s="229" t="s">
        <v>32</v>
      </c>
      <c r="F216" s="230" t="s">
        <v>427</v>
      </c>
      <c r="G216" s="228"/>
      <c r="H216" s="229" t="s">
        <v>32</v>
      </c>
      <c r="I216" s="231"/>
      <c r="J216" s="228"/>
      <c r="K216" s="228"/>
      <c r="L216" s="232"/>
      <c r="M216" s="233"/>
      <c r="N216" s="234"/>
      <c r="O216" s="234"/>
      <c r="P216" s="234"/>
      <c r="Q216" s="234"/>
      <c r="R216" s="234"/>
      <c r="S216" s="234"/>
      <c r="T216" s="235"/>
      <c r="AT216" s="236" t="s">
        <v>193</v>
      </c>
      <c r="AU216" s="236" t="s">
        <v>141</v>
      </c>
      <c r="AV216" s="15" t="s">
        <v>21</v>
      </c>
      <c r="AW216" s="15" t="s">
        <v>41</v>
      </c>
      <c r="AX216" s="15" t="s">
        <v>79</v>
      </c>
      <c r="AY216" s="236" t="s">
        <v>132</v>
      </c>
    </row>
    <row r="217" spans="1:65" s="13" customFormat="1">
      <c r="B217" s="194"/>
      <c r="C217" s="195"/>
      <c r="D217" s="196" t="s">
        <v>193</v>
      </c>
      <c r="E217" s="197" t="s">
        <v>32</v>
      </c>
      <c r="F217" s="198" t="s">
        <v>428</v>
      </c>
      <c r="G217" s="195"/>
      <c r="H217" s="199">
        <v>32.86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193</v>
      </c>
      <c r="AU217" s="205" t="s">
        <v>141</v>
      </c>
      <c r="AV217" s="13" t="s">
        <v>141</v>
      </c>
      <c r="AW217" s="13" t="s">
        <v>41</v>
      </c>
      <c r="AX217" s="13" t="s">
        <v>79</v>
      </c>
      <c r="AY217" s="205" t="s">
        <v>132</v>
      </c>
    </row>
    <row r="218" spans="1:65" s="15" customFormat="1">
      <c r="B218" s="227"/>
      <c r="C218" s="228"/>
      <c r="D218" s="196" t="s">
        <v>193</v>
      </c>
      <c r="E218" s="229" t="s">
        <v>32</v>
      </c>
      <c r="F218" s="230" t="s">
        <v>429</v>
      </c>
      <c r="G218" s="228"/>
      <c r="H218" s="229" t="s">
        <v>32</v>
      </c>
      <c r="I218" s="231"/>
      <c r="J218" s="228"/>
      <c r="K218" s="228"/>
      <c r="L218" s="232"/>
      <c r="M218" s="233"/>
      <c r="N218" s="234"/>
      <c r="O218" s="234"/>
      <c r="P218" s="234"/>
      <c r="Q218" s="234"/>
      <c r="R218" s="234"/>
      <c r="S218" s="234"/>
      <c r="T218" s="235"/>
      <c r="AT218" s="236" t="s">
        <v>193</v>
      </c>
      <c r="AU218" s="236" t="s">
        <v>141</v>
      </c>
      <c r="AV218" s="15" t="s">
        <v>21</v>
      </c>
      <c r="AW218" s="15" t="s">
        <v>41</v>
      </c>
      <c r="AX218" s="15" t="s">
        <v>79</v>
      </c>
      <c r="AY218" s="236" t="s">
        <v>132</v>
      </c>
    </row>
    <row r="219" spans="1:65" s="13" customFormat="1">
      <c r="B219" s="194"/>
      <c r="C219" s="195"/>
      <c r="D219" s="196" t="s">
        <v>193</v>
      </c>
      <c r="E219" s="197" t="s">
        <v>32</v>
      </c>
      <c r="F219" s="198" t="s">
        <v>430</v>
      </c>
      <c r="G219" s="195"/>
      <c r="H219" s="199">
        <v>20.8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193</v>
      </c>
      <c r="AU219" s="205" t="s">
        <v>141</v>
      </c>
      <c r="AV219" s="13" t="s">
        <v>141</v>
      </c>
      <c r="AW219" s="13" t="s">
        <v>41</v>
      </c>
      <c r="AX219" s="13" t="s">
        <v>79</v>
      </c>
      <c r="AY219" s="205" t="s">
        <v>132</v>
      </c>
    </row>
    <row r="220" spans="1:65" s="14" customFormat="1">
      <c r="B220" s="206"/>
      <c r="C220" s="207"/>
      <c r="D220" s="196" t="s">
        <v>193</v>
      </c>
      <c r="E220" s="208" t="s">
        <v>32</v>
      </c>
      <c r="F220" s="209" t="s">
        <v>195</v>
      </c>
      <c r="G220" s="207"/>
      <c r="H220" s="210">
        <v>53.66</v>
      </c>
      <c r="I220" s="211"/>
      <c r="J220" s="207"/>
      <c r="K220" s="207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193</v>
      </c>
      <c r="AU220" s="216" t="s">
        <v>141</v>
      </c>
      <c r="AV220" s="14" t="s">
        <v>150</v>
      </c>
      <c r="AW220" s="14" t="s">
        <v>41</v>
      </c>
      <c r="AX220" s="14" t="s">
        <v>21</v>
      </c>
      <c r="AY220" s="216" t="s">
        <v>132</v>
      </c>
    </row>
    <row r="221" spans="1:65" s="2" customFormat="1" ht="24.2" customHeight="1">
      <c r="A221" s="36"/>
      <c r="B221" s="37"/>
      <c r="C221" s="176" t="s">
        <v>410</v>
      </c>
      <c r="D221" s="176" t="s">
        <v>135</v>
      </c>
      <c r="E221" s="177" t="s">
        <v>432</v>
      </c>
      <c r="F221" s="178" t="s">
        <v>433</v>
      </c>
      <c r="G221" s="179" t="s">
        <v>191</v>
      </c>
      <c r="H221" s="180">
        <v>81.113</v>
      </c>
      <c r="I221" s="181"/>
      <c r="J221" s="182">
        <f>ROUND(I221*H221,2)</f>
        <v>0</v>
      </c>
      <c r="K221" s="178" t="s">
        <v>139</v>
      </c>
      <c r="L221" s="41"/>
      <c r="M221" s="183" t="s">
        <v>32</v>
      </c>
      <c r="N221" s="184" t="s">
        <v>51</v>
      </c>
      <c r="O221" s="66"/>
      <c r="P221" s="185">
        <f>O221*H221</f>
        <v>0</v>
      </c>
      <c r="Q221" s="185">
        <v>0</v>
      </c>
      <c r="R221" s="185">
        <f>Q221*H221</f>
        <v>0</v>
      </c>
      <c r="S221" s="185">
        <v>0.13100000000000001</v>
      </c>
      <c r="T221" s="186">
        <f>S221*H221</f>
        <v>10.625803000000001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150</v>
      </c>
      <c r="AT221" s="187" t="s">
        <v>135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1176</v>
      </c>
    </row>
    <row r="222" spans="1:65" s="13" customFormat="1">
      <c r="B222" s="194"/>
      <c r="C222" s="195"/>
      <c r="D222" s="196" t="s">
        <v>193</v>
      </c>
      <c r="E222" s="197" t="s">
        <v>32</v>
      </c>
      <c r="F222" s="198" t="s">
        <v>1177</v>
      </c>
      <c r="G222" s="195"/>
      <c r="H222" s="199">
        <v>81.113</v>
      </c>
      <c r="I222" s="200"/>
      <c r="J222" s="195"/>
      <c r="K222" s="195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193</v>
      </c>
      <c r="AU222" s="205" t="s">
        <v>141</v>
      </c>
      <c r="AV222" s="13" t="s">
        <v>141</v>
      </c>
      <c r="AW222" s="13" t="s">
        <v>41</v>
      </c>
      <c r="AX222" s="13" t="s">
        <v>79</v>
      </c>
      <c r="AY222" s="205" t="s">
        <v>132</v>
      </c>
    </row>
    <row r="223" spans="1:65" s="14" customFormat="1">
      <c r="B223" s="206"/>
      <c r="C223" s="207"/>
      <c r="D223" s="196" t="s">
        <v>193</v>
      </c>
      <c r="E223" s="208" t="s">
        <v>32</v>
      </c>
      <c r="F223" s="209" t="s">
        <v>195</v>
      </c>
      <c r="G223" s="207"/>
      <c r="H223" s="210">
        <v>81.113</v>
      </c>
      <c r="I223" s="211"/>
      <c r="J223" s="207"/>
      <c r="K223" s="207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193</v>
      </c>
      <c r="AU223" s="216" t="s">
        <v>141</v>
      </c>
      <c r="AV223" s="14" t="s">
        <v>150</v>
      </c>
      <c r="AW223" s="14" t="s">
        <v>41</v>
      </c>
      <c r="AX223" s="14" t="s">
        <v>21</v>
      </c>
      <c r="AY223" s="216" t="s">
        <v>132</v>
      </c>
    </row>
    <row r="224" spans="1:65" s="2" customFormat="1" ht="24.2" customHeight="1">
      <c r="A224" s="36"/>
      <c r="B224" s="37"/>
      <c r="C224" s="176" t="s">
        <v>414</v>
      </c>
      <c r="D224" s="176" t="s">
        <v>135</v>
      </c>
      <c r="E224" s="177" t="s">
        <v>436</v>
      </c>
      <c r="F224" s="178" t="s">
        <v>437</v>
      </c>
      <c r="G224" s="179" t="s">
        <v>198</v>
      </c>
      <c r="H224" s="180">
        <v>1.8089999999999999</v>
      </c>
      <c r="I224" s="181"/>
      <c r="J224" s="182">
        <f>ROUND(I224*H224,2)</f>
        <v>0</v>
      </c>
      <c r="K224" s="178" t="s">
        <v>139</v>
      </c>
      <c r="L224" s="41"/>
      <c r="M224" s="183" t="s">
        <v>32</v>
      </c>
      <c r="N224" s="184" t="s">
        <v>51</v>
      </c>
      <c r="O224" s="66"/>
      <c r="P224" s="185">
        <f>O224*H224</f>
        <v>0</v>
      </c>
      <c r="Q224" s="185">
        <v>0</v>
      </c>
      <c r="R224" s="185">
        <f>Q224*H224</f>
        <v>0</v>
      </c>
      <c r="S224" s="185">
        <v>1.5940000000000001</v>
      </c>
      <c r="T224" s="186">
        <f>S224*H224</f>
        <v>2.8835459999999999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7" t="s">
        <v>150</v>
      </c>
      <c r="AT224" s="187" t="s">
        <v>135</v>
      </c>
      <c r="AU224" s="187" t="s">
        <v>141</v>
      </c>
      <c r="AY224" s="18" t="s">
        <v>132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18" t="s">
        <v>141</v>
      </c>
      <c r="BK224" s="188">
        <f>ROUND(I224*H224,2)</f>
        <v>0</v>
      </c>
      <c r="BL224" s="18" t="s">
        <v>150</v>
      </c>
      <c r="BM224" s="187" t="s">
        <v>1178</v>
      </c>
    </row>
    <row r="225" spans="1:65" s="13" customFormat="1">
      <c r="B225" s="194"/>
      <c r="C225" s="195"/>
      <c r="D225" s="196" t="s">
        <v>193</v>
      </c>
      <c r="E225" s="197" t="s">
        <v>32</v>
      </c>
      <c r="F225" s="198" t="s">
        <v>439</v>
      </c>
      <c r="G225" s="195"/>
      <c r="H225" s="199">
        <v>1.8089999999999999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193</v>
      </c>
      <c r="AU225" s="205" t="s">
        <v>141</v>
      </c>
      <c r="AV225" s="13" t="s">
        <v>141</v>
      </c>
      <c r="AW225" s="13" t="s">
        <v>41</v>
      </c>
      <c r="AX225" s="13" t="s">
        <v>79</v>
      </c>
      <c r="AY225" s="205" t="s">
        <v>132</v>
      </c>
    </row>
    <row r="226" spans="1:65" s="14" customFormat="1">
      <c r="B226" s="206"/>
      <c r="C226" s="207"/>
      <c r="D226" s="196" t="s">
        <v>193</v>
      </c>
      <c r="E226" s="208" t="s">
        <v>32</v>
      </c>
      <c r="F226" s="209" t="s">
        <v>195</v>
      </c>
      <c r="G226" s="207"/>
      <c r="H226" s="210">
        <v>1.8089999999999999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193</v>
      </c>
      <c r="AU226" s="216" t="s">
        <v>141</v>
      </c>
      <c r="AV226" s="14" t="s">
        <v>150</v>
      </c>
      <c r="AW226" s="14" t="s">
        <v>41</v>
      </c>
      <c r="AX226" s="14" t="s">
        <v>21</v>
      </c>
      <c r="AY226" s="216" t="s">
        <v>132</v>
      </c>
    </row>
    <row r="227" spans="1:65" s="2" customFormat="1" ht="24.2" customHeight="1">
      <c r="A227" s="36"/>
      <c r="B227" s="37"/>
      <c r="C227" s="176" t="s">
        <v>419</v>
      </c>
      <c r="D227" s="176" t="s">
        <v>135</v>
      </c>
      <c r="E227" s="177" t="s">
        <v>441</v>
      </c>
      <c r="F227" s="178" t="s">
        <v>442</v>
      </c>
      <c r="G227" s="179" t="s">
        <v>191</v>
      </c>
      <c r="H227" s="180">
        <v>78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0.01</v>
      </c>
      <c r="T227" s="186">
        <f>S227*H227</f>
        <v>0.78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1179</v>
      </c>
    </row>
    <row r="228" spans="1:65" s="12" customFormat="1" ht="22.9" customHeight="1">
      <c r="B228" s="160"/>
      <c r="C228" s="161"/>
      <c r="D228" s="162" t="s">
        <v>78</v>
      </c>
      <c r="E228" s="174" t="s">
        <v>444</v>
      </c>
      <c r="F228" s="174" t="s">
        <v>445</v>
      </c>
      <c r="G228" s="161"/>
      <c r="H228" s="161"/>
      <c r="I228" s="164"/>
      <c r="J228" s="175">
        <f>BK228</f>
        <v>0</v>
      </c>
      <c r="K228" s="161"/>
      <c r="L228" s="166"/>
      <c r="M228" s="167"/>
      <c r="N228" s="168"/>
      <c r="O228" s="168"/>
      <c r="P228" s="169">
        <f>SUM(P229:P234)</f>
        <v>0</v>
      </c>
      <c r="Q228" s="168"/>
      <c r="R228" s="169">
        <f>SUM(R229:R234)</f>
        <v>0</v>
      </c>
      <c r="S228" s="168"/>
      <c r="T228" s="170">
        <f>SUM(T229:T234)</f>
        <v>0</v>
      </c>
      <c r="AR228" s="171" t="s">
        <v>21</v>
      </c>
      <c r="AT228" s="172" t="s">
        <v>78</v>
      </c>
      <c r="AU228" s="172" t="s">
        <v>21</v>
      </c>
      <c r="AY228" s="171" t="s">
        <v>132</v>
      </c>
      <c r="BK228" s="173">
        <f>SUM(BK229:BK234)</f>
        <v>0</v>
      </c>
    </row>
    <row r="229" spans="1:65" s="2" customFormat="1" ht="24.2" customHeight="1">
      <c r="A229" s="36"/>
      <c r="B229" s="37"/>
      <c r="C229" s="176" t="s">
        <v>423</v>
      </c>
      <c r="D229" s="176" t="s">
        <v>135</v>
      </c>
      <c r="E229" s="177" t="s">
        <v>447</v>
      </c>
      <c r="F229" s="178" t="s">
        <v>448</v>
      </c>
      <c r="G229" s="179" t="s">
        <v>242</v>
      </c>
      <c r="H229" s="180">
        <v>29.603999999999999</v>
      </c>
      <c r="I229" s="181"/>
      <c r="J229" s="182">
        <f>ROUND(I229*H229,2)</f>
        <v>0</v>
      </c>
      <c r="K229" s="178" t="s">
        <v>139</v>
      </c>
      <c r="L229" s="41"/>
      <c r="M229" s="183" t="s">
        <v>32</v>
      </c>
      <c r="N229" s="184" t="s">
        <v>51</v>
      </c>
      <c r="O229" s="66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150</v>
      </c>
      <c r="AT229" s="187" t="s">
        <v>135</v>
      </c>
      <c r="AU229" s="187" t="s">
        <v>141</v>
      </c>
      <c r="AY229" s="18" t="s">
        <v>132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8" t="s">
        <v>141</v>
      </c>
      <c r="BK229" s="188">
        <f>ROUND(I229*H229,2)</f>
        <v>0</v>
      </c>
      <c r="BL229" s="18" t="s">
        <v>150</v>
      </c>
      <c r="BM229" s="187" t="s">
        <v>1180</v>
      </c>
    </row>
    <row r="230" spans="1:65" s="2" customFormat="1" ht="24.2" customHeight="1">
      <c r="A230" s="36"/>
      <c r="B230" s="37"/>
      <c r="C230" s="176" t="s">
        <v>431</v>
      </c>
      <c r="D230" s="176" t="s">
        <v>135</v>
      </c>
      <c r="E230" s="177" t="s">
        <v>451</v>
      </c>
      <c r="F230" s="178" t="s">
        <v>452</v>
      </c>
      <c r="G230" s="179" t="s">
        <v>242</v>
      </c>
      <c r="H230" s="180">
        <v>414.45600000000002</v>
      </c>
      <c r="I230" s="181"/>
      <c r="J230" s="182">
        <f>ROUND(I230*H230,2)</f>
        <v>0</v>
      </c>
      <c r="K230" s="178" t="s">
        <v>139</v>
      </c>
      <c r="L230" s="41"/>
      <c r="M230" s="183" t="s">
        <v>32</v>
      </c>
      <c r="N230" s="184" t="s">
        <v>51</v>
      </c>
      <c r="O230" s="66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7" t="s">
        <v>150</v>
      </c>
      <c r="AT230" s="187" t="s">
        <v>135</v>
      </c>
      <c r="AU230" s="187" t="s">
        <v>141</v>
      </c>
      <c r="AY230" s="18" t="s">
        <v>132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18" t="s">
        <v>141</v>
      </c>
      <c r="BK230" s="188">
        <f>ROUND(I230*H230,2)</f>
        <v>0</v>
      </c>
      <c r="BL230" s="18" t="s">
        <v>150</v>
      </c>
      <c r="BM230" s="187" t="s">
        <v>1181</v>
      </c>
    </row>
    <row r="231" spans="1:65" s="13" customFormat="1">
      <c r="B231" s="194"/>
      <c r="C231" s="195"/>
      <c r="D231" s="196" t="s">
        <v>193</v>
      </c>
      <c r="E231" s="197" t="s">
        <v>32</v>
      </c>
      <c r="F231" s="198" t="s">
        <v>454</v>
      </c>
      <c r="G231" s="195"/>
      <c r="H231" s="199">
        <v>414.45600000000002</v>
      </c>
      <c r="I231" s="200"/>
      <c r="J231" s="195"/>
      <c r="K231" s="195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193</v>
      </c>
      <c r="AU231" s="205" t="s">
        <v>141</v>
      </c>
      <c r="AV231" s="13" t="s">
        <v>141</v>
      </c>
      <c r="AW231" s="13" t="s">
        <v>41</v>
      </c>
      <c r="AX231" s="13" t="s">
        <v>79</v>
      </c>
      <c r="AY231" s="205" t="s">
        <v>132</v>
      </c>
    </row>
    <row r="232" spans="1:65" s="14" customFormat="1">
      <c r="B232" s="206"/>
      <c r="C232" s="207"/>
      <c r="D232" s="196" t="s">
        <v>193</v>
      </c>
      <c r="E232" s="208" t="s">
        <v>32</v>
      </c>
      <c r="F232" s="209" t="s">
        <v>195</v>
      </c>
      <c r="G232" s="207"/>
      <c r="H232" s="210">
        <v>414.45600000000002</v>
      </c>
      <c r="I232" s="211"/>
      <c r="J232" s="207"/>
      <c r="K232" s="207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193</v>
      </c>
      <c r="AU232" s="216" t="s">
        <v>141</v>
      </c>
      <c r="AV232" s="14" t="s">
        <v>150</v>
      </c>
      <c r="AW232" s="14" t="s">
        <v>41</v>
      </c>
      <c r="AX232" s="14" t="s">
        <v>21</v>
      </c>
      <c r="AY232" s="216" t="s">
        <v>132</v>
      </c>
    </row>
    <row r="233" spans="1:65" s="2" customFormat="1" ht="14.45" customHeight="1">
      <c r="A233" s="36"/>
      <c r="B233" s="37"/>
      <c r="C233" s="176" t="s">
        <v>435</v>
      </c>
      <c r="D233" s="176" t="s">
        <v>135</v>
      </c>
      <c r="E233" s="177" t="s">
        <v>456</v>
      </c>
      <c r="F233" s="178" t="s">
        <v>457</v>
      </c>
      <c r="G233" s="179" t="s">
        <v>242</v>
      </c>
      <c r="H233" s="180">
        <v>29.603999999999999</v>
      </c>
      <c r="I233" s="181"/>
      <c r="J233" s="182">
        <f>ROUND(I233*H233,2)</f>
        <v>0</v>
      </c>
      <c r="K233" s="178" t="s">
        <v>139</v>
      </c>
      <c r="L233" s="41"/>
      <c r="M233" s="183" t="s">
        <v>32</v>
      </c>
      <c r="N233" s="184" t="s">
        <v>51</v>
      </c>
      <c r="O233" s="66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7" t="s">
        <v>150</v>
      </c>
      <c r="AT233" s="187" t="s">
        <v>135</v>
      </c>
      <c r="AU233" s="187" t="s">
        <v>141</v>
      </c>
      <c r="AY233" s="18" t="s">
        <v>132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8" t="s">
        <v>141</v>
      </c>
      <c r="BK233" s="188">
        <f>ROUND(I233*H233,2)</f>
        <v>0</v>
      </c>
      <c r="BL233" s="18" t="s">
        <v>150</v>
      </c>
      <c r="BM233" s="187" t="s">
        <v>1182</v>
      </c>
    </row>
    <row r="234" spans="1:65" s="2" customFormat="1" ht="24.2" customHeight="1">
      <c r="A234" s="36"/>
      <c r="B234" s="37"/>
      <c r="C234" s="176" t="s">
        <v>440</v>
      </c>
      <c r="D234" s="176" t="s">
        <v>135</v>
      </c>
      <c r="E234" s="177" t="s">
        <v>460</v>
      </c>
      <c r="F234" s="178" t="s">
        <v>461</v>
      </c>
      <c r="G234" s="179" t="s">
        <v>242</v>
      </c>
      <c r="H234" s="180">
        <v>29.603999999999999</v>
      </c>
      <c r="I234" s="181"/>
      <c r="J234" s="182">
        <f>ROUND(I234*H234,2)</f>
        <v>0</v>
      </c>
      <c r="K234" s="178" t="s">
        <v>139</v>
      </c>
      <c r="L234" s="41"/>
      <c r="M234" s="183" t="s">
        <v>32</v>
      </c>
      <c r="N234" s="184" t="s">
        <v>51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150</v>
      </c>
      <c r="AT234" s="187" t="s">
        <v>135</v>
      </c>
      <c r="AU234" s="187" t="s">
        <v>141</v>
      </c>
      <c r="AY234" s="18" t="s">
        <v>132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141</v>
      </c>
      <c r="BK234" s="188">
        <f>ROUND(I234*H234,2)</f>
        <v>0</v>
      </c>
      <c r="BL234" s="18" t="s">
        <v>150</v>
      </c>
      <c r="BM234" s="187" t="s">
        <v>1183</v>
      </c>
    </row>
    <row r="235" spans="1:65" s="12" customFormat="1" ht="22.9" customHeight="1">
      <c r="B235" s="160"/>
      <c r="C235" s="161"/>
      <c r="D235" s="162" t="s">
        <v>78</v>
      </c>
      <c r="E235" s="174" t="s">
        <v>463</v>
      </c>
      <c r="F235" s="174" t="s">
        <v>464</v>
      </c>
      <c r="G235" s="161"/>
      <c r="H235" s="161"/>
      <c r="I235" s="164"/>
      <c r="J235" s="175">
        <f>BK235</f>
        <v>0</v>
      </c>
      <c r="K235" s="161"/>
      <c r="L235" s="166"/>
      <c r="M235" s="167"/>
      <c r="N235" s="168"/>
      <c r="O235" s="168"/>
      <c r="P235" s="169">
        <f>P236</f>
        <v>0</v>
      </c>
      <c r="Q235" s="168"/>
      <c r="R235" s="169">
        <f>R236</f>
        <v>0</v>
      </c>
      <c r="S235" s="168"/>
      <c r="T235" s="170">
        <f>T236</f>
        <v>0</v>
      </c>
      <c r="AR235" s="171" t="s">
        <v>21</v>
      </c>
      <c r="AT235" s="172" t="s">
        <v>78</v>
      </c>
      <c r="AU235" s="172" t="s">
        <v>21</v>
      </c>
      <c r="AY235" s="171" t="s">
        <v>132</v>
      </c>
      <c r="BK235" s="173">
        <f>BK236</f>
        <v>0</v>
      </c>
    </row>
    <row r="236" spans="1:65" s="2" customFormat="1" ht="24.2" customHeight="1">
      <c r="A236" s="36"/>
      <c r="B236" s="37"/>
      <c r="C236" s="176" t="s">
        <v>446</v>
      </c>
      <c r="D236" s="176" t="s">
        <v>135</v>
      </c>
      <c r="E236" s="177" t="s">
        <v>466</v>
      </c>
      <c r="F236" s="178" t="s">
        <v>467</v>
      </c>
      <c r="G236" s="179" t="s">
        <v>242</v>
      </c>
      <c r="H236" s="180">
        <v>35.311999999999998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150</v>
      </c>
      <c r="AT236" s="187" t="s">
        <v>135</v>
      </c>
      <c r="AU236" s="187" t="s">
        <v>141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150</v>
      </c>
      <c r="BM236" s="187" t="s">
        <v>1184</v>
      </c>
    </row>
    <row r="237" spans="1:65" s="12" customFormat="1" ht="25.9" customHeight="1">
      <c r="B237" s="160"/>
      <c r="C237" s="161"/>
      <c r="D237" s="162" t="s">
        <v>78</v>
      </c>
      <c r="E237" s="163" t="s">
        <v>469</v>
      </c>
      <c r="F237" s="163" t="s">
        <v>470</v>
      </c>
      <c r="G237" s="161"/>
      <c r="H237" s="161"/>
      <c r="I237" s="164"/>
      <c r="J237" s="165">
        <f>BK237</f>
        <v>0</v>
      </c>
      <c r="K237" s="161"/>
      <c r="L237" s="166"/>
      <c r="M237" s="167"/>
      <c r="N237" s="168"/>
      <c r="O237" s="168"/>
      <c r="P237" s="169">
        <f>SUM(P238:P272)</f>
        <v>0</v>
      </c>
      <c r="Q237" s="168"/>
      <c r="R237" s="169">
        <f>SUM(R238:R272)</f>
        <v>2.9654693999999999</v>
      </c>
      <c r="S237" s="168"/>
      <c r="T237" s="170">
        <f>SUM(T238:T272)</f>
        <v>2.0544506</v>
      </c>
      <c r="AR237" s="171" t="s">
        <v>141</v>
      </c>
      <c r="AT237" s="172" t="s">
        <v>78</v>
      </c>
      <c r="AU237" s="172" t="s">
        <v>79</v>
      </c>
      <c r="AY237" s="171" t="s">
        <v>132</v>
      </c>
      <c r="BK237" s="173">
        <f>SUM(BK238:BK272)</f>
        <v>0</v>
      </c>
    </row>
    <row r="238" spans="1:65" s="2" customFormat="1" ht="14.45" customHeight="1">
      <c r="A238" s="36"/>
      <c r="B238" s="37"/>
      <c r="C238" s="176" t="s">
        <v>450</v>
      </c>
      <c r="D238" s="176" t="s">
        <v>135</v>
      </c>
      <c r="E238" s="177" t="s">
        <v>472</v>
      </c>
      <c r="F238" s="178" t="s">
        <v>473</v>
      </c>
      <c r="G238" s="179" t="s">
        <v>191</v>
      </c>
      <c r="H238" s="180">
        <v>301.83999999999997</v>
      </c>
      <c r="I238" s="181"/>
      <c r="J238" s="182">
        <f>ROUND(I238*H238,2)</f>
        <v>0</v>
      </c>
      <c r="K238" s="178" t="s">
        <v>139</v>
      </c>
      <c r="L238" s="41"/>
      <c r="M238" s="183" t="s">
        <v>32</v>
      </c>
      <c r="N238" s="184" t="s">
        <v>51</v>
      </c>
      <c r="O238" s="66"/>
      <c r="P238" s="185">
        <f>O238*H238</f>
        <v>0</v>
      </c>
      <c r="Q238" s="185">
        <v>0</v>
      </c>
      <c r="R238" s="185">
        <f>Q238*H238</f>
        <v>0</v>
      </c>
      <c r="S238" s="185">
        <v>5.94E-3</v>
      </c>
      <c r="T238" s="186">
        <f>S238*H238</f>
        <v>1.7929295999999999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259</v>
      </c>
      <c r="AT238" s="187" t="s">
        <v>135</v>
      </c>
      <c r="AU238" s="187" t="s">
        <v>21</v>
      </c>
      <c r="AY238" s="18" t="s">
        <v>132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8" t="s">
        <v>141</v>
      </c>
      <c r="BK238" s="188">
        <f>ROUND(I238*H238,2)</f>
        <v>0</v>
      </c>
      <c r="BL238" s="18" t="s">
        <v>259</v>
      </c>
      <c r="BM238" s="187" t="s">
        <v>1185</v>
      </c>
    </row>
    <row r="239" spans="1:65" s="2" customFormat="1" ht="14.45" customHeight="1">
      <c r="A239" s="36"/>
      <c r="B239" s="37"/>
      <c r="C239" s="176" t="s">
        <v>455</v>
      </c>
      <c r="D239" s="176" t="s">
        <v>135</v>
      </c>
      <c r="E239" s="177" t="s">
        <v>476</v>
      </c>
      <c r="F239" s="178" t="s">
        <v>477</v>
      </c>
      <c r="G239" s="179" t="s">
        <v>221</v>
      </c>
      <c r="H239" s="180">
        <v>21.05</v>
      </c>
      <c r="I239" s="181"/>
      <c r="J239" s="182">
        <f>ROUND(I239*H239,2)</f>
        <v>0</v>
      </c>
      <c r="K239" s="178" t="s">
        <v>139</v>
      </c>
      <c r="L239" s="41"/>
      <c r="M239" s="183" t="s">
        <v>32</v>
      </c>
      <c r="N239" s="184" t="s">
        <v>51</v>
      </c>
      <c r="O239" s="66"/>
      <c r="P239" s="185">
        <f>O239*H239</f>
        <v>0</v>
      </c>
      <c r="Q239" s="185">
        <v>0</v>
      </c>
      <c r="R239" s="185">
        <f>Q239*H239</f>
        <v>0</v>
      </c>
      <c r="S239" s="185">
        <v>3.3800000000000002E-3</v>
      </c>
      <c r="T239" s="186">
        <f>S239*H239</f>
        <v>7.1149000000000004E-2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7" t="s">
        <v>259</v>
      </c>
      <c r="AT239" s="187" t="s">
        <v>135</v>
      </c>
      <c r="AU239" s="187" t="s">
        <v>21</v>
      </c>
      <c r="AY239" s="18" t="s">
        <v>132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8" t="s">
        <v>141</v>
      </c>
      <c r="BK239" s="188">
        <f>ROUND(I239*H239,2)</f>
        <v>0</v>
      </c>
      <c r="BL239" s="18" t="s">
        <v>259</v>
      </c>
      <c r="BM239" s="187" t="s">
        <v>1186</v>
      </c>
    </row>
    <row r="240" spans="1:65" s="2" customFormat="1" ht="14.45" customHeight="1">
      <c r="A240" s="36"/>
      <c r="B240" s="37"/>
      <c r="C240" s="176" t="s">
        <v>459</v>
      </c>
      <c r="D240" s="176" t="s">
        <v>135</v>
      </c>
      <c r="E240" s="177" t="s">
        <v>480</v>
      </c>
      <c r="F240" s="178" t="s">
        <v>481</v>
      </c>
      <c r="G240" s="179" t="s">
        <v>221</v>
      </c>
      <c r="H240" s="180">
        <v>39.200000000000003</v>
      </c>
      <c r="I240" s="181"/>
      <c r="J240" s="182">
        <f>ROUND(I240*H240,2)</f>
        <v>0</v>
      </c>
      <c r="K240" s="178" t="s">
        <v>139</v>
      </c>
      <c r="L240" s="41"/>
      <c r="M240" s="183" t="s">
        <v>32</v>
      </c>
      <c r="N240" s="184" t="s">
        <v>51</v>
      </c>
      <c r="O240" s="66"/>
      <c r="P240" s="185">
        <f>O240*H240</f>
        <v>0</v>
      </c>
      <c r="Q240" s="185">
        <v>0</v>
      </c>
      <c r="R240" s="185">
        <f>Q240*H240</f>
        <v>0</v>
      </c>
      <c r="S240" s="185">
        <v>1.91E-3</v>
      </c>
      <c r="T240" s="186">
        <f>S240*H240</f>
        <v>7.4872000000000008E-2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7" t="s">
        <v>259</v>
      </c>
      <c r="AT240" s="187" t="s">
        <v>135</v>
      </c>
      <c r="AU240" s="187" t="s">
        <v>21</v>
      </c>
      <c r="AY240" s="18" t="s">
        <v>132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8" t="s">
        <v>141</v>
      </c>
      <c r="BK240" s="188">
        <f>ROUND(I240*H240,2)</f>
        <v>0</v>
      </c>
      <c r="BL240" s="18" t="s">
        <v>259</v>
      </c>
      <c r="BM240" s="187" t="s">
        <v>1187</v>
      </c>
    </row>
    <row r="241" spans="1:65" s="15" customFormat="1">
      <c r="B241" s="227"/>
      <c r="C241" s="228"/>
      <c r="D241" s="196" t="s">
        <v>193</v>
      </c>
      <c r="E241" s="229" t="s">
        <v>32</v>
      </c>
      <c r="F241" s="230" t="s">
        <v>1188</v>
      </c>
      <c r="G241" s="228"/>
      <c r="H241" s="229" t="s">
        <v>32</v>
      </c>
      <c r="I241" s="231"/>
      <c r="J241" s="228"/>
      <c r="K241" s="228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193</v>
      </c>
      <c r="AU241" s="236" t="s">
        <v>21</v>
      </c>
      <c r="AV241" s="15" t="s">
        <v>21</v>
      </c>
      <c r="AW241" s="15" t="s">
        <v>41</v>
      </c>
      <c r="AX241" s="15" t="s">
        <v>79</v>
      </c>
      <c r="AY241" s="236" t="s">
        <v>132</v>
      </c>
    </row>
    <row r="242" spans="1:65" s="13" customFormat="1">
      <c r="B242" s="194"/>
      <c r="C242" s="195"/>
      <c r="D242" s="196" t="s">
        <v>193</v>
      </c>
      <c r="E242" s="197" t="s">
        <v>32</v>
      </c>
      <c r="F242" s="198" t="s">
        <v>1189</v>
      </c>
      <c r="G242" s="195"/>
      <c r="H242" s="199">
        <v>39.200000000000003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193</v>
      </c>
      <c r="AU242" s="205" t="s">
        <v>21</v>
      </c>
      <c r="AV242" s="13" t="s">
        <v>141</v>
      </c>
      <c r="AW242" s="13" t="s">
        <v>41</v>
      </c>
      <c r="AX242" s="13" t="s">
        <v>79</v>
      </c>
      <c r="AY242" s="205" t="s">
        <v>132</v>
      </c>
    </row>
    <row r="243" spans="1:65" s="14" customFormat="1">
      <c r="B243" s="206"/>
      <c r="C243" s="207"/>
      <c r="D243" s="196" t="s">
        <v>193</v>
      </c>
      <c r="E243" s="208" t="s">
        <v>32</v>
      </c>
      <c r="F243" s="209" t="s">
        <v>195</v>
      </c>
      <c r="G243" s="207"/>
      <c r="H243" s="210">
        <v>39.200000000000003</v>
      </c>
      <c r="I243" s="211"/>
      <c r="J243" s="207"/>
      <c r="K243" s="207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193</v>
      </c>
      <c r="AU243" s="216" t="s">
        <v>21</v>
      </c>
      <c r="AV243" s="14" t="s">
        <v>150</v>
      </c>
      <c r="AW243" s="14" t="s">
        <v>41</v>
      </c>
      <c r="AX243" s="14" t="s">
        <v>21</v>
      </c>
      <c r="AY243" s="216" t="s">
        <v>132</v>
      </c>
    </row>
    <row r="244" spans="1:65" s="2" customFormat="1" ht="14.45" customHeight="1">
      <c r="A244" s="36"/>
      <c r="B244" s="37"/>
      <c r="C244" s="176" t="s">
        <v>465</v>
      </c>
      <c r="D244" s="176" t="s">
        <v>135</v>
      </c>
      <c r="E244" s="177" t="s">
        <v>484</v>
      </c>
      <c r="F244" s="178" t="s">
        <v>485</v>
      </c>
      <c r="G244" s="179" t="s">
        <v>221</v>
      </c>
      <c r="H244" s="180">
        <v>39.200000000000003</v>
      </c>
      <c r="I244" s="181"/>
      <c r="J244" s="182">
        <f>ROUND(I244*H244,2)</f>
        <v>0</v>
      </c>
      <c r="K244" s="178" t="s">
        <v>139</v>
      </c>
      <c r="L244" s="41"/>
      <c r="M244" s="183" t="s">
        <v>32</v>
      </c>
      <c r="N244" s="184" t="s">
        <v>51</v>
      </c>
      <c r="O244" s="66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7" t="s">
        <v>259</v>
      </c>
      <c r="AT244" s="187" t="s">
        <v>135</v>
      </c>
      <c r="AU244" s="187" t="s">
        <v>21</v>
      </c>
      <c r="AY244" s="18" t="s">
        <v>132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18" t="s">
        <v>141</v>
      </c>
      <c r="BK244" s="188">
        <f>ROUND(I244*H244,2)</f>
        <v>0</v>
      </c>
      <c r="BL244" s="18" t="s">
        <v>259</v>
      </c>
      <c r="BM244" s="187" t="s">
        <v>1190</v>
      </c>
    </row>
    <row r="245" spans="1:65" s="2" customFormat="1" ht="14.45" customHeight="1">
      <c r="A245" s="36"/>
      <c r="B245" s="37"/>
      <c r="C245" s="176" t="s">
        <v>471</v>
      </c>
      <c r="D245" s="176" t="s">
        <v>135</v>
      </c>
      <c r="E245" s="177" t="s">
        <v>488</v>
      </c>
      <c r="F245" s="178" t="s">
        <v>489</v>
      </c>
      <c r="G245" s="179" t="s">
        <v>221</v>
      </c>
      <c r="H245" s="180">
        <v>30.4</v>
      </c>
      <c r="I245" s="181"/>
      <c r="J245" s="182">
        <f>ROUND(I245*H245,2)</f>
        <v>0</v>
      </c>
      <c r="K245" s="178" t="s">
        <v>139</v>
      </c>
      <c r="L245" s="41"/>
      <c r="M245" s="183" t="s">
        <v>32</v>
      </c>
      <c r="N245" s="184" t="s">
        <v>51</v>
      </c>
      <c r="O245" s="66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7" t="s">
        <v>259</v>
      </c>
      <c r="AT245" s="187" t="s">
        <v>135</v>
      </c>
      <c r="AU245" s="187" t="s">
        <v>21</v>
      </c>
      <c r="AY245" s="18" t="s">
        <v>132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8" t="s">
        <v>141</v>
      </c>
      <c r="BK245" s="188">
        <f>ROUND(I245*H245,2)</f>
        <v>0</v>
      </c>
      <c r="BL245" s="18" t="s">
        <v>259</v>
      </c>
      <c r="BM245" s="187" t="s">
        <v>1191</v>
      </c>
    </row>
    <row r="246" spans="1:65" s="13" customFormat="1">
      <c r="B246" s="194"/>
      <c r="C246" s="195"/>
      <c r="D246" s="196" t="s">
        <v>193</v>
      </c>
      <c r="E246" s="197" t="s">
        <v>32</v>
      </c>
      <c r="F246" s="198" t="s">
        <v>491</v>
      </c>
      <c r="G246" s="195"/>
      <c r="H246" s="199">
        <v>30.4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193</v>
      </c>
      <c r="AU246" s="205" t="s">
        <v>21</v>
      </c>
      <c r="AV246" s="13" t="s">
        <v>141</v>
      </c>
      <c r="AW246" s="13" t="s">
        <v>41</v>
      </c>
      <c r="AX246" s="13" t="s">
        <v>79</v>
      </c>
      <c r="AY246" s="205" t="s">
        <v>132</v>
      </c>
    </row>
    <row r="247" spans="1:65" s="14" customFormat="1">
      <c r="B247" s="206"/>
      <c r="C247" s="207"/>
      <c r="D247" s="196" t="s">
        <v>193</v>
      </c>
      <c r="E247" s="208" t="s">
        <v>32</v>
      </c>
      <c r="F247" s="209" t="s">
        <v>195</v>
      </c>
      <c r="G247" s="207"/>
      <c r="H247" s="210">
        <v>30.4</v>
      </c>
      <c r="I247" s="211"/>
      <c r="J247" s="207"/>
      <c r="K247" s="207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193</v>
      </c>
      <c r="AU247" s="216" t="s">
        <v>21</v>
      </c>
      <c r="AV247" s="14" t="s">
        <v>150</v>
      </c>
      <c r="AW247" s="14" t="s">
        <v>41</v>
      </c>
      <c r="AX247" s="14" t="s">
        <v>21</v>
      </c>
      <c r="AY247" s="216" t="s">
        <v>132</v>
      </c>
    </row>
    <row r="248" spans="1:65" s="2" customFormat="1" ht="14.45" customHeight="1">
      <c r="A248" s="36"/>
      <c r="B248" s="37"/>
      <c r="C248" s="176" t="s">
        <v>475</v>
      </c>
      <c r="D248" s="176" t="s">
        <v>135</v>
      </c>
      <c r="E248" s="177" t="s">
        <v>493</v>
      </c>
      <c r="F248" s="178" t="s">
        <v>494</v>
      </c>
      <c r="G248" s="179" t="s">
        <v>221</v>
      </c>
      <c r="H248" s="180">
        <v>8</v>
      </c>
      <c r="I248" s="181"/>
      <c r="J248" s="182">
        <f t="shared" ref="J248:J254" si="0">ROUND(I248*H248,2)</f>
        <v>0</v>
      </c>
      <c r="K248" s="178" t="s">
        <v>139</v>
      </c>
      <c r="L248" s="41"/>
      <c r="M248" s="183" t="s">
        <v>32</v>
      </c>
      <c r="N248" s="184" t="s">
        <v>51</v>
      </c>
      <c r="O248" s="66"/>
      <c r="P248" s="185">
        <f t="shared" ref="P248:P254" si="1">O248*H248</f>
        <v>0</v>
      </c>
      <c r="Q248" s="185">
        <v>0</v>
      </c>
      <c r="R248" s="185">
        <f t="shared" ref="R248:R254" si="2">Q248*H248</f>
        <v>0</v>
      </c>
      <c r="S248" s="185">
        <v>0</v>
      </c>
      <c r="T248" s="186">
        <f t="shared" ref="T248:T254" si="3"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7" t="s">
        <v>259</v>
      </c>
      <c r="AT248" s="187" t="s">
        <v>135</v>
      </c>
      <c r="AU248" s="187" t="s">
        <v>21</v>
      </c>
      <c r="AY248" s="18" t="s">
        <v>132</v>
      </c>
      <c r="BE248" s="188">
        <f t="shared" ref="BE248:BE254" si="4">IF(N248="základní",J248,0)</f>
        <v>0</v>
      </c>
      <c r="BF248" s="188">
        <f t="shared" ref="BF248:BF254" si="5">IF(N248="snížená",J248,0)</f>
        <v>0</v>
      </c>
      <c r="BG248" s="188">
        <f t="shared" ref="BG248:BG254" si="6">IF(N248="zákl. přenesená",J248,0)</f>
        <v>0</v>
      </c>
      <c r="BH248" s="188">
        <f t="shared" ref="BH248:BH254" si="7">IF(N248="sníž. přenesená",J248,0)</f>
        <v>0</v>
      </c>
      <c r="BI248" s="188">
        <f t="shared" ref="BI248:BI254" si="8">IF(N248="nulová",J248,0)</f>
        <v>0</v>
      </c>
      <c r="BJ248" s="18" t="s">
        <v>141</v>
      </c>
      <c r="BK248" s="188">
        <f t="shared" ref="BK248:BK254" si="9">ROUND(I248*H248,2)</f>
        <v>0</v>
      </c>
      <c r="BL248" s="18" t="s">
        <v>259</v>
      </c>
      <c r="BM248" s="187" t="s">
        <v>1192</v>
      </c>
    </row>
    <row r="249" spans="1:65" s="2" customFormat="1" ht="24.2" customHeight="1">
      <c r="A249" s="36"/>
      <c r="B249" s="37"/>
      <c r="C249" s="176" t="s">
        <v>479</v>
      </c>
      <c r="D249" s="176" t="s">
        <v>135</v>
      </c>
      <c r="E249" s="177" t="s">
        <v>497</v>
      </c>
      <c r="F249" s="178" t="s">
        <v>498</v>
      </c>
      <c r="G249" s="179" t="s">
        <v>191</v>
      </c>
      <c r="H249" s="180">
        <v>301.83999999999997</v>
      </c>
      <c r="I249" s="181"/>
      <c r="J249" s="182">
        <f t="shared" si="0"/>
        <v>0</v>
      </c>
      <c r="K249" s="178" t="s">
        <v>139</v>
      </c>
      <c r="L249" s="41"/>
      <c r="M249" s="183" t="s">
        <v>32</v>
      </c>
      <c r="N249" s="184" t="s">
        <v>51</v>
      </c>
      <c r="O249" s="66"/>
      <c r="P249" s="185">
        <f t="shared" si="1"/>
        <v>0</v>
      </c>
      <c r="Q249" s="185">
        <v>7.5599999999999999E-3</v>
      </c>
      <c r="R249" s="185">
        <f t="shared" si="2"/>
        <v>2.2819103999999997</v>
      </c>
      <c r="S249" s="185">
        <v>0</v>
      </c>
      <c r="T249" s="186">
        <f t="shared" si="3"/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7" t="s">
        <v>259</v>
      </c>
      <c r="AT249" s="187" t="s">
        <v>135</v>
      </c>
      <c r="AU249" s="187" t="s">
        <v>21</v>
      </c>
      <c r="AY249" s="18" t="s">
        <v>132</v>
      </c>
      <c r="BE249" s="188">
        <f t="shared" si="4"/>
        <v>0</v>
      </c>
      <c r="BF249" s="188">
        <f t="shared" si="5"/>
        <v>0</v>
      </c>
      <c r="BG249" s="188">
        <f t="shared" si="6"/>
        <v>0</v>
      </c>
      <c r="BH249" s="188">
        <f t="shared" si="7"/>
        <v>0</v>
      </c>
      <c r="BI249" s="188">
        <f t="shared" si="8"/>
        <v>0</v>
      </c>
      <c r="BJ249" s="18" t="s">
        <v>141</v>
      </c>
      <c r="BK249" s="188">
        <f t="shared" si="9"/>
        <v>0</v>
      </c>
      <c r="BL249" s="18" t="s">
        <v>259</v>
      </c>
      <c r="BM249" s="187" t="s">
        <v>1193</v>
      </c>
    </row>
    <row r="250" spans="1:65" s="2" customFormat="1" ht="14.45" customHeight="1">
      <c r="A250" s="36"/>
      <c r="B250" s="37"/>
      <c r="C250" s="176" t="s">
        <v>483</v>
      </c>
      <c r="D250" s="176" t="s">
        <v>135</v>
      </c>
      <c r="E250" s="177" t="s">
        <v>501</v>
      </c>
      <c r="F250" s="178" t="s">
        <v>502</v>
      </c>
      <c r="G250" s="179" t="s">
        <v>373</v>
      </c>
      <c r="H250" s="180">
        <v>7</v>
      </c>
      <c r="I250" s="181"/>
      <c r="J250" s="182">
        <f t="shared" si="0"/>
        <v>0</v>
      </c>
      <c r="K250" s="178" t="s">
        <v>139</v>
      </c>
      <c r="L250" s="41"/>
      <c r="M250" s="183" t="s">
        <v>32</v>
      </c>
      <c r="N250" s="184" t="s">
        <v>51</v>
      </c>
      <c r="O250" s="66"/>
      <c r="P250" s="185">
        <f t="shared" si="1"/>
        <v>0</v>
      </c>
      <c r="Q250" s="185">
        <v>0</v>
      </c>
      <c r="R250" s="185">
        <f t="shared" si="2"/>
        <v>0</v>
      </c>
      <c r="S250" s="185">
        <v>0</v>
      </c>
      <c r="T250" s="186">
        <f t="shared" si="3"/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7" t="s">
        <v>259</v>
      </c>
      <c r="AT250" s="187" t="s">
        <v>135</v>
      </c>
      <c r="AU250" s="187" t="s">
        <v>21</v>
      </c>
      <c r="AY250" s="18" t="s">
        <v>132</v>
      </c>
      <c r="BE250" s="188">
        <f t="shared" si="4"/>
        <v>0</v>
      </c>
      <c r="BF250" s="188">
        <f t="shared" si="5"/>
        <v>0</v>
      </c>
      <c r="BG250" s="188">
        <f t="shared" si="6"/>
        <v>0</v>
      </c>
      <c r="BH250" s="188">
        <f t="shared" si="7"/>
        <v>0</v>
      </c>
      <c r="BI250" s="188">
        <f t="shared" si="8"/>
        <v>0</v>
      </c>
      <c r="BJ250" s="18" t="s">
        <v>141</v>
      </c>
      <c r="BK250" s="188">
        <f t="shared" si="9"/>
        <v>0</v>
      </c>
      <c r="BL250" s="18" t="s">
        <v>259</v>
      </c>
      <c r="BM250" s="187" t="s">
        <v>1194</v>
      </c>
    </row>
    <row r="251" spans="1:65" s="2" customFormat="1" ht="14.45" customHeight="1">
      <c r="A251" s="36"/>
      <c r="B251" s="37"/>
      <c r="C251" s="217" t="s">
        <v>487</v>
      </c>
      <c r="D251" s="217" t="s">
        <v>234</v>
      </c>
      <c r="E251" s="218" t="s">
        <v>505</v>
      </c>
      <c r="F251" s="219" t="s">
        <v>506</v>
      </c>
      <c r="G251" s="220" t="s">
        <v>373</v>
      </c>
      <c r="H251" s="221">
        <v>7</v>
      </c>
      <c r="I251" s="222"/>
      <c r="J251" s="223">
        <f t="shared" si="0"/>
        <v>0</v>
      </c>
      <c r="K251" s="219" t="s">
        <v>139</v>
      </c>
      <c r="L251" s="224"/>
      <c r="M251" s="225" t="s">
        <v>32</v>
      </c>
      <c r="N251" s="226" t="s">
        <v>51</v>
      </c>
      <c r="O251" s="66"/>
      <c r="P251" s="185">
        <f t="shared" si="1"/>
        <v>0</v>
      </c>
      <c r="Q251" s="185">
        <v>8.6999999999999994E-3</v>
      </c>
      <c r="R251" s="185">
        <f t="shared" si="2"/>
        <v>6.0899999999999996E-2</v>
      </c>
      <c r="S251" s="185">
        <v>0</v>
      </c>
      <c r="T251" s="186">
        <f t="shared" si="3"/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342</v>
      </c>
      <c r="AT251" s="187" t="s">
        <v>234</v>
      </c>
      <c r="AU251" s="187" t="s">
        <v>21</v>
      </c>
      <c r="AY251" s="18" t="s">
        <v>132</v>
      </c>
      <c r="BE251" s="188">
        <f t="shared" si="4"/>
        <v>0</v>
      </c>
      <c r="BF251" s="188">
        <f t="shared" si="5"/>
        <v>0</v>
      </c>
      <c r="BG251" s="188">
        <f t="shared" si="6"/>
        <v>0</v>
      </c>
      <c r="BH251" s="188">
        <f t="shared" si="7"/>
        <v>0</v>
      </c>
      <c r="BI251" s="188">
        <f t="shared" si="8"/>
        <v>0</v>
      </c>
      <c r="BJ251" s="18" t="s">
        <v>141</v>
      </c>
      <c r="BK251" s="188">
        <f t="shared" si="9"/>
        <v>0</v>
      </c>
      <c r="BL251" s="18" t="s">
        <v>259</v>
      </c>
      <c r="BM251" s="187" t="s">
        <v>1195</v>
      </c>
    </row>
    <row r="252" spans="1:65" s="2" customFormat="1" ht="14.45" customHeight="1">
      <c r="A252" s="36"/>
      <c r="B252" s="37"/>
      <c r="C252" s="176" t="s">
        <v>492</v>
      </c>
      <c r="D252" s="176" t="s">
        <v>135</v>
      </c>
      <c r="E252" s="177" t="s">
        <v>509</v>
      </c>
      <c r="F252" s="178" t="s">
        <v>510</v>
      </c>
      <c r="G252" s="179" t="s">
        <v>221</v>
      </c>
      <c r="H252" s="180">
        <v>21</v>
      </c>
      <c r="I252" s="181"/>
      <c r="J252" s="182">
        <f t="shared" si="0"/>
        <v>0</v>
      </c>
      <c r="K252" s="178" t="s">
        <v>139</v>
      </c>
      <c r="L252" s="41"/>
      <c r="M252" s="183" t="s">
        <v>32</v>
      </c>
      <c r="N252" s="184" t="s">
        <v>51</v>
      </c>
      <c r="O252" s="66"/>
      <c r="P252" s="185">
        <f t="shared" si="1"/>
        <v>0</v>
      </c>
      <c r="Q252" s="185">
        <v>0</v>
      </c>
      <c r="R252" s="185">
        <f t="shared" si="2"/>
        <v>0</v>
      </c>
      <c r="S252" s="185">
        <v>0</v>
      </c>
      <c r="T252" s="186">
        <f t="shared" si="3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259</v>
      </c>
      <c r="AT252" s="187" t="s">
        <v>135</v>
      </c>
      <c r="AU252" s="187" t="s">
        <v>21</v>
      </c>
      <c r="AY252" s="18" t="s">
        <v>132</v>
      </c>
      <c r="BE252" s="188">
        <f t="shared" si="4"/>
        <v>0</v>
      </c>
      <c r="BF252" s="188">
        <f t="shared" si="5"/>
        <v>0</v>
      </c>
      <c r="BG252" s="188">
        <f t="shared" si="6"/>
        <v>0</v>
      </c>
      <c r="BH252" s="188">
        <f t="shared" si="7"/>
        <v>0</v>
      </c>
      <c r="BI252" s="188">
        <f t="shared" si="8"/>
        <v>0</v>
      </c>
      <c r="BJ252" s="18" t="s">
        <v>141</v>
      </c>
      <c r="BK252" s="188">
        <f t="shared" si="9"/>
        <v>0</v>
      </c>
      <c r="BL252" s="18" t="s">
        <v>259</v>
      </c>
      <c r="BM252" s="187" t="s">
        <v>1196</v>
      </c>
    </row>
    <row r="253" spans="1:65" s="2" customFormat="1" ht="24.2" customHeight="1">
      <c r="A253" s="36"/>
      <c r="B253" s="37"/>
      <c r="C253" s="176" t="s">
        <v>496</v>
      </c>
      <c r="D253" s="176" t="s">
        <v>135</v>
      </c>
      <c r="E253" s="177" t="s">
        <v>513</v>
      </c>
      <c r="F253" s="178" t="s">
        <v>514</v>
      </c>
      <c r="G253" s="179" t="s">
        <v>221</v>
      </c>
      <c r="H253" s="180">
        <v>21</v>
      </c>
      <c r="I253" s="181"/>
      <c r="J253" s="182">
        <f t="shared" si="0"/>
        <v>0</v>
      </c>
      <c r="K253" s="178" t="s">
        <v>139</v>
      </c>
      <c r="L253" s="41"/>
      <c r="M253" s="183" t="s">
        <v>32</v>
      </c>
      <c r="N253" s="184" t="s">
        <v>51</v>
      </c>
      <c r="O253" s="66"/>
      <c r="P253" s="185">
        <f t="shared" si="1"/>
        <v>0</v>
      </c>
      <c r="Q253" s="185">
        <v>3.62E-3</v>
      </c>
      <c r="R253" s="185">
        <f t="shared" si="2"/>
        <v>7.6020000000000004E-2</v>
      </c>
      <c r="S253" s="185">
        <v>0</v>
      </c>
      <c r="T253" s="186">
        <f t="shared" si="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7" t="s">
        <v>259</v>
      </c>
      <c r="AT253" s="187" t="s">
        <v>135</v>
      </c>
      <c r="AU253" s="187" t="s">
        <v>21</v>
      </c>
      <c r="AY253" s="18" t="s">
        <v>132</v>
      </c>
      <c r="BE253" s="188">
        <f t="shared" si="4"/>
        <v>0</v>
      </c>
      <c r="BF253" s="188">
        <f t="shared" si="5"/>
        <v>0</v>
      </c>
      <c r="BG253" s="188">
        <f t="shared" si="6"/>
        <v>0</v>
      </c>
      <c r="BH253" s="188">
        <f t="shared" si="7"/>
        <v>0</v>
      </c>
      <c r="BI253" s="188">
        <f t="shared" si="8"/>
        <v>0</v>
      </c>
      <c r="BJ253" s="18" t="s">
        <v>141</v>
      </c>
      <c r="BK253" s="188">
        <f t="shared" si="9"/>
        <v>0</v>
      </c>
      <c r="BL253" s="18" t="s">
        <v>259</v>
      </c>
      <c r="BM253" s="187" t="s">
        <v>1197</v>
      </c>
    </row>
    <row r="254" spans="1:65" s="2" customFormat="1" ht="14.45" customHeight="1">
      <c r="A254" s="36"/>
      <c r="B254" s="37"/>
      <c r="C254" s="176" t="s">
        <v>500</v>
      </c>
      <c r="D254" s="176" t="s">
        <v>135</v>
      </c>
      <c r="E254" s="177" t="s">
        <v>1198</v>
      </c>
      <c r="F254" s="178" t="s">
        <v>1199</v>
      </c>
      <c r="G254" s="179" t="s">
        <v>221</v>
      </c>
      <c r="H254" s="180">
        <v>30</v>
      </c>
      <c r="I254" s="181"/>
      <c r="J254" s="182">
        <f t="shared" si="0"/>
        <v>0</v>
      </c>
      <c r="K254" s="178" t="s">
        <v>139</v>
      </c>
      <c r="L254" s="41"/>
      <c r="M254" s="183" t="s">
        <v>32</v>
      </c>
      <c r="N254" s="184" t="s">
        <v>51</v>
      </c>
      <c r="O254" s="66"/>
      <c r="P254" s="185">
        <f t="shared" si="1"/>
        <v>0</v>
      </c>
      <c r="Q254" s="185">
        <v>0</v>
      </c>
      <c r="R254" s="185">
        <f t="shared" si="2"/>
        <v>0</v>
      </c>
      <c r="S254" s="185">
        <v>0</v>
      </c>
      <c r="T254" s="186">
        <f t="shared" si="3"/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259</v>
      </c>
      <c r="AT254" s="187" t="s">
        <v>135</v>
      </c>
      <c r="AU254" s="187" t="s">
        <v>21</v>
      </c>
      <c r="AY254" s="18" t="s">
        <v>132</v>
      </c>
      <c r="BE254" s="188">
        <f t="shared" si="4"/>
        <v>0</v>
      </c>
      <c r="BF254" s="188">
        <f t="shared" si="5"/>
        <v>0</v>
      </c>
      <c r="BG254" s="188">
        <f t="shared" si="6"/>
        <v>0</v>
      </c>
      <c r="BH254" s="188">
        <f t="shared" si="7"/>
        <v>0</v>
      </c>
      <c r="BI254" s="188">
        <f t="shared" si="8"/>
        <v>0</v>
      </c>
      <c r="BJ254" s="18" t="s">
        <v>141</v>
      </c>
      <c r="BK254" s="188">
        <f t="shared" si="9"/>
        <v>0</v>
      </c>
      <c r="BL254" s="18" t="s">
        <v>259</v>
      </c>
      <c r="BM254" s="187" t="s">
        <v>1200</v>
      </c>
    </row>
    <row r="255" spans="1:65" s="15" customFormat="1">
      <c r="B255" s="227"/>
      <c r="C255" s="228"/>
      <c r="D255" s="196" t="s">
        <v>193</v>
      </c>
      <c r="E255" s="229" t="s">
        <v>32</v>
      </c>
      <c r="F255" s="230" t="s">
        <v>1201</v>
      </c>
      <c r="G255" s="228"/>
      <c r="H255" s="229" t="s">
        <v>32</v>
      </c>
      <c r="I255" s="231"/>
      <c r="J255" s="228"/>
      <c r="K255" s="228"/>
      <c r="L255" s="232"/>
      <c r="M255" s="233"/>
      <c r="N255" s="234"/>
      <c r="O255" s="234"/>
      <c r="P255" s="234"/>
      <c r="Q255" s="234"/>
      <c r="R255" s="234"/>
      <c r="S255" s="234"/>
      <c r="T255" s="235"/>
      <c r="AT255" s="236" t="s">
        <v>193</v>
      </c>
      <c r="AU255" s="236" t="s">
        <v>21</v>
      </c>
      <c r="AV255" s="15" t="s">
        <v>21</v>
      </c>
      <c r="AW255" s="15" t="s">
        <v>41</v>
      </c>
      <c r="AX255" s="15" t="s">
        <v>79</v>
      </c>
      <c r="AY255" s="236" t="s">
        <v>132</v>
      </c>
    </row>
    <row r="256" spans="1:65" s="13" customFormat="1">
      <c r="B256" s="194"/>
      <c r="C256" s="195"/>
      <c r="D256" s="196" t="s">
        <v>193</v>
      </c>
      <c r="E256" s="197" t="s">
        <v>32</v>
      </c>
      <c r="F256" s="198" t="s">
        <v>1202</v>
      </c>
      <c r="G256" s="195"/>
      <c r="H256" s="199">
        <v>30</v>
      </c>
      <c r="I256" s="200"/>
      <c r="J256" s="195"/>
      <c r="K256" s="195"/>
      <c r="L256" s="201"/>
      <c r="M256" s="202"/>
      <c r="N256" s="203"/>
      <c r="O256" s="203"/>
      <c r="P256" s="203"/>
      <c r="Q256" s="203"/>
      <c r="R256" s="203"/>
      <c r="S256" s="203"/>
      <c r="T256" s="204"/>
      <c r="AT256" s="205" t="s">
        <v>193</v>
      </c>
      <c r="AU256" s="205" t="s">
        <v>21</v>
      </c>
      <c r="AV256" s="13" t="s">
        <v>141</v>
      </c>
      <c r="AW256" s="13" t="s">
        <v>41</v>
      </c>
      <c r="AX256" s="13" t="s">
        <v>79</v>
      </c>
      <c r="AY256" s="205" t="s">
        <v>132</v>
      </c>
    </row>
    <row r="257" spans="1:65" s="14" customFormat="1">
      <c r="B257" s="206"/>
      <c r="C257" s="207"/>
      <c r="D257" s="196" t="s">
        <v>193</v>
      </c>
      <c r="E257" s="208" t="s">
        <v>32</v>
      </c>
      <c r="F257" s="209" t="s">
        <v>195</v>
      </c>
      <c r="G257" s="207"/>
      <c r="H257" s="210">
        <v>30</v>
      </c>
      <c r="I257" s="211"/>
      <c r="J257" s="207"/>
      <c r="K257" s="207"/>
      <c r="L257" s="212"/>
      <c r="M257" s="213"/>
      <c r="N257" s="214"/>
      <c r="O257" s="214"/>
      <c r="P257" s="214"/>
      <c r="Q257" s="214"/>
      <c r="R257" s="214"/>
      <c r="S257" s="214"/>
      <c r="T257" s="215"/>
      <c r="AT257" s="216" t="s">
        <v>193</v>
      </c>
      <c r="AU257" s="216" t="s">
        <v>21</v>
      </c>
      <c r="AV257" s="14" t="s">
        <v>150</v>
      </c>
      <c r="AW257" s="14" t="s">
        <v>41</v>
      </c>
      <c r="AX257" s="14" t="s">
        <v>21</v>
      </c>
      <c r="AY257" s="216" t="s">
        <v>132</v>
      </c>
    </row>
    <row r="258" spans="1:65" s="2" customFormat="1" ht="14.45" customHeight="1">
      <c r="A258" s="36"/>
      <c r="B258" s="37"/>
      <c r="C258" s="176" t="s">
        <v>504</v>
      </c>
      <c r="D258" s="176" t="s">
        <v>135</v>
      </c>
      <c r="E258" s="177" t="s">
        <v>517</v>
      </c>
      <c r="F258" s="178" t="s">
        <v>518</v>
      </c>
      <c r="G258" s="179" t="s">
        <v>373</v>
      </c>
      <c r="H258" s="180">
        <v>72</v>
      </c>
      <c r="I258" s="181"/>
      <c r="J258" s="182">
        <f>ROUND(I258*H258,2)</f>
        <v>0</v>
      </c>
      <c r="K258" s="178" t="s">
        <v>139</v>
      </c>
      <c r="L258" s="41"/>
      <c r="M258" s="183" t="s">
        <v>32</v>
      </c>
      <c r="N258" s="184" t="s">
        <v>51</v>
      </c>
      <c r="O258" s="66"/>
      <c r="P258" s="185">
        <f>O258*H258</f>
        <v>0</v>
      </c>
      <c r="Q258" s="185">
        <v>4.0000000000000002E-4</v>
      </c>
      <c r="R258" s="185">
        <f>Q258*H258</f>
        <v>2.8800000000000003E-2</v>
      </c>
      <c r="S258" s="185">
        <v>0</v>
      </c>
      <c r="T258" s="18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7" t="s">
        <v>150</v>
      </c>
      <c r="AT258" s="187" t="s">
        <v>135</v>
      </c>
      <c r="AU258" s="187" t="s">
        <v>21</v>
      </c>
      <c r="AY258" s="18" t="s">
        <v>132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8" t="s">
        <v>141</v>
      </c>
      <c r="BK258" s="188">
        <f>ROUND(I258*H258,2)</f>
        <v>0</v>
      </c>
      <c r="BL258" s="18" t="s">
        <v>150</v>
      </c>
      <c r="BM258" s="187" t="s">
        <v>1203</v>
      </c>
    </row>
    <row r="259" spans="1:65" s="2" customFormat="1" ht="24.2" customHeight="1">
      <c r="A259" s="36"/>
      <c r="B259" s="37"/>
      <c r="C259" s="176" t="s">
        <v>508</v>
      </c>
      <c r="D259" s="176" t="s">
        <v>135</v>
      </c>
      <c r="E259" s="177" t="s">
        <v>521</v>
      </c>
      <c r="F259" s="178" t="s">
        <v>522</v>
      </c>
      <c r="G259" s="179" t="s">
        <v>221</v>
      </c>
      <c r="H259" s="180">
        <v>39.200000000000003</v>
      </c>
      <c r="I259" s="181"/>
      <c r="J259" s="182">
        <f>ROUND(I259*H259,2)</f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>O259*H259</f>
        <v>0</v>
      </c>
      <c r="Q259" s="185">
        <v>5.6499999999999996E-3</v>
      </c>
      <c r="R259" s="185">
        <f>Q259*H259</f>
        <v>0.22148000000000001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259</v>
      </c>
      <c r="AT259" s="187" t="s">
        <v>135</v>
      </c>
      <c r="AU259" s="187" t="s">
        <v>21</v>
      </c>
      <c r="AY259" s="18" t="s">
        <v>132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8" t="s">
        <v>141</v>
      </c>
      <c r="BK259" s="188">
        <f>ROUND(I259*H259,2)</f>
        <v>0</v>
      </c>
      <c r="BL259" s="18" t="s">
        <v>259</v>
      </c>
      <c r="BM259" s="187" t="s">
        <v>1204</v>
      </c>
    </row>
    <row r="260" spans="1:65" s="2" customFormat="1" ht="14.45" customHeight="1">
      <c r="A260" s="36"/>
      <c r="B260" s="37"/>
      <c r="C260" s="176" t="s">
        <v>512</v>
      </c>
      <c r="D260" s="176" t="s">
        <v>135</v>
      </c>
      <c r="E260" s="177" t="s">
        <v>1205</v>
      </c>
      <c r="F260" s="178" t="s">
        <v>1206</v>
      </c>
      <c r="G260" s="179" t="s">
        <v>221</v>
      </c>
      <c r="H260" s="180">
        <v>19.2</v>
      </c>
      <c r="I260" s="181"/>
      <c r="J260" s="182">
        <f>ROUND(I260*H260,2)</f>
        <v>0</v>
      </c>
      <c r="K260" s="178" t="s">
        <v>139</v>
      </c>
      <c r="L260" s="41"/>
      <c r="M260" s="183" t="s">
        <v>32</v>
      </c>
      <c r="N260" s="184" t="s">
        <v>51</v>
      </c>
      <c r="O260" s="66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259</v>
      </c>
      <c r="AT260" s="187" t="s">
        <v>135</v>
      </c>
      <c r="AU260" s="187" t="s">
        <v>21</v>
      </c>
      <c r="AY260" s="18" t="s">
        <v>132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8" t="s">
        <v>141</v>
      </c>
      <c r="BK260" s="188">
        <f>ROUND(I260*H260,2)</f>
        <v>0</v>
      </c>
      <c r="BL260" s="18" t="s">
        <v>259</v>
      </c>
      <c r="BM260" s="187" t="s">
        <v>1207</v>
      </c>
    </row>
    <row r="261" spans="1:65" s="15" customFormat="1">
      <c r="B261" s="227"/>
      <c r="C261" s="228"/>
      <c r="D261" s="196" t="s">
        <v>193</v>
      </c>
      <c r="E261" s="229" t="s">
        <v>32</v>
      </c>
      <c r="F261" s="230" t="s">
        <v>1208</v>
      </c>
      <c r="G261" s="228"/>
      <c r="H261" s="229" t="s">
        <v>32</v>
      </c>
      <c r="I261" s="231"/>
      <c r="J261" s="228"/>
      <c r="K261" s="228"/>
      <c r="L261" s="232"/>
      <c r="M261" s="233"/>
      <c r="N261" s="234"/>
      <c r="O261" s="234"/>
      <c r="P261" s="234"/>
      <c r="Q261" s="234"/>
      <c r="R261" s="234"/>
      <c r="S261" s="234"/>
      <c r="T261" s="235"/>
      <c r="AT261" s="236" t="s">
        <v>193</v>
      </c>
      <c r="AU261" s="236" t="s">
        <v>21</v>
      </c>
      <c r="AV261" s="15" t="s">
        <v>21</v>
      </c>
      <c r="AW261" s="15" t="s">
        <v>41</v>
      </c>
      <c r="AX261" s="15" t="s">
        <v>79</v>
      </c>
      <c r="AY261" s="236" t="s">
        <v>132</v>
      </c>
    </row>
    <row r="262" spans="1:65" s="13" customFormat="1">
      <c r="B262" s="194"/>
      <c r="C262" s="195"/>
      <c r="D262" s="196" t="s">
        <v>193</v>
      </c>
      <c r="E262" s="197" t="s">
        <v>32</v>
      </c>
      <c r="F262" s="198" t="s">
        <v>1209</v>
      </c>
      <c r="G262" s="195"/>
      <c r="H262" s="199">
        <v>19.2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193</v>
      </c>
      <c r="AU262" s="205" t="s">
        <v>21</v>
      </c>
      <c r="AV262" s="13" t="s">
        <v>141</v>
      </c>
      <c r="AW262" s="13" t="s">
        <v>41</v>
      </c>
      <c r="AX262" s="13" t="s">
        <v>79</v>
      </c>
      <c r="AY262" s="205" t="s">
        <v>132</v>
      </c>
    </row>
    <row r="263" spans="1:65" s="14" customFormat="1">
      <c r="B263" s="206"/>
      <c r="C263" s="207"/>
      <c r="D263" s="196" t="s">
        <v>193</v>
      </c>
      <c r="E263" s="208" t="s">
        <v>32</v>
      </c>
      <c r="F263" s="209" t="s">
        <v>195</v>
      </c>
      <c r="G263" s="207"/>
      <c r="H263" s="210">
        <v>19.2</v>
      </c>
      <c r="I263" s="211"/>
      <c r="J263" s="207"/>
      <c r="K263" s="207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193</v>
      </c>
      <c r="AU263" s="216" t="s">
        <v>21</v>
      </c>
      <c r="AV263" s="14" t="s">
        <v>150</v>
      </c>
      <c r="AW263" s="14" t="s">
        <v>41</v>
      </c>
      <c r="AX263" s="14" t="s">
        <v>21</v>
      </c>
      <c r="AY263" s="216" t="s">
        <v>132</v>
      </c>
    </row>
    <row r="264" spans="1:65" s="2" customFormat="1" ht="24.2" customHeight="1">
      <c r="A264" s="36"/>
      <c r="B264" s="37"/>
      <c r="C264" s="176" t="s">
        <v>516</v>
      </c>
      <c r="D264" s="176" t="s">
        <v>135</v>
      </c>
      <c r="E264" s="177" t="s">
        <v>525</v>
      </c>
      <c r="F264" s="178" t="s">
        <v>526</v>
      </c>
      <c r="G264" s="179" t="s">
        <v>221</v>
      </c>
      <c r="H264" s="180">
        <v>28.6</v>
      </c>
      <c r="I264" s="181"/>
      <c r="J264" s="182">
        <f t="shared" ref="J264:J272" si="10">ROUND(I264*H264,2)</f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 t="shared" ref="P264:P272" si="11">O264*H264</f>
        <v>0</v>
      </c>
      <c r="Q264" s="185">
        <v>4.2900000000000004E-3</v>
      </c>
      <c r="R264" s="185">
        <f t="shared" ref="R264:R272" si="12">Q264*H264</f>
        <v>0.12269400000000001</v>
      </c>
      <c r="S264" s="185">
        <v>0</v>
      </c>
      <c r="T264" s="186">
        <f t="shared" ref="T264:T272" si="13"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 t="shared" ref="BE264:BE272" si="14">IF(N264="základní",J264,0)</f>
        <v>0</v>
      </c>
      <c r="BF264" s="188">
        <f t="shared" ref="BF264:BF272" si="15">IF(N264="snížená",J264,0)</f>
        <v>0</v>
      </c>
      <c r="BG264" s="188">
        <f t="shared" ref="BG264:BG272" si="16">IF(N264="zákl. přenesená",J264,0)</f>
        <v>0</v>
      </c>
      <c r="BH264" s="188">
        <f t="shared" ref="BH264:BH272" si="17">IF(N264="sníž. přenesená",J264,0)</f>
        <v>0</v>
      </c>
      <c r="BI264" s="188">
        <f t="shared" ref="BI264:BI272" si="18">IF(N264="nulová",J264,0)</f>
        <v>0</v>
      </c>
      <c r="BJ264" s="18" t="s">
        <v>141</v>
      </c>
      <c r="BK264" s="188">
        <f t="shared" ref="BK264:BK272" si="19">ROUND(I264*H264,2)</f>
        <v>0</v>
      </c>
      <c r="BL264" s="18" t="s">
        <v>259</v>
      </c>
      <c r="BM264" s="187" t="s">
        <v>1210</v>
      </c>
    </row>
    <row r="265" spans="1:65" s="2" customFormat="1" ht="14.45" customHeight="1">
      <c r="A265" s="36"/>
      <c r="B265" s="37"/>
      <c r="C265" s="176" t="s">
        <v>520</v>
      </c>
      <c r="D265" s="176" t="s">
        <v>135</v>
      </c>
      <c r="E265" s="177" t="s">
        <v>529</v>
      </c>
      <c r="F265" s="178" t="s">
        <v>530</v>
      </c>
      <c r="G265" s="179" t="s">
        <v>221</v>
      </c>
      <c r="H265" s="180">
        <v>14.7</v>
      </c>
      <c r="I265" s="181"/>
      <c r="J265" s="182">
        <f t="shared" si="10"/>
        <v>0</v>
      </c>
      <c r="K265" s="178" t="s">
        <v>32</v>
      </c>
      <c r="L265" s="41"/>
      <c r="M265" s="183" t="s">
        <v>32</v>
      </c>
      <c r="N265" s="184" t="s">
        <v>51</v>
      </c>
      <c r="O265" s="66"/>
      <c r="P265" s="185">
        <f t="shared" si="11"/>
        <v>0</v>
      </c>
      <c r="Q265" s="185">
        <v>2.9099999999999998E-3</v>
      </c>
      <c r="R265" s="185">
        <f t="shared" si="12"/>
        <v>4.2776999999999996E-2</v>
      </c>
      <c r="S265" s="185">
        <v>0</v>
      </c>
      <c r="T265" s="186">
        <f t="shared" si="13"/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259</v>
      </c>
      <c r="AT265" s="187" t="s">
        <v>135</v>
      </c>
      <c r="AU265" s="187" t="s">
        <v>21</v>
      </c>
      <c r="AY265" s="18" t="s">
        <v>132</v>
      </c>
      <c r="BE265" s="188">
        <f t="shared" si="14"/>
        <v>0</v>
      </c>
      <c r="BF265" s="188">
        <f t="shared" si="15"/>
        <v>0</v>
      </c>
      <c r="BG265" s="188">
        <f t="shared" si="16"/>
        <v>0</v>
      </c>
      <c r="BH265" s="188">
        <f t="shared" si="17"/>
        <v>0</v>
      </c>
      <c r="BI265" s="188">
        <f t="shared" si="18"/>
        <v>0</v>
      </c>
      <c r="BJ265" s="18" t="s">
        <v>141</v>
      </c>
      <c r="BK265" s="188">
        <f t="shared" si="19"/>
        <v>0</v>
      </c>
      <c r="BL265" s="18" t="s">
        <v>259</v>
      </c>
      <c r="BM265" s="187" t="s">
        <v>1211</v>
      </c>
    </row>
    <row r="266" spans="1:65" s="2" customFormat="1" ht="24.2" customHeight="1">
      <c r="A266" s="36"/>
      <c r="B266" s="37"/>
      <c r="C266" s="176" t="s">
        <v>524</v>
      </c>
      <c r="D266" s="176" t="s">
        <v>135</v>
      </c>
      <c r="E266" s="177" t="s">
        <v>533</v>
      </c>
      <c r="F266" s="178" t="s">
        <v>534</v>
      </c>
      <c r="G266" s="179" t="s">
        <v>191</v>
      </c>
      <c r="H266" s="180">
        <v>6</v>
      </c>
      <c r="I266" s="181"/>
      <c r="J266" s="182">
        <f t="shared" si="10"/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 t="shared" si="11"/>
        <v>0</v>
      </c>
      <c r="Q266" s="185">
        <v>1.082E-2</v>
      </c>
      <c r="R266" s="185">
        <f t="shared" si="12"/>
        <v>6.4920000000000005E-2</v>
      </c>
      <c r="S266" s="185">
        <v>0</v>
      </c>
      <c r="T266" s="186">
        <f t="shared" si="13"/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 t="shared" si="14"/>
        <v>0</v>
      </c>
      <c r="BF266" s="188">
        <f t="shared" si="15"/>
        <v>0</v>
      </c>
      <c r="BG266" s="188">
        <f t="shared" si="16"/>
        <v>0</v>
      </c>
      <c r="BH266" s="188">
        <f t="shared" si="17"/>
        <v>0</v>
      </c>
      <c r="BI266" s="188">
        <f t="shared" si="18"/>
        <v>0</v>
      </c>
      <c r="BJ266" s="18" t="s">
        <v>141</v>
      </c>
      <c r="BK266" s="188">
        <f t="shared" si="19"/>
        <v>0</v>
      </c>
      <c r="BL266" s="18" t="s">
        <v>259</v>
      </c>
      <c r="BM266" s="187" t="s">
        <v>1212</v>
      </c>
    </row>
    <row r="267" spans="1:65" s="2" customFormat="1" ht="14.45" customHeight="1">
      <c r="A267" s="36"/>
      <c r="B267" s="37"/>
      <c r="C267" s="176" t="s">
        <v>528</v>
      </c>
      <c r="D267" s="176" t="s">
        <v>135</v>
      </c>
      <c r="E267" s="177" t="s">
        <v>537</v>
      </c>
      <c r="F267" s="178" t="s">
        <v>538</v>
      </c>
      <c r="G267" s="179" t="s">
        <v>221</v>
      </c>
      <c r="H267" s="180">
        <v>39.200000000000003</v>
      </c>
      <c r="I267" s="181"/>
      <c r="J267" s="182">
        <f t="shared" si="10"/>
        <v>0</v>
      </c>
      <c r="K267" s="178" t="s">
        <v>139</v>
      </c>
      <c r="L267" s="41"/>
      <c r="M267" s="183" t="s">
        <v>32</v>
      </c>
      <c r="N267" s="184" t="s">
        <v>51</v>
      </c>
      <c r="O267" s="66"/>
      <c r="P267" s="185">
        <f t="shared" si="11"/>
        <v>0</v>
      </c>
      <c r="Q267" s="185">
        <v>0</v>
      </c>
      <c r="R267" s="185">
        <f t="shared" si="12"/>
        <v>0</v>
      </c>
      <c r="S267" s="185">
        <v>0</v>
      </c>
      <c r="T267" s="186">
        <f t="shared" si="13"/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259</v>
      </c>
      <c r="AT267" s="187" t="s">
        <v>135</v>
      </c>
      <c r="AU267" s="187" t="s">
        <v>21</v>
      </c>
      <c r="AY267" s="18" t="s">
        <v>132</v>
      </c>
      <c r="BE267" s="188">
        <f t="shared" si="14"/>
        <v>0</v>
      </c>
      <c r="BF267" s="188">
        <f t="shared" si="15"/>
        <v>0</v>
      </c>
      <c r="BG267" s="188">
        <f t="shared" si="16"/>
        <v>0</v>
      </c>
      <c r="BH267" s="188">
        <f t="shared" si="17"/>
        <v>0</v>
      </c>
      <c r="BI267" s="188">
        <f t="shared" si="18"/>
        <v>0</v>
      </c>
      <c r="BJ267" s="18" t="s">
        <v>141</v>
      </c>
      <c r="BK267" s="188">
        <f t="shared" si="19"/>
        <v>0</v>
      </c>
      <c r="BL267" s="18" t="s">
        <v>259</v>
      </c>
      <c r="BM267" s="187" t="s">
        <v>1213</v>
      </c>
    </row>
    <row r="268" spans="1:65" s="2" customFormat="1" ht="14.45" customHeight="1">
      <c r="A268" s="36"/>
      <c r="B268" s="37"/>
      <c r="C268" s="176" t="s">
        <v>532</v>
      </c>
      <c r="D268" s="176" t="s">
        <v>135</v>
      </c>
      <c r="E268" s="177" t="s">
        <v>541</v>
      </c>
      <c r="F268" s="178" t="s">
        <v>542</v>
      </c>
      <c r="G268" s="179" t="s">
        <v>373</v>
      </c>
      <c r="H268" s="180">
        <v>4</v>
      </c>
      <c r="I268" s="181"/>
      <c r="J268" s="182">
        <f t="shared" si="10"/>
        <v>0</v>
      </c>
      <c r="K268" s="178" t="s">
        <v>139</v>
      </c>
      <c r="L268" s="41"/>
      <c r="M268" s="183" t="s">
        <v>32</v>
      </c>
      <c r="N268" s="184" t="s">
        <v>51</v>
      </c>
      <c r="O268" s="66"/>
      <c r="P268" s="185">
        <f t="shared" si="11"/>
        <v>0</v>
      </c>
      <c r="Q268" s="185">
        <v>0</v>
      </c>
      <c r="R268" s="185">
        <f t="shared" si="12"/>
        <v>0</v>
      </c>
      <c r="S268" s="185">
        <v>0</v>
      </c>
      <c r="T268" s="186">
        <f t="shared" si="13"/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259</v>
      </c>
      <c r="AT268" s="187" t="s">
        <v>135</v>
      </c>
      <c r="AU268" s="187" t="s">
        <v>21</v>
      </c>
      <c r="AY268" s="18" t="s">
        <v>132</v>
      </c>
      <c r="BE268" s="188">
        <f t="shared" si="14"/>
        <v>0</v>
      </c>
      <c r="BF268" s="188">
        <f t="shared" si="15"/>
        <v>0</v>
      </c>
      <c r="BG268" s="188">
        <f t="shared" si="16"/>
        <v>0</v>
      </c>
      <c r="BH268" s="188">
        <f t="shared" si="17"/>
        <v>0</v>
      </c>
      <c r="BI268" s="188">
        <f t="shared" si="18"/>
        <v>0</v>
      </c>
      <c r="BJ268" s="18" t="s">
        <v>141</v>
      </c>
      <c r="BK268" s="188">
        <f t="shared" si="19"/>
        <v>0</v>
      </c>
      <c r="BL268" s="18" t="s">
        <v>259</v>
      </c>
      <c r="BM268" s="187" t="s">
        <v>1214</v>
      </c>
    </row>
    <row r="269" spans="1:65" s="2" customFormat="1" ht="24.2" customHeight="1">
      <c r="A269" s="36"/>
      <c r="B269" s="37"/>
      <c r="C269" s="176" t="s">
        <v>536</v>
      </c>
      <c r="D269" s="176" t="s">
        <v>135</v>
      </c>
      <c r="E269" s="177" t="s">
        <v>545</v>
      </c>
      <c r="F269" s="178" t="s">
        <v>546</v>
      </c>
      <c r="G269" s="179" t="s">
        <v>221</v>
      </c>
      <c r="H269" s="180">
        <v>30.4</v>
      </c>
      <c r="I269" s="181"/>
      <c r="J269" s="182">
        <f t="shared" si="10"/>
        <v>0</v>
      </c>
      <c r="K269" s="178" t="s">
        <v>139</v>
      </c>
      <c r="L269" s="41"/>
      <c r="M269" s="183" t="s">
        <v>32</v>
      </c>
      <c r="N269" s="184" t="s">
        <v>51</v>
      </c>
      <c r="O269" s="66"/>
      <c r="P269" s="185">
        <f t="shared" si="11"/>
        <v>0</v>
      </c>
      <c r="Q269" s="185">
        <v>2.1700000000000001E-3</v>
      </c>
      <c r="R269" s="185">
        <f t="shared" si="12"/>
        <v>6.5967999999999999E-2</v>
      </c>
      <c r="S269" s="185">
        <v>0</v>
      </c>
      <c r="T269" s="186">
        <f t="shared" si="13"/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7" t="s">
        <v>259</v>
      </c>
      <c r="AT269" s="187" t="s">
        <v>135</v>
      </c>
      <c r="AU269" s="187" t="s">
        <v>21</v>
      </c>
      <c r="AY269" s="18" t="s">
        <v>132</v>
      </c>
      <c r="BE269" s="188">
        <f t="shared" si="14"/>
        <v>0</v>
      </c>
      <c r="BF269" s="188">
        <f t="shared" si="15"/>
        <v>0</v>
      </c>
      <c r="BG269" s="188">
        <f t="shared" si="16"/>
        <v>0</v>
      </c>
      <c r="BH269" s="188">
        <f t="shared" si="17"/>
        <v>0</v>
      </c>
      <c r="BI269" s="188">
        <f t="shared" si="18"/>
        <v>0</v>
      </c>
      <c r="BJ269" s="18" t="s">
        <v>141</v>
      </c>
      <c r="BK269" s="188">
        <f t="shared" si="19"/>
        <v>0</v>
      </c>
      <c r="BL269" s="18" t="s">
        <v>259</v>
      </c>
      <c r="BM269" s="187" t="s">
        <v>1215</v>
      </c>
    </row>
    <row r="270" spans="1:65" s="2" customFormat="1" ht="14.45" customHeight="1">
      <c r="A270" s="36"/>
      <c r="B270" s="37"/>
      <c r="C270" s="176" t="s">
        <v>540</v>
      </c>
      <c r="D270" s="176" t="s">
        <v>135</v>
      </c>
      <c r="E270" s="177" t="s">
        <v>549</v>
      </c>
      <c r="F270" s="178" t="s">
        <v>550</v>
      </c>
      <c r="G270" s="179" t="s">
        <v>373</v>
      </c>
      <c r="H270" s="180">
        <v>7</v>
      </c>
      <c r="I270" s="181"/>
      <c r="J270" s="182">
        <f t="shared" si="10"/>
        <v>0</v>
      </c>
      <c r="K270" s="178" t="s">
        <v>32</v>
      </c>
      <c r="L270" s="41"/>
      <c r="M270" s="183" t="s">
        <v>32</v>
      </c>
      <c r="N270" s="184" t="s">
        <v>51</v>
      </c>
      <c r="O270" s="66"/>
      <c r="P270" s="185">
        <f t="shared" si="11"/>
        <v>0</v>
      </c>
      <c r="Q270" s="185">
        <v>0</v>
      </c>
      <c r="R270" s="185">
        <f t="shared" si="12"/>
        <v>0</v>
      </c>
      <c r="S270" s="185">
        <v>0</v>
      </c>
      <c r="T270" s="186">
        <f t="shared" si="13"/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259</v>
      </c>
      <c r="AT270" s="187" t="s">
        <v>135</v>
      </c>
      <c r="AU270" s="187" t="s">
        <v>21</v>
      </c>
      <c r="AY270" s="18" t="s">
        <v>132</v>
      </c>
      <c r="BE270" s="188">
        <f t="shared" si="14"/>
        <v>0</v>
      </c>
      <c r="BF270" s="188">
        <f t="shared" si="15"/>
        <v>0</v>
      </c>
      <c r="BG270" s="188">
        <f t="shared" si="16"/>
        <v>0</v>
      </c>
      <c r="BH270" s="188">
        <f t="shared" si="17"/>
        <v>0</v>
      </c>
      <c r="BI270" s="188">
        <f t="shared" si="18"/>
        <v>0</v>
      </c>
      <c r="BJ270" s="18" t="s">
        <v>141</v>
      </c>
      <c r="BK270" s="188">
        <f t="shared" si="19"/>
        <v>0</v>
      </c>
      <c r="BL270" s="18" t="s">
        <v>259</v>
      </c>
      <c r="BM270" s="187" t="s">
        <v>1216</v>
      </c>
    </row>
    <row r="271" spans="1:65" s="2" customFormat="1" ht="14.45" customHeight="1">
      <c r="A271" s="36"/>
      <c r="B271" s="37"/>
      <c r="C271" s="176" t="s">
        <v>544</v>
      </c>
      <c r="D271" s="176" t="s">
        <v>135</v>
      </c>
      <c r="E271" s="177" t="s">
        <v>553</v>
      </c>
      <c r="F271" s="178" t="s">
        <v>554</v>
      </c>
      <c r="G271" s="179" t="s">
        <v>373</v>
      </c>
      <c r="H271" s="180">
        <v>7</v>
      </c>
      <c r="I271" s="181"/>
      <c r="J271" s="182">
        <f t="shared" si="10"/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 t="shared" si="11"/>
        <v>0</v>
      </c>
      <c r="Q271" s="185">
        <v>0</v>
      </c>
      <c r="R271" s="185">
        <f t="shared" si="12"/>
        <v>0</v>
      </c>
      <c r="S271" s="185">
        <v>1.6500000000000001E-2</v>
      </c>
      <c r="T271" s="186">
        <f t="shared" si="13"/>
        <v>0.11550000000000001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21</v>
      </c>
      <c r="AY271" s="18" t="s">
        <v>132</v>
      </c>
      <c r="BE271" s="188">
        <f t="shared" si="14"/>
        <v>0</v>
      </c>
      <c r="BF271" s="188">
        <f t="shared" si="15"/>
        <v>0</v>
      </c>
      <c r="BG271" s="188">
        <f t="shared" si="16"/>
        <v>0</v>
      </c>
      <c r="BH271" s="188">
        <f t="shared" si="17"/>
        <v>0</v>
      </c>
      <c r="BI271" s="188">
        <f t="shared" si="18"/>
        <v>0</v>
      </c>
      <c r="BJ271" s="18" t="s">
        <v>141</v>
      </c>
      <c r="BK271" s="188">
        <f t="shared" si="19"/>
        <v>0</v>
      </c>
      <c r="BL271" s="18" t="s">
        <v>259</v>
      </c>
      <c r="BM271" s="187" t="s">
        <v>1217</v>
      </c>
    </row>
    <row r="272" spans="1:65" s="2" customFormat="1" ht="24.2" customHeight="1">
      <c r="A272" s="36"/>
      <c r="B272" s="37"/>
      <c r="C272" s="176" t="s">
        <v>548</v>
      </c>
      <c r="D272" s="176" t="s">
        <v>135</v>
      </c>
      <c r="E272" s="177" t="s">
        <v>561</v>
      </c>
      <c r="F272" s="178" t="s">
        <v>562</v>
      </c>
      <c r="G272" s="179" t="s">
        <v>242</v>
      </c>
      <c r="H272" s="180">
        <v>0.16600000000000001</v>
      </c>
      <c r="I272" s="181"/>
      <c r="J272" s="182">
        <f t="shared" si="10"/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 t="shared" si="11"/>
        <v>0</v>
      </c>
      <c r="Q272" s="185">
        <v>0</v>
      </c>
      <c r="R272" s="185">
        <f t="shared" si="12"/>
        <v>0</v>
      </c>
      <c r="S272" s="185">
        <v>0</v>
      </c>
      <c r="T272" s="186">
        <f t="shared" si="1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259</v>
      </c>
      <c r="AT272" s="187" t="s">
        <v>135</v>
      </c>
      <c r="AU272" s="187" t="s">
        <v>21</v>
      </c>
      <c r="AY272" s="18" t="s">
        <v>132</v>
      </c>
      <c r="BE272" s="188">
        <f t="shared" si="14"/>
        <v>0</v>
      </c>
      <c r="BF272" s="188">
        <f t="shared" si="15"/>
        <v>0</v>
      </c>
      <c r="BG272" s="188">
        <f t="shared" si="16"/>
        <v>0</v>
      </c>
      <c r="BH272" s="188">
        <f t="shared" si="17"/>
        <v>0</v>
      </c>
      <c r="BI272" s="188">
        <f t="shared" si="18"/>
        <v>0</v>
      </c>
      <c r="BJ272" s="18" t="s">
        <v>141</v>
      </c>
      <c r="BK272" s="188">
        <f t="shared" si="19"/>
        <v>0</v>
      </c>
      <c r="BL272" s="18" t="s">
        <v>259</v>
      </c>
      <c r="BM272" s="187" t="s">
        <v>1218</v>
      </c>
    </row>
    <row r="273" spans="1:65" s="12" customFormat="1" ht="25.9" customHeight="1">
      <c r="B273" s="160"/>
      <c r="C273" s="161"/>
      <c r="D273" s="162" t="s">
        <v>78</v>
      </c>
      <c r="E273" s="163" t="s">
        <v>564</v>
      </c>
      <c r="F273" s="163" t="s">
        <v>565</v>
      </c>
      <c r="G273" s="161"/>
      <c r="H273" s="161"/>
      <c r="I273" s="164"/>
      <c r="J273" s="165">
        <f>BK273</f>
        <v>0</v>
      </c>
      <c r="K273" s="161"/>
      <c r="L273" s="166"/>
      <c r="M273" s="167"/>
      <c r="N273" s="168"/>
      <c r="O273" s="168"/>
      <c r="P273" s="169">
        <f>P274+P286+P312+P317+P319+P321+P333+P336+P340+P345+P350</f>
        <v>0</v>
      </c>
      <c r="Q273" s="168"/>
      <c r="R273" s="169">
        <f>R274+R286+R312+R317+R319+R321+R333+R336+R340+R345+R350</f>
        <v>8.4765751200000032</v>
      </c>
      <c r="S273" s="168"/>
      <c r="T273" s="170">
        <f>T274+T286+T312+T317+T319+T321+T333+T336+T340+T345+T350</f>
        <v>0.67672849999999996</v>
      </c>
      <c r="AR273" s="171" t="s">
        <v>141</v>
      </c>
      <c r="AT273" s="172" t="s">
        <v>78</v>
      </c>
      <c r="AU273" s="172" t="s">
        <v>79</v>
      </c>
      <c r="AY273" s="171" t="s">
        <v>132</v>
      </c>
      <c r="BK273" s="173">
        <f>BK274+BK286+BK312+BK317+BK319+BK321+BK333+BK336+BK340+BK345+BK350</f>
        <v>0</v>
      </c>
    </row>
    <row r="274" spans="1:65" s="12" customFormat="1" ht="22.9" customHeight="1">
      <c r="B274" s="160"/>
      <c r="C274" s="161"/>
      <c r="D274" s="162" t="s">
        <v>78</v>
      </c>
      <c r="E274" s="174" t="s">
        <v>566</v>
      </c>
      <c r="F274" s="174" t="s">
        <v>567</v>
      </c>
      <c r="G274" s="161"/>
      <c r="H274" s="161"/>
      <c r="I274" s="164"/>
      <c r="J274" s="175">
        <f>BK274</f>
        <v>0</v>
      </c>
      <c r="K274" s="161"/>
      <c r="L274" s="166"/>
      <c r="M274" s="167"/>
      <c r="N274" s="168"/>
      <c r="O274" s="168"/>
      <c r="P274" s="169">
        <f>SUM(P275:P285)</f>
        <v>0</v>
      </c>
      <c r="Q274" s="168"/>
      <c r="R274" s="169">
        <f>SUM(R275:R285)</f>
        <v>0.58891899999999997</v>
      </c>
      <c r="S274" s="168"/>
      <c r="T274" s="170">
        <f>SUM(T275:T285)</f>
        <v>0.39020849999999996</v>
      </c>
      <c r="AR274" s="171" t="s">
        <v>141</v>
      </c>
      <c r="AT274" s="172" t="s">
        <v>78</v>
      </c>
      <c r="AU274" s="172" t="s">
        <v>21</v>
      </c>
      <c r="AY274" s="171" t="s">
        <v>132</v>
      </c>
      <c r="BK274" s="173">
        <f>SUM(BK275:BK285)</f>
        <v>0</v>
      </c>
    </row>
    <row r="275" spans="1:65" s="2" customFormat="1" ht="24.2" customHeight="1">
      <c r="A275" s="36"/>
      <c r="B275" s="37"/>
      <c r="C275" s="176" t="s">
        <v>552</v>
      </c>
      <c r="D275" s="176" t="s">
        <v>135</v>
      </c>
      <c r="E275" s="177" t="s">
        <v>569</v>
      </c>
      <c r="F275" s="178" t="s">
        <v>570</v>
      </c>
      <c r="G275" s="179" t="s">
        <v>191</v>
      </c>
      <c r="H275" s="180">
        <v>86.712999999999994</v>
      </c>
      <c r="I275" s="181"/>
      <c r="J275" s="182">
        <f>ROUND(I275*H275,2)</f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>O275*H275</f>
        <v>0</v>
      </c>
      <c r="Q275" s="185">
        <v>0</v>
      </c>
      <c r="R275" s="185">
        <f>Q275*H275</f>
        <v>0</v>
      </c>
      <c r="S275" s="185">
        <v>0</v>
      </c>
      <c r="T275" s="18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259</v>
      </c>
      <c r="AT275" s="187" t="s">
        <v>135</v>
      </c>
      <c r="AU275" s="187" t="s">
        <v>141</v>
      </c>
      <c r="AY275" s="18" t="s">
        <v>132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18" t="s">
        <v>141</v>
      </c>
      <c r="BK275" s="188">
        <f>ROUND(I275*H275,2)</f>
        <v>0</v>
      </c>
      <c r="BL275" s="18" t="s">
        <v>259</v>
      </c>
      <c r="BM275" s="187" t="s">
        <v>1219</v>
      </c>
    </row>
    <row r="276" spans="1:65" s="2" customFormat="1" ht="14.45" customHeight="1">
      <c r="A276" s="36"/>
      <c r="B276" s="37"/>
      <c r="C276" s="217" t="s">
        <v>556</v>
      </c>
      <c r="D276" s="217" t="s">
        <v>234</v>
      </c>
      <c r="E276" s="218" t="s">
        <v>574</v>
      </c>
      <c r="F276" s="219" t="s">
        <v>575</v>
      </c>
      <c r="G276" s="220" t="s">
        <v>242</v>
      </c>
      <c r="H276" s="221">
        <v>9.5000000000000001E-2</v>
      </c>
      <c r="I276" s="222"/>
      <c r="J276" s="223">
        <f>ROUND(I276*H276,2)</f>
        <v>0</v>
      </c>
      <c r="K276" s="219" t="s">
        <v>139</v>
      </c>
      <c r="L276" s="224"/>
      <c r="M276" s="225" t="s">
        <v>32</v>
      </c>
      <c r="N276" s="226" t="s">
        <v>51</v>
      </c>
      <c r="O276" s="66"/>
      <c r="P276" s="185">
        <f>O276*H276</f>
        <v>0</v>
      </c>
      <c r="Q276" s="185">
        <v>1</v>
      </c>
      <c r="R276" s="185">
        <f>Q276*H276</f>
        <v>9.5000000000000001E-2</v>
      </c>
      <c r="S276" s="185">
        <v>0</v>
      </c>
      <c r="T276" s="18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342</v>
      </c>
      <c r="AT276" s="187" t="s">
        <v>234</v>
      </c>
      <c r="AU276" s="187" t="s">
        <v>141</v>
      </c>
      <c r="AY276" s="18" t="s">
        <v>132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8" t="s">
        <v>141</v>
      </c>
      <c r="BK276" s="188">
        <f>ROUND(I276*H276,2)</f>
        <v>0</v>
      </c>
      <c r="BL276" s="18" t="s">
        <v>259</v>
      </c>
      <c r="BM276" s="187" t="s">
        <v>1220</v>
      </c>
    </row>
    <row r="277" spans="1:65" s="13" customFormat="1">
      <c r="B277" s="194"/>
      <c r="C277" s="195"/>
      <c r="D277" s="196" t="s">
        <v>193</v>
      </c>
      <c r="E277" s="195"/>
      <c r="F277" s="198" t="s">
        <v>1221</v>
      </c>
      <c r="G277" s="195"/>
      <c r="H277" s="199">
        <v>9.5000000000000001E-2</v>
      </c>
      <c r="I277" s="200"/>
      <c r="J277" s="195"/>
      <c r="K277" s="195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193</v>
      </c>
      <c r="AU277" s="205" t="s">
        <v>141</v>
      </c>
      <c r="AV277" s="13" t="s">
        <v>141</v>
      </c>
      <c r="AW277" s="13" t="s">
        <v>4</v>
      </c>
      <c r="AX277" s="13" t="s">
        <v>21</v>
      </c>
      <c r="AY277" s="205" t="s">
        <v>132</v>
      </c>
    </row>
    <row r="278" spans="1:65" s="2" customFormat="1" ht="14.45" customHeight="1">
      <c r="A278" s="36"/>
      <c r="B278" s="37"/>
      <c r="C278" s="176" t="s">
        <v>560</v>
      </c>
      <c r="D278" s="176" t="s">
        <v>135</v>
      </c>
      <c r="E278" s="177" t="s">
        <v>579</v>
      </c>
      <c r="F278" s="178" t="s">
        <v>580</v>
      </c>
      <c r="G278" s="179" t="s">
        <v>191</v>
      </c>
      <c r="H278" s="180">
        <v>86.712999999999994</v>
      </c>
      <c r="I278" s="181"/>
      <c r="J278" s="182">
        <f>ROUND(I278*H278,2)</f>
        <v>0</v>
      </c>
      <c r="K278" s="178" t="s">
        <v>139</v>
      </c>
      <c r="L278" s="41"/>
      <c r="M278" s="183" t="s">
        <v>32</v>
      </c>
      <c r="N278" s="184" t="s">
        <v>51</v>
      </c>
      <c r="O278" s="66"/>
      <c r="P278" s="185">
        <f>O278*H278</f>
        <v>0</v>
      </c>
      <c r="Q278" s="185">
        <v>0</v>
      </c>
      <c r="R278" s="185">
        <f>Q278*H278</f>
        <v>0</v>
      </c>
      <c r="S278" s="185">
        <v>4.4999999999999997E-3</v>
      </c>
      <c r="T278" s="186">
        <f>S278*H278</f>
        <v>0.39020849999999996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150</v>
      </c>
      <c r="AT278" s="187" t="s">
        <v>135</v>
      </c>
      <c r="AU278" s="187" t="s">
        <v>141</v>
      </c>
      <c r="AY278" s="18" t="s">
        <v>132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8" t="s">
        <v>141</v>
      </c>
      <c r="BK278" s="188">
        <f>ROUND(I278*H278,2)</f>
        <v>0</v>
      </c>
      <c r="BL278" s="18" t="s">
        <v>150</v>
      </c>
      <c r="BM278" s="187" t="s">
        <v>1222</v>
      </c>
    </row>
    <row r="279" spans="1:65" s="2" customFormat="1" ht="14.45" customHeight="1">
      <c r="A279" s="36"/>
      <c r="B279" s="37"/>
      <c r="C279" s="176" t="s">
        <v>568</v>
      </c>
      <c r="D279" s="176" t="s">
        <v>135</v>
      </c>
      <c r="E279" s="177" t="s">
        <v>583</v>
      </c>
      <c r="F279" s="178" t="s">
        <v>584</v>
      </c>
      <c r="G279" s="179" t="s">
        <v>191</v>
      </c>
      <c r="H279" s="180">
        <v>86.712999999999994</v>
      </c>
      <c r="I279" s="181"/>
      <c r="J279" s="182">
        <f>ROUND(I279*H279,2)</f>
        <v>0</v>
      </c>
      <c r="K279" s="178" t="s">
        <v>139</v>
      </c>
      <c r="L279" s="41"/>
      <c r="M279" s="183" t="s">
        <v>32</v>
      </c>
      <c r="N279" s="184" t="s">
        <v>51</v>
      </c>
      <c r="O279" s="66"/>
      <c r="P279" s="185">
        <f>O279*H279</f>
        <v>0</v>
      </c>
      <c r="Q279" s="185">
        <v>4.0000000000000002E-4</v>
      </c>
      <c r="R279" s="185">
        <f>Q279*H279</f>
        <v>3.4685199999999999E-2</v>
      </c>
      <c r="S279" s="185">
        <v>0</v>
      </c>
      <c r="T279" s="18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7" t="s">
        <v>259</v>
      </c>
      <c r="AT279" s="187" t="s">
        <v>135</v>
      </c>
      <c r="AU279" s="187" t="s">
        <v>141</v>
      </c>
      <c r="AY279" s="18" t="s">
        <v>132</v>
      </c>
      <c r="BE279" s="188">
        <f>IF(N279="základní",J279,0)</f>
        <v>0</v>
      </c>
      <c r="BF279" s="188">
        <f>IF(N279="snížená",J279,0)</f>
        <v>0</v>
      </c>
      <c r="BG279" s="188">
        <f>IF(N279="zákl. přenesená",J279,0)</f>
        <v>0</v>
      </c>
      <c r="BH279" s="188">
        <f>IF(N279="sníž. přenesená",J279,0)</f>
        <v>0</v>
      </c>
      <c r="BI279" s="188">
        <f>IF(N279="nulová",J279,0)</f>
        <v>0</v>
      </c>
      <c r="BJ279" s="18" t="s">
        <v>141</v>
      </c>
      <c r="BK279" s="188">
        <f>ROUND(I279*H279,2)</f>
        <v>0</v>
      </c>
      <c r="BL279" s="18" t="s">
        <v>259</v>
      </c>
      <c r="BM279" s="187" t="s">
        <v>1223</v>
      </c>
    </row>
    <row r="280" spans="1:65" s="2" customFormat="1" ht="14.45" customHeight="1">
      <c r="A280" s="36"/>
      <c r="B280" s="37"/>
      <c r="C280" s="217" t="s">
        <v>573</v>
      </c>
      <c r="D280" s="217" t="s">
        <v>234</v>
      </c>
      <c r="E280" s="218" t="s">
        <v>587</v>
      </c>
      <c r="F280" s="219" t="s">
        <v>978</v>
      </c>
      <c r="G280" s="220" t="s">
        <v>191</v>
      </c>
      <c r="H280" s="221">
        <v>104.056</v>
      </c>
      <c r="I280" s="222"/>
      <c r="J280" s="223">
        <f>ROUND(I280*H280,2)</f>
        <v>0</v>
      </c>
      <c r="K280" s="219" t="s">
        <v>139</v>
      </c>
      <c r="L280" s="224"/>
      <c r="M280" s="225" t="s">
        <v>32</v>
      </c>
      <c r="N280" s="226" t="s">
        <v>51</v>
      </c>
      <c r="O280" s="66"/>
      <c r="P280" s="185">
        <f>O280*H280</f>
        <v>0</v>
      </c>
      <c r="Q280" s="185">
        <v>3.8800000000000002E-3</v>
      </c>
      <c r="R280" s="185">
        <f>Q280*H280</f>
        <v>0.40373728000000003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342</v>
      </c>
      <c r="AT280" s="187" t="s">
        <v>234</v>
      </c>
      <c r="AU280" s="187" t="s">
        <v>141</v>
      </c>
      <c r="AY280" s="18" t="s">
        <v>132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8" t="s">
        <v>141</v>
      </c>
      <c r="BK280" s="188">
        <f>ROUND(I280*H280,2)</f>
        <v>0</v>
      </c>
      <c r="BL280" s="18" t="s">
        <v>259</v>
      </c>
      <c r="BM280" s="187" t="s">
        <v>1224</v>
      </c>
    </row>
    <row r="281" spans="1:65" s="13" customFormat="1">
      <c r="B281" s="194"/>
      <c r="C281" s="195"/>
      <c r="D281" s="196" t="s">
        <v>193</v>
      </c>
      <c r="E281" s="195"/>
      <c r="F281" s="198" t="s">
        <v>1225</v>
      </c>
      <c r="G281" s="195"/>
      <c r="H281" s="199">
        <v>104.056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193</v>
      </c>
      <c r="AU281" s="205" t="s">
        <v>141</v>
      </c>
      <c r="AV281" s="13" t="s">
        <v>141</v>
      </c>
      <c r="AW281" s="13" t="s">
        <v>4</v>
      </c>
      <c r="AX281" s="13" t="s">
        <v>21</v>
      </c>
      <c r="AY281" s="205" t="s">
        <v>132</v>
      </c>
    </row>
    <row r="282" spans="1:65" s="2" customFormat="1" ht="24.2" customHeight="1">
      <c r="A282" s="36"/>
      <c r="B282" s="37"/>
      <c r="C282" s="176" t="s">
        <v>578</v>
      </c>
      <c r="D282" s="176" t="s">
        <v>135</v>
      </c>
      <c r="E282" s="177" t="s">
        <v>592</v>
      </c>
      <c r="F282" s="178" t="s">
        <v>593</v>
      </c>
      <c r="G282" s="179" t="s">
        <v>191</v>
      </c>
      <c r="H282" s="180">
        <v>86.712999999999994</v>
      </c>
      <c r="I282" s="181"/>
      <c r="J282" s="182">
        <f>ROUND(I282*H282,2)</f>
        <v>0</v>
      </c>
      <c r="K282" s="178" t="s">
        <v>139</v>
      </c>
      <c r="L282" s="41"/>
      <c r="M282" s="183" t="s">
        <v>32</v>
      </c>
      <c r="N282" s="184" t="s">
        <v>51</v>
      </c>
      <c r="O282" s="66"/>
      <c r="P282" s="185">
        <f>O282*H282</f>
        <v>0</v>
      </c>
      <c r="Q282" s="185">
        <v>4.0000000000000003E-5</v>
      </c>
      <c r="R282" s="185">
        <f>Q282*H282</f>
        <v>3.4685200000000001E-3</v>
      </c>
      <c r="S282" s="185">
        <v>0</v>
      </c>
      <c r="T282" s="18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7" t="s">
        <v>259</v>
      </c>
      <c r="AT282" s="187" t="s">
        <v>135</v>
      </c>
      <c r="AU282" s="187" t="s">
        <v>141</v>
      </c>
      <c r="AY282" s="18" t="s">
        <v>132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18" t="s">
        <v>141</v>
      </c>
      <c r="BK282" s="188">
        <f>ROUND(I282*H282,2)</f>
        <v>0</v>
      </c>
      <c r="BL282" s="18" t="s">
        <v>259</v>
      </c>
      <c r="BM282" s="187" t="s">
        <v>1226</v>
      </c>
    </row>
    <row r="283" spans="1:65" s="2" customFormat="1" ht="14.45" customHeight="1">
      <c r="A283" s="36"/>
      <c r="B283" s="37"/>
      <c r="C283" s="217" t="s">
        <v>582</v>
      </c>
      <c r="D283" s="217" t="s">
        <v>234</v>
      </c>
      <c r="E283" s="218" t="s">
        <v>596</v>
      </c>
      <c r="F283" s="219" t="s">
        <v>597</v>
      </c>
      <c r="G283" s="220" t="s">
        <v>191</v>
      </c>
      <c r="H283" s="221">
        <v>104.056</v>
      </c>
      <c r="I283" s="222"/>
      <c r="J283" s="223">
        <f>ROUND(I283*H283,2)</f>
        <v>0</v>
      </c>
      <c r="K283" s="219" t="s">
        <v>139</v>
      </c>
      <c r="L283" s="224"/>
      <c r="M283" s="225" t="s">
        <v>32</v>
      </c>
      <c r="N283" s="226" t="s">
        <v>51</v>
      </c>
      <c r="O283" s="66"/>
      <c r="P283" s="185">
        <f>O283*H283</f>
        <v>0</v>
      </c>
      <c r="Q283" s="185">
        <v>5.0000000000000001E-4</v>
      </c>
      <c r="R283" s="185">
        <f>Q283*H283</f>
        <v>5.2027999999999998E-2</v>
      </c>
      <c r="S283" s="185">
        <v>0</v>
      </c>
      <c r="T283" s="18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342</v>
      </c>
      <c r="AT283" s="187" t="s">
        <v>234</v>
      </c>
      <c r="AU283" s="187" t="s">
        <v>141</v>
      </c>
      <c r="AY283" s="18" t="s">
        <v>132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18" t="s">
        <v>141</v>
      </c>
      <c r="BK283" s="188">
        <f>ROUND(I283*H283,2)</f>
        <v>0</v>
      </c>
      <c r="BL283" s="18" t="s">
        <v>259</v>
      </c>
      <c r="BM283" s="187" t="s">
        <v>1227</v>
      </c>
    </row>
    <row r="284" spans="1:65" s="13" customFormat="1">
      <c r="B284" s="194"/>
      <c r="C284" s="195"/>
      <c r="D284" s="196" t="s">
        <v>193</v>
      </c>
      <c r="E284" s="195"/>
      <c r="F284" s="198" t="s">
        <v>1225</v>
      </c>
      <c r="G284" s="195"/>
      <c r="H284" s="199">
        <v>104.056</v>
      </c>
      <c r="I284" s="200"/>
      <c r="J284" s="195"/>
      <c r="K284" s="195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193</v>
      </c>
      <c r="AU284" s="205" t="s">
        <v>141</v>
      </c>
      <c r="AV284" s="13" t="s">
        <v>141</v>
      </c>
      <c r="AW284" s="13" t="s">
        <v>4</v>
      </c>
      <c r="AX284" s="13" t="s">
        <v>21</v>
      </c>
      <c r="AY284" s="205" t="s">
        <v>132</v>
      </c>
    </row>
    <row r="285" spans="1:65" s="2" customFormat="1" ht="24.2" customHeight="1">
      <c r="A285" s="36"/>
      <c r="B285" s="37"/>
      <c r="C285" s="176" t="s">
        <v>586</v>
      </c>
      <c r="D285" s="176" t="s">
        <v>135</v>
      </c>
      <c r="E285" s="177" t="s">
        <v>600</v>
      </c>
      <c r="F285" s="178" t="s">
        <v>601</v>
      </c>
      <c r="G285" s="179" t="s">
        <v>242</v>
      </c>
      <c r="H285" s="180">
        <v>0.58899999999999997</v>
      </c>
      <c r="I285" s="181"/>
      <c r="J285" s="182">
        <f>ROUND(I285*H285,2)</f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>O285*H285</f>
        <v>0</v>
      </c>
      <c r="Q285" s="185">
        <v>0</v>
      </c>
      <c r="R285" s="185">
        <f>Q285*H285</f>
        <v>0</v>
      </c>
      <c r="S285" s="185">
        <v>0</v>
      </c>
      <c r="T285" s="18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259</v>
      </c>
      <c r="AT285" s="187" t="s">
        <v>135</v>
      </c>
      <c r="AU285" s="187" t="s">
        <v>141</v>
      </c>
      <c r="AY285" s="18" t="s">
        <v>132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18" t="s">
        <v>141</v>
      </c>
      <c r="BK285" s="188">
        <f>ROUND(I285*H285,2)</f>
        <v>0</v>
      </c>
      <c r="BL285" s="18" t="s">
        <v>259</v>
      </c>
      <c r="BM285" s="187" t="s">
        <v>1228</v>
      </c>
    </row>
    <row r="286" spans="1:65" s="12" customFormat="1" ht="22.9" customHeight="1">
      <c r="B286" s="160"/>
      <c r="C286" s="161"/>
      <c r="D286" s="162" t="s">
        <v>78</v>
      </c>
      <c r="E286" s="174" t="s">
        <v>603</v>
      </c>
      <c r="F286" s="174" t="s">
        <v>604</v>
      </c>
      <c r="G286" s="161"/>
      <c r="H286" s="161"/>
      <c r="I286" s="164"/>
      <c r="J286" s="175">
        <f>BK286</f>
        <v>0</v>
      </c>
      <c r="K286" s="161"/>
      <c r="L286" s="166"/>
      <c r="M286" s="167"/>
      <c r="N286" s="168"/>
      <c r="O286" s="168"/>
      <c r="P286" s="169">
        <f>SUM(P287:P311)</f>
        <v>0</v>
      </c>
      <c r="Q286" s="168"/>
      <c r="R286" s="169">
        <f>SUM(R287:R311)</f>
        <v>3.1119497200000006</v>
      </c>
      <c r="S286" s="168"/>
      <c r="T286" s="170">
        <f>SUM(T287:T311)</f>
        <v>0</v>
      </c>
      <c r="AR286" s="171" t="s">
        <v>141</v>
      </c>
      <c r="AT286" s="172" t="s">
        <v>78</v>
      </c>
      <c r="AU286" s="172" t="s">
        <v>21</v>
      </c>
      <c r="AY286" s="171" t="s">
        <v>132</v>
      </c>
      <c r="BK286" s="173">
        <f>SUM(BK287:BK311)</f>
        <v>0</v>
      </c>
    </row>
    <row r="287" spans="1:65" s="2" customFormat="1" ht="14.45" customHeight="1">
      <c r="A287" s="36"/>
      <c r="B287" s="37"/>
      <c r="C287" s="176" t="s">
        <v>591</v>
      </c>
      <c r="D287" s="176" t="s">
        <v>135</v>
      </c>
      <c r="E287" s="177" t="s">
        <v>606</v>
      </c>
      <c r="F287" s="178" t="s">
        <v>607</v>
      </c>
      <c r="G287" s="179" t="s">
        <v>191</v>
      </c>
      <c r="H287" s="180">
        <v>122.72</v>
      </c>
      <c r="I287" s="181"/>
      <c r="J287" s="182">
        <f>ROUND(I287*H287,2)</f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>O287*H287</f>
        <v>0</v>
      </c>
      <c r="Q287" s="185">
        <v>6.0299999999999998E-3</v>
      </c>
      <c r="R287" s="185">
        <f>Q287*H287</f>
        <v>0.74000159999999993</v>
      </c>
      <c r="S287" s="185">
        <v>0</v>
      </c>
      <c r="T287" s="18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259</v>
      </c>
      <c r="AT287" s="187" t="s">
        <v>135</v>
      </c>
      <c r="AU287" s="187" t="s">
        <v>141</v>
      </c>
      <c r="AY287" s="18" t="s">
        <v>132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8" t="s">
        <v>141</v>
      </c>
      <c r="BK287" s="188">
        <f>ROUND(I287*H287,2)</f>
        <v>0</v>
      </c>
      <c r="BL287" s="18" t="s">
        <v>259</v>
      </c>
      <c r="BM287" s="187" t="s">
        <v>1229</v>
      </c>
    </row>
    <row r="288" spans="1:65" s="2" customFormat="1" ht="14.45" customHeight="1">
      <c r="A288" s="36"/>
      <c r="B288" s="37"/>
      <c r="C288" s="217" t="s">
        <v>595</v>
      </c>
      <c r="D288" s="217" t="s">
        <v>234</v>
      </c>
      <c r="E288" s="218" t="s">
        <v>610</v>
      </c>
      <c r="F288" s="219" t="s">
        <v>611</v>
      </c>
      <c r="G288" s="220" t="s">
        <v>198</v>
      </c>
      <c r="H288" s="221">
        <v>15.462</v>
      </c>
      <c r="I288" s="222"/>
      <c r="J288" s="223">
        <f>ROUND(I288*H288,2)</f>
        <v>0</v>
      </c>
      <c r="K288" s="219" t="s">
        <v>139</v>
      </c>
      <c r="L288" s="224"/>
      <c r="M288" s="225" t="s">
        <v>32</v>
      </c>
      <c r="N288" s="226" t="s">
        <v>51</v>
      </c>
      <c r="O288" s="66"/>
      <c r="P288" s="185">
        <f>O288*H288</f>
        <v>0</v>
      </c>
      <c r="Q288" s="185">
        <v>0.04</v>
      </c>
      <c r="R288" s="185">
        <f>Q288*H288</f>
        <v>0.61848000000000003</v>
      </c>
      <c r="S288" s="185">
        <v>0</v>
      </c>
      <c r="T288" s="186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7" t="s">
        <v>342</v>
      </c>
      <c r="AT288" s="187" t="s">
        <v>234</v>
      </c>
      <c r="AU288" s="187" t="s">
        <v>141</v>
      </c>
      <c r="AY288" s="18" t="s">
        <v>132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18" t="s">
        <v>141</v>
      </c>
      <c r="BK288" s="188">
        <f>ROUND(I288*H288,2)</f>
        <v>0</v>
      </c>
      <c r="BL288" s="18" t="s">
        <v>259</v>
      </c>
      <c r="BM288" s="187" t="s">
        <v>1230</v>
      </c>
    </row>
    <row r="289" spans="1:65" s="13" customFormat="1">
      <c r="B289" s="194"/>
      <c r="C289" s="195"/>
      <c r="D289" s="196" t="s">
        <v>193</v>
      </c>
      <c r="E289" s="197" t="s">
        <v>32</v>
      </c>
      <c r="F289" s="198" t="s">
        <v>613</v>
      </c>
      <c r="G289" s="195"/>
      <c r="H289" s="199">
        <v>14.726000000000001</v>
      </c>
      <c r="I289" s="200"/>
      <c r="J289" s="195"/>
      <c r="K289" s="195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193</v>
      </c>
      <c r="AU289" s="205" t="s">
        <v>141</v>
      </c>
      <c r="AV289" s="13" t="s">
        <v>141</v>
      </c>
      <c r="AW289" s="13" t="s">
        <v>41</v>
      </c>
      <c r="AX289" s="13" t="s">
        <v>21</v>
      </c>
      <c r="AY289" s="205" t="s">
        <v>132</v>
      </c>
    </row>
    <row r="290" spans="1:65" s="13" customFormat="1">
      <c r="B290" s="194"/>
      <c r="C290" s="195"/>
      <c r="D290" s="196" t="s">
        <v>193</v>
      </c>
      <c r="E290" s="195"/>
      <c r="F290" s="198" t="s">
        <v>614</v>
      </c>
      <c r="G290" s="195"/>
      <c r="H290" s="199">
        <v>15.462</v>
      </c>
      <c r="I290" s="200"/>
      <c r="J290" s="195"/>
      <c r="K290" s="195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193</v>
      </c>
      <c r="AU290" s="205" t="s">
        <v>141</v>
      </c>
      <c r="AV290" s="13" t="s">
        <v>141</v>
      </c>
      <c r="AW290" s="13" t="s">
        <v>4</v>
      </c>
      <c r="AX290" s="13" t="s">
        <v>21</v>
      </c>
      <c r="AY290" s="205" t="s">
        <v>132</v>
      </c>
    </row>
    <row r="291" spans="1:65" s="2" customFormat="1" ht="24.2" customHeight="1">
      <c r="A291" s="36"/>
      <c r="B291" s="37"/>
      <c r="C291" s="176" t="s">
        <v>599</v>
      </c>
      <c r="D291" s="176" t="s">
        <v>135</v>
      </c>
      <c r="E291" s="177" t="s">
        <v>616</v>
      </c>
      <c r="F291" s="178" t="s">
        <v>617</v>
      </c>
      <c r="G291" s="179" t="s">
        <v>191</v>
      </c>
      <c r="H291" s="180">
        <v>160.32</v>
      </c>
      <c r="I291" s="181"/>
      <c r="J291" s="182">
        <f>ROUND(I291*H291,2)</f>
        <v>0</v>
      </c>
      <c r="K291" s="178" t="s">
        <v>139</v>
      </c>
      <c r="L291" s="41"/>
      <c r="M291" s="183" t="s">
        <v>32</v>
      </c>
      <c r="N291" s="184" t="s">
        <v>51</v>
      </c>
      <c r="O291" s="66"/>
      <c r="P291" s="185">
        <f>O291*H291</f>
        <v>0</v>
      </c>
      <c r="Q291" s="185">
        <v>0</v>
      </c>
      <c r="R291" s="185">
        <f>Q291*H291</f>
        <v>0</v>
      </c>
      <c r="S291" s="185">
        <v>0</v>
      </c>
      <c r="T291" s="18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259</v>
      </c>
      <c r="AT291" s="187" t="s">
        <v>135</v>
      </c>
      <c r="AU291" s="187" t="s">
        <v>141</v>
      </c>
      <c r="AY291" s="18" t="s">
        <v>132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8" t="s">
        <v>141</v>
      </c>
      <c r="BK291" s="188">
        <f>ROUND(I291*H291,2)</f>
        <v>0</v>
      </c>
      <c r="BL291" s="18" t="s">
        <v>259</v>
      </c>
      <c r="BM291" s="187" t="s">
        <v>1231</v>
      </c>
    </row>
    <row r="292" spans="1:65" s="2" customFormat="1" ht="14.45" customHeight="1">
      <c r="A292" s="36"/>
      <c r="B292" s="37"/>
      <c r="C292" s="217" t="s">
        <v>605</v>
      </c>
      <c r="D292" s="217" t="s">
        <v>234</v>
      </c>
      <c r="E292" s="218" t="s">
        <v>621</v>
      </c>
      <c r="F292" s="219" t="s">
        <v>622</v>
      </c>
      <c r="G292" s="220" t="s">
        <v>191</v>
      </c>
      <c r="H292" s="221">
        <v>323.846</v>
      </c>
      <c r="I292" s="222"/>
      <c r="J292" s="223">
        <f>ROUND(I292*H292,2)</f>
        <v>0</v>
      </c>
      <c r="K292" s="219" t="s">
        <v>139</v>
      </c>
      <c r="L292" s="224"/>
      <c r="M292" s="225" t="s">
        <v>32</v>
      </c>
      <c r="N292" s="226" t="s">
        <v>51</v>
      </c>
      <c r="O292" s="66"/>
      <c r="P292" s="185">
        <f>O292*H292</f>
        <v>0</v>
      </c>
      <c r="Q292" s="185">
        <v>3.9199999999999999E-3</v>
      </c>
      <c r="R292" s="185">
        <f>Q292*H292</f>
        <v>1.2694763199999999</v>
      </c>
      <c r="S292" s="185">
        <v>0</v>
      </c>
      <c r="T292" s="18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7" t="s">
        <v>342</v>
      </c>
      <c r="AT292" s="187" t="s">
        <v>234</v>
      </c>
      <c r="AU292" s="187" t="s">
        <v>141</v>
      </c>
      <c r="AY292" s="18" t="s">
        <v>132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8" t="s">
        <v>141</v>
      </c>
      <c r="BK292" s="188">
        <f>ROUND(I292*H292,2)</f>
        <v>0</v>
      </c>
      <c r="BL292" s="18" t="s">
        <v>259</v>
      </c>
      <c r="BM292" s="187" t="s">
        <v>1232</v>
      </c>
    </row>
    <row r="293" spans="1:65" s="13" customFormat="1">
      <c r="B293" s="194"/>
      <c r="C293" s="195"/>
      <c r="D293" s="196" t="s">
        <v>193</v>
      </c>
      <c r="E293" s="195"/>
      <c r="F293" s="198" t="s">
        <v>624</v>
      </c>
      <c r="G293" s="195"/>
      <c r="H293" s="199">
        <v>323.846</v>
      </c>
      <c r="I293" s="200"/>
      <c r="J293" s="195"/>
      <c r="K293" s="195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193</v>
      </c>
      <c r="AU293" s="205" t="s">
        <v>141</v>
      </c>
      <c r="AV293" s="13" t="s">
        <v>141</v>
      </c>
      <c r="AW293" s="13" t="s">
        <v>4</v>
      </c>
      <c r="AX293" s="13" t="s">
        <v>21</v>
      </c>
      <c r="AY293" s="205" t="s">
        <v>132</v>
      </c>
    </row>
    <row r="294" spans="1:65" s="2" customFormat="1" ht="14.45" customHeight="1">
      <c r="A294" s="36"/>
      <c r="B294" s="37"/>
      <c r="C294" s="176" t="s">
        <v>609</v>
      </c>
      <c r="D294" s="176" t="s">
        <v>135</v>
      </c>
      <c r="E294" s="177" t="s">
        <v>626</v>
      </c>
      <c r="F294" s="178" t="s">
        <v>627</v>
      </c>
      <c r="G294" s="179" t="s">
        <v>191</v>
      </c>
      <c r="H294" s="180">
        <v>160.32</v>
      </c>
      <c r="I294" s="181"/>
      <c r="J294" s="182">
        <f>ROUND(I294*H294,2)</f>
        <v>0</v>
      </c>
      <c r="K294" s="178" t="s">
        <v>139</v>
      </c>
      <c r="L294" s="41"/>
      <c r="M294" s="183" t="s">
        <v>32</v>
      </c>
      <c r="N294" s="184" t="s">
        <v>51</v>
      </c>
      <c r="O294" s="66"/>
      <c r="P294" s="185">
        <f>O294*H294</f>
        <v>0</v>
      </c>
      <c r="Q294" s="185">
        <v>3.0000000000000001E-5</v>
      </c>
      <c r="R294" s="185">
        <f>Q294*H294</f>
        <v>4.8095999999999998E-3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259</v>
      </c>
      <c r="AT294" s="187" t="s">
        <v>135</v>
      </c>
      <c r="AU294" s="187" t="s">
        <v>141</v>
      </c>
      <c r="AY294" s="18" t="s">
        <v>132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8" t="s">
        <v>141</v>
      </c>
      <c r="BK294" s="188">
        <f>ROUND(I294*H294,2)</f>
        <v>0</v>
      </c>
      <c r="BL294" s="18" t="s">
        <v>259</v>
      </c>
      <c r="BM294" s="187" t="s">
        <v>1233</v>
      </c>
    </row>
    <row r="295" spans="1:65" s="2" customFormat="1" ht="14.45" customHeight="1">
      <c r="A295" s="36"/>
      <c r="B295" s="37"/>
      <c r="C295" s="217" t="s">
        <v>615</v>
      </c>
      <c r="D295" s="217" t="s">
        <v>234</v>
      </c>
      <c r="E295" s="218" t="s">
        <v>630</v>
      </c>
      <c r="F295" s="219" t="s">
        <v>631</v>
      </c>
      <c r="G295" s="220" t="s">
        <v>191</v>
      </c>
      <c r="H295" s="221">
        <v>168.33600000000001</v>
      </c>
      <c r="I295" s="222"/>
      <c r="J295" s="223">
        <f>ROUND(I295*H295,2)</f>
        <v>0</v>
      </c>
      <c r="K295" s="219" t="s">
        <v>139</v>
      </c>
      <c r="L295" s="224"/>
      <c r="M295" s="225" t="s">
        <v>32</v>
      </c>
      <c r="N295" s="226" t="s">
        <v>51</v>
      </c>
      <c r="O295" s="66"/>
      <c r="P295" s="185">
        <f>O295*H295</f>
        <v>0</v>
      </c>
      <c r="Q295" s="185">
        <v>1.8000000000000001E-4</v>
      </c>
      <c r="R295" s="185">
        <f>Q295*H295</f>
        <v>3.0300480000000005E-2</v>
      </c>
      <c r="S295" s="185">
        <v>0</v>
      </c>
      <c r="T295" s="18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7" t="s">
        <v>342</v>
      </c>
      <c r="AT295" s="187" t="s">
        <v>234</v>
      </c>
      <c r="AU295" s="187" t="s">
        <v>141</v>
      </c>
      <c r="AY295" s="18" t="s">
        <v>132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8" t="s">
        <v>141</v>
      </c>
      <c r="BK295" s="188">
        <f>ROUND(I295*H295,2)</f>
        <v>0</v>
      </c>
      <c r="BL295" s="18" t="s">
        <v>259</v>
      </c>
      <c r="BM295" s="187" t="s">
        <v>1234</v>
      </c>
    </row>
    <row r="296" spans="1:65" s="13" customFormat="1">
      <c r="B296" s="194"/>
      <c r="C296" s="195"/>
      <c r="D296" s="196" t="s">
        <v>193</v>
      </c>
      <c r="E296" s="195"/>
      <c r="F296" s="198" t="s">
        <v>633</v>
      </c>
      <c r="G296" s="195"/>
      <c r="H296" s="199">
        <v>168.33600000000001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193</v>
      </c>
      <c r="AU296" s="205" t="s">
        <v>141</v>
      </c>
      <c r="AV296" s="13" t="s">
        <v>141</v>
      </c>
      <c r="AW296" s="13" t="s">
        <v>4</v>
      </c>
      <c r="AX296" s="13" t="s">
        <v>21</v>
      </c>
      <c r="AY296" s="205" t="s">
        <v>132</v>
      </c>
    </row>
    <row r="297" spans="1:65" s="2" customFormat="1" ht="24.2" customHeight="1">
      <c r="A297" s="36"/>
      <c r="B297" s="37"/>
      <c r="C297" s="176" t="s">
        <v>620</v>
      </c>
      <c r="D297" s="176" t="s">
        <v>135</v>
      </c>
      <c r="E297" s="177" t="s">
        <v>635</v>
      </c>
      <c r="F297" s="178" t="s">
        <v>636</v>
      </c>
      <c r="G297" s="179" t="s">
        <v>191</v>
      </c>
      <c r="H297" s="180">
        <v>28.161999999999999</v>
      </c>
      <c r="I297" s="181"/>
      <c r="J297" s="182">
        <f>ROUND(I297*H297,2)</f>
        <v>0</v>
      </c>
      <c r="K297" s="178" t="s">
        <v>139</v>
      </c>
      <c r="L297" s="41"/>
      <c r="M297" s="183" t="s">
        <v>32</v>
      </c>
      <c r="N297" s="184" t="s">
        <v>51</v>
      </c>
      <c r="O297" s="66"/>
      <c r="P297" s="185">
        <f>O297*H297</f>
        <v>0</v>
      </c>
      <c r="Q297" s="185">
        <v>6.0600000000000003E-3</v>
      </c>
      <c r="R297" s="185">
        <f>Q297*H297</f>
        <v>0.17066171999999999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259</v>
      </c>
      <c r="AT297" s="187" t="s">
        <v>135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1235</v>
      </c>
    </row>
    <row r="298" spans="1:65" s="13" customFormat="1">
      <c r="B298" s="194"/>
      <c r="C298" s="195"/>
      <c r="D298" s="196" t="s">
        <v>193</v>
      </c>
      <c r="E298" s="197" t="s">
        <v>32</v>
      </c>
      <c r="F298" s="198" t="s">
        <v>638</v>
      </c>
      <c r="G298" s="195"/>
      <c r="H298" s="199">
        <v>29.762</v>
      </c>
      <c r="I298" s="200"/>
      <c r="J298" s="195"/>
      <c r="K298" s="195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193</v>
      </c>
      <c r="AU298" s="205" t="s">
        <v>141</v>
      </c>
      <c r="AV298" s="13" t="s">
        <v>141</v>
      </c>
      <c r="AW298" s="13" t="s">
        <v>41</v>
      </c>
      <c r="AX298" s="13" t="s">
        <v>79</v>
      </c>
      <c r="AY298" s="205" t="s">
        <v>132</v>
      </c>
    </row>
    <row r="299" spans="1:65" s="13" customFormat="1">
      <c r="B299" s="194"/>
      <c r="C299" s="195"/>
      <c r="D299" s="196" t="s">
        <v>193</v>
      </c>
      <c r="E299" s="197" t="s">
        <v>32</v>
      </c>
      <c r="F299" s="198" t="s">
        <v>639</v>
      </c>
      <c r="G299" s="195"/>
      <c r="H299" s="199">
        <v>-1.6</v>
      </c>
      <c r="I299" s="200"/>
      <c r="J299" s="195"/>
      <c r="K299" s="195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193</v>
      </c>
      <c r="AU299" s="205" t="s">
        <v>141</v>
      </c>
      <c r="AV299" s="13" t="s">
        <v>141</v>
      </c>
      <c r="AW299" s="13" t="s">
        <v>41</v>
      </c>
      <c r="AX299" s="13" t="s">
        <v>79</v>
      </c>
      <c r="AY299" s="205" t="s">
        <v>132</v>
      </c>
    </row>
    <row r="300" spans="1:65" s="14" customFormat="1">
      <c r="B300" s="206"/>
      <c r="C300" s="207"/>
      <c r="D300" s="196" t="s">
        <v>193</v>
      </c>
      <c r="E300" s="208" t="s">
        <v>32</v>
      </c>
      <c r="F300" s="209" t="s">
        <v>195</v>
      </c>
      <c r="G300" s="207"/>
      <c r="H300" s="210">
        <v>28.161999999999999</v>
      </c>
      <c r="I300" s="211"/>
      <c r="J300" s="207"/>
      <c r="K300" s="207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193</v>
      </c>
      <c r="AU300" s="216" t="s">
        <v>141</v>
      </c>
      <c r="AV300" s="14" t="s">
        <v>150</v>
      </c>
      <c r="AW300" s="14" t="s">
        <v>41</v>
      </c>
      <c r="AX300" s="14" t="s">
        <v>21</v>
      </c>
      <c r="AY300" s="216" t="s">
        <v>132</v>
      </c>
    </row>
    <row r="301" spans="1:65" s="2" customFormat="1" ht="14.45" customHeight="1">
      <c r="A301" s="36"/>
      <c r="B301" s="37"/>
      <c r="C301" s="217" t="s">
        <v>625</v>
      </c>
      <c r="D301" s="217" t="s">
        <v>234</v>
      </c>
      <c r="E301" s="218" t="s">
        <v>641</v>
      </c>
      <c r="F301" s="219" t="s">
        <v>642</v>
      </c>
      <c r="G301" s="220" t="s">
        <v>191</v>
      </c>
      <c r="H301" s="221">
        <v>28.178999999999998</v>
      </c>
      <c r="I301" s="222"/>
      <c r="J301" s="223">
        <f>ROUND(I301*H301,2)</f>
        <v>0</v>
      </c>
      <c r="K301" s="219" t="s">
        <v>139</v>
      </c>
      <c r="L301" s="224"/>
      <c r="M301" s="225" t="s">
        <v>32</v>
      </c>
      <c r="N301" s="226" t="s">
        <v>51</v>
      </c>
      <c r="O301" s="66"/>
      <c r="P301" s="185">
        <f>O301*H301</f>
        <v>0</v>
      </c>
      <c r="Q301" s="185">
        <v>8.0000000000000002E-3</v>
      </c>
      <c r="R301" s="185">
        <f>Q301*H301</f>
        <v>0.22543199999999999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342</v>
      </c>
      <c r="AT301" s="187" t="s">
        <v>234</v>
      </c>
      <c r="AU301" s="187" t="s">
        <v>141</v>
      </c>
      <c r="AY301" s="18" t="s">
        <v>132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141</v>
      </c>
      <c r="BK301" s="188">
        <f>ROUND(I301*H301,2)</f>
        <v>0</v>
      </c>
      <c r="BL301" s="18" t="s">
        <v>259</v>
      </c>
      <c r="BM301" s="187" t="s">
        <v>1236</v>
      </c>
    </row>
    <row r="302" spans="1:65" s="13" customFormat="1">
      <c r="B302" s="194"/>
      <c r="C302" s="195"/>
      <c r="D302" s="196" t="s">
        <v>193</v>
      </c>
      <c r="E302" s="195"/>
      <c r="F302" s="198" t="s">
        <v>1237</v>
      </c>
      <c r="G302" s="195"/>
      <c r="H302" s="199">
        <v>28.178999999999998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193</v>
      </c>
      <c r="AU302" s="205" t="s">
        <v>141</v>
      </c>
      <c r="AV302" s="13" t="s">
        <v>141</v>
      </c>
      <c r="AW302" s="13" t="s">
        <v>4</v>
      </c>
      <c r="AX302" s="13" t="s">
        <v>21</v>
      </c>
      <c r="AY302" s="205" t="s">
        <v>132</v>
      </c>
    </row>
    <row r="303" spans="1:65" s="2" customFormat="1" ht="24.2" customHeight="1">
      <c r="A303" s="36"/>
      <c r="B303" s="37"/>
      <c r="C303" s="176" t="s">
        <v>629</v>
      </c>
      <c r="D303" s="176" t="s">
        <v>135</v>
      </c>
      <c r="E303" s="177" t="s">
        <v>646</v>
      </c>
      <c r="F303" s="178" t="s">
        <v>647</v>
      </c>
      <c r="G303" s="179" t="s">
        <v>191</v>
      </c>
      <c r="H303" s="180">
        <v>8.625</v>
      </c>
      <c r="I303" s="181"/>
      <c r="J303" s="182">
        <f>ROUND(I303*H303,2)</f>
        <v>0</v>
      </c>
      <c r="K303" s="178" t="s">
        <v>139</v>
      </c>
      <c r="L303" s="41"/>
      <c r="M303" s="183" t="s">
        <v>32</v>
      </c>
      <c r="N303" s="184" t="s">
        <v>51</v>
      </c>
      <c r="O303" s="66"/>
      <c r="P303" s="185">
        <f>O303*H303</f>
        <v>0</v>
      </c>
      <c r="Q303" s="185">
        <v>0</v>
      </c>
      <c r="R303" s="185">
        <f>Q303*H303</f>
        <v>0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259</v>
      </c>
      <c r="AT303" s="187" t="s">
        <v>135</v>
      </c>
      <c r="AU303" s="187" t="s">
        <v>141</v>
      </c>
      <c r="AY303" s="18" t="s">
        <v>132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8" t="s">
        <v>141</v>
      </c>
      <c r="BK303" s="188">
        <f>ROUND(I303*H303,2)</f>
        <v>0</v>
      </c>
      <c r="BL303" s="18" t="s">
        <v>259</v>
      </c>
      <c r="BM303" s="187" t="s">
        <v>1238</v>
      </c>
    </row>
    <row r="304" spans="1:65" s="13" customFormat="1">
      <c r="B304" s="194"/>
      <c r="C304" s="195"/>
      <c r="D304" s="196" t="s">
        <v>193</v>
      </c>
      <c r="E304" s="197" t="s">
        <v>32</v>
      </c>
      <c r="F304" s="198" t="s">
        <v>649</v>
      </c>
      <c r="G304" s="195"/>
      <c r="H304" s="199">
        <v>8.625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193</v>
      </c>
      <c r="AU304" s="205" t="s">
        <v>141</v>
      </c>
      <c r="AV304" s="13" t="s">
        <v>141</v>
      </c>
      <c r="AW304" s="13" t="s">
        <v>41</v>
      </c>
      <c r="AX304" s="13" t="s">
        <v>79</v>
      </c>
      <c r="AY304" s="205" t="s">
        <v>132</v>
      </c>
    </row>
    <row r="305" spans="1:65" s="14" customFormat="1">
      <c r="B305" s="206"/>
      <c r="C305" s="207"/>
      <c r="D305" s="196" t="s">
        <v>193</v>
      </c>
      <c r="E305" s="208" t="s">
        <v>32</v>
      </c>
      <c r="F305" s="209" t="s">
        <v>195</v>
      </c>
      <c r="G305" s="207"/>
      <c r="H305" s="210">
        <v>8.625</v>
      </c>
      <c r="I305" s="211"/>
      <c r="J305" s="207"/>
      <c r="K305" s="207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193</v>
      </c>
      <c r="AU305" s="216" t="s">
        <v>141</v>
      </c>
      <c r="AV305" s="14" t="s">
        <v>150</v>
      </c>
      <c r="AW305" s="14" t="s">
        <v>41</v>
      </c>
      <c r="AX305" s="14" t="s">
        <v>21</v>
      </c>
      <c r="AY305" s="216" t="s">
        <v>132</v>
      </c>
    </row>
    <row r="306" spans="1:65" s="2" customFormat="1" ht="14.45" customHeight="1">
      <c r="A306" s="36"/>
      <c r="B306" s="37"/>
      <c r="C306" s="217" t="s">
        <v>634</v>
      </c>
      <c r="D306" s="217" t="s">
        <v>234</v>
      </c>
      <c r="E306" s="218" t="s">
        <v>651</v>
      </c>
      <c r="F306" s="219" t="s">
        <v>652</v>
      </c>
      <c r="G306" s="220" t="s">
        <v>191</v>
      </c>
      <c r="H306" s="221">
        <v>8.798</v>
      </c>
      <c r="I306" s="222"/>
      <c r="J306" s="223">
        <f>ROUND(I306*H306,2)</f>
        <v>0</v>
      </c>
      <c r="K306" s="219" t="s">
        <v>139</v>
      </c>
      <c r="L306" s="224"/>
      <c r="M306" s="225" t="s">
        <v>32</v>
      </c>
      <c r="N306" s="226" t="s">
        <v>51</v>
      </c>
      <c r="O306" s="66"/>
      <c r="P306" s="185">
        <f>O306*H306</f>
        <v>0</v>
      </c>
      <c r="Q306" s="185">
        <v>2.3999999999999998E-3</v>
      </c>
      <c r="R306" s="185">
        <f>Q306*H306</f>
        <v>2.1115199999999997E-2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342</v>
      </c>
      <c r="AT306" s="187" t="s">
        <v>234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1239</v>
      </c>
    </row>
    <row r="307" spans="1:65" s="13" customFormat="1">
      <c r="B307" s="194"/>
      <c r="C307" s="195"/>
      <c r="D307" s="196" t="s">
        <v>193</v>
      </c>
      <c r="E307" s="195"/>
      <c r="F307" s="198" t="s">
        <v>654</v>
      </c>
      <c r="G307" s="195"/>
      <c r="H307" s="199">
        <v>8.798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193</v>
      </c>
      <c r="AU307" s="205" t="s">
        <v>141</v>
      </c>
      <c r="AV307" s="13" t="s">
        <v>141</v>
      </c>
      <c r="AW307" s="13" t="s">
        <v>4</v>
      </c>
      <c r="AX307" s="13" t="s">
        <v>21</v>
      </c>
      <c r="AY307" s="205" t="s">
        <v>132</v>
      </c>
    </row>
    <row r="308" spans="1:65" s="2" customFormat="1" ht="24.2" customHeight="1">
      <c r="A308" s="36"/>
      <c r="B308" s="37"/>
      <c r="C308" s="176" t="s">
        <v>640</v>
      </c>
      <c r="D308" s="176" t="s">
        <v>135</v>
      </c>
      <c r="E308" s="177" t="s">
        <v>656</v>
      </c>
      <c r="F308" s="178" t="s">
        <v>657</v>
      </c>
      <c r="G308" s="179" t="s">
        <v>191</v>
      </c>
      <c r="H308" s="180">
        <v>8.625</v>
      </c>
      <c r="I308" s="181"/>
      <c r="J308" s="182">
        <f>ROUND(I308*H308,2)</f>
        <v>0</v>
      </c>
      <c r="K308" s="178" t="s">
        <v>139</v>
      </c>
      <c r="L308" s="41"/>
      <c r="M308" s="183" t="s">
        <v>32</v>
      </c>
      <c r="N308" s="184" t="s">
        <v>51</v>
      </c>
      <c r="O308" s="66"/>
      <c r="P308" s="185">
        <f>O308*H308</f>
        <v>0</v>
      </c>
      <c r="Q308" s="185">
        <v>0</v>
      </c>
      <c r="R308" s="185">
        <f>Q308*H308</f>
        <v>0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259</v>
      </c>
      <c r="AT308" s="187" t="s">
        <v>135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1240</v>
      </c>
    </row>
    <row r="309" spans="1:65" s="2" customFormat="1" ht="14.45" customHeight="1">
      <c r="A309" s="36"/>
      <c r="B309" s="37"/>
      <c r="C309" s="217" t="s">
        <v>645</v>
      </c>
      <c r="D309" s="217" t="s">
        <v>234</v>
      </c>
      <c r="E309" s="218" t="s">
        <v>660</v>
      </c>
      <c r="F309" s="219" t="s">
        <v>661</v>
      </c>
      <c r="G309" s="220" t="s">
        <v>191</v>
      </c>
      <c r="H309" s="221">
        <v>8.798</v>
      </c>
      <c r="I309" s="222"/>
      <c r="J309" s="223">
        <f>ROUND(I309*H309,2)</f>
        <v>0</v>
      </c>
      <c r="K309" s="219" t="s">
        <v>139</v>
      </c>
      <c r="L309" s="224"/>
      <c r="M309" s="225" t="s">
        <v>32</v>
      </c>
      <c r="N309" s="226" t="s">
        <v>51</v>
      </c>
      <c r="O309" s="66"/>
      <c r="P309" s="185">
        <f>O309*H309</f>
        <v>0</v>
      </c>
      <c r="Q309" s="185">
        <v>3.5999999999999999E-3</v>
      </c>
      <c r="R309" s="185">
        <f>Q309*H309</f>
        <v>3.1672800000000001E-2</v>
      </c>
      <c r="S309" s="185">
        <v>0</v>
      </c>
      <c r="T309" s="18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7" t="s">
        <v>342</v>
      </c>
      <c r="AT309" s="187" t="s">
        <v>234</v>
      </c>
      <c r="AU309" s="187" t="s">
        <v>141</v>
      </c>
      <c r="AY309" s="18" t="s">
        <v>132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18" t="s">
        <v>141</v>
      </c>
      <c r="BK309" s="188">
        <f>ROUND(I309*H309,2)</f>
        <v>0</v>
      </c>
      <c r="BL309" s="18" t="s">
        <v>259</v>
      </c>
      <c r="BM309" s="187" t="s">
        <v>1241</v>
      </c>
    </row>
    <row r="310" spans="1:65" s="13" customFormat="1">
      <c r="B310" s="194"/>
      <c r="C310" s="195"/>
      <c r="D310" s="196" t="s">
        <v>193</v>
      </c>
      <c r="E310" s="195"/>
      <c r="F310" s="198" t="s">
        <v>654</v>
      </c>
      <c r="G310" s="195"/>
      <c r="H310" s="199">
        <v>8.798</v>
      </c>
      <c r="I310" s="200"/>
      <c r="J310" s="195"/>
      <c r="K310" s="195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193</v>
      </c>
      <c r="AU310" s="205" t="s">
        <v>141</v>
      </c>
      <c r="AV310" s="13" t="s">
        <v>141</v>
      </c>
      <c r="AW310" s="13" t="s">
        <v>4</v>
      </c>
      <c r="AX310" s="13" t="s">
        <v>21</v>
      </c>
      <c r="AY310" s="205" t="s">
        <v>132</v>
      </c>
    </row>
    <row r="311" spans="1:65" s="2" customFormat="1" ht="24.2" customHeight="1">
      <c r="A311" s="36"/>
      <c r="B311" s="37"/>
      <c r="C311" s="176" t="s">
        <v>650</v>
      </c>
      <c r="D311" s="176" t="s">
        <v>135</v>
      </c>
      <c r="E311" s="177" t="s">
        <v>664</v>
      </c>
      <c r="F311" s="178" t="s">
        <v>665</v>
      </c>
      <c r="G311" s="179" t="s">
        <v>242</v>
      </c>
      <c r="H311" s="180">
        <v>3.1120000000000001</v>
      </c>
      <c r="I311" s="181"/>
      <c r="J311" s="182">
        <f>ROUND(I311*H311,2)</f>
        <v>0</v>
      </c>
      <c r="K311" s="178" t="s">
        <v>139</v>
      </c>
      <c r="L311" s="41"/>
      <c r="M311" s="183" t="s">
        <v>32</v>
      </c>
      <c r="N311" s="184" t="s">
        <v>51</v>
      </c>
      <c r="O311" s="66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259</v>
      </c>
      <c r="AT311" s="187" t="s">
        <v>135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1242</v>
      </c>
    </row>
    <row r="312" spans="1:65" s="12" customFormat="1" ht="22.9" customHeight="1">
      <c r="B312" s="160"/>
      <c r="C312" s="161"/>
      <c r="D312" s="162" t="s">
        <v>78</v>
      </c>
      <c r="E312" s="174" t="s">
        <v>667</v>
      </c>
      <c r="F312" s="174" t="s">
        <v>668</v>
      </c>
      <c r="G312" s="161"/>
      <c r="H312" s="161"/>
      <c r="I312" s="164"/>
      <c r="J312" s="175">
        <f>BK312</f>
        <v>0</v>
      </c>
      <c r="K312" s="161"/>
      <c r="L312" s="166"/>
      <c r="M312" s="167"/>
      <c r="N312" s="168"/>
      <c r="O312" s="168"/>
      <c r="P312" s="169">
        <f>SUM(P313:P316)</f>
        <v>0</v>
      </c>
      <c r="Q312" s="168"/>
      <c r="R312" s="169">
        <f>SUM(R313:R316)</f>
        <v>6.0000000000000001E-3</v>
      </c>
      <c r="S312" s="168"/>
      <c r="T312" s="170">
        <f>SUM(T313:T316)</f>
        <v>8.4519999999999998E-2</v>
      </c>
      <c r="AR312" s="171" t="s">
        <v>141</v>
      </c>
      <c r="AT312" s="172" t="s">
        <v>78</v>
      </c>
      <c r="AU312" s="172" t="s">
        <v>21</v>
      </c>
      <c r="AY312" s="171" t="s">
        <v>132</v>
      </c>
      <c r="BK312" s="173">
        <f>SUM(BK313:BK316)</f>
        <v>0</v>
      </c>
    </row>
    <row r="313" spans="1:65" s="2" customFormat="1" ht="24.2" customHeight="1">
      <c r="A313" s="36"/>
      <c r="B313" s="37"/>
      <c r="C313" s="176" t="s">
        <v>655</v>
      </c>
      <c r="D313" s="176" t="s">
        <v>135</v>
      </c>
      <c r="E313" s="177" t="s">
        <v>670</v>
      </c>
      <c r="F313" s="178" t="s">
        <v>671</v>
      </c>
      <c r="G313" s="179" t="s">
        <v>373</v>
      </c>
      <c r="H313" s="180">
        <v>1</v>
      </c>
      <c r="I313" s="181"/>
      <c r="J313" s="182">
        <f>ROUND(I313*H313,2)</f>
        <v>0</v>
      </c>
      <c r="K313" s="178" t="s">
        <v>139</v>
      </c>
      <c r="L313" s="41"/>
      <c r="M313" s="183" t="s">
        <v>32</v>
      </c>
      <c r="N313" s="184" t="s">
        <v>51</v>
      </c>
      <c r="O313" s="66"/>
      <c r="P313" s="185">
        <f>O313*H313</f>
        <v>0</v>
      </c>
      <c r="Q313" s="185">
        <v>1.5E-3</v>
      </c>
      <c r="R313" s="185">
        <f>Q313*H313</f>
        <v>1.5E-3</v>
      </c>
      <c r="S313" s="185">
        <v>0</v>
      </c>
      <c r="T313" s="18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7" t="s">
        <v>259</v>
      </c>
      <c r="AT313" s="187" t="s">
        <v>135</v>
      </c>
      <c r="AU313" s="187" t="s">
        <v>141</v>
      </c>
      <c r="AY313" s="18" t="s">
        <v>132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18" t="s">
        <v>141</v>
      </c>
      <c r="BK313" s="188">
        <f>ROUND(I313*H313,2)</f>
        <v>0</v>
      </c>
      <c r="BL313" s="18" t="s">
        <v>259</v>
      </c>
      <c r="BM313" s="187" t="s">
        <v>1243</v>
      </c>
    </row>
    <row r="314" spans="1:65" s="2" customFormat="1" ht="14.45" customHeight="1">
      <c r="A314" s="36"/>
      <c r="B314" s="37"/>
      <c r="C314" s="176" t="s">
        <v>659</v>
      </c>
      <c r="D314" s="176" t="s">
        <v>135</v>
      </c>
      <c r="E314" s="177" t="s">
        <v>674</v>
      </c>
      <c r="F314" s="178" t="s">
        <v>675</v>
      </c>
      <c r="G314" s="179" t="s">
        <v>373</v>
      </c>
      <c r="H314" s="180">
        <v>3</v>
      </c>
      <c r="I314" s="181"/>
      <c r="J314" s="182">
        <f>ROUND(I314*H314,2)</f>
        <v>0</v>
      </c>
      <c r="K314" s="178" t="s">
        <v>139</v>
      </c>
      <c r="L314" s="41"/>
      <c r="M314" s="183" t="s">
        <v>32</v>
      </c>
      <c r="N314" s="184" t="s">
        <v>51</v>
      </c>
      <c r="O314" s="66"/>
      <c r="P314" s="185">
        <f>O314*H314</f>
        <v>0</v>
      </c>
      <c r="Q314" s="185">
        <v>1.5E-3</v>
      </c>
      <c r="R314" s="185">
        <f>Q314*H314</f>
        <v>4.5000000000000005E-3</v>
      </c>
      <c r="S314" s="185">
        <v>0</v>
      </c>
      <c r="T314" s="18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7" t="s">
        <v>259</v>
      </c>
      <c r="AT314" s="187" t="s">
        <v>135</v>
      </c>
      <c r="AU314" s="187" t="s">
        <v>141</v>
      </c>
      <c r="AY314" s="18" t="s">
        <v>132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141</v>
      </c>
      <c r="BK314" s="188">
        <f>ROUND(I314*H314,2)</f>
        <v>0</v>
      </c>
      <c r="BL314" s="18" t="s">
        <v>259</v>
      </c>
      <c r="BM314" s="187" t="s">
        <v>1244</v>
      </c>
    </row>
    <row r="315" spans="1:65" s="2" customFormat="1" ht="14.45" customHeight="1">
      <c r="A315" s="36"/>
      <c r="B315" s="37"/>
      <c r="C315" s="176" t="s">
        <v>663</v>
      </c>
      <c r="D315" s="176" t="s">
        <v>135</v>
      </c>
      <c r="E315" s="177" t="s">
        <v>678</v>
      </c>
      <c r="F315" s="178" t="s">
        <v>679</v>
      </c>
      <c r="G315" s="179" t="s">
        <v>373</v>
      </c>
      <c r="H315" s="180">
        <v>4</v>
      </c>
      <c r="I315" s="181"/>
      <c r="J315" s="182">
        <f>ROUND(I315*H315,2)</f>
        <v>0</v>
      </c>
      <c r="K315" s="178" t="s">
        <v>139</v>
      </c>
      <c r="L315" s="41"/>
      <c r="M315" s="183" t="s">
        <v>32</v>
      </c>
      <c r="N315" s="184" t="s">
        <v>51</v>
      </c>
      <c r="O315" s="66"/>
      <c r="P315" s="185">
        <f>O315*H315</f>
        <v>0</v>
      </c>
      <c r="Q315" s="185">
        <v>0</v>
      </c>
      <c r="R315" s="185">
        <f>Q315*H315</f>
        <v>0</v>
      </c>
      <c r="S315" s="185">
        <v>2.1129999999999999E-2</v>
      </c>
      <c r="T315" s="186">
        <f>S315*H315</f>
        <v>8.4519999999999998E-2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7" t="s">
        <v>259</v>
      </c>
      <c r="AT315" s="187" t="s">
        <v>135</v>
      </c>
      <c r="AU315" s="187" t="s">
        <v>141</v>
      </c>
      <c r="AY315" s="18" t="s">
        <v>132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8" t="s">
        <v>141</v>
      </c>
      <c r="BK315" s="188">
        <f>ROUND(I315*H315,2)</f>
        <v>0</v>
      </c>
      <c r="BL315" s="18" t="s">
        <v>259</v>
      </c>
      <c r="BM315" s="187" t="s">
        <v>1245</v>
      </c>
    </row>
    <row r="316" spans="1:65" s="2" customFormat="1" ht="24.2" customHeight="1">
      <c r="A316" s="36"/>
      <c r="B316" s="37"/>
      <c r="C316" s="176" t="s">
        <v>669</v>
      </c>
      <c r="D316" s="176" t="s">
        <v>135</v>
      </c>
      <c r="E316" s="177" t="s">
        <v>682</v>
      </c>
      <c r="F316" s="178" t="s">
        <v>683</v>
      </c>
      <c r="G316" s="179" t="s">
        <v>242</v>
      </c>
      <c r="H316" s="180">
        <v>6.0000000000000001E-3</v>
      </c>
      <c r="I316" s="181"/>
      <c r="J316" s="182">
        <f>ROUND(I316*H316,2)</f>
        <v>0</v>
      </c>
      <c r="K316" s="178" t="s">
        <v>139</v>
      </c>
      <c r="L316" s="41"/>
      <c r="M316" s="183" t="s">
        <v>32</v>
      </c>
      <c r="N316" s="184" t="s">
        <v>51</v>
      </c>
      <c r="O316" s="66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259</v>
      </c>
      <c r="AT316" s="187" t="s">
        <v>135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1246</v>
      </c>
    </row>
    <row r="317" spans="1:65" s="12" customFormat="1" ht="22.9" customHeight="1">
      <c r="B317" s="160"/>
      <c r="C317" s="161"/>
      <c r="D317" s="162" t="s">
        <v>78</v>
      </c>
      <c r="E317" s="174" t="s">
        <v>685</v>
      </c>
      <c r="F317" s="174" t="s">
        <v>686</v>
      </c>
      <c r="G317" s="161"/>
      <c r="H317" s="161"/>
      <c r="I317" s="164"/>
      <c r="J317" s="175">
        <f>BK317</f>
        <v>0</v>
      </c>
      <c r="K317" s="161"/>
      <c r="L317" s="166"/>
      <c r="M317" s="167"/>
      <c r="N317" s="168"/>
      <c r="O317" s="168"/>
      <c r="P317" s="169">
        <f>P318</f>
        <v>0</v>
      </c>
      <c r="Q317" s="168"/>
      <c r="R317" s="169">
        <f>R318</f>
        <v>5.4599999999999996E-3</v>
      </c>
      <c r="S317" s="168"/>
      <c r="T317" s="170">
        <f>T318</f>
        <v>0</v>
      </c>
      <c r="AR317" s="171" t="s">
        <v>141</v>
      </c>
      <c r="AT317" s="172" t="s">
        <v>78</v>
      </c>
      <c r="AU317" s="172" t="s">
        <v>21</v>
      </c>
      <c r="AY317" s="171" t="s">
        <v>132</v>
      </c>
      <c r="BK317" s="173">
        <f>BK318</f>
        <v>0</v>
      </c>
    </row>
    <row r="318" spans="1:65" s="2" customFormat="1" ht="14.45" customHeight="1">
      <c r="A318" s="36"/>
      <c r="B318" s="37"/>
      <c r="C318" s="176" t="s">
        <v>673</v>
      </c>
      <c r="D318" s="176" t="s">
        <v>135</v>
      </c>
      <c r="E318" s="177" t="s">
        <v>688</v>
      </c>
      <c r="F318" s="178" t="s">
        <v>689</v>
      </c>
      <c r="G318" s="179" t="s">
        <v>690</v>
      </c>
      <c r="H318" s="180">
        <v>7</v>
      </c>
      <c r="I318" s="181"/>
      <c r="J318" s="182">
        <f>ROUND(I318*H318,2)</f>
        <v>0</v>
      </c>
      <c r="K318" s="178" t="s">
        <v>32</v>
      </c>
      <c r="L318" s="41"/>
      <c r="M318" s="183" t="s">
        <v>32</v>
      </c>
      <c r="N318" s="184" t="s">
        <v>51</v>
      </c>
      <c r="O318" s="66"/>
      <c r="P318" s="185">
        <f>O318*H318</f>
        <v>0</v>
      </c>
      <c r="Q318" s="185">
        <v>7.7999999999999999E-4</v>
      </c>
      <c r="R318" s="185">
        <f>Q318*H318</f>
        <v>5.4599999999999996E-3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259</v>
      </c>
      <c r="AT318" s="187" t="s">
        <v>135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1247</v>
      </c>
    </row>
    <row r="319" spans="1:65" s="12" customFormat="1" ht="22.9" customHeight="1">
      <c r="B319" s="160"/>
      <c r="C319" s="161"/>
      <c r="D319" s="162" t="s">
        <v>78</v>
      </c>
      <c r="E319" s="174" t="s">
        <v>692</v>
      </c>
      <c r="F319" s="174" t="s">
        <v>693</v>
      </c>
      <c r="G319" s="161"/>
      <c r="H319" s="161"/>
      <c r="I319" s="164"/>
      <c r="J319" s="175">
        <f>BK319</f>
        <v>0</v>
      </c>
      <c r="K319" s="161"/>
      <c r="L319" s="166"/>
      <c r="M319" s="167"/>
      <c r="N319" s="168"/>
      <c r="O319" s="168"/>
      <c r="P319" s="169">
        <f>P320</f>
        <v>0</v>
      </c>
      <c r="Q319" s="168"/>
      <c r="R319" s="169">
        <f>R320</f>
        <v>0</v>
      </c>
      <c r="S319" s="168"/>
      <c r="T319" s="170">
        <f>T320</f>
        <v>0</v>
      </c>
      <c r="AR319" s="171" t="s">
        <v>141</v>
      </c>
      <c r="AT319" s="172" t="s">
        <v>78</v>
      </c>
      <c r="AU319" s="172" t="s">
        <v>21</v>
      </c>
      <c r="AY319" s="171" t="s">
        <v>132</v>
      </c>
      <c r="BK319" s="173">
        <f>BK320</f>
        <v>0</v>
      </c>
    </row>
    <row r="320" spans="1:65" s="2" customFormat="1" ht="24.2" customHeight="1">
      <c r="A320" s="36"/>
      <c r="B320" s="37"/>
      <c r="C320" s="176" t="s">
        <v>677</v>
      </c>
      <c r="D320" s="176" t="s">
        <v>135</v>
      </c>
      <c r="E320" s="177" t="s">
        <v>695</v>
      </c>
      <c r="F320" s="178" t="s">
        <v>1009</v>
      </c>
      <c r="G320" s="179" t="s">
        <v>138</v>
      </c>
      <c r="H320" s="180">
        <v>1</v>
      </c>
      <c r="I320" s="181"/>
      <c r="J320" s="182">
        <f>ROUND(I320*H320,2)</f>
        <v>0</v>
      </c>
      <c r="K320" s="178" t="s">
        <v>139</v>
      </c>
      <c r="L320" s="41"/>
      <c r="M320" s="183" t="s">
        <v>32</v>
      </c>
      <c r="N320" s="184" t="s">
        <v>51</v>
      </c>
      <c r="O320" s="66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7" t="s">
        <v>259</v>
      </c>
      <c r="AT320" s="187" t="s">
        <v>135</v>
      </c>
      <c r="AU320" s="187" t="s">
        <v>141</v>
      </c>
      <c r="AY320" s="18" t="s">
        <v>132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141</v>
      </c>
      <c r="BK320" s="188">
        <f>ROUND(I320*H320,2)</f>
        <v>0</v>
      </c>
      <c r="BL320" s="18" t="s">
        <v>259</v>
      </c>
      <c r="BM320" s="187" t="s">
        <v>1248</v>
      </c>
    </row>
    <row r="321" spans="1:65" s="12" customFormat="1" ht="22.9" customHeight="1">
      <c r="B321" s="160"/>
      <c r="C321" s="161"/>
      <c r="D321" s="162" t="s">
        <v>78</v>
      </c>
      <c r="E321" s="174" t="s">
        <v>698</v>
      </c>
      <c r="F321" s="174" t="s">
        <v>699</v>
      </c>
      <c r="G321" s="161"/>
      <c r="H321" s="161"/>
      <c r="I321" s="164"/>
      <c r="J321" s="175">
        <f>BK321</f>
        <v>0</v>
      </c>
      <c r="K321" s="161"/>
      <c r="L321" s="166"/>
      <c r="M321" s="167"/>
      <c r="N321" s="168"/>
      <c r="O321" s="168"/>
      <c r="P321" s="169">
        <f>SUM(P322:P332)</f>
        <v>0</v>
      </c>
      <c r="Q321" s="168"/>
      <c r="R321" s="169">
        <f>SUM(R322:R332)</f>
        <v>4.4673370000000006</v>
      </c>
      <c r="S321" s="168"/>
      <c r="T321" s="170">
        <f>SUM(T322:T332)</f>
        <v>0</v>
      </c>
      <c r="AR321" s="171" t="s">
        <v>141</v>
      </c>
      <c r="AT321" s="172" t="s">
        <v>78</v>
      </c>
      <c r="AU321" s="172" t="s">
        <v>21</v>
      </c>
      <c r="AY321" s="171" t="s">
        <v>132</v>
      </c>
      <c r="BK321" s="173">
        <f>SUM(BK322:BK332)</f>
        <v>0</v>
      </c>
    </row>
    <row r="322" spans="1:65" s="2" customFormat="1" ht="24.2" customHeight="1">
      <c r="A322" s="36"/>
      <c r="B322" s="37"/>
      <c r="C322" s="176" t="s">
        <v>681</v>
      </c>
      <c r="D322" s="176" t="s">
        <v>135</v>
      </c>
      <c r="E322" s="177" t="s">
        <v>701</v>
      </c>
      <c r="F322" s="178" t="s">
        <v>702</v>
      </c>
      <c r="G322" s="179" t="s">
        <v>191</v>
      </c>
      <c r="H322" s="180">
        <v>61</v>
      </c>
      <c r="I322" s="181"/>
      <c r="J322" s="182">
        <f>ROUND(I322*H322,2)</f>
        <v>0</v>
      </c>
      <c r="K322" s="178" t="s">
        <v>139</v>
      </c>
      <c r="L322" s="41"/>
      <c r="M322" s="183" t="s">
        <v>32</v>
      </c>
      <c r="N322" s="184" t="s">
        <v>51</v>
      </c>
      <c r="O322" s="66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7" t="s">
        <v>150</v>
      </c>
      <c r="AT322" s="187" t="s">
        <v>135</v>
      </c>
      <c r="AU322" s="187" t="s">
        <v>141</v>
      </c>
      <c r="AY322" s="18" t="s">
        <v>132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18" t="s">
        <v>141</v>
      </c>
      <c r="BK322" s="188">
        <f>ROUND(I322*H322,2)</f>
        <v>0</v>
      </c>
      <c r="BL322" s="18" t="s">
        <v>150</v>
      </c>
      <c r="BM322" s="187" t="s">
        <v>1249</v>
      </c>
    </row>
    <row r="323" spans="1:65" s="2" customFormat="1" ht="14.45" customHeight="1">
      <c r="A323" s="36"/>
      <c r="B323" s="37"/>
      <c r="C323" s="217" t="s">
        <v>687</v>
      </c>
      <c r="D323" s="217" t="s">
        <v>234</v>
      </c>
      <c r="E323" s="218" t="s">
        <v>705</v>
      </c>
      <c r="F323" s="219" t="s">
        <v>706</v>
      </c>
      <c r="G323" s="220" t="s">
        <v>198</v>
      </c>
      <c r="H323" s="221">
        <v>1.4930000000000001</v>
      </c>
      <c r="I323" s="222"/>
      <c r="J323" s="223">
        <f>ROUND(I323*H323,2)</f>
        <v>0</v>
      </c>
      <c r="K323" s="219" t="s">
        <v>139</v>
      </c>
      <c r="L323" s="224"/>
      <c r="M323" s="225" t="s">
        <v>32</v>
      </c>
      <c r="N323" s="226" t="s">
        <v>51</v>
      </c>
      <c r="O323" s="66"/>
      <c r="P323" s="185">
        <f>O323*H323</f>
        <v>0</v>
      </c>
      <c r="Q323" s="185">
        <v>0.55000000000000004</v>
      </c>
      <c r="R323" s="185">
        <f>Q323*H323</f>
        <v>0.82115000000000016</v>
      </c>
      <c r="S323" s="185">
        <v>0</v>
      </c>
      <c r="T323" s="186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7" t="s">
        <v>218</v>
      </c>
      <c r="AT323" s="187" t="s">
        <v>234</v>
      </c>
      <c r="AU323" s="187" t="s">
        <v>141</v>
      </c>
      <c r="AY323" s="18" t="s">
        <v>132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18" t="s">
        <v>141</v>
      </c>
      <c r="BK323" s="188">
        <f>ROUND(I323*H323,2)</f>
        <v>0</v>
      </c>
      <c r="BL323" s="18" t="s">
        <v>150</v>
      </c>
      <c r="BM323" s="187" t="s">
        <v>1250</v>
      </c>
    </row>
    <row r="324" spans="1:65" s="13" customFormat="1">
      <c r="B324" s="194"/>
      <c r="C324" s="195"/>
      <c r="D324" s="196" t="s">
        <v>193</v>
      </c>
      <c r="E324" s="197" t="s">
        <v>32</v>
      </c>
      <c r="F324" s="198" t="s">
        <v>1251</v>
      </c>
      <c r="G324" s="195"/>
      <c r="H324" s="199">
        <v>1.464</v>
      </c>
      <c r="I324" s="200"/>
      <c r="J324" s="195"/>
      <c r="K324" s="195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193</v>
      </c>
      <c r="AU324" s="205" t="s">
        <v>141</v>
      </c>
      <c r="AV324" s="13" t="s">
        <v>141</v>
      </c>
      <c r="AW324" s="13" t="s">
        <v>41</v>
      </c>
      <c r="AX324" s="13" t="s">
        <v>79</v>
      </c>
      <c r="AY324" s="205" t="s">
        <v>132</v>
      </c>
    </row>
    <row r="325" spans="1:65" s="14" customFormat="1">
      <c r="B325" s="206"/>
      <c r="C325" s="207"/>
      <c r="D325" s="196" t="s">
        <v>193</v>
      </c>
      <c r="E325" s="208" t="s">
        <v>32</v>
      </c>
      <c r="F325" s="209" t="s">
        <v>195</v>
      </c>
      <c r="G325" s="207"/>
      <c r="H325" s="210">
        <v>1.464</v>
      </c>
      <c r="I325" s="211"/>
      <c r="J325" s="207"/>
      <c r="K325" s="207"/>
      <c r="L325" s="212"/>
      <c r="M325" s="213"/>
      <c r="N325" s="214"/>
      <c r="O325" s="214"/>
      <c r="P325" s="214"/>
      <c r="Q325" s="214"/>
      <c r="R325" s="214"/>
      <c r="S325" s="214"/>
      <c r="T325" s="215"/>
      <c r="AT325" s="216" t="s">
        <v>193</v>
      </c>
      <c r="AU325" s="216" t="s">
        <v>141</v>
      </c>
      <c r="AV325" s="14" t="s">
        <v>150</v>
      </c>
      <c r="AW325" s="14" t="s">
        <v>41</v>
      </c>
      <c r="AX325" s="14" t="s">
        <v>21</v>
      </c>
      <c r="AY325" s="216" t="s">
        <v>132</v>
      </c>
    </row>
    <row r="326" spans="1:65" s="13" customFormat="1">
      <c r="B326" s="194"/>
      <c r="C326" s="195"/>
      <c r="D326" s="196" t="s">
        <v>193</v>
      </c>
      <c r="E326" s="195"/>
      <c r="F326" s="198" t="s">
        <v>1252</v>
      </c>
      <c r="G326" s="195"/>
      <c r="H326" s="199">
        <v>1.4930000000000001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193</v>
      </c>
      <c r="AU326" s="205" t="s">
        <v>141</v>
      </c>
      <c r="AV326" s="13" t="s">
        <v>141</v>
      </c>
      <c r="AW326" s="13" t="s">
        <v>4</v>
      </c>
      <c r="AX326" s="13" t="s">
        <v>21</v>
      </c>
      <c r="AY326" s="205" t="s">
        <v>132</v>
      </c>
    </row>
    <row r="327" spans="1:65" s="2" customFormat="1" ht="24.2" customHeight="1">
      <c r="A327" s="36"/>
      <c r="B327" s="37"/>
      <c r="C327" s="176" t="s">
        <v>694</v>
      </c>
      <c r="D327" s="176" t="s">
        <v>135</v>
      </c>
      <c r="E327" s="177" t="s">
        <v>711</v>
      </c>
      <c r="F327" s="178" t="s">
        <v>712</v>
      </c>
      <c r="G327" s="179" t="s">
        <v>191</v>
      </c>
      <c r="H327" s="180">
        <v>160.32</v>
      </c>
      <c r="I327" s="181"/>
      <c r="J327" s="182">
        <f>ROUND(I327*H327,2)</f>
        <v>0</v>
      </c>
      <c r="K327" s="178" t="s">
        <v>139</v>
      </c>
      <c r="L327" s="41"/>
      <c r="M327" s="183" t="s">
        <v>32</v>
      </c>
      <c r="N327" s="184" t="s">
        <v>51</v>
      </c>
      <c r="O327" s="66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259</v>
      </c>
      <c r="AT327" s="187" t="s">
        <v>135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259</v>
      </c>
      <c r="BM327" s="187" t="s">
        <v>1253</v>
      </c>
    </row>
    <row r="328" spans="1:65" s="2" customFormat="1" ht="14.45" customHeight="1">
      <c r="A328" s="36"/>
      <c r="B328" s="37"/>
      <c r="C328" s="217" t="s">
        <v>700</v>
      </c>
      <c r="D328" s="217" t="s">
        <v>234</v>
      </c>
      <c r="E328" s="218" t="s">
        <v>715</v>
      </c>
      <c r="F328" s="219" t="s">
        <v>716</v>
      </c>
      <c r="G328" s="220" t="s">
        <v>191</v>
      </c>
      <c r="H328" s="221">
        <v>173.14599999999999</v>
      </c>
      <c r="I328" s="222"/>
      <c r="J328" s="223">
        <f>ROUND(I328*H328,2)</f>
        <v>0</v>
      </c>
      <c r="K328" s="219" t="s">
        <v>139</v>
      </c>
      <c r="L328" s="224"/>
      <c r="M328" s="225" t="s">
        <v>32</v>
      </c>
      <c r="N328" s="226" t="s">
        <v>51</v>
      </c>
      <c r="O328" s="66"/>
      <c r="P328" s="185">
        <f>O328*H328</f>
        <v>0</v>
      </c>
      <c r="Q328" s="185">
        <v>1.4500000000000001E-2</v>
      </c>
      <c r="R328" s="185">
        <f>Q328*H328</f>
        <v>2.5106169999999999</v>
      </c>
      <c r="S328" s="185">
        <v>0</v>
      </c>
      <c r="T328" s="18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7" t="s">
        <v>342</v>
      </c>
      <c r="AT328" s="187" t="s">
        <v>234</v>
      </c>
      <c r="AU328" s="187" t="s">
        <v>141</v>
      </c>
      <c r="AY328" s="18" t="s">
        <v>132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18" t="s">
        <v>141</v>
      </c>
      <c r="BK328" s="188">
        <f>ROUND(I328*H328,2)</f>
        <v>0</v>
      </c>
      <c r="BL328" s="18" t="s">
        <v>259</v>
      </c>
      <c r="BM328" s="187" t="s">
        <v>1254</v>
      </c>
    </row>
    <row r="329" spans="1:65" s="13" customFormat="1">
      <c r="B329" s="194"/>
      <c r="C329" s="195"/>
      <c r="D329" s="196" t="s">
        <v>193</v>
      </c>
      <c r="E329" s="195"/>
      <c r="F329" s="198" t="s">
        <v>718</v>
      </c>
      <c r="G329" s="195"/>
      <c r="H329" s="199">
        <v>173.14599999999999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193</v>
      </c>
      <c r="AU329" s="205" t="s">
        <v>141</v>
      </c>
      <c r="AV329" s="13" t="s">
        <v>141</v>
      </c>
      <c r="AW329" s="13" t="s">
        <v>4</v>
      </c>
      <c r="AX329" s="13" t="s">
        <v>21</v>
      </c>
      <c r="AY329" s="205" t="s">
        <v>132</v>
      </c>
    </row>
    <row r="330" spans="1:65" s="2" customFormat="1" ht="14.45" customHeight="1">
      <c r="A330" s="36"/>
      <c r="B330" s="37"/>
      <c r="C330" s="176" t="s">
        <v>704</v>
      </c>
      <c r="D330" s="176" t="s">
        <v>135</v>
      </c>
      <c r="E330" s="177" t="s">
        <v>720</v>
      </c>
      <c r="F330" s="178" t="s">
        <v>721</v>
      </c>
      <c r="G330" s="179" t="s">
        <v>221</v>
      </c>
      <c r="H330" s="180">
        <v>257</v>
      </c>
      <c r="I330" s="181"/>
      <c r="J330" s="182">
        <f>ROUND(I330*H330,2)</f>
        <v>0</v>
      </c>
      <c r="K330" s="178" t="s">
        <v>139</v>
      </c>
      <c r="L330" s="41"/>
      <c r="M330" s="183" t="s">
        <v>32</v>
      </c>
      <c r="N330" s="184" t="s">
        <v>51</v>
      </c>
      <c r="O330" s="66"/>
      <c r="P330" s="185">
        <f>O330*H330</f>
        <v>0</v>
      </c>
      <c r="Q330" s="185">
        <v>1.0000000000000001E-5</v>
      </c>
      <c r="R330" s="185">
        <f>Q330*H330</f>
        <v>2.5700000000000002E-3</v>
      </c>
      <c r="S330" s="185">
        <v>0</v>
      </c>
      <c r="T330" s="186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7" t="s">
        <v>259</v>
      </c>
      <c r="AT330" s="187" t="s">
        <v>135</v>
      </c>
      <c r="AU330" s="187" t="s">
        <v>141</v>
      </c>
      <c r="AY330" s="18" t="s">
        <v>132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8" t="s">
        <v>141</v>
      </c>
      <c r="BK330" s="188">
        <f>ROUND(I330*H330,2)</f>
        <v>0</v>
      </c>
      <c r="BL330" s="18" t="s">
        <v>259</v>
      </c>
      <c r="BM330" s="187" t="s">
        <v>1255</v>
      </c>
    </row>
    <row r="331" spans="1:65" s="2" customFormat="1" ht="14.45" customHeight="1">
      <c r="A331" s="36"/>
      <c r="B331" s="37"/>
      <c r="C331" s="217" t="s">
        <v>710</v>
      </c>
      <c r="D331" s="217" t="s">
        <v>234</v>
      </c>
      <c r="E331" s="218" t="s">
        <v>724</v>
      </c>
      <c r="F331" s="219" t="s">
        <v>725</v>
      </c>
      <c r="G331" s="220" t="s">
        <v>198</v>
      </c>
      <c r="H331" s="221">
        <v>2.06</v>
      </c>
      <c r="I331" s="222"/>
      <c r="J331" s="223">
        <f>ROUND(I331*H331,2)</f>
        <v>0</v>
      </c>
      <c r="K331" s="219" t="s">
        <v>139</v>
      </c>
      <c r="L331" s="224"/>
      <c r="M331" s="225" t="s">
        <v>32</v>
      </c>
      <c r="N331" s="226" t="s">
        <v>51</v>
      </c>
      <c r="O331" s="66"/>
      <c r="P331" s="185">
        <f>O331*H331</f>
        <v>0</v>
      </c>
      <c r="Q331" s="185">
        <v>0.55000000000000004</v>
      </c>
      <c r="R331" s="185">
        <f>Q331*H331</f>
        <v>1.1330000000000002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342</v>
      </c>
      <c r="AT331" s="187" t="s">
        <v>234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1256</v>
      </c>
    </row>
    <row r="332" spans="1:65" s="2" customFormat="1" ht="24.2" customHeight="1">
      <c r="A332" s="36"/>
      <c r="B332" s="37"/>
      <c r="C332" s="176" t="s">
        <v>714</v>
      </c>
      <c r="D332" s="176" t="s">
        <v>135</v>
      </c>
      <c r="E332" s="177" t="s">
        <v>728</v>
      </c>
      <c r="F332" s="178" t="s">
        <v>729</v>
      </c>
      <c r="G332" s="179" t="s">
        <v>242</v>
      </c>
      <c r="H332" s="180">
        <v>3.6459999999999999</v>
      </c>
      <c r="I332" s="181"/>
      <c r="J332" s="182">
        <f>ROUND(I332*H332,2)</f>
        <v>0</v>
      </c>
      <c r="K332" s="178" t="s">
        <v>139</v>
      </c>
      <c r="L332" s="41"/>
      <c r="M332" s="183" t="s">
        <v>32</v>
      </c>
      <c r="N332" s="184" t="s">
        <v>51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259</v>
      </c>
      <c r="AT332" s="187" t="s">
        <v>135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1257</v>
      </c>
    </row>
    <row r="333" spans="1:65" s="12" customFormat="1" ht="22.9" customHeight="1">
      <c r="B333" s="160"/>
      <c r="C333" s="161"/>
      <c r="D333" s="162" t="s">
        <v>78</v>
      </c>
      <c r="E333" s="174" t="s">
        <v>731</v>
      </c>
      <c r="F333" s="174" t="s">
        <v>732</v>
      </c>
      <c r="G333" s="161"/>
      <c r="H333" s="161"/>
      <c r="I333" s="164"/>
      <c r="J333" s="175">
        <f>BK333</f>
        <v>0</v>
      </c>
      <c r="K333" s="161"/>
      <c r="L333" s="166"/>
      <c r="M333" s="167"/>
      <c r="N333" s="168"/>
      <c r="O333" s="168"/>
      <c r="P333" s="169">
        <f>SUM(P334:P335)</f>
        <v>0</v>
      </c>
      <c r="Q333" s="168"/>
      <c r="R333" s="169">
        <f>SUM(R334:R335)</f>
        <v>0.10522500000000001</v>
      </c>
      <c r="S333" s="168"/>
      <c r="T333" s="170">
        <f>SUM(T334:T335)</f>
        <v>0</v>
      </c>
      <c r="AR333" s="171" t="s">
        <v>141</v>
      </c>
      <c r="AT333" s="172" t="s">
        <v>78</v>
      </c>
      <c r="AU333" s="172" t="s">
        <v>21</v>
      </c>
      <c r="AY333" s="171" t="s">
        <v>132</v>
      </c>
      <c r="BK333" s="173">
        <f>SUM(BK334:BK335)</f>
        <v>0</v>
      </c>
    </row>
    <row r="334" spans="1:65" s="2" customFormat="1" ht="24.2" customHeight="1">
      <c r="A334" s="36"/>
      <c r="B334" s="37"/>
      <c r="C334" s="176" t="s">
        <v>719</v>
      </c>
      <c r="D334" s="176" t="s">
        <v>135</v>
      </c>
      <c r="E334" s="177" t="s">
        <v>734</v>
      </c>
      <c r="F334" s="178" t="s">
        <v>735</v>
      </c>
      <c r="G334" s="179" t="s">
        <v>191</v>
      </c>
      <c r="H334" s="180">
        <v>8.625</v>
      </c>
      <c r="I334" s="181"/>
      <c r="J334" s="182">
        <f>ROUND(I334*H334,2)</f>
        <v>0</v>
      </c>
      <c r="K334" s="178" t="s">
        <v>139</v>
      </c>
      <c r="L334" s="41"/>
      <c r="M334" s="183" t="s">
        <v>32</v>
      </c>
      <c r="N334" s="184" t="s">
        <v>51</v>
      </c>
      <c r="O334" s="66"/>
      <c r="P334" s="185">
        <f>O334*H334</f>
        <v>0</v>
      </c>
      <c r="Q334" s="185">
        <v>1.2200000000000001E-2</v>
      </c>
      <c r="R334" s="185">
        <f>Q334*H334</f>
        <v>0.10522500000000001</v>
      </c>
      <c r="S334" s="185">
        <v>0</v>
      </c>
      <c r="T334" s="18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7" t="s">
        <v>259</v>
      </c>
      <c r="AT334" s="187" t="s">
        <v>135</v>
      </c>
      <c r="AU334" s="187" t="s">
        <v>141</v>
      </c>
      <c r="AY334" s="18" t="s">
        <v>132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8" t="s">
        <v>141</v>
      </c>
      <c r="BK334" s="188">
        <f>ROUND(I334*H334,2)</f>
        <v>0</v>
      </c>
      <c r="BL334" s="18" t="s">
        <v>259</v>
      </c>
      <c r="BM334" s="187" t="s">
        <v>1258</v>
      </c>
    </row>
    <row r="335" spans="1:65" s="2" customFormat="1" ht="37.9" customHeight="1">
      <c r="A335" s="36"/>
      <c r="B335" s="37"/>
      <c r="C335" s="176" t="s">
        <v>723</v>
      </c>
      <c r="D335" s="176" t="s">
        <v>135</v>
      </c>
      <c r="E335" s="177" t="s">
        <v>738</v>
      </c>
      <c r="F335" s="178" t="s">
        <v>739</v>
      </c>
      <c r="G335" s="179" t="s">
        <v>242</v>
      </c>
      <c r="H335" s="180">
        <v>0.105</v>
      </c>
      <c r="I335" s="181"/>
      <c r="J335" s="182">
        <f>ROUND(I335*H335,2)</f>
        <v>0</v>
      </c>
      <c r="K335" s="178" t="s">
        <v>139</v>
      </c>
      <c r="L335" s="41"/>
      <c r="M335" s="183" t="s">
        <v>32</v>
      </c>
      <c r="N335" s="184" t="s">
        <v>51</v>
      </c>
      <c r="O335" s="66"/>
      <c r="P335" s="185">
        <f>O335*H335</f>
        <v>0</v>
      </c>
      <c r="Q335" s="185">
        <v>0</v>
      </c>
      <c r="R335" s="185">
        <f>Q335*H335</f>
        <v>0</v>
      </c>
      <c r="S335" s="185">
        <v>0</v>
      </c>
      <c r="T335" s="186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7" t="s">
        <v>259</v>
      </c>
      <c r="AT335" s="187" t="s">
        <v>135</v>
      </c>
      <c r="AU335" s="187" t="s">
        <v>141</v>
      </c>
      <c r="AY335" s="18" t="s">
        <v>132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8" t="s">
        <v>141</v>
      </c>
      <c r="BK335" s="188">
        <f>ROUND(I335*H335,2)</f>
        <v>0</v>
      </c>
      <c r="BL335" s="18" t="s">
        <v>259</v>
      </c>
      <c r="BM335" s="187" t="s">
        <v>1259</v>
      </c>
    </row>
    <row r="336" spans="1:65" s="12" customFormat="1" ht="22.9" customHeight="1">
      <c r="B336" s="160"/>
      <c r="C336" s="161"/>
      <c r="D336" s="162" t="s">
        <v>78</v>
      </c>
      <c r="E336" s="174" t="s">
        <v>741</v>
      </c>
      <c r="F336" s="174" t="s">
        <v>742</v>
      </c>
      <c r="G336" s="161"/>
      <c r="H336" s="161"/>
      <c r="I336" s="164"/>
      <c r="J336" s="175">
        <f>BK336</f>
        <v>0</v>
      </c>
      <c r="K336" s="161"/>
      <c r="L336" s="166"/>
      <c r="M336" s="167"/>
      <c r="N336" s="168"/>
      <c r="O336" s="168"/>
      <c r="P336" s="169">
        <f>SUM(P337:P339)</f>
        <v>0</v>
      </c>
      <c r="Q336" s="168"/>
      <c r="R336" s="169">
        <f>SUM(R337:R339)</f>
        <v>1.95E-2</v>
      </c>
      <c r="S336" s="168"/>
      <c r="T336" s="170">
        <f>SUM(T337:T339)</f>
        <v>0</v>
      </c>
      <c r="AR336" s="171" t="s">
        <v>141</v>
      </c>
      <c r="AT336" s="172" t="s">
        <v>78</v>
      </c>
      <c r="AU336" s="172" t="s">
        <v>21</v>
      </c>
      <c r="AY336" s="171" t="s">
        <v>132</v>
      </c>
      <c r="BK336" s="173">
        <f>SUM(BK337:BK339)</f>
        <v>0</v>
      </c>
    </row>
    <row r="337" spans="1:65" s="2" customFormat="1" ht="24.2" customHeight="1">
      <c r="A337" s="36"/>
      <c r="B337" s="37"/>
      <c r="C337" s="176" t="s">
        <v>727</v>
      </c>
      <c r="D337" s="176" t="s">
        <v>135</v>
      </c>
      <c r="E337" s="177" t="s">
        <v>744</v>
      </c>
      <c r="F337" s="178" t="s">
        <v>745</v>
      </c>
      <c r="G337" s="179" t="s">
        <v>373</v>
      </c>
      <c r="H337" s="180">
        <v>1</v>
      </c>
      <c r="I337" s="181"/>
      <c r="J337" s="182">
        <f>ROUND(I337*H337,2)</f>
        <v>0</v>
      </c>
      <c r="K337" s="178" t="s">
        <v>139</v>
      </c>
      <c r="L337" s="41"/>
      <c r="M337" s="183" t="s">
        <v>32</v>
      </c>
      <c r="N337" s="184" t="s">
        <v>51</v>
      </c>
      <c r="O337" s="66"/>
      <c r="P337" s="185">
        <f>O337*H337</f>
        <v>0</v>
      </c>
      <c r="Q337" s="185">
        <v>0</v>
      </c>
      <c r="R337" s="185">
        <f>Q337*H337</f>
        <v>0</v>
      </c>
      <c r="S337" s="185">
        <v>0</v>
      </c>
      <c r="T337" s="18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150</v>
      </c>
      <c r="AT337" s="187" t="s">
        <v>135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150</v>
      </c>
      <c r="BM337" s="187" t="s">
        <v>1260</v>
      </c>
    </row>
    <row r="338" spans="1:65" s="2" customFormat="1" ht="24.2" customHeight="1">
      <c r="A338" s="36"/>
      <c r="B338" s="37"/>
      <c r="C338" s="217" t="s">
        <v>733</v>
      </c>
      <c r="D338" s="217" t="s">
        <v>234</v>
      </c>
      <c r="E338" s="218" t="s">
        <v>748</v>
      </c>
      <c r="F338" s="219" t="s">
        <v>749</v>
      </c>
      <c r="G338" s="220" t="s">
        <v>373</v>
      </c>
      <c r="H338" s="221">
        <v>1</v>
      </c>
      <c r="I338" s="222"/>
      <c r="J338" s="223">
        <f>ROUND(I338*H338,2)</f>
        <v>0</v>
      </c>
      <c r="K338" s="219" t="s">
        <v>139</v>
      </c>
      <c r="L338" s="224"/>
      <c r="M338" s="225" t="s">
        <v>32</v>
      </c>
      <c r="N338" s="226" t="s">
        <v>51</v>
      </c>
      <c r="O338" s="66"/>
      <c r="P338" s="185">
        <f>O338*H338</f>
        <v>0</v>
      </c>
      <c r="Q338" s="185">
        <v>1.95E-2</v>
      </c>
      <c r="R338" s="185">
        <f>Q338*H338</f>
        <v>1.95E-2</v>
      </c>
      <c r="S338" s="185">
        <v>0</v>
      </c>
      <c r="T338" s="18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218</v>
      </c>
      <c r="AT338" s="187" t="s">
        <v>234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150</v>
      </c>
      <c r="BM338" s="187" t="s">
        <v>1261</v>
      </c>
    </row>
    <row r="339" spans="1:65" s="2" customFormat="1" ht="24.2" customHeight="1">
      <c r="A339" s="36"/>
      <c r="B339" s="37"/>
      <c r="C339" s="176" t="s">
        <v>737</v>
      </c>
      <c r="D339" s="176" t="s">
        <v>135</v>
      </c>
      <c r="E339" s="177" t="s">
        <v>752</v>
      </c>
      <c r="F339" s="178" t="s">
        <v>753</v>
      </c>
      <c r="G339" s="179" t="s">
        <v>242</v>
      </c>
      <c r="H339" s="180">
        <v>0.02</v>
      </c>
      <c r="I339" s="181"/>
      <c r="J339" s="182">
        <f>ROUND(I339*H339,2)</f>
        <v>0</v>
      </c>
      <c r="K339" s="178" t="s">
        <v>139</v>
      </c>
      <c r="L339" s="41"/>
      <c r="M339" s="183" t="s">
        <v>32</v>
      </c>
      <c r="N339" s="184" t="s">
        <v>51</v>
      </c>
      <c r="O339" s="66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259</v>
      </c>
      <c r="AT339" s="187" t="s">
        <v>135</v>
      </c>
      <c r="AU339" s="187" t="s">
        <v>141</v>
      </c>
      <c r="AY339" s="18" t="s">
        <v>132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8" t="s">
        <v>141</v>
      </c>
      <c r="BK339" s="188">
        <f>ROUND(I339*H339,2)</f>
        <v>0</v>
      </c>
      <c r="BL339" s="18" t="s">
        <v>259</v>
      </c>
      <c r="BM339" s="187" t="s">
        <v>1262</v>
      </c>
    </row>
    <row r="340" spans="1:65" s="12" customFormat="1" ht="22.9" customHeight="1">
      <c r="B340" s="160"/>
      <c r="C340" s="161"/>
      <c r="D340" s="162" t="s">
        <v>78</v>
      </c>
      <c r="E340" s="174" t="s">
        <v>755</v>
      </c>
      <c r="F340" s="174" t="s">
        <v>756</v>
      </c>
      <c r="G340" s="161"/>
      <c r="H340" s="161"/>
      <c r="I340" s="164"/>
      <c r="J340" s="175">
        <f>BK340</f>
        <v>0</v>
      </c>
      <c r="K340" s="161"/>
      <c r="L340" s="166"/>
      <c r="M340" s="167"/>
      <c r="N340" s="168"/>
      <c r="O340" s="168"/>
      <c r="P340" s="169">
        <f>SUM(P341:P344)</f>
        <v>0</v>
      </c>
      <c r="Q340" s="168"/>
      <c r="R340" s="169">
        <f>SUM(R341:R344)</f>
        <v>0</v>
      </c>
      <c r="S340" s="168"/>
      <c r="T340" s="170">
        <f>SUM(T341:T344)</f>
        <v>0.20200000000000004</v>
      </c>
      <c r="AR340" s="171" t="s">
        <v>141</v>
      </c>
      <c r="AT340" s="172" t="s">
        <v>78</v>
      </c>
      <c r="AU340" s="172" t="s">
        <v>21</v>
      </c>
      <c r="AY340" s="171" t="s">
        <v>132</v>
      </c>
      <c r="BK340" s="173">
        <f>SUM(BK341:BK344)</f>
        <v>0</v>
      </c>
    </row>
    <row r="341" spans="1:65" s="2" customFormat="1" ht="14.45" customHeight="1">
      <c r="A341" s="36"/>
      <c r="B341" s="37"/>
      <c r="C341" s="176" t="s">
        <v>743</v>
      </c>
      <c r="D341" s="176" t="s">
        <v>135</v>
      </c>
      <c r="E341" s="177" t="s">
        <v>758</v>
      </c>
      <c r="F341" s="178" t="s">
        <v>759</v>
      </c>
      <c r="G341" s="179" t="s">
        <v>373</v>
      </c>
      <c r="H341" s="180">
        <v>1</v>
      </c>
      <c r="I341" s="181"/>
      <c r="J341" s="182">
        <f>ROUND(I341*H341,2)</f>
        <v>0</v>
      </c>
      <c r="K341" s="178" t="s">
        <v>139</v>
      </c>
      <c r="L341" s="41"/>
      <c r="M341" s="183" t="s">
        <v>32</v>
      </c>
      <c r="N341" s="184" t="s">
        <v>51</v>
      </c>
      <c r="O341" s="66"/>
      <c r="P341" s="185">
        <f>O341*H341</f>
        <v>0</v>
      </c>
      <c r="Q341" s="185">
        <v>0</v>
      </c>
      <c r="R341" s="185">
        <f>Q341*H341</f>
        <v>0</v>
      </c>
      <c r="S341" s="185">
        <v>1.2999999999999999E-2</v>
      </c>
      <c r="T341" s="186">
        <f>S341*H341</f>
        <v>1.2999999999999999E-2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7" t="s">
        <v>150</v>
      </c>
      <c r="AT341" s="187" t="s">
        <v>135</v>
      </c>
      <c r="AU341" s="187" t="s">
        <v>141</v>
      </c>
      <c r="AY341" s="18" t="s">
        <v>132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8" t="s">
        <v>141</v>
      </c>
      <c r="BK341" s="188">
        <f>ROUND(I341*H341,2)</f>
        <v>0</v>
      </c>
      <c r="BL341" s="18" t="s">
        <v>150</v>
      </c>
      <c r="BM341" s="187" t="s">
        <v>1263</v>
      </c>
    </row>
    <row r="342" spans="1:65" s="2" customFormat="1" ht="14.45" customHeight="1">
      <c r="A342" s="36"/>
      <c r="B342" s="37"/>
      <c r="C342" s="176" t="s">
        <v>747</v>
      </c>
      <c r="D342" s="176" t="s">
        <v>135</v>
      </c>
      <c r="E342" s="177" t="s">
        <v>1051</v>
      </c>
      <c r="F342" s="178" t="s">
        <v>763</v>
      </c>
      <c r="G342" s="179" t="s">
        <v>221</v>
      </c>
      <c r="H342" s="180">
        <v>5.4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1264</v>
      </c>
    </row>
    <row r="343" spans="1:65" s="2" customFormat="1" ht="14.45" customHeight="1">
      <c r="A343" s="36"/>
      <c r="B343" s="37"/>
      <c r="C343" s="176" t="s">
        <v>751</v>
      </c>
      <c r="D343" s="176" t="s">
        <v>135</v>
      </c>
      <c r="E343" s="177" t="s">
        <v>766</v>
      </c>
      <c r="F343" s="178" t="s">
        <v>767</v>
      </c>
      <c r="G343" s="179" t="s">
        <v>221</v>
      </c>
      <c r="H343" s="180">
        <v>5.4</v>
      </c>
      <c r="I343" s="181"/>
      <c r="J343" s="182">
        <f>ROUND(I343*H343,2)</f>
        <v>0</v>
      </c>
      <c r="K343" s="178" t="s">
        <v>139</v>
      </c>
      <c r="L343" s="41"/>
      <c r="M343" s="183" t="s">
        <v>32</v>
      </c>
      <c r="N343" s="184" t="s">
        <v>51</v>
      </c>
      <c r="O343" s="66"/>
      <c r="P343" s="185">
        <f>O343*H343</f>
        <v>0</v>
      </c>
      <c r="Q343" s="185">
        <v>0</v>
      </c>
      <c r="R343" s="185">
        <f>Q343*H343</f>
        <v>0</v>
      </c>
      <c r="S343" s="185">
        <v>3.5000000000000003E-2</v>
      </c>
      <c r="T343" s="186">
        <f>S343*H343</f>
        <v>0.18900000000000003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259</v>
      </c>
      <c r="AT343" s="187" t="s">
        <v>135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1265</v>
      </c>
    </row>
    <row r="344" spans="1:65" s="2" customFormat="1" ht="24.2" customHeight="1">
      <c r="A344" s="36"/>
      <c r="B344" s="37"/>
      <c r="C344" s="176" t="s">
        <v>757</v>
      </c>
      <c r="D344" s="176" t="s">
        <v>135</v>
      </c>
      <c r="E344" s="177" t="s">
        <v>770</v>
      </c>
      <c r="F344" s="178" t="s">
        <v>771</v>
      </c>
      <c r="G344" s="179" t="s">
        <v>772</v>
      </c>
      <c r="H344" s="237"/>
      <c r="I344" s="181"/>
      <c r="J344" s="182">
        <f>ROUND(I344*H344,2)</f>
        <v>0</v>
      </c>
      <c r="K344" s="178" t="s">
        <v>139</v>
      </c>
      <c r="L344" s="41"/>
      <c r="M344" s="183" t="s">
        <v>32</v>
      </c>
      <c r="N344" s="184" t="s">
        <v>51</v>
      </c>
      <c r="O344" s="66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259</v>
      </c>
      <c r="AT344" s="187" t="s">
        <v>135</v>
      </c>
      <c r="AU344" s="187" t="s">
        <v>141</v>
      </c>
      <c r="AY344" s="18" t="s">
        <v>132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8" t="s">
        <v>141</v>
      </c>
      <c r="BK344" s="188">
        <f>ROUND(I344*H344,2)</f>
        <v>0</v>
      </c>
      <c r="BL344" s="18" t="s">
        <v>259</v>
      </c>
      <c r="BM344" s="187" t="s">
        <v>1266</v>
      </c>
    </row>
    <row r="345" spans="1:65" s="12" customFormat="1" ht="22.9" customHeight="1">
      <c r="B345" s="160"/>
      <c r="C345" s="161"/>
      <c r="D345" s="162" t="s">
        <v>78</v>
      </c>
      <c r="E345" s="174" t="s">
        <v>774</v>
      </c>
      <c r="F345" s="174" t="s">
        <v>775</v>
      </c>
      <c r="G345" s="161"/>
      <c r="H345" s="161"/>
      <c r="I345" s="164"/>
      <c r="J345" s="175">
        <f>BK345</f>
        <v>0</v>
      </c>
      <c r="K345" s="161"/>
      <c r="L345" s="166"/>
      <c r="M345" s="167"/>
      <c r="N345" s="168"/>
      <c r="O345" s="168"/>
      <c r="P345" s="169">
        <f>SUM(P346:P349)</f>
        <v>0</v>
      </c>
      <c r="Q345" s="168"/>
      <c r="R345" s="169">
        <f>SUM(R346:R349)</f>
        <v>6.7334400000000003E-2</v>
      </c>
      <c r="S345" s="168"/>
      <c r="T345" s="170">
        <f>SUM(T346:T349)</f>
        <v>0</v>
      </c>
      <c r="AR345" s="171" t="s">
        <v>141</v>
      </c>
      <c r="AT345" s="172" t="s">
        <v>78</v>
      </c>
      <c r="AU345" s="172" t="s">
        <v>21</v>
      </c>
      <c r="AY345" s="171" t="s">
        <v>132</v>
      </c>
      <c r="BK345" s="173">
        <f>SUM(BK346:BK349)</f>
        <v>0</v>
      </c>
    </row>
    <row r="346" spans="1:65" s="2" customFormat="1" ht="14.45" customHeight="1">
      <c r="A346" s="36"/>
      <c r="B346" s="37"/>
      <c r="C346" s="176" t="s">
        <v>761</v>
      </c>
      <c r="D346" s="176" t="s">
        <v>135</v>
      </c>
      <c r="E346" s="177" t="s">
        <v>777</v>
      </c>
      <c r="F346" s="178" t="s">
        <v>778</v>
      </c>
      <c r="G346" s="179" t="s">
        <v>191</v>
      </c>
      <c r="H346" s="180">
        <v>160.32</v>
      </c>
      <c r="I346" s="181"/>
      <c r="J346" s="182">
        <f>ROUND(I346*H346,2)</f>
        <v>0</v>
      </c>
      <c r="K346" s="178" t="s">
        <v>139</v>
      </c>
      <c r="L346" s="41"/>
      <c r="M346" s="183" t="s">
        <v>32</v>
      </c>
      <c r="N346" s="184" t="s">
        <v>51</v>
      </c>
      <c r="O346" s="66"/>
      <c r="P346" s="185">
        <f>O346*H346</f>
        <v>0</v>
      </c>
      <c r="Q346" s="185">
        <v>0</v>
      </c>
      <c r="R346" s="185">
        <f>Q346*H346</f>
        <v>0</v>
      </c>
      <c r="S346" s="185">
        <v>0</v>
      </c>
      <c r="T346" s="186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7" t="s">
        <v>259</v>
      </c>
      <c r="AT346" s="187" t="s">
        <v>135</v>
      </c>
      <c r="AU346" s="187" t="s">
        <v>141</v>
      </c>
      <c r="AY346" s="18" t="s">
        <v>132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18" t="s">
        <v>141</v>
      </c>
      <c r="BK346" s="188">
        <f>ROUND(I346*H346,2)</f>
        <v>0</v>
      </c>
      <c r="BL346" s="18" t="s">
        <v>259</v>
      </c>
      <c r="BM346" s="187" t="s">
        <v>1267</v>
      </c>
    </row>
    <row r="347" spans="1:65" s="2" customFormat="1" ht="24.2" customHeight="1">
      <c r="A347" s="36"/>
      <c r="B347" s="37"/>
      <c r="C347" s="217" t="s">
        <v>765</v>
      </c>
      <c r="D347" s="217" t="s">
        <v>234</v>
      </c>
      <c r="E347" s="218" t="s">
        <v>781</v>
      </c>
      <c r="F347" s="219" t="s">
        <v>782</v>
      </c>
      <c r="G347" s="220" t="s">
        <v>221</v>
      </c>
      <c r="H347" s="221">
        <v>168.33600000000001</v>
      </c>
      <c r="I347" s="222"/>
      <c r="J347" s="223">
        <f>ROUND(I347*H347,2)</f>
        <v>0</v>
      </c>
      <c r="K347" s="219" t="s">
        <v>139</v>
      </c>
      <c r="L347" s="224"/>
      <c r="M347" s="225" t="s">
        <v>32</v>
      </c>
      <c r="N347" s="226" t="s">
        <v>51</v>
      </c>
      <c r="O347" s="66"/>
      <c r="P347" s="185">
        <f>O347*H347</f>
        <v>0</v>
      </c>
      <c r="Q347" s="185">
        <v>4.0000000000000002E-4</v>
      </c>
      <c r="R347" s="185">
        <f>Q347*H347</f>
        <v>6.7334400000000003E-2</v>
      </c>
      <c r="S347" s="185">
        <v>0</v>
      </c>
      <c r="T347" s="186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7" t="s">
        <v>342</v>
      </c>
      <c r="AT347" s="187" t="s">
        <v>234</v>
      </c>
      <c r="AU347" s="187" t="s">
        <v>141</v>
      </c>
      <c r="AY347" s="18" t="s">
        <v>132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8" t="s">
        <v>141</v>
      </c>
      <c r="BK347" s="188">
        <f>ROUND(I347*H347,2)</f>
        <v>0</v>
      </c>
      <c r="BL347" s="18" t="s">
        <v>259</v>
      </c>
      <c r="BM347" s="187" t="s">
        <v>1268</v>
      </c>
    </row>
    <row r="348" spans="1:65" s="13" customFormat="1">
      <c r="B348" s="194"/>
      <c r="C348" s="195"/>
      <c r="D348" s="196" t="s">
        <v>193</v>
      </c>
      <c r="E348" s="195"/>
      <c r="F348" s="198" t="s">
        <v>633</v>
      </c>
      <c r="G348" s="195"/>
      <c r="H348" s="199">
        <v>168.33600000000001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193</v>
      </c>
      <c r="AU348" s="205" t="s">
        <v>141</v>
      </c>
      <c r="AV348" s="13" t="s">
        <v>141</v>
      </c>
      <c r="AW348" s="13" t="s">
        <v>4</v>
      </c>
      <c r="AX348" s="13" t="s">
        <v>21</v>
      </c>
      <c r="AY348" s="205" t="s">
        <v>132</v>
      </c>
    </row>
    <row r="349" spans="1:65" s="2" customFormat="1" ht="24.2" customHeight="1">
      <c r="A349" s="36"/>
      <c r="B349" s="37"/>
      <c r="C349" s="176" t="s">
        <v>769</v>
      </c>
      <c r="D349" s="176" t="s">
        <v>135</v>
      </c>
      <c r="E349" s="177" t="s">
        <v>785</v>
      </c>
      <c r="F349" s="178" t="s">
        <v>786</v>
      </c>
      <c r="G349" s="179" t="s">
        <v>242</v>
      </c>
      <c r="H349" s="180">
        <v>6.7000000000000004E-2</v>
      </c>
      <c r="I349" s="181"/>
      <c r="J349" s="182">
        <f>ROUND(I349*H349,2)</f>
        <v>0</v>
      </c>
      <c r="K349" s="178" t="s">
        <v>139</v>
      </c>
      <c r="L349" s="41"/>
      <c r="M349" s="183" t="s">
        <v>32</v>
      </c>
      <c r="N349" s="184" t="s">
        <v>51</v>
      </c>
      <c r="O349" s="66"/>
      <c r="P349" s="185">
        <f>O349*H349</f>
        <v>0</v>
      </c>
      <c r="Q349" s="185">
        <v>0</v>
      </c>
      <c r="R349" s="185">
        <f>Q349*H349</f>
        <v>0</v>
      </c>
      <c r="S349" s="185">
        <v>0</v>
      </c>
      <c r="T349" s="186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7" t="s">
        <v>259</v>
      </c>
      <c r="AT349" s="187" t="s">
        <v>135</v>
      </c>
      <c r="AU349" s="187" t="s">
        <v>141</v>
      </c>
      <c r="AY349" s="18" t="s">
        <v>132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18" t="s">
        <v>141</v>
      </c>
      <c r="BK349" s="188">
        <f>ROUND(I349*H349,2)</f>
        <v>0</v>
      </c>
      <c r="BL349" s="18" t="s">
        <v>259</v>
      </c>
      <c r="BM349" s="187" t="s">
        <v>1269</v>
      </c>
    </row>
    <row r="350" spans="1:65" s="12" customFormat="1" ht="22.9" customHeight="1">
      <c r="B350" s="160"/>
      <c r="C350" s="161"/>
      <c r="D350" s="162" t="s">
        <v>78</v>
      </c>
      <c r="E350" s="174" t="s">
        <v>788</v>
      </c>
      <c r="F350" s="174" t="s">
        <v>789</v>
      </c>
      <c r="G350" s="161"/>
      <c r="H350" s="161"/>
      <c r="I350" s="164"/>
      <c r="J350" s="175">
        <f>BK350</f>
        <v>0</v>
      </c>
      <c r="K350" s="161"/>
      <c r="L350" s="166"/>
      <c r="M350" s="167"/>
      <c r="N350" s="168"/>
      <c r="O350" s="168"/>
      <c r="P350" s="169">
        <f>SUM(P351:P354)</f>
        <v>0</v>
      </c>
      <c r="Q350" s="168"/>
      <c r="R350" s="169">
        <f>SUM(R351:R354)</f>
        <v>0.10485000000000001</v>
      </c>
      <c r="S350" s="168"/>
      <c r="T350" s="170">
        <f>SUM(T351:T354)</f>
        <v>0</v>
      </c>
      <c r="AR350" s="171" t="s">
        <v>141</v>
      </c>
      <c r="AT350" s="172" t="s">
        <v>78</v>
      </c>
      <c r="AU350" s="172" t="s">
        <v>21</v>
      </c>
      <c r="AY350" s="171" t="s">
        <v>132</v>
      </c>
      <c r="BK350" s="173">
        <f>SUM(BK351:BK354)</f>
        <v>0</v>
      </c>
    </row>
    <row r="351" spans="1:65" s="2" customFormat="1" ht="14.45" customHeight="1">
      <c r="A351" s="36"/>
      <c r="B351" s="37"/>
      <c r="C351" s="176" t="s">
        <v>776</v>
      </c>
      <c r="D351" s="176" t="s">
        <v>135</v>
      </c>
      <c r="E351" s="177" t="s">
        <v>791</v>
      </c>
      <c r="F351" s="178" t="s">
        <v>792</v>
      </c>
      <c r="G351" s="179" t="s">
        <v>191</v>
      </c>
      <c r="H351" s="180">
        <v>395</v>
      </c>
      <c r="I351" s="181"/>
      <c r="J351" s="182">
        <f>ROUND(I351*H351,2)</f>
        <v>0</v>
      </c>
      <c r="K351" s="178" t="s">
        <v>139</v>
      </c>
      <c r="L351" s="41"/>
      <c r="M351" s="183" t="s">
        <v>32</v>
      </c>
      <c r="N351" s="184" t="s">
        <v>51</v>
      </c>
      <c r="O351" s="66"/>
      <c r="P351" s="185">
        <f>O351*H351</f>
        <v>0</v>
      </c>
      <c r="Q351" s="185">
        <v>2.0000000000000002E-5</v>
      </c>
      <c r="R351" s="185">
        <f>Q351*H351</f>
        <v>7.9000000000000008E-3</v>
      </c>
      <c r="S351" s="185">
        <v>0</v>
      </c>
      <c r="T351" s="186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7" t="s">
        <v>259</v>
      </c>
      <c r="AT351" s="187" t="s">
        <v>135</v>
      </c>
      <c r="AU351" s="187" t="s">
        <v>141</v>
      </c>
      <c r="AY351" s="18" t="s">
        <v>132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8" t="s">
        <v>141</v>
      </c>
      <c r="BK351" s="188">
        <f>ROUND(I351*H351,2)</f>
        <v>0</v>
      </c>
      <c r="BL351" s="18" t="s">
        <v>259</v>
      </c>
      <c r="BM351" s="187" t="s">
        <v>1270</v>
      </c>
    </row>
    <row r="352" spans="1:65" s="2" customFormat="1" ht="14.45" customHeight="1">
      <c r="A352" s="36"/>
      <c r="B352" s="37"/>
      <c r="C352" s="176" t="s">
        <v>780</v>
      </c>
      <c r="D352" s="176" t="s">
        <v>135</v>
      </c>
      <c r="E352" s="177" t="s">
        <v>795</v>
      </c>
      <c r="F352" s="178" t="s">
        <v>796</v>
      </c>
      <c r="G352" s="179" t="s">
        <v>191</v>
      </c>
      <c r="H352" s="180">
        <v>395</v>
      </c>
      <c r="I352" s="181"/>
      <c r="J352" s="182">
        <f>ROUND(I352*H352,2)</f>
        <v>0</v>
      </c>
      <c r="K352" s="178" t="s">
        <v>139</v>
      </c>
      <c r="L352" s="41"/>
      <c r="M352" s="183" t="s">
        <v>32</v>
      </c>
      <c r="N352" s="184" t="s">
        <v>51</v>
      </c>
      <c r="O352" s="66"/>
      <c r="P352" s="185">
        <f>O352*H352</f>
        <v>0</v>
      </c>
      <c r="Q352" s="185">
        <v>0</v>
      </c>
      <c r="R352" s="185">
        <f>Q352*H352</f>
        <v>0</v>
      </c>
      <c r="S352" s="185">
        <v>0</v>
      </c>
      <c r="T352" s="186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7" t="s">
        <v>259</v>
      </c>
      <c r="AT352" s="187" t="s">
        <v>135</v>
      </c>
      <c r="AU352" s="187" t="s">
        <v>141</v>
      </c>
      <c r="AY352" s="18" t="s">
        <v>132</v>
      </c>
      <c r="BE352" s="188">
        <f>IF(N352="základní",J352,0)</f>
        <v>0</v>
      </c>
      <c r="BF352" s="188">
        <f>IF(N352="snížená",J352,0)</f>
        <v>0</v>
      </c>
      <c r="BG352" s="188">
        <f>IF(N352="zákl. přenesená",J352,0)</f>
        <v>0</v>
      </c>
      <c r="BH352" s="188">
        <f>IF(N352="sníž. přenesená",J352,0)</f>
        <v>0</v>
      </c>
      <c r="BI352" s="188">
        <f>IF(N352="nulová",J352,0)</f>
        <v>0</v>
      </c>
      <c r="BJ352" s="18" t="s">
        <v>141</v>
      </c>
      <c r="BK352" s="188">
        <f>ROUND(I352*H352,2)</f>
        <v>0</v>
      </c>
      <c r="BL352" s="18" t="s">
        <v>259</v>
      </c>
      <c r="BM352" s="187" t="s">
        <v>1271</v>
      </c>
    </row>
    <row r="353" spans="1:65" s="2" customFormat="1" ht="24.2" customHeight="1">
      <c r="A353" s="36"/>
      <c r="B353" s="37"/>
      <c r="C353" s="176" t="s">
        <v>784</v>
      </c>
      <c r="D353" s="176" t="s">
        <v>135</v>
      </c>
      <c r="E353" s="177" t="s">
        <v>799</v>
      </c>
      <c r="F353" s="178" t="s">
        <v>800</v>
      </c>
      <c r="G353" s="179" t="s">
        <v>191</v>
      </c>
      <c r="H353" s="180">
        <v>395</v>
      </c>
      <c r="I353" s="181"/>
      <c r="J353" s="182">
        <f>ROUND(I353*H353,2)</f>
        <v>0</v>
      </c>
      <c r="K353" s="178" t="s">
        <v>139</v>
      </c>
      <c r="L353" s="41"/>
      <c r="M353" s="183" t="s">
        <v>32</v>
      </c>
      <c r="N353" s="184" t="s">
        <v>51</v>
      </c>
      <c r="O353" s="66"/>
      <c r="P353" s="185">
        <f>O353*H353</f>
        <v>0</v>
      </c>
      <c r="Q353" s="185">
        <v>2.2000000000000001E-4</v>
      </c>
      <c r="R353" s="185">
        <f>Q353*H353</f>
        <v>8.6900000000000005E-2</v>
      </c>
      <c r="S353" s="185">
        <v>0</v>
      </c>
      <c r="T353" s="186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259</v>
      </c>
      <c r="AT353" s="187" t="s">
        <v>135</v>
      </c>
      <c r="AU353" s="187" t="s">
        <v>141</v>
      </c>
      <c r="AY353" s="18" t="s">
        <v>132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8" t="s">
        <v>141</v>
      </c>
      <c r="BK353" s="188">
        <f>ROUND(I353*H353,2)</f>
        <v>0</v>
      </c>
      <c r="BL353" s="18" t="s">
        <v>259</v>
      </c>
      <c r="BM353" s="187" t="s">
        <v>1272</v>
      </c>
    </row>
    <row r="354" spans="1:65" s="2" customFormat="1" ht="24.2" customHeight="1">
      <c r="A354" s="36"/>
      <c r="B354" s="37"/>
      <c r="C354" s="176" t="s">
        <v>790</v>
      </c>
      <c r="D354" s="176" t="s">
        <v>135</v>
      </c>
      <c r="E354" s="177" t="s">
        <v>803</v>
      </c>
      <c r="F354" s="178" t="s">
        <v>804</v>
      </c>
      <c r="G354" s="179" t="s">
        <v>191</v>
      </c>
      <c r="H354" s="180">
        <v>67</v>
      </c>
      <c r="I354" s="181"/>
      <c r="J354" s="182">
        <f>ROUND(I354*H354,2)</f>
        <v>0</v>
      </c>
      <c r="K354" s="178" t="s">
        <v>139</v>
      </c>
      <c r="L354" s="41"/>
      <c r="M354" s="189" t="s">
        <v>32</v>
      </c>
      <c r="N354" s="190" t="s">
        <v>51</v>
      </c>
      <c r="O354" s="191"/>
      <c r="P354" s="192">
        <f>O354*H354</f>
        <v>0</v>
      </c>
      <c r="Q354" s="192">
        <v>1.4999999999999999E-4</v>
      </c>
      <c r="R354" s="192">
        <f>Q354*H354</f>
        <v>1.005E-2</v>
      </c>
      <c r="S354" s="192">
        <v>0</v>
      </c>
      <c r="T354" s="193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7" t="s">
        <v>259</v>
      </c>
      <c r="AT354" s="187" t="s">
        <v>135</v>
      </c>
      <c r="AU354" s="187" t="s">
        <v>141</v>
      </c>
      <c r="AY354" s="18" t="s">
        <v>132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18" t="s">
        <v>141</v>
      </c>
      <c r="BK354" s="188">
        <f>ROUND(I354*H354,2)</f>
        <v>0</v>
      </c>
      <c r="BL354" s="18" t="s">
        <v>259</v>
      </c>
      <c r="BM354" s="187" t="s">
        <v>1273</v>
      </c>
    </row>
    <row r="355" spans="1:65" s="2" customFormat="1" ht="6.95" customHeight="1">
      <c r="A355" s="36"/>
      <c r="B355" s="49"/>
      <c r="C355" s="50"/>
      <c r="D355" s="50"/>
      <c r="E355" s="50"/>
      <c r="F355" s="50"/>
      <c r="G355" s="50"/>
      <c r="H355" s="50"/>
      <c r="I355" s="50"/>
      <c r="J355" s="50"/>
      <c r="K355" s="50"/>
      <c r="L355" s="41"/>
      <c r="M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</row>
  </sheetData>
  <sheetProtection algorithmName="SHA-512" hashValue="bfHG8csRRZhoj5rryl8B5eCHoytCjlHobMIYqOmdTGypNvHsvClLWPFCr0Q+UbMQyH7uPMw4CE0XAe/7Xt/1vQ==" saltValue="ZrMrMkkjHCVOo7o/DpSCIxOYqoPYLRb7yX+7dwYLSs8OFAL16LF9lPQOLjBEZAYBfTdZuOO5GR8o9OMDhLh/Nw==" spinCount="100000" sheet="1" objects="1" scenarios="1" formatColumns="0" formatRows="0" autoFilter="0"/>
  <autoFilter ref="C100:K354" xr:uid="{00000000-0009-0000-0000-000004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5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1274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32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ROUND(J103,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ROUND((SUM(BE103:BE353)),  2)</f>
        <v>0</v>
      </c>
      <c r="G33" s="36"/>
      <c r="H33" s="36"/>
      <c r="I33" s="121">
        <v>0.21</v>
      </c>
      <c r="J33" s="120">
        <f>ROUND(((SUM(BE103:BE353))*I33),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ROUND((SUM(BF103:BF353)),  2)</f>
        <v>0</v>
      </c>
      <c r="G34" s="36"/>
      <c r="H34" s="36"/>
      <c r="I34" s="121">
        <v>0.15</v>
      </c>
      <c r="J34" s="120">
        <f>ROUND(((SUM(BF103:BF353))*I34),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ROUND((SUM(BG103:BG353)),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ROUND((SUM(BH103:BH353)),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ROUND((SUM(BI103:BI353)),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 xml:space="preserve">D.1.1/1-10 - Chrustova 10 - Stavební práce vnější - zateplení objektu,izolace suterénu, střecha  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165</v>
      </c>
      <c r="E62" s="146"/>
      <c r="F62" s="146"/>
      <c r="G62" s="146"/>
      <c r="H62" s="146"/>
      <c r="I62" s="146"/>
      <c r="J62" s="147">
        <f>J117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166</v>
      </c>
      <c r="E63" s="146"/>
      <c r="F63" s="146"/>
      <c r="G63" s="146"/>
      <c r="H63" s="146"/>
      <c r="I63" s="146"/>
      <c r="J63" s="147">
        <f>J119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167</v>
      </c>
      <c r="E64" s="146"/>
      <c r="F64" s="146"/>
      <c r="G64" s="146"/>
      <c r="H64" s="146"/>
      <c r="I64" s="146"/>
      <c r="J64" s="147">
        <f>J121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168</v>
      </c>
      <c r="E65" s="146"/>
      <c r="F65" s="146"/>
      <c r="G65" s="146"/>
      <c r="H65" s="146"/>
      <c r="I65" s="146"/>
      <c r="J65" s="147">
        <f>J128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169</v>
      </c>
      <c r="E66" s="146"/>
      <c r="F66" s="146"/>
      <c r="G66" s="146"/>
      <c r="H66" s="146"/>
      <c r="I66" s="146"/>
      <c r="J66" s="147">
        <f>J203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170</v>
      </c>
      <c r="E67" s="146"/>
      <c r="F67" s="146"/>
      <c r="G67" s="146"/>
      <c r="H67" s="146"/>
      <c r="I67" s="146"/>
      <c r="J67" s="147">
        <f>J209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171</v>
      </c>
      <c r="E68" s="146"/>
      <c r="F68" s="146"/>
      <c r="G68" s="146"/>
      <c r="H68" s="146"/>
      <c r="I68" s="146"/>
      <c r="J68" s="147">
        <f>J232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172</v>
      </c>
      <c r="E69" s="146"/>
      <c r="F69" s="146"/>
      <c r="G69" s="146"/>
      <c r="H69" s="146"/>
      <c r="I69" s="146"/>
      <c r="J69" s="147">
        <f>J239</f>
        <v>0</v>
      </c>
      <c r="K69" s="144"/>
      <c r="L69" s="148"/>
    </row>
    <row r="70" spans="2:12" s="9" customFormat="1" ht="24.95" customHeight="1">
      <c r="B70" s="137"/>
      <c r="C70" s="138"/>
      <c r="D70" s="139" t="s">
        <v>173</v>
      </c>
      <c r="E70" s="140"/>
      <c r="F70" s="140"/>
      <c r="G70" s="140"/>
      <c r="H70" s="140"/>
      <c r="I70" s="140"/>
      <c r="J70" s="141">
        <f>J241</f>
        <v>0</v>
      </c>
      <c r="K70" s="138"/>
      <c r="L70" s="142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J269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J270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J284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J310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J315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J317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J319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J330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1275</v>
      </c>
      <c r="E79" s="146"/>
      <c r="F79" s="146"/>
      <c r="G79" s="146"/>
      <c r="H79" s="146"/>
      <c r="I79" s="146"/>
      <c r="J79" s="147">
        <f>J333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182</v>
      </c>
      <c r="E80" s="146"/>
      <c r="F80" s="146"/>
      <c r="G80" s="146"/>
      <c r="H80" s="146"/>
      <c r="I80" s="146"/>
      <c r="J80" s="147">
        <f>J335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183</v>
      </c>
      <c r="E81" s="146"/>
      <c r="F81" s="146"/>
      <c r="G81" s="146"/>
      <c r="H81" s="146"/>
      <c r="I81" s="146"/>
      <c r="J81" s="147">
        <f>J339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184</v>
      </c>
      <c r="E82" s="146"/>
      <c r="F82" s="146"/>
      <c r="G82" s="146"/>
      <c r="H82" s="146"/>
      <c r="I82" s="146"/>
      <c r="J82" s="147">
        <f>J344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185</v>
      </c>
      <c r="E83" s="146"/>
      <c r="F83" s="146"/>
      <c r="G83" s="146"/>
      <c r="H83" s="146"/>
      <c r="I83" s="146"/>
      <c r="J83" s="147">
        <f>J349</f>
        <v>0</v>
      </c>
      <c r="K83" s="144"/>
      <c r="L83" s="148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65" t="str">
        <f>E7</f>
        <v>Regenerace bytového fondu Mírová osada I.etapa -ul.Chrustova - VZ ZATEPLENÍ ,IZOLACE</v>
      </c>
      <c r="F93" s="366"/>
      <c r="G93" s="366"/>
      <c r="H93" s="366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161</v>
      </c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48" t="str">
        <f>E9</f>
        <v xml:space="preserve">D.1.1/1-10 - Chrustova 10 - Stavební práce vnější - zateplení objektu,izolace suterénu, střecha   </v>
      </c>
      <c r="F95" s="364"/>
      <c r="G95" s="364"/>
      <c r="H95" s="364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30" t="s">
        <v>24</v>
      </c>
      <c r="J97" s="61" t="str">
        <f>IF(J12="","",J12)</f>
        <v>22. 3. 2020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30" t="s">
        <v>37</v>
      </c>
      <c r="J99" s="34" t="str">
        <f>E21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30" t="s">
        <v>42</v>
      </c>
      <c r="J100" s="34" t="str">
        <f>E24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9"/>
      <c r="B102" s="150"/>
      <c r="C102" s="151" t="s">
        <v>117</v>
      </c>
      <c r="D102" s="152" t="s">
        <v>64</v>
      </c>
      <c r="E102" s="152" t="s">
        <v>60</v>
      </c>
      <c r="F102" s="152" t="s">
        <v>61</v>
      </c>
      <c r="G102" s="152" t="s">
        <v>118</v>
      </c>
      <c r="H102" s="152" t="s">
        <v>119</v>
      </c>
      <c r="I102" s="152" t="s">
        <v>120</v>
      </c>
      <c r="J102" s="152" t="s">
        <v>112</v>
      </c>
      <c r="K102" s="153" t="s">
        <v>121</v>
      </c>
      <c r="L102" s="154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P104+P241+P269</f>
        <v>0</v>
      </c>
      <c r="Q103" s="74"/>
      <c r="R103" s="157">
        <f>R104+R241+R269</f>
        <v>36.097576140000008</v>
      </c>
      <c r="S103" s="74"/>
      <c r="T103" s="158">
        <f>T104+T241+T269</f>
        <v>23.732596000000008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59">
        <f>BK104+BK241+BK269</f>
        <v>0</v>
      </c>
    </row>
    <row r="104" spans="1:65" s="12" customFormat="1" ht="25.9" customHeight="1">
      <c r="B104" s="160"/>
      <c r="C104" s="161"/>
      <c r="D104" s="162" t="s">
        <v>78</v>
      </c>
      <c r="E104" s="163" t="s">
        <v>186</v>
      </c>
      <c r="F104" s="163" t="s">
        <v>187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P105+P117+P119+P121+P128+P203+P209+P232+P239</f>
        <v>0</v>
      </c>
      <c r="Q104" s="168"/>
      <c r="R104" s="169">
        <f>R105+R117+R119+R121+R128+R203+R209+R232+R239</f>
        <v>25.120851020000003</v>
      </c>
      <c r="S104" s="168"/>
      <c r="T104" s="170">
        <f>T105+T117+T119+T121+T128+T203+T209+T232+T239</f>
        <v>22.860946000000006</v>
      </c>
      <c r="AR104" s="171" t="s">
        <v>21</v>
      </c>
      <c r="AT104" s="172" t="s">
        <v>78</v>
      </c>
      <c r="AU104" s="172" t="s">
        <v>79</v>
      </c>
      <c r="AY104" s="171" t="s">
        <v>132</v>
      </c>
      <c r="BK104" s="173">
        <f>BK105+BK117+BK119+BK121+BK128+BK203+BK209+BK232+BK239</f>
        <v>0</v>
      </c>
    </row>
    <row r="105" spans="1:65" s="12" customFormat="1" ht="22.9" customHeight="1">
      <c r="B105" s="160"/>
      <c r="C105" s="161"/>
      <c r="D105" s="162" t="s">
        <v>78</v>
      </c>
      <c r="E105" s="174" t="s">
        <v>21</v>
      </c>
      <c r="F105" s="174" t="s">
        <v>188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SUM(P106:P116)</f>
        <v>0</v>
      </c>
      <c r="Q105" s="168"/>
      <c r="R105" s="169">
        <f>SUM(R106:R116)</f>
        <v>0</v>
      </c>
      <c r="S105" s="168"/>
      <c r="T105" s="170">
        <f>SUM(T106:T116)</f>
        <v>11.016000000000002</v>
      </c>
      <c r="AR105" s="171" t="s">
        <v>21</v>
      </c>
      <c r="AT105" s="172" t="s">
        <v>78</v>
      </c>
      <c r="AU105" s="172" t="s">
        <v>21</v>
      </c>
      <c r="AY105" s="171" t="s">
        <v>132</v>
      </c>
      <c r="BK105" s="173">
        <f>SUM(BK106:BK116)</f>
        <v>0</v>
      </c>
    </row>
    <row r="106" spans="1:65" s="2" customFormat="1" ht="37.9" customHeight="1">
      <c r="A106" s="36"/>
      <c r="B106" s="37"/>
      <c r="C106" s="176" t="s">
        <v>21</v>
      </c>
      <c r="D106" s="176" t="s">
        <v>135</v>
      </c>
      <c r="E106" s="177" t="s">
        <v>189</v>
      </c>
      <c r="F106" s="178" t="s">
        <v>190</v>
      </c>
      <c r="G106" s="179" t="s">
        <v>191</v>
      </c>
      <c r="H106" s="180">
        <v>43.2</v>
      </c>
      <c r="I106" s="181"/>
      <c r="J106" s="182">
        <f>ROUND(I106*H106,2)</f>
        <v>0</v>
      </c>
      <c r="K106" s="178" t="s">
        <v>139</v>
      </c>
      <c r="L106" s="41"/>
      <c r="M106" s="183" t="s">
        <v>32</v>
      </c>
      <c r="N106" s="184" t="s">
        <v>51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0.255</v>
      </c>
      <c r="T106" s="186">
        <f>S106*H106</f>
        <v>11.016000000000002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150</v>
      </c>
      <c r="AT106" s="187" t="s">
        <v>135</v>
      </c>
      <c r="AU106" s="187" t="s">
        <v>141</v>
      </c>
      <c r="AY106" s="18" t="s">
        <v>132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8" t="s">
        <v>141</v>
      </c>
      <c r="BK106" s="188">
        <f>ROUND(I106*H106,2)</f>
        <v>0</v>
      </c>
      <c r="BL106" s="18" t="s">
        <v>150</v>
      </c>
      <c r="BM106" s="187" t="s">
        <v>192</v>
      </c>
    </row>
    <row r="107" spans="1:65" s="13" customFormat="1">
      <c r="B107" s="194"/>
      <c r="C107" s="195"/>
      <c r="D107" s="196" t="s">
        <v>193</v>
      </c>
      <c r="E107" s="197" t="s">
        <v>32</v>
      </c>
      <c r="F107" s="198" t="s">
        <v>194</v>
      </c>
      <c r="G107" s="195"/>
      <c r="H107" s="199">
        <v>43.2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193</v>
      </c>
      <c r="AU107" s="205" t="s">
        <v>141</v>
      </c>
      <c r="AV107" s="13" t="s">
        <v>141</v>
      </c>
      <c r="AW107" s="13" t="s">
        <v>41</v>
      </c>
      <c r="AX107" s="13" t="s">
        <v>79</v>
      </c>
      <c r="AY107" s="205" t="s">
        <v>132</v>
      </c>
    </row>
    <row r="108" spans="1:65" s="14" customFormat="1">
      <c r="B108" s="206"/>
      <c r="C108" s="207"/>
      <c r="D108" s="196" t="s">
        <v>193</v>
      </c>
      <c r="E108" s="208" t="s">
        <v>32</v>
      </c>
      <c r="F108" s="209" t="s">
        <v>195</v>
      </c>
      <c r="G108" s="207"/>
      <c r="H108" s="210">
        <v>43.2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193</v>
      </c>
      <c r="AU108" s="216" t="s">
        <v>141</v>
      </c>
      <c r="AV108" s="14" t="s">
        <v>150</v>
      </c>
      <c r="AW108" s="14" t="s">
        <v>41</v>
      </c>
      <c r="AX108" s="14" t="s">
        <v>21</v>
      </c>
      <c r="AY108" s="216" t="s">
        <v>132</v>
      </c>
    </row>
    <row r="109" spans="1:65" s="2" customFormat="1" ht="24.2" customHeight="1">
      <c r="A109" s="36"/>
      <c r="B109" s="37"/>
      <c r="C109" s="176" t="s">
        <v>141</v>
      </c>
      <c r="D109" s="176" t="s">
        <v>135</v>
      </c>
      <c r="E109" s="177" t="s">
        <v>196</v>
      </c>
      <c r="F109" s="178" t="s">
        <v>197</v>
      </c>
      <c r="G109" s="179" t="s">
        <v>198</v>
      </c>
      <c r="H109" s="180">
        <v>56.7</v>
      </c>
      <c r="I109" s="181"/>
      <c r="J109" s="182">
        <f>ROUND(I109*H109,2)</f>
        <v>0</v>
      </c>
      <c r="K109" s="178" t="s">
        <v>139</v>
      </c>
      <c r="L109" s="41"/>
      <c r="M109" s="183" t="s">
        <v>32</v>
      </c>
      <c r="N109" s="184" t="s">
        <v>51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150</v>
      </c>
      <c r="AT109" s="187" t="s">
        <v>135</v>
      </c>
      <c r="AU109" s="187" t="s">
        <v>141</v>
      </c>
      <c r="AY109" s="18" t="s">
        <v>132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8" t="s">
        <v>141</v>
      </c>
      <c r="BK109" s="188">
        <f>ROUND(I109*H109,2)</f>
        <v>0</v>
      </c>
      <c r="BL109" s="18" t="s">
        <v>150</v>
      </c>
      <c r="BM109" s="187" t="s">
        <v>199</v>
      </c>
    </row>
    <row r="110" spans="1:65" s="13" customFormat="1">
      <c r="B110" s="194"/>
      <c r="C110" s="195"/>
      <c r="D110" s="196" t="s">
        <v>193</v>
      </c>
      <c r="E110" s="197" t="s">
        <v>32</v>
      </c>
      <c r="F110" s="198" t="s">
        <v>200</v>
      </c>
      <c r="G110" s="195"/>
      <c r="H110" s="199">
        <v>56.7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193</v>
      </c>
      <c r="AU110" s="205" t="s">
        <v>141</v>
      </c>
      <c r="AV110" s="13" t="s">
        <v>141</v>
      </c>
      <c r="AW110" s="13" t="s">
        <v>41</v>
      </c>
      <c r="AX110" s="13" t="s">
        <v>79</v>
      </c>
      <c r="AY110" s="205" t="s">
        <v>132</v>
      </c>
    </row>
    <row r="111" spans="1:65" s="14" customFormat="1">
      <c r="B111" s="206"/>
      <c r="C111" s="207"/>
      <c r="D111" s="196" t="s">
        <v>193</v>
      </c>
      <c r="E111" s="208" t="s">
        <v>32</v>
      </c>
      <c r="F111" s="209" t="s">
        <v>195</v>
      </c>
      <c r="G111" s="207"/>
      <c r="H111" s="210">
        <v>56.7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193</v>
      </c>
      <c r="AU111" s="216" t="s">
        <v>141</v>
      </c>
      <c r="AV111" s="14" t="s">
        <v>150</v>
      </c>
      <c r="AW111" s="14" t="s">
        <v>41</v>
      </c>
      <c r="AX111" s="14" t="s">
        <v>21</v>
      </c>
      <c r="AY111" s="216" t="s">
        <v>132</v>
      </c>
    </row>
    <row r="112" spans="1:65" s="2" customFormat="1" ht="24.2" customHeight="1">
      <c r="A112" s="36"/>
      <c r="B112" s="37"/>
      <c r="C112" s="176" t="s">
        <v>146</v>
      </c>
      <c r="D112" s="176" t="s">
        <v>135</v>
      </c>
      <c r="E112" s="177" t="s">
        <v>201</v>
      </c>
      <c r="F112" s="178" t="s">
        <v>202</v>
      </c>
      <c r="G112" s="179" t="s">
        <v>198</v>
      </c>
      <c r="H112" s="180">
        <v>56.7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203</v>
      </c>
    </row>
    <row r="113" spans="1:65" s="2" customFormat="1" ht="24.2" customHeight="1">
      <c r="A113" s="36"/>
      <c r="B113" s="37"/>
      <c r="C113" s="176" t="s">
        <v>150</v>
      </c>
      <c r="D113" s="176" t="s">
        <v>135</v>
      </c>
      <c r="E113" s="177" t="s">
        <v>204</v>
      </c>
      <c r="F113" s="178" t="s">
        <v>205</v>
      </c>
      <c r="G113" s="179" t="s">
        <v>198</v>
      </c>
      <c r="H113" s="180">
        <v>56.7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206</v>
      </c>
    </row>
    <row r="114" spans="1:65" s="2" customFormat="1" ht="24.2" customHeight="1">
      <c r="A114" s="36"/>
      <c r="B114" s="37"/>
      <c r="C114" s="176" t="s">
        <v>131</v>
      </c>
      <c r="D114" s="176" t="s">
        <v>135</v>
      </c>
      <c r="E114" s="177" t="s">
        <v>207</v>
      </c>
      <c r="F114" s="178" t="s">
        <v>208</v>
      </c>
      <c r="G114" s="179" t="s">
        <v>198</v>
      </c>
      <c r="H114" s="180">
        <v>56.7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209</v>
      </c>
    </row>
    <row r="115" spans="1:65" s="2" customFormat="1" ht="24.2" customHeight="1">
      <c r="A115" s="36"/>
      <c r="B115" s="37"/>
      <c r="C115" s="176" t="s">
        <v>210</v>
      </c>
      <c r="D115" s="176" t="s">
        <v>135</v>
      </c>
      <c r="E115" s="177" t="s">
        <v>211</v>
      </c>
      <c r="F115" s="178" t="s">
        <v>212</v>
      </c>
      <c r="G115" s="179" t="s">
        <v>198</v>
      </c>
      <c r="H115" s="180">
        <v>56.7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213</v>
      </c>
    </row>
    <row r="116" spans="1:65" s="2" customFormat="1" ht="24.2" customHeight="1">
      <c r="A116" s="36"/>
      <c r="B116" s="37"/>
      <c r="C116" s="176" t="s">
        <v>157</v>
      </c>
      <c r="D116" s="176" t="s">
        <v>135</v>
      </c>
      <c r="E116" s="177" t="s">
        <v>214</v>
      </c>
      <c r="F116" s="178" t="s">
        <v>215</v>
      </c>
      <c r="G116" s="179" t="s">
        <v>198</v>
      </c>
      <c r="H116" s="180">
        <v>56.7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216</v>
      </c>
    </row>
    <row r="117" spans="1:65" s="12" customFormat="1" ht="22.9" customHeight="1">
      <c r="B117" s="160"/>
      <c r="C117" s="161"/>
      <c r="D117" s="162" t="s">
        <v>78</v>
      </c>
      <c r="E117" s="174" t="s">
        <v>141</v>
      </c>
      <c r="F117" s="174" t="s">
        <v>217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P118</f>
        <v>0</v>
      </c>
      <c r="Q117" s="168"/>
      <c r="R117" s="169">
        <f>R118</f>
        <v>8.6096599999999999</v>
      </c>
      <c r="S117" s="168"/>
      <c r="T117" s="170">
        <f>T118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BK118</f>
        <v>0</v>
      </c>
    </row>
    <row r="118" spans="1:65" s="2" customFormat="1" ht="24.2" customHeight="1">
      <c r="A118" s="36"/>
      <c r="B118" s="37"/>
      <c r="C118" s="176" t="s">
        <v>218</v>
      </c>
      <c r="D118" s="176" t="s">
        <v>135</v>
      </c>
      <c r="E118" s="177" t="s">
        <v>219</v>
      </c>
      <c r="F118" s="178" t="s">
        <v>220</v>
      </c>
      <c r="G118" s="179" t="s">
        <v>221</v>
      </c>
      <c r="H118" s="180">
        <v>38</v>
      </c>
      <c r="I118" s="181"/>
      <c r="J118" s="182">
        <f>ROUND(I118*H118,2)</f>
        <v>0</v>
      </c>
      <c r="K118" s="178" t="s">
        <v>618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0.22656999999999999</v>
      </c>
      <c r="R118" s="185">
        <f>Q118*H118</f>
        <v>8.6096599999999999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222</v>
      </c>
    </row>
    <row r="119" spans="1:65" s="12" customFormat="1" ht="22.9" customHeight="1">
      <c r="B119" s="160"/>
      <c r="C119" s="161"/>
      <c r="D119" s="162" t="s">
        <v>78</v>
      </c>
      <c r="E119" s="174" t="s">
        <v>150</v>
      </c>
      <c r="F119" s="174" t="s">
        <v>223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P120</f>
        <v>0</v>
      </c>
      <c r="Q119" s="168"/>
      <c r="R119" s="169">
        <f>R120</f>
        <v>0</v>
      </c>
      <c r="S119" s="168"/>
      <c r="T119" s="170">
        <f>T120</f>
        <v>0</v>
      </c>
      <c r="AR119" s="171" t="s">
        <v>21</v>
      </c>
      <c r="AT119" s="172" t="s">
        <v>78</v>
      </c>
      <c r="AU119" s="172" t="s">
        <v>21</v>
      </c>
      <c r="AY119" s="171" t="s">
        <v>132</v>
      </c>
      <c r="BK119" s="173">
        <f>BK120</f>
        <v>0</v>
      </c>
    </row>
    <row r="120" spans="1:65" s="2" customFormat="1" ht="24.2" customHeight="1">
      <c r="A120" s="36"/>
      <c r="B120" s="37"/>
      <c r="C120" s="176" t="s">
        <v>224</v>
      </c>
      <c r="D120" s="176" t="s">
        <v>135</v>
      </c>
      <c r="E120" s="177" t="s">
        <v>225</v>
      </c>
      <c r="F120" s="178" t="s">
        <v>226</v>
      </c>
      <c r="G120" s="179" t="s">
        <v>191</v>
      </c>
      <c r="H120" s="180">
        <v>43</v>
      </c>
      <c r="I120" s="181"/>
      <c r="J120" s="182">
        <f>ROUND(I120*H120,2)</f>
        <v>0</v>
      </c>
      <c r="K120" s="178" t="s">
        <v>139</v>
      </c>
      <c r="L120" s="41"/>
      <c r="M120" s="183" t="s">
        <v>32</v>
      </c>
      <c r="N120" s="184" t="s">
        <v>51</v>
      </c>
      <c r="O120" s="66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150</v>
      </c>
      <c r="AT120" s="187" t="s">
        <v>135</v>
      </c>
      <c r="AU120" s="187" t="s">
        <v>141</v>
      </c>
      <c r="AY120" s="18" t="s">
        <v>132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141</v>
      </c>
      <c r="BK120" s="188">
        <f>ROUND(I120*H120,2)</f>
        <v>0</v>
      </c>
      <c r="BL120" s="18" t="s">
        <v>150</v>
      </c>
      <c r="BM120" s="187" t="s">
        <v>227</v>
      </c>
    </row>
    <row r="121" spans="1:65" s="12" customFormat="1" ht="22.9" customHeight="1">
      <c r="B121" s="160"/>
      <c r="C121" s="161"/>
      <c r="D121" s="162" t="s">
        <v>78</v>
      </c>
      <c r="E121" s="174" t="s">
        <v>131</v>
      </c>
      <c r="F121" s="174" t="s">
        <v>228</v>
      </c>
      <c r="G121" s="161"/>
      <c r="H121" s="161"/>
      <c r="I121" s="164"/>
      <c r="J121" s="175">
        <f>BK121</f>
        <v>0</v>
      </c>
      <c r="K121" s="161"/>
      <c r="L121" s="166"/>
      <c r="M121" s="167"/>
      <c r="N121" s="168"/>
      <c r="O121" s="168"/>
      <c r="P121" s="169">
        <f>SUM(P122:P127)</f>
        <v>0</v>
      </c>
      <c r="Q121" s="168"/>
      <c r="R121" s="169">
        <f>SUM(R122:R127)</f>
        <v>7.5731100000000007</v>
      </c>
      <c r="S121" s="168"/>
      <c r="T121" s="170">
        <f>SUM(T122:T127)</f>
        <v>0</v>
      </c>
      <c r="AR121" s="171" t="s">
        <v>21</v>
      </c>
      <c r="AT121" s="172" t="s">
        <v>78</v>
      </c>
      <c r="AU121" s="172" t="s">
        <v>21</v>
      </c>
      <c r="AY121" s="171" t="s">
        <v>132</v>
      </c>
      <c r="BK121" s="173">
        <f>SUM(BK122:BK127)</f>
        <v>0</v>
      </c>
    </row>
    <row r="122" spans="1:65" s="2" customFormat="1" ht="37.9" customHeight="1">
      <c r="A122" s="36"/>
      <c r="B122" s="37"/>
      <c r="C122" s="176" t="s">
        <v>229</v>
      </c>
      <c r="D122" s="176" t="s">
        <v>135</v>
      </c>
      <c r="E122" s="177" t="s">
        <v>230</v>
      </c>
      <c r="F122" s="178" t="s">
        <v>231</v>
      </c>
      <c r="G122" s="179" t="s">
        <v>191</v>
      </c>
      <c r="H122" s="180">
        <v>43.2</v>
      </c>
      <c r="I122" s="181"/>
      <c r="J122" s="182">
        <f>ROUND(I122*H122,2)</f>
        <v>0</v>
      </c>
      <c r="K122" s="178" t="s">
        <v>139</v>
      </c>
      <c r="L122" s="41"/>
      <c r="M122" s="183" t="s">
        <v>32</v>
      </c>
      <c r="N122" s="184" t="s">
        <v>51</v>
      </c>
      <c r="O122" s="66"/>
      <c r="P122" s="185">
        <f>O122*H122</f>
        <v>0</v>
      </c>
      <c r="Q122" s="185">
        <v>8.8800000000000004E-2</v>
      </c>
      <c r="R122" s="185">
        <f>Q122*H122</f>
        <v>3.8361600000000005</v>
      </c>
      <c r="S122" s="185">
        <v>0</v>
      </c>
      <c r="T122" s="186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150</v>
      </c>
      <c r="AT122" s="187" t="s">
        <v>135</v>
      </c>
      <c r="AU122" s="187" t="s">
        <v>141</v>
      </c>
      <c r="AY122" s="18" t="s">
        <v>132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18" t="s">
        <v>141</v>
      </c>
      <c r="BK122" s="188">
        <f>ROUND(I122*H122,2)</f>
        <v>0</v>
      </c>
      <c r="BL122" s="18" t="s">
        <v>150</v>
      </c>
      <c r="BM122" s="187" t="s">
        <v>232</v>
      </c>
    </row>
    <row r="123" spans="1:65" s="13" customFormat="1">
      <c r="B123" s="194"/>
      <c r="C123" s="195"/>
      <c r="D123" s="196" t="s">
        <v>193</v>
      </c>
      <c r="E123" s="197" t="s">
        <v>32</v>
      </c>
      <c r="F123" s="198" t="s">
        <v>194</v>
      </c>
      <c r="G123" s="195"/>
      <c r="H123" s="199">
        <v>43.2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193</v>
      </c>
      <c r="AU123" s="205" t="s">
        <v>141</v>
      </c>
      <c r="AV123" s="13" t="s">
        <v>141</v>
      </c>
      <c r="AW123" s="13" t="s">
        <v>41</v>
      </c>
      <c r="AX123" s="13" t="s">
        <v>79</v>
      </c>
      <c r="AY123" s="205" t="s">
        <v>132</v>
      </c>
    </row>
    <row r="124" spans="1:65" s="14" customFormat="1">
      <c r="B124" s="206"/>
      <c r="C124" s="207"/>
      <c r="D124" s="196" t="s">
        <v>193</v>
      </c>
      <c r="E124" s="208" t="s">
        <v>32</v>
      </c>
      <c r="F124" s="209" t="s">
        <v>195</v>
      </c>
      <c r="G124" s="207"/>
      <c r="H124" s="210">
        <v>43.2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193</v>
      </c>
      <c r="AU124" s="216" t="s">
        <v>141</v>
      </c>
      <c r="AV124" s="14" t="s">
        <v>150</v>
      </c>
      <c r="AW124" s="14" t="s">
        <v>41</v>
      </c>
      <c r="AX124" s="14" t="s">
        <v>21</v>
      </c>
      <c r="AY124" s="216" t="s">
        <v>132</v>
      </c>
    </row>
    <row r="125" spans="1:65" s="2" customFormat="1" ht="14.45" customHeight="1">
      <c r="A125" s="36"/>
      <c r="B125" s="37"/>
      <c r="C125" s="217" t="s">
        <v>233</v>
      </c>
      <c r="D125" s="217" t="s">
        <v>234</v>
      </c>
      <c r="E125" s="218" t="s">
        <v>235</v>
      </c>
      <c r="F125" s="219" t="s">
        <v>236</v>
      </c>
      <c r="G125" s="220" t="s">
        <v>191</v>
      </c>
      <c r="H125" s="221">
        <v>17.795000000000002</v>
      </c>
      <c r="I125" s="222"/>
      <c r="J125" s="223">
        <f>ROUND(I125*H125,2)</f>
        <v>0</v>
      </c>
      <c r="K125" s="219" t="s">
        <v>139</v>
      </c>
      <c r="L125" s="224"/>
      <c r="M125" s="225" t="s">
        <v>32</v>
      </c>
      <c r="N125" s="226" t="s">
        <v>51</v>
      </c>
      <c r="O125" s="66"/>
      <c r="P125" s="185">
        <f>O125*H125</f>
        <v>0</v>
      </c>
      <c r="Q125" s="185">
        <v>0.21</v>
      </c>
      <c r="R125" s="185">
        <f>Q125*H125</f>
        <v>3.7369500000000002</v>
      </c>
      <c r="S125" s="185">
        <v>0</v>
      </c>
      <c r="T125" s="18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218</v>
      </c>
      <c r="AT125" s="187" t="s">
        <v>234</v>
      </c>
      <c r="AU125" s="187" t="s">
        <v>141</v>
      </c>
      <c r="AY125" s="18" t="s">
        <v>132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8" t="s">
        <v>141</v>
      </c>
      <c r="BK125" s="188">
        <f>ROUND(I125*H125,2)</f>
        <v>0</v>
      </c>
      <c r="BL125" s="18" t="s">
        <v>150</v>
      </c>
      <c r="BM125" s="187" t="s">
        <v>237</v>
      </c>
    </row>
    <row r="126" spans="1:65" s="13" customFormat="1">
      <c r="B126" s="194"/>
      <c r="C126" s="195"/>
      <c r="D126" s="196" t="s">
        <v>193</v>
      </c>
      <c r="E126" s="195"/>
      <c r="F126" s="198" t="s">
        <v>238</v>
      </c>
      <c r="G126" s="195"/>
      <c r="H126" s="199">
        <v>17.795000000000002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193</v>
      </c>
      <c r="AU126" s="205" t="s">
        <v>141</v>
      </c>
      <c r="AV126" s="13" t="s">
        <v>141</v>
      </c>
      <c r="AW126" s="13" t="s">
        <v>4</v>
      </c>
      <c r="AX126" s="13" t="s">
        <v>21</v>
      </c>
      <c r="AY126" s="205" t="s">
        <v>132</v>
      </c>
    </row>
    <row r="127" spans="1:65" s="2" customFormat="1" ht="24.2" customHeight="1">
      <c r="A127" s="36"/>
      <c r="B127" s="37"/>
      <c r="C127" s="176" t="s">
        <v>239</v>
      </c>
      <c r="D127" s="176" t="s">
        <v>135</v>
      </c>
      <c r="E127" s="177" t="s">
        <v>240</v>
      </c>
      <c r="F127" s="178" t="s">
        <v>241</v>
      </c>
      <c r="G127" s="179" t="s">
        <v>242</v>
      </c>
      <c r="H127" s="180">
        <v>10.423999999999999</v>
      </c>
      <c r="I127" s="181"/>
      <c r="J127" s="182">
        <f>ROUND(I127*H127,2)</f>
        <v>0</v>
      </c>
      <c r="K127" s="178" t="s">
        <v>139</v>
      </c>
      <c r="L127" s="41"/>
      <c r="M127" s="183" t="s">
        <v>32</v>
      </c>
      <c r="N127" s="184" t="s">
        <v>51</v>
      </c>
      <c r="O127" s="66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150</v>
      </c>
      <c r="AT127" s="187" t="s">
        <v>135</v>
      </c>
      <c r="AU127" s="187" t="s">
        <v>141</v>
      </c>
      <c r="AY127" s="18" t="s">
        <v>132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141</v>
      </c>
      <c r="BK127" s="188">
        <f>ROUND(I127*H127,2)</f>
        <v>0</v>
      </c>
      <c r="BL127" s="18" t="s">
        <v>150</v>
      </c>
      <c r="BM127" s="187" t="s">
        <v>243</v>
      </c>
    </row>
    <row r="128" spans="1:65" s="12" customFormat="1" ht="22.9" customHeight="1">
      <c r="B128" s="160"/>
      <c r="C128" s="161"/>
      <c r="D128" s="162" t="s">
        <v>78</v>
      </c>
      <c r="E128" s="174" t="s">
        <v>210</v>
      </c>
      <c r="F128" s="174" t="s">
        <v>244</v>
      </c>
      <c r="G128" s="161"/>
      <c r="H128" s="161"/>
      <c r="I128" s="164"/>
      <c r="J128" s="175">
        <f>BK128</f>
        <v>0</v>
      </c>
      <c r="K128" s="161"/>
      <c r="L128" s="166"/>
      <c r="M128" s="167"/>
      <c r="N128" s="168"/>
      <c r="O128" s="168"/>
      <c r="P128" s="169">
        <f>SUM(P129:P202)</f>
        <v>0</v>
      </c>
      <c r="Q128" s="168"/>
      <c r="R128" s="169">
        <f>SUM(R129:R202)</f>
        <v>8.8236624200000016</v>
      </c>
      <c r="S128" s="168"/>
      <c r="T128" s="170">
        <f>SUM(T129:T202)</f>
        <v>1.512</v>
      </c>
      <c r="AR128" s="171" t="s">
        <v>21</v>
      </c>
      <c r="AT128" s="172" t="s">
        <v>78</v>
      </c>
      <c r="AU128" s="172" t="s">
        <v>21</v>
      </c>
      <c r="AY128" s="171" t="s">
        <v>132</v>
      </c>
      <c r="BK128" s="173">
        <f>SUM(BK129:BK202)</f>
        <v>0</v>
      </c>
    </row>
    <row r="129" spans="1:65" s="2" customFormat="1" ht="14.45" customHeight="1">
      <c r="A129" s="36"/>
      <c r="B129" s="37"/>
      <c r="C129" s="176" t="s">
        <v>245</v>
      </c>
      <c r="D129" s="176" t="s">
        <v>135</v>
      </c>
      <c r="E129" s="177" t="s">
        <v>246</v>
      </c>
      <c r="F129" s="178" t="s">
        <v>247</v>
      </c>
      <c r="G129" s="179" t="s">
        <v>191</v>
      </c>
      <c r="H129" s="180">
        <v>25.68</v>
      </c>
      <c r="I129" s="181"/>
      <c r="J129" s="182">
        <f>ROUND(I129*H129,2)</f>
        <v>0</v>
      </c>
      <c r="K129" s="178" t="s">
        <v>32</v>
      </c>
      <c r="L129" s="41"/>
      <c r="M129" s="183" t="s">
        <v>32</v>
      </c>
      <c r="N129" s="184" t="s">
        <v>51</v>
      </c>
      <c r="O129" s="66"/>
      <c r="P129" s="185">
        <f>O129*H129</f>
        <v>0</v>
      </c>
      <c r="Q129" s="185">
        <v>3.0450000000000001E-2</v>
      </c>
      <c r="R129" s="185">
        <f>Q129*H129</f>
        <v>0.78195599999999998</v>
      </c>
      <c r="S129" s="185">
        <v>0</v>
      </c>
      <c r="T129" s="18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150</v>
      </c>
      <c r="AT129" s="187" t="s">
        <v>135</v>
      </c>
      <c r="AU129" s="187" t="s">
        <v>141</v>
      </c>
      <c r="AY129" s="18" t="s">
        <v>132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8" t="s">
        <v>141</v>
      </c>
      <c r="BK129" s="188">
        <f>ROUND(I129*H129,2)</f>
        <v>0</v>
      </c>
      <c r="BL129" s="18" t="s">
        <v>150</v>
      </c>
      <c r="BM129" s="187" t="s">
        <v>1276</v>
      </c>
    </row>
    <row r="130" spans="1:65" s="13" customFormat="1">
      <c r="B130" s="194"/>
      <c r="C130" s="195"/>
      <c r="D130" s="196" t="s">
        <v>193</v>
      </c>
      <c r="E130" s="197" t="s">
        <v>32</v>
      </c>
      <c r="F130" s="198" t="s">
        <v>249</v>
      </c>
      <c r="G130" s="195"/>
      <c r="H130" s="199">
        <v>25.68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193</v>
      </c>
      <c r="AU130" s="205" t="s">
        <v>141</v>
      </c>
      <c r="AV130" s="13" t="s">
        <v>141</v>
      </c>
      <c r="AW130" s="13" t="s">
        <v>41</v>
      </c>
      <c r="AX130" s="13" t="s">
        <v>79</v>
      </c>
      <c r="AY130" s="205" t="s">
        <v>132</v>
      </c>
    </row>
    <row r="131" spans="1:65" s="14" customFormat="1">
      <c r="B131" s="206"/>
      <c r="C131" s="207"/>
      <c r="D131" s="196" t="s">
        <v>193</v>
      </c>
      <c r="E131" s="208" t="s">
        <v>32</v>
      </c>
      <c r="F131" s="209" t="s">
        <v>195</v>
      </c>
      <c r="G131" s="207"/>
      <c r="H131" s="210">
        <v>25.68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193</v>
      </c>
      <c r="AU131" s="216" t="s">
        <v>141</v>
      </c>
      <c r="AV131" s="14" t="s">
        <v>150</v>
      </c>
      <c r="AW131" s="14" t="s">
        <v>41</v>
      </c>
      <c r="AX131" s="14" t="s">
        <v>21</v>
      </c>
      <c r="AY131" s="216" t="s">
        <v>132</v>
      </c>
    </row>
    <row r="132" spans="1:65" s="2" customFormat="1" ht="24.2" customHeight="1">
      <c r="A132" s="36"/>
      <c r="B132" s="37"/>
      <c r="C132" s="176" t="s">
        <v>250</v>
      </c>
      <c r="D132" s="176" t="s">
        <v>135</v>
      </c>
      <c r="E132" s="177" t="s">
        <v>251</v>
      </c>
      <c r="F132" s="178" t="s">
        <v>252</v>
      </c>
      <c r="G132" s="179" t="s">
        <v>191</v>
      </c>
      <c r="H132" s="180">
        <v>3.57</v>
      </c>
      <c r="I132" s="181"/>
      <c r="J132" s="182">
        <f>ROUND(I132*H132,2)</f>
        <v>0</v>
      </c>
      <c r="K132" s="178" t="s">
        <v>32</v>
      </c>
      <c r="L132" s="41"/>
      <c r="M132" s="183" t="s">
        <v>32</v>
      </c>
      <c r="N132" s="184" t="s">
        <v>51</v>
      </c>
      <c r="O132" s="66"/>
      <c r="P132" s="185">
        <f>O132*H132</f>
        <v>0</v>
      </c>
      <c r="Q132" s="185">
        <v>5.1999999999999998E-3</v>
      </c>
      <c r="R132" s="185">
        <f>Q132*H132</f>
        <v>1.8563999999999997E-2</v>
      </c>
      <c r="S132" s="185">
        <v>0</v>
      </c>
      <c r="T132" s="18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150</v>
      </c>
      <c r="AT132" s="187" t="s">
        <v>135</v>
      </c>
      <c r="AU132" s="187" t="s">
        <v>141</v>
      </c>
      <c r="AY132" s="18" t="s">
        <v>132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8" t="s">
        <v>141</v>
      </c>
      <c r="BK132" s="188">
        <f>ROUND(I132*H132,2)</f>
        <v>0</v>
      </c>
      <c r="BL132" s="18" t="s">
        <v>150</v>
      </c>
      <c r="BM132" s="187" t="s">
        <v>1277</v>
      </c>
    </row>
    <row r="133" spans="1:65" s="13" customFormat="1">
      <c r="B133" s="194"/>
      <c r="C133" s="195"/>
      <c r="D133" s="196" t="s">
        <v>193</v>
      </c>
      <c r="E133" s="197" t="s">
        <v>32</v>
      </c>
      <c r="F133" s="198" t="s">
        <v>254</v>
      </c>
      <c r="G133" s="195"/>
      <c r="H133" s="199">
        <v>3.57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193</v>
      </c>
      <c r="AU133" s="205" t="s">
        <v>141</v>
      </c>
      <c r="AV133" s="13" t="s">
        <v>141</v>
      </c>
      <c r="AW133" s="13" t="s">
        <v>41</v>
      </c>
      <c r="AX133" s="13" t="s">
        <v>79</v>
      </c>
      <c r="AY133" s="205" t="s">
        <v>132</v>
      </c>
    </row>
    <row r="134" spans="1:65" s="14" customFormat="1">
      <c r="B134" s="206"/>
      <c r="C134" s="207"/>
      <c r="D134" s="196" t="s">
        <v>193</v>
      </c>
      <c r="E134" s="208" t="s">
        <v>32</v>
      </c>
      <c r="F134" s="209" t="s">
        <v>195</v>
      </c>
      <c r="G134" s="207"/>
      <c r="H134" s="210">
        <v>3.57</v>
      </c>
      <c r="I134" s="211"/>
      <c r="J134" s="207"/>
      <c r="K134" s="207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193</v>
      </c>
      <c r="AU134" s="216" t="s">
        <v>141</v>
      </c>
      <c r="AV134" s="14" t="s">
        <v>150</v>
      </c>
      <c r="AW134" s="14" t="s">
        <v>41</v>
      </c>
      <c r="AX134" s="14" t="s">
        <v>21</v>
      </c>
      <c r="AY134" s="216" t="s">
        <v>132</v>
      </c>
    </row>
    <row r="135" spans="1:65" s="2" customFormat="1" ht="14.45" customHeight="1">
      <c r="A135" s="36"/>
      <c r="B135" s="37"/>
      <c r="C135" s="176" t="s">
        <v>8</v>
      </c>
      <c r="D135" s="176" t="s">
        <v>135</v>
      </c>
      <c r="E135" s="177" t="s">
        <v>255</v>
      </c>
      <c r="F135" s="178" t="s">
        <v>256</v>
      </c>
      <c r="G135" s="179" t="s">
        <v>221</v>
      </c>
      <c r="H135" s="180">
        <v>4.9000000000000004</v>
      </c>
      <c r="I135" s="181"/>
      <c r="J135" s="182">
        <f>ROUND(I135*H135,2)</f>
        <v>0</v>
      </c>
      <c r="K135" s="178" t="s">
        <v>139</v>
      </c>
      <c r="L135" s="41"/>
      <c r="M135" s="183" t="s">
        <v>32</v>
      </c>
      <c r="N135" s="184" t="s">
        <v>51</v>
      </c>
      <c r="O135" s="66"/>
      <c r="P135" s="185">
        <f>O135*H135</f>
        <v>0</v>
      </c>
      <c r="Q135" s="185">
        <v>1.5E-3</v>
      </c>
      <c r="R135" s="185">
        <f>Q135*H135</f>
        <v>7.3500000000000006E-3</v>
      </c>
      <c r="S135" s="185">
        <v>0</v>
      </c>
      <c r="T135" s="18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150</v>
      </c>
      <c r="AT135" s="187" t="s">
        <v>135</v>
      </c>
      <c r="AU135" s="187" t="s">
        <v>141</v>
      </c>
      <c r="AY135" s="18" t="s">
        <v>132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8" t="s">
        <v>141</v>
      </c>
      <c r="BK135" s="188">
        <f>ROUND(I135*H135,2)</f>
        <v>0</v>
      </c>
      <c r="BL135" s="18" t="s">
        <v>150</v>
      </c>
      <c r="BM135" s="187" t="s">
        <v>1278</v>
      </c>
    </row>
    <row r="136" spans="1:65" s="13" customFormat="1">
      <c r="B136" s="194"/>
      <c r="C136" s="195"/>
      <c r="D136" s="196" t="s">
        <v>193</v>
      </c>
      <c r="E136" s="197" t="s">
        <v>32</v>
      </c>
      <c r="F136" s="198" t="s">
        <v>258</v>
      </c>
      <c r="G136" s="195"/>
      <c r="H136" s="199">
        <v>4.9000000000000004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193</v>
      </c>
      <c r="AU136" s="205" t="s">
        <v>141</v>
      </c>
      <c r="AV136" s="13" t="s">
        <v>141</v>
      </c>
      <c r="AW136" s="13" t="s">
        <v>41</v>
      </c>
      <c r="AX136" s="13" t="s">
        <v>79</v>
      </c>
      <c r="AY136" s="205" t="s">
        <v>132</v>
      </c>
    </row>
    <row r="137" spans="1:65" s="14" customFormat="1">
      <c r="B137" s="206"/>
      <c r="C137" s="207"/>
      <c r="D137" s="196" t="s">
        <v>193</v>
      </c>
      <c r="E137" s="208" t="s">
        <v>32</v>
      </c>
      <c r="F137" s="209" t="s">
        <v>195</v>
      </c>
      <c r="G137" s="207"/>
      <c r="H137" s="210">
        <v>4.9000000000000004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193</v>
      </c>
      <c r="AU137" s="216" t="s">
        <v>141</v>
      </c>
      <c r="AV137" s="14" t="s">
        <v>150</v>
      </c>
      <c r="AW137" s="14" t="s">
        <v>41</v>
      </c>
      <c r="AX137" s="14" t="s">
        <v>21</v>
      </c>
      <c r="AY137" s="216" t="s">
        <v>132</v>
      </c>
    </row>
    <row r="138" spans="1:65" s="2" customFormat="1" ht="14.45" customHeight="1">
      <c r="A138" s="36"/>
      <c r="B138" s="37"/>
      <c r="C138" s="176" t="s">
        <v>259</v>
      </c>
      <c r="D138" s="176" t="s">
        <v>135</v>
      </c>
      <c r="E138" s="177" t="s">
        <v>260</v>
      </c>
      <c r="F138" s="178" t="s">
        <v>261</v>
      </c>
      <c r="G138" s="179" t="s">
        <v>191</v>
      </c>
      <c r="H138" s="180">
        <v>269.58600000000001</v>
      </c>
      <c r="I138" s="181"/>
      <c r="J138" s="182">
        <f>ROUND(I138*H138,2)</f>
        <v>0</v>
      </c>
      <c r="K138" s="178" t="s">
        <v>139</v>
      </c>
      <c r="L138" s="41"/>
      <c r="M138" s="183" t="s">
        <v>32</v>
      </c>
      <c r="N138" s="184" t="s">
        <v>51</v>
      </c>
      <c r="O138" s="66"/>
      <c r="P138" s="185">
        <f>O138*H138</f>
        <v>0</v>
      </c>
      <c r="Q138" s="185">
        <v>2.5999999999999998E-4</v>
      </c>
      <c r="R138" s="185">
        <f>Q138*H138</f>
        <v>7.0092359999999992E-2</v>
      </c>
      <c r="S138" s="185">
        <v>0</v>
      </c>
      <c r="T138" s="18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150</v>
      </c>
      <c r="AT138" s="187" t="s">
        <v>135</v>
      </c>
      <c r="AU138" s="187" t="s">
        <v>141</v>
      </c>
      <c r="AY138" s="18" t="s">
        <v>132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8" t="s">
        <v>141</v>
      </c>
      <c r="BK138" s="188">
        <f>ROUND(I138*H138,2)</f>
        <v>0</v>
      </c>
      <c r="BL138" s="18" t="s">
        <v>150</v>
      </c>
      <c r="BM138" s="187" t="s">
        <v>262</v>
      </c>
    </row>
    <row r="139" spans="1:65" s="13" customFormat="1">
      <c r="B139" s="194"/>
      <c r="C139" s="195"/>
      <c r="D139" s="196" t="s">
        <v>193</v>
      </c>
      <c r="E139" s="197" t="s">
        <v>32</v>
      </c>
      <c r="F139" s="198" t="s">
        <v>1279</v>
      </c>
      <c r="G139" s="195"/>
      <c r="H139" s="199">
        <v>269.58600000000001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193</v>
      </c>
      <c r="AU139" s="205" t="s">
        <v>141</v>
      </c>
      <c r="AV139" s="13" t="s">
        <v>141</v>
      </c>
      <c r="AW139" s="13" t="s">
        <v>41</v>
      </c>
      <c r="AX139" s="13" t="s">
        <v>79</v>
      </c>
      <c r="AY139" s="205" t="s">
        <v>132</v>
      </c>
    </row>
    <row r="140" spans="1:65" s="14" customFormat="1">
      <c r="B140" s="206"/>
      <c r="C140" s="207"/>
      <c r="D140" s="196" t="s">
        <v>193</v>
      </c>
      <c r="E140" s="208" t="s">
        <v>32</v>
      </c>
      <c r="F140" s="209" t="s">
        <v>195</v>
      </c>
      <c r="G140" s="207"/>
      <c r="H140" s="210">
        <v>269.58600000000001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193</v>
      </c>
      <c r="AU140" s="216" t="s">
        <v>141</v>
      </c>
      <c r="AV140" s="14" t="s">
        <v>150</v>
      </c>
      <c r="AW140" s="14" t="s">
        <v>41</v>
      </c>
      <c r="AX140" s="14" t="s">
        <v>21</v>
      </c>
      <c r="AY140" s="216" t="s">
        <v>132</v>
      </c>
    </row>
    <row r="141" spans="1:65" s="2" customFormat="1" ht="14.45" customHeight="1">
      <c r="A141" s="36"/>
      <c r="B141" s="37"/>
      <c r="C141" s="176" t="s">
        <v>264</v>
      </c>
      <c r="D141" s="176" t="s">
        <v>135</v>
      </c>
      <c r="E141" s="177" t="s">
        <v>265</v>
      </c>
      <c r="F141" s="178" t="s">
        <v>266</v>
      </c>
      <c r="G141" s="179" t="s">
        <v>191</v>
      </c>
      <c r="H141" s="180">
        <v>269.58600000000001</v>
      </c>
      <c r="I141" s="181"/>
      <c r="J141" s="182">
        <f>ROUND(I141*H141,2)</f>
        <v>0</v>
      </c>
      <c r="K141" s="178" t="s">
        <v>139</v>
      </c>
      <c r="L141" s="41"/>
      <c r="M141" s="183" t="s">
        <v>32</v>
      </c>
      <c r="N141" s="184" t="s">
        <v>51</v>
      </c>
      <c r="O141" s="66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150</v>
      </c>
      <c r="AT141" s="187" t="s">
        <v>135</v>
      </c>
      <c r="AU141" s="187" t="s">
        <v>141</v>
      </c>
      <c r="AY141" s="18" t="s">
        <v>132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8" t="s">
        <v>141</v>
      </c>
      <c r="BK141" s="188">
        <f>ROUND(I141*H141,2)</f>
        <v>0</v>
      </c>
      <c r="BL141" s="18" t="s">
        <v>150</v>
      </c>
      <c r="BM141" s="187" t="s">
        <v>267</v>
      </c>
    </row>
    <row r="142" spans="1:65" s="2" customFormat="1" ht="24.2" customHeight="1">
      <c r="A142" s="36"/>
      <c r="B142" s="37"/>
      <c r="C142" s="176" t="s">
        <v>268</v>
      </c>
      <c r="D142" s="176" t="s">
        <v>135</v>
      </c>
      <c r="E142" s="177" t="s">
        <v>269</v>
      </c>
      <c r="F142" s="178" t="s">
        <v>270</v>
      </c>
      <c r="G142" s="179" t="s">
        <v>191</v>
      </c>
      <c r="H142" s="180">
        <v>43.2</v>
      </c>
      <c r="I142" s="181"/>
      <c r="J142" s="182">
        <f>ROUND(I142*H142,2)</f>
        <v>0</v>
      </c>
      <c r="K142" s="178" t="s">
        <v>618</v>
      </c>
      <c r="L142" s="41"/>
      <c r="M142" s="183" t="s">
        <v>32</v>
      </c>
      <c r="N142" s="184" t="s">
        <v>51</v>
      </c>
      <c r="O142" s="66"/>
      <c r="P142" s="185">
        <f>O142*H142</f>
        <v>0</v>
      </c>
      <c r="Q142" s="185">
        <v>8.5199999999999998E-3</v>
      </c>
      <c r="R142" s="185">
        <f>Q142*H142</f>
        <v>0.368064</v>
      </c>
      <c r="S142" s="185">
        <v>0</v>
      </c>
      <c r="T142" s="18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150</v>
      </c>
      <c r="AT142" s="187" t="s">
        <v>135</v>
      </c>
      <c r="AU142" s="187" t="s">
        <v>141</v>
      </c>
      <c r="AY142" s="18" t="s">
        <v>132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8" t="s">
        <v>141</v>
      </c>
      <c r="BK142" s="188">
        <f>ROUND(I142*H142,2)</f>
        <v>0</v>
      </c>
      <c r="BL142" s="18" t="s">
        <v>150</v>
      </c>
      <c r="BM142" s="187" t="s">
        <v>271</v>
      </c>
    </row>
    <row r="143" spans="1:65" s="15" customFormat="1">
      <c r="B143" s="227"/>
      <c r="C143" s="228"/>
      <c r="D143" s="196" t="s">
        <v>193</v>
      </c>
      <c r="E143" s="229" t="s">
        <v>32</v>
      </c>
      <c r="F143" s="230" t="s">
        <v>272</v>
      </c>
      <c r="G143" s="228"/>
      <c r="H143" s="229" t="s">
        <v>32</v>
      </c>
      <c r="I143" s="231"/>
      <c r="J143" s="228"/>
      <c r="K143" s="228"/>
      <c r="L143" s="232"/>
      <c r="M143" s="233"/>
      <c r="N143" s="234"/>
      <c r="O143" s="234"/>
      <c r="P143" s="234"/>
      <c r="Q143" s="234"/>
      <c r="R143" s="234"/>
      <c r="S143" s="234"/>
      <c r="T143" s="235"/>
      <c r="AT143" s="236" t="s">
        <v>193</v>
      </c>
      <c r="AU143" s="236" t="s">
        <v>141</v>
      </c>
      <c r="AV143" s="15" t="s">
        <v>21</v>
      </c>
      <c r="AW143" s="15" t="s">
        <v>41</v>
      </c>
      <c r="AX143" s="15" t="s">
        <v>79</v>
      </c>
      <c r="AY143" s="236" t="s">
        <v>132</v>
      </c>
    </row>
    <row r="144" spans="1:65" s="13" customFormat="1">
      <c r="B144" s="194"/>
      <c r="C144" s="195"/>
      <c r="D144" s="196" t="s">
        <v>193</v>
      </c>
      <c r="E144" s="197" t="s">
        <v>32</v>
      </c>
      <c r="F144" s="198" t="s">
        <v>273</v>
      </c>
      <c r="G144" s="195"/>
      <c r="H144" s="199">
        <v>43.2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193</v>
      </c>
      <c r="AU144" s="205" t="s">
        <v>141</v>
      </c>
      <c r="AV144" s="13" t="s">
        <v>141</v>
      </c>
      <c r="AW144" s="13" t="s">
        <v>41</v>
      </c>
      <c r="AX144" s="13" t="s">
        <v>79</v>
      </c>
      <c r="AY144" s="205" t="s">
        <v>132</v>
      </c>
    </row>
    <row r="145" spans="1:65" s="14" customFormat="1">
      <c r="B145" s="206"/>
      <c r="C145" s="207"/>
      <c r="D145" s="196" t="s">
        <v>193</v>
      </c>
      <c r="E145" s="208" t="s">
        <v>32</v>
      </c>
      <c r="F145" s="209" t="s">
        <v>195</v>
      </c>
      <c r="G145" s="207"/>
      <c r="H145" s="210">
        <v>43.2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193</v>
      </c>
      <c r="AU145" s="216" t="s">
        <v>141</v>
      </c>
      <c r="AV145" s="14" t="s">
        <v>150</v>
      </c>
      <c r="AW145" s="14" t="s">
        <v>41</v>
      </c>
      <c r="AX145" s="14" t="s">
        <v>21</v>
      </c>
      <c r="AY145" s="216" t="s">
        <v>132</v>
      </c>
    </row>
    <row r="146" spans="1:65" s="2" customFormat="1" ht="14.45" customHeight="1">
      <c r="A146" s="36"/>
      <c r="B146" s="37"/>
      <c r="C146" s="217" t="s">
        <v>274</v>
      </c>
      <c r="D146" s="217" t="s">
        <v>234</v>
      </c>
      <c r="E146" s="218" t="s">
        <v>275</v>
      </c>
      <c r="F146" s="219" t="s">
        <v>276</v>
      </c>
      <c r="G146" s="220" t="s">
        <v>191</v>
      </c>
      <c r="H146" s="221">
        <v>44.064</v>
      </c>
      <c r="I146" s="222"/>
      <c r="J146" s="223">
        <f>ROUND(I146*H146,2)</f>
        <v>0</v>
      </c>
      <c r="K146" s="219" t="s">
        <v>139</v>
      </c>
      <c r="L146" s="224"/>
      <c r="M146" s="225" t="s">
        <v>32</v>
      </c>
      <c r="N146" s="226" t="s">
        <v>51</v>
      </c>
      <c r="O146" s="66"/>
      <c r="P146" s="185">
        <f>O146*H146</f>
        <v>0</v>
      </c>
      <c r="Q146" s="185">
        <v>3.5999999999999999E-3</v>
      </c>
      <c r="R146" s="185">
        <f>Q146*H146</f>
        <v>0.1586304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218</v>
      </c>
      <c r="AT146" s="187" t="s">
        <v>234</v>
      </c>
      <c r="AU146" s="187" t="s">
        <v>141</v>
      </c>
      <c r="AY146" s="18" t="s">
        <v>132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8" t="s">
        <v>141</v>
      </c>
      <c r="BK146" s="188">
        <f>ROUND(I146*H146,2)</f>
        <v>0</v>
      </c>
      <c r="BL146" s="18" t="s">
        <v>150</v>
      </c>
      <c r="BM146" s="187" t="s">
        <v>1280</v>
      </c>
    </row>
    <row r="147" spans="1:65" s="13" customFormat="1">
      <c r="B147" s="194"/>
      <c r="C147" s="195"/>
      <c r="D147" s="196" t="s">
        <v>193</v>
      </c>
      <c r="E147" s="195"/>
      <c r="F147" s="198" t="s">
        <v>278</v>
      </c>
      <c r="G147" s="195"/>
      <c r="H147" s="199">
        <v>44.064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193</v>
      </c>
      <c r="AU147" s="205" t="s">
        <v>141</v>
      </c>
      <c r="AV147" s="13" t="s">
        <v>141</v>
      </c>
      <c r="AW147" s="13" t="s">
        <v>4</v>
      </c>
      <c r="AX147" s="13" t="s">
        <v>21</v>
      </c>
      <c r="AY147" s="205" t="s">
        <v>132</v>
      </c>
    </row>
    <row r="148" spans="1:65" s="2" customFormat="1" ht="24.2" customHeight="1">
      <c r="A148" s="36"/>
      <c r="B148" s="37"/>
      <c r="C148" s="176" t="s">
        <v>279</v>
      </c>
      <c r="D148" s="176" t="s">
        <v>135</v>
      </c>
      <c r="E148" s="177" t="s">
        <v>280</v>
      </c>
      <c r="F148" s="178" t="s">
        <v>281</v>
      </c>
      <c r="G148" s="179" t="s">
        <v>191</v>
      </c>
      <c r="H148" s="180">
        <v>216.76300000000001</v>
      </c>
      <c r="I148" s="181"/>
      <c r="J148" s="182">
        <f>ROUND(I148*H148,2)</f>
        <v>0</v>
      </c>
      <c r="K148" s="178" t="s">
        <v>139</v>
      </c>
      <c r="L148" s="41"/>
      <c r="M148" s="183" t="s">
        <v>32</v>
      </c>
      <c r="N148" s="184" t="s">
        <v>51</v>
      </c>
      <c r="O148" s="66"/>
      <c r="P148" s="185">
        <f>O148*H148</f>
        <v>0</v>
      </c>
      <c r="Q148" s="185">
        <v>8.6E-3</v>
      </c>
      <c r="R148" s="185">
        <f>Q148*H148</f>
        <v>1.8641618</v>
      </c>
      <c r="S148" s="185">
        <v>0</v>
      </c>
      <c r="T148" s="18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7" t="s">
        <v>150</v>
      </c>
      <c r="AT148" s="187" t="s">
        <v>135</v>
      </c>
      <c r="AU148" s="187" t="s">
        <v>141</v>
      </c>
      <c r="AY148" s="18" t="s">
        <v>132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18" t="s">
        <v>141</v>
      </c>
      <c r="BK148" s="188">
        <f>ROUND(I148*H148,2)</f>
        <v>0</v>
      </c>
      <c r="BL148" s="18" t="s">
        <v>150</v>
      </c>
      <c r="BM148" s="187" t="s">
        <v>282</v>
      </c>
    </row>
    <row r="149" spans="1:65" s="13" customFormat="1">
      <c r="B149" s="194"/>
      <c r="C149" s="195"/>
      <c r="D149" s="196" t="s">
        <v>193</v>
      </c>
      <c r="E149" s="197" t="s">
        <v>32</v>
      </c>
      <c r="F149" s="198" t="s">
        <v>283</v>
      </c>
      <c r="G149" s="195"/>
      <c r="H149" s="199">
        <v>248.4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193</v>
      </c>
      <c r="AU149" s="205" t="s">
        <v>141</v>
      </c>
      <c r="AV149" s="13" t="s">
        <v>141</v>
      </c>
      <c r="AW149" s="13" t="s">
        <v>41</v>
      </c>
      <c r="AX149" s="13" t="s">
        <v>79</v>
      </c>
      <c r="AY149" s="205" t="s">
        <v>132</v>
      </c>
    </row>
    <row r="150" spans="1:65" s="13" customFormat="1">
      <c r="B150" s="194"/>
      <c r="C150" s="195"/>
      <c r="D150" s="196" t="s">
        <v>193</v>
      </c>
      <c r="E150" s="197" t="s">
        <v>32</v>
      </c>
      <c r="F150" s="198" t="s">
        <v>284</v>
      </c>
      <c r="G150" s="195"/>
      <c r="H150" s="199">
        <v>-16.2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193</v>
      </c>
      <c r="AU150" s="205" t="s">
        <v>141</v>
      </c>
      <c r="AV150" s="13" t="s">
        <v>141</v>
      </c>
      <c r="AW150" s="13" t="s">
        <v>41</v>
      </c>
      <c r="AX150" s="13" t="s">
        <v>79</v>
      </c>
      <c r="AY150" s="205" t="s">
        <v>132</v>
      </c>
    </row>
    <row r="151" spans="1:65" s="13" customFormat="1">
      <c r="B151" s="194"/>
      <c r="C151" s="195"/>
      <c r="D151" s="196" t="s">
        <v>193</v>
      </c>
      <c r="E151" s="197" t="s">
        <v>32</v>
      </c>
      <c r="F151" s="198" t="s">
        <v>285</v>
      </c>
      <c r="G151" s="195"/>
      <c r="H151" s="199">
        <v>-21.6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193</v>
      </c>
      <c r="AU151" s="205" t="s">
        <v>141</v>
      </c>
      <c r="AV151" s="13" t="s">
        <v>141</v>
      </c>
      <c r="AW151" s="13" t="s">
        <v>41</v>
      </c>
      <c r="AX151" s="13" t="s">
        <v>79</v>
      </c>
      <c r="AY151" s="205" t="s">
        <v>132</v>
      </c>
    </row>
    <row r="152" spans="1:65" s="13" customFormat="1">
      <c r="B152" s="194"/>
      <c r="C152" s="195"/>
      <c r="D152" s="196" t="s">
        <v>193</v>
      </c>
      <c r="E152" s="197" t="s">
        <v>32</v>
      </c>
      <c r="F152" s="198" t="s">
        <v>286</v>
      </c>
      <c r="G152" s="195"/>
      <c r="H152" s="199">
        <v>-1.8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193</v>
      </c>
      <c r="AU152" s="205" t="s">
        <v>141</v>
      </c>
      <c r="AV152" s="13" t="s">
        <v>141</v>
      </c>
      <c r="AW152" s="13" t="s">
        <v>41</v>
      </c>
      <c r="AX152" s="13" t="s">
        <v>79</v>
      </c>
      <c r="AY152" s="205" t="s">
        <v>132</v>
      </c>
    </row>
    <row r="153" spans="1:65" s="13" customFormat="1">
      <c r="B153" s="194"/>
      <c r="C153" s="195"/>
      <c r="D153" s="196" t="s">
        <v>193</v>
      </c>
      <c r="E153" s="197" t="s">
        <v>32</v>
      </c>
      <c r="F153" s="198" t="s">
        <v>287</v>
      </c>
      <c r="G153" s="195"/>
      <c r="H153" s="199">
        <v>-0.96</v>
      </c>
      <c r="I153" s="200"/>
      <c r="J153" s="195"/>
      <c r="K153" s="195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193</v>
      </c>
      <c r="AU153" s="205" t="s">
        <v>141</v>
      </c>
      <c r="AV153" s="13" t="s">
        <v>141</v>
      </c>
      <c r="AW153" s="13" t="s">
        <v>41</v>
      </c>
      <c r="AX153" s="13" t="s">
        <v>79</v>
      </c>
      <c r="AY153" s="205" t="s">
        <v>132</v>
      </c>
    </row>
    <row r="154" spans="1:65" s="13" customFormat="1">
      <c r="B154" s="194"/>
      <c r="C154" s="195"/>
      <c r="D154" s="196" t="s">
        <v>193</v>
      </c>
      <c r="E154" s="197" t="s">
        <v>32</v>
      </c>
      <c r="F154" s="198" t="s">
        <v>288</v>
      </c>
      <c r="G154" s="195"/>
      <c r="H154" s="199">
        <v>12.443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193</v>
      </c>
      <c r="AU154" s="205" t="s">
        <v>141</v>
      </c>
      <c r="AV154" s="13" t="s">
        <v>141</v>
      </c>
      <c r="AW154" s="13" t="s">
        <v>41</v>
      </c>
      <c r="AX154" s="13" t="s">
        <v>79</v>
      </c>
      <c r="AY154" s="205" t="s">
        <v>132</v>
      </c>
    </row>
    <row r="155" spans="1:65" s="13" customFormat="1">
      <c r="B155" s="194"/>
      <c r="C155" s="195"/>
      <c r="D155" s="196" t="s">
        <v>193</v>
      </c>
      <c r="E155" s="197" t="s">
        <v>32</v>
      </c>
      <c r="F155" s="198" t="s">
        <v>289</v>
      </c>
      <c r="G155" s="195"/>
      <c r="H155" s="199">
        <v>-0.64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41</v>
      </c>
      <c r="AX155" s="13" t="s">
        <v>79</v>
      </c>
      <c r="AY155" s="205" t="s">
        <v>132</v>
      </c>
    </row>
    <row r="156" spans="1:65" s="13" customFormat="1">
      <c r="B156" s="194"/>
      <c r="C156" s="195"/>
      <c r="D156" s="196" t="s">
        <v>193</v>
      </c>
      <c r="E156" s="197" t="s">
        <v>32</v>
      </c>
      <c r="F156" s="198" t="s">
        <v>290</v>
      </c>
      <c r="G156" s="195"/>
      <c r="H156" s="199">
        <v>-2.88</v>
      </c>
      <c r="I156" s="200"/>
      <c r="J156" s="195"/>
      <c r="K156" s="195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193</v>
      </c>
      <c r="AU156" s="205" t="s">
        <v>141</v>
      </c>
      <c r="AV156" s="13" t="s">
        <v>141</v>
      </c>
      <c r="AW156" s="13" t="s">
        <v>41</v>
      </c>
      <c r="AX156" s="13" t="s">
        <v>79</v>
      </c>
      <c r="AY156" s="205" t="s">
        <v>132</v>
      </c>
    </row>
    <row r="157" spans="1:65" s="14" customFormat="1">
      <c r="B157" s="206"/>
      <c r="C157" s="207"/>
      <c r="D157" s="196" t="s">
        <v>193</v>
      </c>
      <c r="E157" s="208" t="s">
        <v>32</v>
      </c>
      <c r="F157" s="209" t="s">
        <v>195</v>
      </c>
      <c r="G157" s="207"/>
      <c r="H157" s="210">
        <v>216.76300000000003</v>
      </c>
      <c r="I157" s="211"/>
      <c r="J157" s="207"/>
      <c r="K157" s="207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193</v>
      </c>
      <c r="AU157" s="216" t="s">
        <v>141</v>
      </c>
      <c r="AV157" s="14" t="s">
        <v>150</v>
      </c>
      <c r="AW157" s="14" t="s">
        <v>41</v>
      </c>
      <c r="AX157" s="14" t="s">
        <v>21</v>
      </c>
      <c r="AY157" s="216" t="s">
        <v>132</v>
      </c>
    </row>
    <row r="158" spans="1:65" s="2" customFormat="1" ht="14.45" customHeight="1">
      <c r="A158" s="36"/>
      <c r="B158" s="37"/>
      <c r="C158" s="217" t="s">
        <v>7</v>
      </c>
      <c r="D158" s="217" t="s">
        <v>234</v>
      </c>
      <c r="E158" s="218" t="s">
        <v>291</v>
      </c>
      <c r="F158" s="219" t="s">
        <v>292</v>
      </c>
      <c r="G158" s="220" t="s">
        <v>191</v>
      </c>
      <c r="H158" s="221">
        <v>211.99700000000001</v>
      </c>
      <c r="I158" s="222"/>
      <c r="J158" s="223">
        <f>ROUND(I158*H158,2)</f>
        <v>0</v>
      </c>
      <c r="K158" s="219" t="s">
        <v>139</v>
      </c>
      <c r="L158" s="224"/>
      <c r="M158" s="225" t="s">
        <v>32</v>
      </c>
      <c r="N158" s="226" t="s">
        <v>51</v>
      </c>
      <c r="O158" s="66"/>
      <c r="P158" s="185">
        <f>O158*H158</f>
        <v>0</v>
      </c>
      <c r="Q158" s="185">
        <v>2.3999999999999998E-3</v>
      </c>
      <c r="R158" s="185">
        <f>Q158*H158</f>
        <v>0.50879279999999993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218</v>
      </c>
      <c r="AT158" s="187" t="s">
        <v>234</v>
      </c>
      <c r="AU158" s="187" t="s">
        <v>141</v>
      </c>
      <c r="AY158" s="18" t="s">
        <v>132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8" t="s">
        <v>141</v>
      </c>
      <c r="BK158" s="188">
        <f>ROUND(I158*H158,2)</f>
        <v>0</v>
      </c>
      <c r="BL158" s="18" t="s">
        <v>150</v>
      </c>
      <c r="BM158" s="187" t="s">
        <v>293</v>
      </c>
    </row>
    <row r="159" spans="1:65" s="13" customFormat="1">
      <c r="B159" s="194"/>
      <c r="C159" s="195"/>
      <c r="D159" s="196" t="s">
        <v>193</v>
      </c>
      <c r="E159" s="195"/>
      <c r="F159" s="198" t="s">
        <v>294</v>
      </c>
      <c r="G159" s="195"/>
      <c r="H159" s="199">
        <v>211.99700000000001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193</v>
      </c>
      <c r="AU159" s="205" t="s">
        <v>141</v>
      </c>
      <c r="AV159" s="13" t="s">
        <v>141</v>
      </c>
      <c r="AW159" s="13" t="s">
        <v>4</v>
      </c>
      <c r="AX159" s="13" t="s">
        <v>21</v>
      </c>
      <c r="AY159" s="205" t="s">
        <v>132</v>
      </c>
    </row>
    <row r="160" spans="1:65" s="2" customFormat="1" ht="14.45" customHeight="1">
      <c r="A160" s="36"/>
      <c r="B160" s="37"/>
      <c r="C160" s="217" t="s">
        <v>295</v>
      </c>
      <c r="D160" s="217" t="s">
        <v>234</v>
      </c>
      <c r="E160" s="218" t="s">
        <v>296</v>
      </c>
      <c r="F160" s="219" t="s">
        <v>297</v>
      </c>
      <c r="G160" s="220" t="s">
        <v>191</v>
      </c>
      <c r="H160" s="221">
        <v>9.109</v>
      </c>
      <c r="I160" s="222"/>
      <c r="J160" s="223">
        <f>ROUND(I160*H160,2)</f>
        <v>0</v>
      </c>
      <c r="K160" s="219" t="s">
        <v>139</v>
      </c>
      <c r="L160" s="224"/>
      <c r="M160" s="225" t="s">
        <v>32</v>
      </c>
      <c r="N160" s="226" t="s">
        <v>51</v>
      </c>
      <c r="O160" s="66"/>
      <c r="P160" s="185">
        <f>O160*H160</f>
        <v>0</v>
      </c>
      <c r="Q160" s="185">
        <v>2.0999999999999999E-3</v>
      </c>
      <c r="R160" s="185">
        <f>Q160*H160</f>
        <v>1.9128899999999997E-2</v>
      </c>
      <c r="S160" s="185">
        <v>0</v>
      </c>
      <c r="T160" s="18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7" t="s">
        <v>218</v>
      </c>
      <c r="AT160" s="187" t="s">
        <v>234</v>
      </c>
      <c r="AU160" s="187" t="s">
        <v>141</v>
      </c>
      <c r="AY160" s="18" t="s">
        <v>132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8" t="s">
        <v>141</v>
      </c>
      <c r="BK160" s="188">
        <f>ROUND(I160*H160,2)</f>
        <v>0</v>
      </c>
      <c r="BL160" s="18" t="s">
        <v>150</v>
      </c>
      <c r="BM160" s="187" t="s">
        <v>1281</v>
      </c>
    </row>
    <row r="161" spans="1:65" s="13" customFormat="1">
      <c r="B161" s="194"/>
      <c r="C161" s="195"/>
      <c r="D161" s="196" t="s">
        <v>193</v>
      </c>
      <c r="E161" s="195"/>
      <c r="F161" s="198" t="s">
        <v>299</v>
      </c>
      <c r="G161" s="195"/>
      <c r="H161" s="199">
        <v>9.109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193</v>
      </c>
      <c r="AU161" s="205" t="s">
        <v>141</v>
      </c>
      <c r="AV161" s="13" t="s">
        <v>141</v>
      </c>
      <c r="AW161" s="13" t="s">
        <v>4</v>
      </c>
      <c r="AX161" s="13" t="s">
        <v>21</v>
      </c>
      <c r="AY161" s="205" t="s">
        <v>132</v>
      </c>
    </row>
    <row r="162" spans="1:65" s="2" customFormat="1" ht="24.2" customHeight="1">
      <c r="A162" s="36"/>
      <c r="B162" s="37"/>
      <c r="C162" s="176" t="s">
        <v>300</v>
      </c>
      <c r="D162" s="176" t="s">
        <v>135</v>
      </c>
      <c r="E162" s="177" t="s">
        <v>301</v>
      </c>
      <c r="F162" s="178" t="s">
        <v>302</v>
      </c>
      <c r="G162" s="179" t="s">
        <v>221</v>
      </c>
      <c r="H162" s="180">
        <v>85.6</v>
      </c>
      <c r="I162" s="181"/>
      <c r="J162" s="182">
        <f>ROUND(I162*H162,2)</f>
        <v>0</v>
      </c>
      <c r="K162" s="178" t="s">
        <v>139</v>
      </c>
      <c r="L162" s="41"/>
      <c r="M162" s="183" t="s">
        <v>32</v>
      </c>
      <c r="N162" s="184" t="s">
        <v>51</v>
      </c>
      <c r="O162" s="66"/>
      <c r="P162" s="185">
        <f>O162*H162</f>
        <v>0</v>
      </c>
      <c r="Q162" s="185">
        <v>3.3899999999999998E-3</v>
      </c>
      <c r="R162" s="185">
        <f>Q162*H162</f>
        <v>0.29018399999999994</v>
      </c>
      <c r="S162" s="185">
        <v>0</v>
      </c>
      <c r="T162" s="18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7" t="s">
        <v>150</v>
      </c>
      <c r="AT162" s="187" t="s">
        <v>135</v>
      </c>
      <c r="AU162" s="187" t="s">
        <v>141</v>
      </c>
      <c r="AY162" s="18" t="s">
        <v>132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18" t="s">
        <v>141</v>
      </c>
      <c r="BK162" s="188">
        <f>ROUND(I162*H162,2)</f>
        <v>0</v>
      </c>
      <c r="BL162" s="18" t="s">
        <v>150</v>
      </c>
      <c r="BM162" s="187" t="s">
        <v>303</v>
      </c>
    </row>
    <row r="163" spans="1:65" s="13" customFormat="1">
      <c r="B163" s="194"/>
      <c r="C163" s="195"/>
      <c r="D163" s="196" t="s">
        <v>193</v>
      </c>
      <c r="E163" s="197" t="s">
        <v>32</v>
      </c>
      <c r="F163" s="198" t="s">
        <v>304</v>
      </c>
      <c r="G163" s="195"/>
      <c r="H163" s="199">
        <v>85.6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193</v>
      </c>
      <c r="AU163" s="205" t="s">
        <v>141</v>
      </c>
      <c r="AV163" s="13" t="s">
        <v>141</v>
      </c>
      <c r="AW163" s="13" t="s">
        <v>41</v>
      </c>
      <c r="AX163" s="13" t="s">
        <v>79</v>
      </c>
      <c r="AY163" s="205" t="s">
        <v>132</v>
      </c>
    </row>
    <row r="164" spans="1:65" s="14" customFormat="1">
      <c r="B164" s="206"/>
      <c r="C164" s="207"/>
      <c r="D164" s="196" t="s">
        <v>193</v>
      </c>
      <c r="E164" s="208" t="s">
        <v>32</v>
      </c>
      <c r="F164" s="209" t="s">
        <v>195</v>
      </c>
      <c r="G164" s="207"/>
      <c r="H164" s="210">
        <v>85.6</v>
      </c>
      <c r="I164" s="211"/>
      <c r="J164" s="207"/>
      <c r="K164" s="207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193</v>
      </c>
      <c r="AU164" s="216" t="s">
        <v>141</v>
      </c>
      <c r="AV164" s="14" t="s">
        <v>150</v>
      </c>
      <c r="AW164" s="14" t="s">
        <v>41</v>
      </c>
      <c r="AX164" s="14" t="s">
        <v>21</v>
      </c>
      <c r="AY164" s="216" t="s">
        <v>132</v>
      </c>
    </row>
    <row r="165" spans="1:65" s="2" customFormat="1" ht="14.45" customHeight="1">
      <c r="A165" s="36"/>
      <c r="B165" s="37"/>
      <c r="C165" s="217" t="s">
        <v>305</v>
      </c>
      <c r="D165" s="217" t="s">
        <v>234</v>
      </c>
      <c r="E165" s="218" t="s">
        <v>306</v>
      </c>
      <c r="F165" s="219" t="s">
        <v>307</v>
      </c>
      <c r="G165" s="220" t="s">
        <v>191</v>
      </c>
      <c r="H165" s="221">
        <v>28.248000000000001</v>
      </c>
      <c r="I165" s="222"/>
      <c r="J165" s="223">
        <f>ROUND(I165*H165,2)</f>
        <v>0</v>
      </c>
      <c r="K165" s="219" t="s">
        <v>139</v>
      </c>
      <c r="L165" s="224"/>
      <c r="M165" s="225" t="s">
        <v>32</v>
      </c>
      <c r="N165" s="226" t="s">
        <v>51</v>
      </c>
      <c r="O165" s="66"/>
      <c r="P165" s="185">
        <f>O165*H165</f>
        <v>0</v>
      </c>
      <c r="Q165" s="185">
        <v>5.1000000000000004E-4</v>
      </c>
      <c r="R165" s="185">
        <f>Q165*H165</f>
        <v>1.4406480000000001E-2</v>
      </c>
      <c r="S165" s="185">
        <v>0</v>
      </c>
      <c r="T165" s="18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7" t="s">
        <v>218</v>
      </c>
      <c r="AT165" s="187" t="s">
        <v>234</v>
      </c>
      <c r="AU165" s="187" t="s">
        <v>141</v>
      </c>
      <c r="AY165" s="18" t="s">
        <v>132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8" t="s">
        <v>141</v>
      </c>
      <c r="BK165" s="188">
        <f>ROUND(I165*H165,2)</f>
        <v>0</v>
      </c>
      <c r="BL165" s="18" t="s">
        <v>150</v>
      </c>
      <c r="BM165" s="187" t="s">
        <v>308</v>
      </c>
    </row>
    <row r="166" spans="1:65" s="13" customFormat="1">
      <c r="B166" s="194"/>
      <c r="C166" s="195"/>
      <c r="D166" s="196" t="s">
        <v>193</v>
      </c>
      <c r="E166" s="197" t="s">
        <v>32</v>
      </c>
      <c r="F166" s="198" t="s">
        <v>249</v>
      </c>
      <c r="G166" s="195"/>
      <c r="H166" s="199">
        <v>25.68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193</v>
      </c>
      <c r="AU166" s="205" t="s">
        <v>141</v>
      </c>
      <c r="AV166" s="13" t="s">
        <v>141</v>
      </c>
      <c r="AW166" s="13" t="s">
        <v>41</v>
      </c>
      <c r="AX166" s="13" t="s">
        <v>21</v>
      </c>
      <c r="AY166" s="205" t="s">
        <v>132</v>
      </c>
    </row>
    <row r="167" spans="1:65" s="13" customFormat="1">
      <c r="B167" s="194"/>
      <c r="C167" s="195"/>
      <c r="D167" s="196" t="s">
        <v>193</v>
      </c>
      <c r="E167" s="195"/>
      <c r="F167" s="198" t="s">
        <v>309</v>
      </c>
      <c r="G167" s="195"/>
      <c r="H167" s="199">
        <v>28.248000000000001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</v>
      </c>
      <c r="AX167" s="13" t="s">
        <v>21</v>
      </c>
      <c r="AY167" s="205" t="s">
        <v>132</v>
      </c>
    </row>
    <row r="168" spans="1:65" s="2" customFormat="1" ht="14.45" customHeight="1">
      <c r="A168" s="36"/>
      <c r="B168" s="37"/>
      <c r="C168" s="176" t="s">
        <v>310</v>
      </c>
      <c r="D168" s="176" t="s">
        <v>135</v>
      </c>
      <c r="E168" s="177" t="s">
        <v>311</v>
      </c>
      <c r="F168" s="178" t="s">
        <v>312</v>
      </c>
      <c r="G168" s="179" t="s">
        <v>221</v>
      </c>
      <c r="H168" s="180">
        <v>36</v>
      </c>
      <c r="I168" s="181"/>
      <c r="J168" s="182">
        <f>ROUND(I168*H168,2)</f>
        <v>0</v>
      </c>
      <c r="K168" s="178" t="s">
        <v>139</v>
      </c>
      <c r="L168" s="41"/>
      <c r="M168" s="183" t="s">
        <v>32</v>
      </c>
      <c r="N168" s="184" t="s">
        <v>51</v>
      </c>
      <c r="O168" s="66"/>
      <c r="P168" s="185">
        <f>O168*H168</f>
        <v>0</v>
      </c>
      <c r="Q168" s="185">
        <v>6.0000000000000002E-5</v>
      </c>
      <c r="R168" s="185">
        <f>Q168*H168</f>
        <v>2.16E-3</v>
      </c>
      <c r="S168" s="185">
        <v>0</v>
      </c>
      <c r="T168" s="18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7" t="s">
        <v>150</v>
      </c>
      <c r="AT168" s="187" t="s">
        <v>135</v>
      </c>
      <c r="AU168" s="187" t="s">
        <v>141</v>
      </c>
      <c r="AY168" s="18" t="s">
        <v>132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18" t="s">
        <v>141</v>
      </c>
      <c r="BK168" s="188">
        <f>ROUND(I168*H168,2)</f>
        <v>0</v>
      </c>
      <c r="BL168" s="18" t="s">
        <v>150</v>
      </c>
      <c r="BM168" s="187" t="s">
        <v>313</v>
      </c>
    </row>
    <row r="169" spans="1:65" s="2" customFormat="1" ht="14.45" customHeight="1">
      <c r="A169" s="36"/>
      <c r="B169" s="37"/>
      <c r="C169" s="217" t="s">
        <v>314</v>
      </c>
      <c r="D169" s="217" t="s">
        <v>234</v>
      </c>
      <c r="E169" s="218" t="s">
        <v>315</v>
      </c>
      <c r="F169" s="219" t="s">
        <v>316</v>
      </c>
      <c r="G169" s="220" t="s">
        <v>221</v>
      </c>
      <c r="H169" s="221">
        <v>37.026000000000003</v>
      </c>
      <c r="I169" s="222"/>
      <c r="J169" s="223">
        <f>ROUND(I169*H169,2)</f>
        <v>0</v>
      </c>
      <c r="K169" s="219" t="s">
        <v>139</v>
      </c>
      <c r="L169" s="224"/>
      <c r="M169" s="225" t="s">
        <v>32</v>
      </c>
      <c r="N169" s="226" t="s">
        <v>51</v>
      </c>
      <c r="O169" s="66"/>
      <c r="P169" s="185">
        <f>O169*H169</f>
        <v>0</v>
      </c>
      <c r="Q169" s="185">
        <v>5.9999999999999995E-4</v>
      </c>
      <c r="R169" s="185">
        <f>Q169*H169</f>
        <v>2.2215599999999999E-2</v>
      </c>
      <c r="S169" s="185">
        <v>0</v>
      </c>
      <c r="T169" s="18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218</v>
      </c>
      <c r="AT169" s="187" t="s">
        <v>234</v>
      </c>
      <c r="AU169" s="187" t="s">
        <v>141</v>
      </c>
      <c r="AY169" s="18" t="s">
        <v>132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8" t="s">
        <v>141</v>
      </c>
      <c r="BK169" s="188">
        <f>ROUND(I169*H169,2)</f>
        <v>0</v>
      </c>
      <c r="BL169" s="18" t="s">
        <v>150</v>
      </c>
      <c r="BM169" s="187" t="s">
        <v>1282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318</v>
      </c>
      <c r="G170" s="195"/>
      <c r="H170" s="199">
        <v>36.299999999999997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4" customFormat="1">
      <c r="B171" s="206"/>
      <c r="C171" s="207"/>
      <c r="D171" s="196" t="s">
        <v>193</v>
      </c>
      <c r="E171" s="208" t="s">
        <v>32</v>
      </c>
      <c r="F171" s="209" t="s">
        <v>195</v>
      </c>
      <c r="G171" s="207"/>
      <c r="H171" s="210">
        <v>36.299999999999997</v>
      </c>
      <c r="I171" s="211"/>
      <c r="J171" s="207"/>
      <c r="K171" s="207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193</v>
      </c>
      <c r="AU171" s="216" t="s">
        <v>141</v>
      </c>
      <c r="AV171" s="14" t="s">
        <v>150</v>
      </c>
      <c r="AW171" s="14" t="s">
        <v>41</v>
      </c>
      <c r="AX171" s="14" t="s">
        <v>21</v>
      </c>
      <c r="AY171" s="216" t="s">
        <v>132</v>
      </c>
    </row>
    <row r="172" spans="1:65" s="13" customFormat="1">
      <c r="B172" s="194"/>
      <c r="C172" s="195"/>
      <c r="D172" s="196" t="s">
        <v>193</v>
      </c>
      <c r="E172" s="195"/>
      <c r="F172" s="198" t="s">
        <v>319</v>
      </c>
      <c r="G172" s="195"/>
      <c r="H172" s="199">
        <v>37.026000000000003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</v>
      </c>
      <c r="AX172" s="13" t="s">
        <v>21</v>
      </c>
      <c r="AY172" s="205" t="s">
        <v>132</v>
      </c>
    </row>
    <row r="173" spans="1:65" s="2" customFormat="1" ht="14.45" customHeight="1">
      <c r="A173" s="36"/>
      <c r="B173" s="37"/>
      <c r="C173" s="176" t="s">
        <v>320</v>
      </c>
      <c r="D173" s="176" t="s">
        <v>135</v>
      </c>
      <c r="E173" s="177" t="s">
        <v>321</v>
      </c>
      <c r="F173" s="178" t="s">
        <v>322</v>
      </c>
      <c r="G173" s="179" t="s">
        <v>221</v>
      </c>
      <c r="H173" s="180">
        <v>28</v>
      </c>
      <c r="I173" s="181"/>
      <c r="J173" s="182">
        <f>ROUND(I173*H173,2)</f>
        <v>0</v>
      </c>
      <c r="K173" s="178" t="s">
        <v>139</v>
      </c>
      <c r="L173" s="41"/>
      <c r="M173" s="183" t="s">
        <v>32</v>
      </c>
      <c r="N173" s="184" t="s">
        <v>51</v>
      </c>
      <c r="O173" s="66"/>
      <c r="P173" s="185">
        <f>O173*H173</f>
        <v>0</v>
      </c>
      <c r="Q173" s="185">
        <v>2.5000000000000001E-4</v>
      </c>
      <c r="R173" s="185">
        <f>Q173*H173</f>
        <v>7.0000000000000001E-3</v>
      </c>
      <c r="S173" s="185">
        <v>0</v>
      </c>
      <c r="T173" s="18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7" t="s">
        <v>150</v>
      </c>
      <c r="AT173" s="187" t="s">
        <v>135</v>
      </c>
      <c r="AU173" s="187" t="s">
        <v>141</v>
      </c>
      <c r="AY173" s="18" t="s">
        <v>132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8" t="s">
        <v>141</v>
      </c>
      <c r="BK173" s="188">
        <f>ROUND(I173*H173,2)</f>
        <v>0</v>
      </c>
      <c r="BL173" s="18" t="s">
        <v>150</v>
      </c>
      <c r="BM173" s="187" t="s">
        <v>323</v>
      </c>
    </row>
    <row r="174" spans="1:65" s="2" customFormat="1" ht="14.45" customHeight="1">
      <c r="A174" s="36"/>
      <c r="B174" s="37"/>
      <c r="C174" s="217" t="s">
        <v>324</v>
      </c>
      <c r="D174" s="217" t="s">
        <v>234</v>
      </c>
      <c r="E174" s="218" t="s">
        <v>325</v>
      </c>
      <c r="F174" s="219" t="s">
        <v>326</v>
      </c>
      <c r="G174" s="220" t="s">
        <v>221</v>
      </c>
      <c r="H174" s="221">
        <v>29.4</v>
      </c>
      <c r="I174" s="222"/>
      <c r="J174" s="223">
        <f>ROUND(I174*H174,2)</f>
        <v>0</v>
      </c>
      <c r="K174" s="219" t="s">
        <v>139</v>
      </c>
      <c r="L174" s="224"/>
      <c r="M174" s="225" t="s">
        <v>32</v>
      </c>
      <c r="N174" s="226" t="s">
        <v>51</v>
      </c>
      <c r="O174" s="66"/>
      <c r="P174" s="185">
        <f>O174*H174</f>
        <v>0</v>
      </c>
      <c r="Q174" s="185">
        <v>0</v>
      </c>
      <c r="R174" s="185">
        <f>Q174*H174</f>
        <v>0</v>
      </c>
      <c r="S174" s="185">
        <v>0</v>
      </c>
      <c r="T174" s="18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7" t="s">
        <v>218</v>
      </c>
      <c r="AT174" s="187" t="s">
        <v>234</v>
      </c>
      <c r="AU174" s="187" t="s">
        <v>141</v>
      </c>
      <c r="AY174" s="18" t="s">
        <v>132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18" t="s">
        <v>141</v>
      </c>
      <c r="BK174" s="188">
        <f>ROUND(I174*H174,2)</f>
        <v>0</v>
      </c>
      <c r="BL174" s="18" t="s">
        <v>150</v>
      </c>
      <c r="BM174" s="187" t="s">
        <v>327</v>
      </c>
    </row>
    <row r="175" spans="1:65" s="13" customFormat="1">
      <c r="B175" s="194"/>
      <c r="C175" s="195"/>
      <c r="D175" s="196" t="s">
        <v>193</v>
      </c>
      <c r="E175" s="197" t="s">
        <v>32</v>
      </c>
      <c r="F175" s="198" t="s">
        <v>328</v>
      </c>
      <c r="G175" s="195"/>
      <c r="H175" s="199">
        <v>29.4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41</v>
      </c>
      <c r="AX175" s="13" t="s">
        <v>79</v>
      </c>
      <c r="AY175" s="205" t="s">
        <v>132</v>
      </c>
    </row>
    <row r="176" spans="1:65" s="14" customFormat="1">
      <c r="B176" s="206"/>
      <c r="C176" s="207"/>
      <c r="D176" s="196" t="s">
        <v>193</v>
      </c>
      <c r="E176" s="208" t="s">
        <v>32</v>
      </c>
      <c r="F176" s="209" t="s">
        <v>195</v>
      </c>
      <c r="G176" s="207"/>
      <c r="H176" s="210">
        <v>29.4</v>
      </c>
      <c r="I176" s="211"/>
      <c r="J176" s="207"/>
      <c r="K176" s="207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193</v>
      </c>
      <c r="AU176" s="216" t="s">
        <v>141</v>
      </c>
      <c r="AV176" s="14" t="s">
        <v>150</v>
      </c>
      <c r="AW176" s="14" t="s">
        <v>41</v>
      </c>
      <c r="AX176" s="14" t="s">
        <v>21</v>
      </c>
      <c r="AY176" s="216" t="s">
        <v>132</v>
      </c>
    </row>
    <row r="177" spans="1:65" s="2" customFormat="1" ht="24.2" customHeight="1">
      <c r="A177" s="36"/>
      <c r="B177" s="37"/>
      <c r="C177" s="176" t="s">
        <v>329</v>
      </c>
      <c r="D177" s="176" t="s">
        <v>135</v>
      </c>
      <c r="E177" s="177" t="s">
        <v>330</v>
      </c>
      <c r="F177" s="178" t="s">
        <v>331</v>
      </c>
      <c r="G177" s="179" t="s">
        <v>191</v>
      </c>
      <c r="H177" s="180">
        <v>42</v>
      </c>
      <c r="I177" s="181"/>
      <c r="J177" s="182">
        <f>ROUND(I177*H177,2)</f>
        <v>0</v>
      </c>
      <c r="K177" s="178" t="s">
        <v>139</v>
      </c>
      <c r="L177" s="41"/>
      <c r="M177" s="183" t="s">
        <v>32</v>
      </c>
      <c r="N177" s="184" t="s">
        <v>51</v>
      </c>
      <c r="O177" s="66"/>
      <c r="P177" s="185">
        <f>O177*H177</f>
        <v>0</v>
      </c>
      <c r="Q177" s="185">
        <v>1.188E-2</v>
      </c>
      <c r="R177" s="185">
        <f>Q177*H177</f>
        <v>0.49896000000000001</v>
      </c>
      <c r="S177" s="185">
        <v>0</v>
      </c>
      <c r="T177" s="18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7" t="s">
        <v>150</v>
      </c>
      <c r="AT177" s="187" t="s">
        <v>135</v>
      </c>
      <c r="AU177" s="187" t="s">
        <v>141</v>
      </c>
      <c r="AY177" s="18" t="s">
        <v>132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8" t="s">
        <v>141</v>
      </c>
      <c r="BK177" s="188">
        <f>ROUND(I177*H177,2)</f>
        <v>0</v>
      </c>
      <c r="BL177" s="18" t="s">
        <v>150</v>
      </c>
      <c r="BM177" s="187" t="s">
        <v>332</v>
      </c>
    </row>
    <row r="178" spans="1:65" s="2" customFormat="1" ht="24.2" customHeight="1">
      <c r="A178" s="36"/>
      <c r="B178" s="37"/>
      <c r="C178" s="176" t="s">
        <v>333</v>
      </c>
      <c r="D178" s="176" t="s">
        <v>135</v>
      </c>
      <c r="E178" s="177" t="s">
        <v>334</v>
      </c>
      <c r="F178" s="178" t="s">
        <v>335</v>
      </c>
      <c r="G178" s="179" t="s">
        <v>191</v>
      </c>
      <c r="H178" s="180">
        <v>243.90600000000001</v>
      </c>
      <c r="I178" s="181"/>
      <c r="J178" s="182">
        <f>ROUND(I178*H178,2)</f>
        <v>0</v>
      </c>
      <c r="K178" s="178" t="s">
        <v>139</v>
      </c>
      <c r="L178" s="41"/>
      <c r="M178" s="183" t="s">
        <v>32</v>
      </c>
      <c r="N178" s="184" t="s">
        <v>51</v>
      </c>
      <c r="O178" s="66"/>
      <c r="P178" s="185">
        <f>O178*H178</f>
        <v>0</v>
      </c>
      <c r="Q178" s="185">
        <v>3.48E-3</v>
      </c>
      <c r="R178" s="185">
        <f>Q178*H178</f>
        <v>0.84879287999999997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150</v>
      </c>
      <c r="AT178" s="187" t="s">
        <v>135</v>
      </c>
      <c r="AU178" s="187" t="s">
        <v>141</v>
      </c>
      <c r="AY178" s="18" t="s">
        <v>132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141</v>
      </c>
      <c r="BK178" s="188">
        <f>ROUND(I178*H178,2)</f>
        <v>0</v>
      </c>
      <c r="BL178" s="18" t="s">
        <v>150</v>
      </c>
      <c r="BM178" s="187" t="s">
        <v>1283</v>
      </c>
    </row>
    <row r="179" spans="1:65" s="13" customFormat="1">
      <c r="B179" s="194"/>
      <c r="C179" s="195"/>
      <c r="D179" s="196" t="s">
        <v>193</v>
      </c>
      <c r="E179" s="197" t="s">
        <v>32</v>
      </c>
      <c r="F179" s="198" t="s">
        <v>1284</v>
      </c>
      <c r="G179" s="195"/>
      <c r="H179" s="199">
        <v>275.536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41</v>
      </c>
      <c r="AX179" s="13" t="s">
        <v>79</v>
      </c>
      <c r="AY179" s="205" t="s">
        <v>132</v>
      </c>
    </row>
    <row r="180" spans="1:65" s="13" customFormat="1">
      <c r="B180" s="194"/>
      <c r="C180" s="195"/>
      <c r="D180" s="196" t="s">
        <v>193</v>
      </c>
      <c r="E180" s="197" t="s">
        <v>32</v>
      </c>
      <c r="F180" s="198" t="s">
        <v>284</v>
      </c>
      <c r="G180" s="195"/>
      <c r="H180" s="199">
        <v>-16.2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193</v>
      </c>
      <c r="AU180" s="205" t="s">
        <v>141</v>
      </c>
      <c r="AV180" s="13" t="s">
        <v>141</v>
      </c>
      <c r="AW180" s="13" t="s">
        <v>41</v>
      </c>
      <c r="AX180" s="13" t="s">
        <v>79</v>
      </c>
      <c r="AY180" s="205" t="s">
        <v>132</v>
      </c>
    </row>
    <row r="181" spans="1:65" s="13" customFormat="1">
      <c r="B181" s="194"/>
      <c r="C181" s="195"/>
      <c r="D181" s="196" t="s">
        <v>193</v>
      </c>
      <c r="E181" s="197" t="s">
        <v>32</v>
      </c>
      <c r="F181" s="198" t="s">
        <v>285</v>
      </c>
      <c r="G181" s="195"/>
      <c r="H181" s="199">
        <v>-21.6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193</v>
      </c>
      <c r="AU181" s="205" t="s">
        <v>141</v>
      </c>
      <c r="AV181" s="13" t="s">
        <v>141</v>
      </c>
      <c r="AW181" s="13" t="s">
        <v>41</v>
      </c>
      <c r="AX181" s="13" t="s">
        <v>79</v>
      </c>
      <c r="AY181" s="205" t="s">
        <v>132</v>
      </c>
    </row>
    <row r="182" spans="1:65" s="13" customFormat="1">
      <c r="B182" s="194"/>
      <c r="C182" s="195"/>
      <c r="D182" s="196" t="s">
        <v>193</v>
      </c>
      <c r="E182" s="197" t="s">
        <v>32</v>
      </c>
      <c r="F182" s="198" t="s">
        <v>286</v>
      </c>
      <c r="G182" s="195"/>
      <c r="H182" s="199">
        <v>-1.8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193</v>
      </c>
      <c r="AU182" s="205" t="s">
        <v>141</v>
      </c>
      <c r="AV182" s="13" t="s">
        <v>141</v>
      </c>
      <c r="AW182" s="13" t="s">
        <v>41</v>
      </c>
      <c r="AX182" s="13" t="s">
        <v>79</v>
      </c>
      <c r="AY182" s="205" t="s">
        <v>132</v>
      </c>
    </row>
    <row r="183" spans="1:65" s="13" customFormat="1">
      <c r="B183" s="194"/>
      <c r="C183" s="195"/>
      <c r="D183" s="196" t="s">
        <v>193</v>
      </c>
      <c r="E183" s="197" t="s">
        <v>32</v>
      </c>
      <c r="F183" s="198" t="s">
        <v>287</v>
      </c>
      <c r="G183" s="195"/>
      <c r="H183" s="199">
        <v>-0.96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193</v>
      </c>
      <c r="AU183" s="205" t="s">
        <v>141</v>
      </c>
      <c r="AV183" s="13" t="s">
        <v>141</v>
      </c>
      <c r="AW183" s="13" t="s">
        <v>41</v>
      </c>
      <c r="AX183" s="13" t="s">
        <v>79</v>
      </c>
      <c r="AY183" s="205" t="s">
        <v>132</v>
      </c>
    </row>
    <row r="184" spans="1:65" s="13" customFormat="1">
      <c r="B184" s="194"/>
      <c r="C184" s="195"/>
      <c r="D184" s="196" t="s">
        <v>193</v>
      </c>
      <c r="E184" s="197" t="s">
        <v>32</v>
      </c>
      <c r="F184" s="198" t="s">
        <v>1151</v>
      </c>
      <c r="G184" s="195"/>
      <c r="H184" s="199">
        <v>8.93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193</v>
      </c>
      <c r="AU184" s="205" t="s">
        <v>141</v>
      </c>
      <c r="AV184" s="13" t="s">
        <v>141</v>
      </c>
      <c r="AW184" s="13" t="s">
        <v>41</v>
      </c>
      <c r="AX184" s="13" t="s">
        <v>79</v>
      </c>
      <c r="AY184" s="205" t="s">
        <v>132</v>
      </c>
    </row>
    <row r="185" spans="1:65" s="14" customFormat="1">
      <c r="B185" s="206"/>
      <c r="C185" s="207"/>
      <c r="D185" s="196" t="s">
        <v>193</v>
      </c>
      <c r="E185" s="208" t="s">
        <v>32</v>
      </c>
      <c r="F185" s="209" t="s">
        <v>195</v>
      </c>
      <c r="G185" s="207"/>
      <c r="H185" s="210">
        <v>243.90600000000001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193</v>
      </c>
      <c r="AU185" s="216" t="s">
        <v>141</v>
      </c>
      <c r="AV185" s="14" t="s">
        <v>150</v>
      </c>
      <c r="AW185" s="14" t="s">
        <v>41</v>
      </c>
      <c r="AX185" s="14" t="s">
        <v>21</v>
      </c>
      <c r="AY185" s="216" t="s">
        <v>132</v>
      </c>
    </row>
    <row r="186" spans="1:65" s="2" customFormat="1" ht="14.45" customHeight="1">
      <c r="A186" s="36"/>
      <c r="B186" s="37"/>
      <c r="C186" s="176" t="s">
        <v>338</v>
      </c>
      <c r="D186" s="176" t="s">
        <v>135</v>
      </c>
      <c r="E186" s="177" t="s">
        <v>339</v>
      </c>
      <c r="F186" s="178" t="s">
        <v>340</v>
      </c>
      <c r="G186" s="179" t="s">
        <v>191</v>
      </c>
      <c r="H186" s="180">
        <v>243.90600000000001</v>
      </c>
      <c r="I186" s="181"/>
      <c r="J186" s="182">
        <f>ROUND(I186*H186,2)</f>
        <v>0</v>
      </c>
      <c r="K186" s="178" t="s">
        <v>139</v>
      </c>
      <c r="L186" s="41"/>
      <c r="M186" s="183" t="s">
        <v>32</v>
      </c>
      <c r="N186" s="184" t="s">
        <v>51</v>
      </c>
      <c r="O186" s="66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7" t="s">
        <v>150</v>
      </c>
      <c r="AT186" s="187" t="s">
        <v>135</v>
      </c>
      <c r="AU186" s="187" t="s">
        <v>141</v>
      </c>
      <c r="AY186" s="18" t="s">
        <v>132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141</v>
      </c>
      <c r="BK186" s="188">
        <f>ROUND(I186*H186,2)</f>
        <v>0</v>
      </c>
      <c r="BL186" s="18" t="s">
        <v>150</v>
      </c>
      <c r="BM186" s="187" t="s">
        <v>341</v>
      </c>
    </row>
    <row r="187" spans="1:65" s="2" customFormat="1" ht="14.45" customHeight="1">
      <c r="A187" s="36"/>
      <c r="B187" s="37"/>
      <c r="C187" s="176" t="s">
        <v>342</v>
      </c>
      <c r="D187" s="176" t="s">
        <v>135</v>
      </c>
      <c r="E187" s="177" t="s">
        <v>343</v>
      </c>
      <c r="F187" s="178" t="s">
        <v>344</v>
      </c>
      <c r="G187" s="179" t="s">
        <v>191</v>
      </c>
      <c r="H187" s="180">
        <v>43.2</v>
      </c>
      <c r="I187" s="181"/>
      <c r="J187" s="182">
        <f>ROUND(I187*H187,2)</f>
        <v>0</v>
      </c>
      <c r="K187" s="178" t="s">
        <v>32</v>
      </c>
      <c r="L187" s="41"/>
      <c r="M187" s="183" t="s">
        <v>32</v>
      </c>
      <c r="N187" s="184" t="s">
        <v>51</v>
      </c>
      <c r="O187" s="66"/>
      <c r="P187" s="185">
        <f>O187*H187</f>
        <v>0</v>
      </c>
      <c r="Q187" s="185">
        <v>4.7800000000000004E-3</v>
      </c>
      <c r="R187" s="185">
        <f>Q187*H187</f>
        <v>0.20649600000000004</v>
      </c>
      <c r="S187" s="185">
        <v>0</v>
      </c>
      <c r="T187" s="18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7" t="s">
        <v>150</v>
      </c>
      <c r="AT187" s="187" t="s">
        <v>135</v>
      </c>
      <c r="AU187" s="187" t="s">
        <v>141</v>
      </c>
      <c r="AY187" s="18" t="s">
        <v>132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8" t="s">
        <v>141</v>
      </c>
      <c r="BK187" s="188">
        <f>ROUND(I187*H187,2)</f>
        <v>0</v>
      </c>
      <c r="BL187" s="18" t="s">
        <v>150</v>
      </c>
      <c r="BM187" s="187" t="s">
        <v>1285</v>
      </c>
    </row>
    <row r="188" spans="1:65" s="2" customFormat="1" ht="24.2" customHeight="1">
      <c r="A188" s="36"/>
      <c r="B188" s="37"/>
      <c r="C188" s="176" t="s">
        <v>346</v>
      </c>
      <c r="D188" s="176" t="s">
        <v>135</v>
      </c>
      <c r="E188" s="177" t="s">
        <v>347</v>
      </c>
      <c r="F188" s="178" t="s">
        <v>348</v>
      </c>
      <c r="G188" s="179" t="s">
        <v>191</v>
      </c>
      <c r="H188" s="180">
        <v>11.25</v>
      </c>
      <c r="I188" s="181"/>
      <c r="J188" s="182">
        <f>ROUND(I188*H188,2)</f>
        <v>0</v>
      </c>
      <c r="K188" s="178" t="s">
        <v>139</v>
      </c>
      <c r="L188" s="41"/>
      <c r="M188" s="183" t="s">
        <v>32</v>
      </c>
      <c r="N188" s="184" t="s">
        <v>51</v>
      </c>
      <c r="O188" s="66"/>
      <c r="P188" s="185">
        <f>O188*H188</f>
        <v>0</v>
      </c>
      <c r="Q188" s="185">
        <v>3.16E-3</v>
      </c>
      <c r="R188" s="185">
        <f>Q188*H188</f>
        <v>3.5549999999999998E-2</v>
      </c>
      <c r="S188" s="185">
        <v>0</v>
      </c>
      <c r="T188" s="18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7" t="s">
        <v>150</v>
      </c>
      <c r="AT188" s="187" t="s">
        <v>135</v>
      </c>
      <c r="AU188" s="187" t="s">
        <v>141</v>
      </c>
      <c r="AY188" s="18" t="s">
        <v>132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18" t="s">
        <v>141</v>
      </c>
      <c r="BK188" s="188">
        <f>ROUND(I188*H188,2)</f>
        <v>0</v>
      </c>
      <c r="BL188" s="18" t="s">
        <v>150</v>
      </c>
      <c r="BM188" s="187" t="s">
        <v>1286</v>
      </c>
    </row>
    <row r="189" spans="1:65" s="13" customFormat="1">
      <c r="B189" s="194"/>
      <c r="C189" s="195"/>
      <c r="D189" s="196" t="s">
        <v>193</v>
      </c>
      <c r="E189" s="197" t="s">
        <v>32</v>
      </c>
      <c r="F189" s="198" t="s">
        <v>350</v>
      </c>
      <c r="G189" s="195"/>
      <c r="H189" s="199">
        <v>11.25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193</v>
      </c>
      <c r="AU189" s="205" t="s">
        <v>141</v>
      </c>
      <c r="AV189" s="13" t="s">
        <v>141</v>
      </c>
      <c r="AW189" s="13" t="s">
        <v>41</v>
      </c>
      <c r="AX189" s="13" t="s">
        <v>79</v>
      </c>
      <c r="AY189" s="205" t="s">
        <v>132</v>
      </c>
    </row>
    <row r="190" spans="1:65" s="14" customFormat="1">
      <c r="B190" s="206"/>
      <c r="C190" s="207"/>
      <c r="D190" s="196" t="s">
        <v>193</v>
      </c>
      <c r="E190" s="208" t="s">
        <v>32</v>
      </c>
      <c r="F190" s="209" t="s">
        <v>195</v>
      </c>
      <c r="G190" s="207"/>
      <c r="H190" s="210">
        <v>11.25</v>
      </c>
      <c r="I190" s="211"/>
      <c r="J190" s="207"/>
      <c r="K190" s="207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193</v>
      </c>
      <c r="AU190" s="216" t="s">
        <v>141</v>
      </c>
      <c r="AV190" s="14" t="s">
        <v>150</v>
      </c>
      <c r="AW190" s="14" t="s">
        <v>41</v>
      </c>
      <c r="AX190" s="14" t="s">
        <v>21</v>
      </c>
      <c r="AY190" s="216" t="s">
        <v>132</v>
      </c>
    </row>
    <row r="191" spans="1:65" s="2" customFormat="1" ht="24.2" customHeight="1">
      <c r="A191" s="36"/>
      <c r="B191" s="37"/>
      <c r="C191" s="176" t="s">
        <v>351</v>
      </c>
      <c r="D191" s="176" t="s">
        <v>135</v>
      </c>
      <c r="E191" s="177" t="s">
        <v>352</v>
      </c>
      <c r="F191" s="178" t="s">
        <v>353</v>
      </c>
      <c r="G191" s="179" t="s">
        <v>191</v>
      </c>
      <c r="H191" s="180">
        <v>40.700000000000003</v>
      </c>
      <c r="I191" s="181"/>
      <c r="J191" s="182">
        <f>ROUND(I191*H191,2)</f>
        <v>0</v>
      </c>
      <c r="K191" s="178" t="s">
        <v>139</v>
      </c>
      <c r="L191" s="41"/>
      <c r="M191" s="183" t="s">
        <v>32</v>
      </c>
      <c r="N191" s="184" t="s">
        <v>51</v>
      </c>
      <c r="O191" s="66"/>
      <c r="P191" s="185">
        <f>O191*H191</f>
        <v>0</v>
      </c>
      <c r="Q191" s="185">
        <v>3.7999999999999999E-2</v>
      </c>
      <c r="R191" s="185">
        <f>Q191*H191</f>
        <v>1.5466</v>
      </c>
      <c r="S191" s="185">
        <v>0</v>
      </c>
      <c r="T191" s="18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7" t="s">
        <v>150</v>
      </c>
      <c r="AT191" s="187" t="s">
        <v>135</v>
      </c>
      <c r="AU191" s="187" t="s">
        <v>141</v>
      </c>
      <c r="AY191" s="18" t="s">
        <v>132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18" t="s">
        <v>141</v>
      </c>
      <c r="BK191" s="188">
        <f>ROUND(I191*H191,2)</f>
        <v>0</v>
      </c>
      <c r="BL191" s="18" t="s">
        <v>150</v>
      </c>
      <c r="BM191" s="187" t="s">
        <v>1287</v>
      </c>
    </row>
    <row r="192" spans="1:65" s="13" customFormat="1">
      <c r="B192" s="194"/>
      <c r="C192" s="195"/>
      <c r="D192" s="196" t="s">
        <v>193</v>
      </c>
      <c r="E192" s="197" t="s">
        <v>32</v>
      </c>
      <c r="F192" s="198" t="s">
        <v>355</v>
      </c>
      <c r="G192" s="195"/>
      <c r="H192" s="199">
        <v>40.700000000000003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193</v>
      </c>
      <c r="AU192" s="205" t="s">
        <v>141</v>
      </c>
      <c r="AV192" s="13" t="s">
        <v>141</v>
      </c>
      <c r="AW192" s="13" t="s">
        <v>41</v>
      </c>
      <c r="AX192" s="13" t="s">
        <v>79</v>
      </c>
      <c r="AY192" s="205" t="s">
        <v>132</v>
      </c>
    </row>
    <row r="193" spans="1:65" s="14" customFormat="1">
      <c r="B193" s="206"/>
      <c r="C193" s="207"/>
      <c r="D193" s="196" t="s">
        <v>193</v>
      </c>
      <c r="E193" s="208" t="s">
        <v>32</v>
      </c>
      <c r="F193" s="209" t="s">
        <v>195</v>
      </c>
      <c r="G193" s="207"/>
      <c r="H193" s="210">
        <v>40.700000000000003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193</v>
      </c>
      <c r="AU193" s="216" t="s">
        <v>141</v>
      </c>
      <c r="AV193" s="14" t="s">
        <v>150</v>
      </c>
      <c r="AW193" s="14" t="s">
        <v>41</v>
      </c>
      <c r="AX193" s="14" t="s">
        <v>21</v>
      </c>
      <c r="AY193" s="216" t="s">
        <v>132</v>
      </c>
    </row>
    <row r="194" spans="1:65" s="2" customFormat="1" ht="24.2" customHeight="1">
      <c r="A194" s="36"/>
      <c r="B194" s="37"/>
      <c r="C194" s="176" t="s">
        <v>356</v>
      </c>
      <c r="D194" s="176" t="s">
        <v>135</v>
      </c>
      <c r="E194" s="177" t="s">
        <v>357</v>
      </c>
      <c r="F194" s="178" t="s">
        <v>358</v>
      </c>
      <c r="G194" s="179" t="s">
        <v>191</v>
      </c>
      <c r="H194" s="180">
        <v>40.56</v>
      </c>
      <c r="I194" s="181"/>
      <c r="J194" s="182">
        <f>ROUND(I194*H194,2)</f>
        <v>0</v>
      </c>
      <c r="K194" s="178" t="s">
        <v>139</v>
      </c>
      <c r="L194" s="41"/>
      <c r="M194" s="183" t="s">
        <v>32</v>
      </c>
      <c r="N194" s="184" t="s">
        <v>51</v>
      </c>
      <c r="O194" s="66"/>
      <c r="P194" s="185">
        <f>O194*H194</f>
        <v>0</v>
      </c>
      <c r="Q194" s="185">
        <v>1.2E-4</v>
      </c>
      <c r="R194" s="185">
        <f>Q194*H194</f>
        <v>4.8672000000000003E-3</v>
      </c>
      <c r="S194" s="185">
        <v>0</v>
      </c>
      <c r="T194" s="18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7" t="s">
        <v>150</v>
      </c>
      <c r="AT194" s="187" t="s">
        <v>135</v>
      </c>
      <c r="AU194" s="187" t="s">
        <v>141</v>
      </c>
      <c r="AY194" s="18" t="s">
        <v>132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18" t="s">
        <v>141</v>
      </c>
      <c r="BK194" s="188">
        <f>ROUND(I194*H194,2)</f>
        <v>0</v>
      </c>
      <c r="BL194" s="18" t="s">
        <v>150</v>
      </c>
      <c r="BM194" s="187" t="s">
        <v>359</v>
      </c>
    </row>
    <row r="195" spans="1:65" s="13" customFormat="1">
      <c r="B195" s="194"/>
      <c r="C195" s="195"/>
      <c r="D195" s="196" t="s">
        <v>193</v>
      </c>
      <c r="E195" s="197" t="s">
        <v>32</v>
      </c>
      <c r="F195" s="198" t="s">
        <v>360</v>
      </c>
      <c r="G195" s="195"/>
      <c r="H195" s="199">
        <v>40.56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193</v>
      </c>
      <c r="AU195" s="205" t="s">
        <v>141</v>
      </c>
      <c r="AV195" s="13" t="s">
        <v>141</v>
      </c>
      <c r="AW195" s="13" t="s">
        <v>41</v>
      </c>
      <c r="AX195" s="13" t="s">
        <v>79</v>
      </c>
      <c r="AY195" s="205" t="s">
        <v>132</v>
      </c>
    </row>
    <row r="196" spans="1:65" s="14" customFormat="1">
      <c r="B196" s="206"/>
      <c r="C196" s="207"/>
      <c r="D196" s="196" t="s">
        <v>193</v>
      </c>
      <c r="E196" s="208" t="s">
        <v>32</v>
      </c>
      <c r="F196" s="209" t="s">
        <v>195</v>
      </c>
      <c r="G196" s="207"/>
      <c r="H196" s="210">
        <v>40.56</v>
      </c>
      <c r="I196" s="211"/>
      <c r="J196" s="207"/>
      <c r="K196" s="207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193</v>
      </c>
      <c r="AU196" s="216" t="s">
        <v>141</v>
      </c>
      <c r="AV196" s="14" t="s">
        <v>150</v>
      </c>
      <c r="AW196" s="14" t="s">
        <v>41</v>
      </c>
      <c r="AX196" s="14" t="s">
        <v>21</v>
      </c>
      <c r="AY196" s="216" t="s">
        <v>132</v>
      </c>
    </row>
    <row r="197" spans="1:65" s="2" customFormat="1" ht="14.45" customHeight="1">
      <c r="A197" s="36"/>
      <c r="B197" s="37"/>
      <c r="C197" s="176" t="s">
        <v>361</v>
      </c>
      <c r="D197" s="176" t="s">
        <v>135</v>
      </c>
      <c r="E197" s="177" t="s">
        <v>362</v>
      </c>
      <c r="F197" s="178" t="s">
        <v>363</v>
      </c>
      <c r="G197" s="179" t="s">
        <v>191</v>
      </c>
      <c r="H197" s="180">
        <v>285.64999999999998</v>
      </c>
      <c r="I197" s="181"/>
      <c r="J197" s="182">
        <f>ROUND(I197*H197,2)</f>
        <v>0</v>
      </c>
      <c r="K197" s="178" t="s">
        <v>139</v>
      </c>
      <c r="L197" s="41"/>
      <c r="M197" s="183" t="s">
        <v>32</v>
      </c>
      <c r="N197" s="184" t="s">
        <v>51</v>
      </c>
      <c r="O197" s="66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7" t="s">
        <v>150</v>
      </c>
      <c r="AT197" s="187" t="s">
        <v>135</v>
      </c>
      <c r="AU197" s="187" t="s">
        <v>141</v>
      </c>
      <c r="AY197" s="18" t="s">
        <v>132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8" t="s">
        <v>141</v>
      </c>
      <c r="BK197" s="188">
        <f>ROUND(I197*H197,2)</f>
        <v>0</v>
      </c>
      <c r="BL197" s="18" t="s">
        <v>150</v>
      </c>
      <c r="BM197" s="187" t="s">
        <v>364</v>
      </c>
    </row>
    <row r="198" spans="1:65" s="13" customFormat="1">
      <c r="B198" s="194"/>
      <c r="C198" s="195"/>
      <c r="D198" s="196" t="s">
        <v>193</v>
      </c>
      <c r="E198" s="197" t="s">
        <v>32</v>
      </c>
      <c r="F198" s="198" t="s">
        <v>365</v>
      </c>
      <c r="G198" s="195"/>
      <c r="H198" s="199">
        <v>285.64999999999998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193</v>
      </c>
      <c r="AU198" s="205" t="s">
        <v>141</v>
      </c>
      <c r="AV198" s="13" t="s">
        <v>141</v>
      </c>
      <c r="AW198" s="13" t="s">
        <v>41</v>
      </c>
      <c r="AX198" s="13" t="s">
        <v>79</v>
      </c>
      <c r="AY198" s="205" t="s">
        <v>132</v>
      </c>
    </row>
    <row r="199" spans="1:65" s="14" customFormat="1">
      <c r="B199" s="206"/>
      <c r="C199" s="207"/>
      <c r="D199" s="196" t="s">
        <v>193</v>
      </c>
      <c r="E199" s="208" t="s">
        <v>32</v>
      </c>
      <c r="F199" s="209" t="s">
        <v>195</v>
      </c>
      <c r="G199" s="207"/>
      <c r="H199" s="210">
        <v>285.64999999999998</v>
      </c>
      <c r="I199" s="211"/>
      <c r="J199" s="207"/>
      <c r="K199" s="207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193</v>
      </c>
      <c r="AU199" s="216" t="s">
        <v>141</v>
      </c>
      <c r="AV199" s="14" t="s">
        <v>150</v>
      </c>
      <c r="AW199" s="14" t="s">
        <v>41</v>
      </c>
      <c r="AX199" s="14" t="s">
        <v>21</v>
      </c>
      <c r="AY199" s="216" t="s">
        <v>132</v>
      </c>
    </row>
    <row r="200" spans="1:65" s="2" customFormat="1" ht="14.45" customHeight="1">
      <c r="A200" s="36"/>
      <c r="B200" s="37"/>
      <c r="C200" s="176" t="s">
        <v>366</v>
      </c>
      <c r="D200" s="176" t="s">
        <v>135</v>
      </c>
      <c r="E200" s="177" t="s">
        <v>367</v>
      </c>
      <c r="F200" s="178" t="s">
        <v>368</v>
      </c>
      <c r="G200" s="179" t="s">
        <v>191</v>
      </c>
      <c r="H200" s="180">
        <v>63</v>
      </c>
      <c r="I200" s="181"/>
      <c r="J200" s="182">
        <f>ROUND(I200*H200,2)</f>
        <v>0</v>
      </c>
      <c r="K200" s="178" t="s">
        <v>32</v>
      </c>
      <c r="L200" s="41"/>
      <c r="M200" s="183" t="s">
        <v>32</v>
      </c>
      <c r="N200" s="184" t="s">
        <v>51</v>
      </c>
      <c r="O200" s="66"/>
      <c r="P200" s="185">
        <f>O200*H200</f>
        <v>0</v>
      </c>
      <c r="Q200" s="185">
        <v>2.4E-2</v>
      </c>
      <c r="R200" s="185">
        <f>Q200*H200</f>
        <v>1.512</v>
      </c>
      <c r="S200" s="185">
        <v>2.4E-2</v>
      </c>
      <c r="T200" s="186">
        <f>S200*H200</f>
        <v>1.512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7" t="s">
        <v>150</v>
      </c>
      <c r="AT200" s="187" t="s">
        <v>135</v>
      </c>
      <c r="AU200" s="187" t="s">
        <v>141</v>
      </c>
      <c r="AY200" s="18" t="s">
        <v>132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18" t="s">
        <v>141</v>
      </c>
      <c r="BK200" s="188">
        <f>ROUND(I200*H200,2)</f>
        <v>0</v>
      </c>
      <c r="BL200" s="18" t="s">
        <v>150</v>
      </c>
      <c r="BM200" s="187" t="s">
        <v>1288</v>
      </c>
    </row>
    <row r="201" spans="1:65" s="2" customFormat="1" ht="24.2" customHeight="1">
      <c r="A201" s="36"/>
      <c r="B201" s="37"/>
      <c r="C201" s="176" t="s">
        <v>370</v>
      </c>
      <c r="D201" s="176" t="s">
        <v>135</v>
      </c>
      <c r="E201" s="177" t="s">
        <v>371</v>
      </c>
      <c r="F201" s="178" t="s">
        <v>372</v>
      </c>
      <c r="G201" s="179" t="s">
        <v>373</v>
      </c>
      <c r="H201" s="180">
        <v>1</v>
      </c>
      <c r="I201" s="181"/>
      <c r="J201" s="182">
        <f>ROUND(I201*H201,2)</f>
        <v>0</v>
      </c>
      <c r="K201" s="178" t="s">
        <v>139</v>
      </c>
      <c r="L201" s="41"/>
      <c r="M201" s="183" t="s">
        <v>32</v>
      </c>
      <c r="N201" s="184" t="s">
        <v>51</v>
      </c>
      <c r="O201" s="66"/>
      <c r="P201" s="185">
        <f>O201*H201</f>
        <v>0</v>
      </c>
      <c r="Q201" s="185">
        <v>1.7770000000000001E-2</v>
      </c>
      <c r="R201" s="185">
        <f>Q201*H201</f>
        <v>1.7770000000000001E-2</v>
      </c>
      <c r="S201" s="185">
        <v>0</v>
      </c>
      <c r="T201" s="18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7" t="s">
        <v>150</v>
      </c>
      <c r="AT201" s="187" t="s">
        <v>135</v>
      </c>
      <c r="AU201" s="187" t="s">
        <v>141</v>
      </c>
      <c r="AY201" s="18" t="s">
        <v>132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18" t="s">
        <v>141</v>
      </c>
      <c r="BK201" s="188">
        <f>ROUND(I201*H201,2)</f>
        <v>0</v>
      </c>
      <c r="BL201" s="18" t="s">
        <v>150</v>
      </c>
      <c r="BM201" s="187" t="s">
        <v>1289</v>
      </c>
    </row>
    <row r="202" spans="1:65" s="2" customFormat="1" ht="14.45" customHeight="1">
      <c r="A202" s="36"/>
      <c r="B202" s="37"/>
      <c r="C202" s="217" t="s">
        <v>375</v>
      </c>
      <c r="D202" s="217" t="s">
        <v>234</v>
      </c>
      <c r="E202" s="218" t="s">
        <v>376</v>
      </c>
      <c r="F202" s="219" t="s">
        <v>377</v>
      </c>
      <c r="G202" s="220" t="s">
        <v>373</v>
      </c>
      <c r="H202" s="221">
        <v>1</v>
      </c>
      <c r="I202" s="222"/>
      <c r="J202" s="223">
        <f>ROUND(I202*H202,2)</f>
        <v>0</v>
      </c>
      <c r="K202" s="219" t="s">
        <v>139</v>
      </c>
      <c r="L202" s="224"/>
      <c r="M202" s="225" t="s">
        <v>32</v>
      </c>
      <c r="N202" s="226" t="s">
        <v>51</v>
      </c>
      <c r="O202" s="66"/>
      <c r="P202" s="185">
        <f>O202*H202</f>
        <v>0</v>
      </c>
      <c r="Q202" s="185">
        <v>1.992E-2</v>
      </c>
      <c r="R202" s="185">
        <f>Q202*H202</f>
        <v>1.992E-2</v>
      </c>
      <c r="S202" s="185">
        <v>0</v>
      </c>
      <c r="T202" s="18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7" t="s">
        <v>218</v>
      </c>
      <c r="AT202" s="187" t="s">
        <v>234</v>
      </c>
      <c r="AU202" s="187" t="s">
        <v>141</v>
      </c>
      <c r="AY202" s="18" t="s">
        <v>132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8" t="s">
        <v>141</v>
      </c>
      <c r="BK202" s="188">
        <f>ROUND(I202*H202,2)</f>
        <v>0</v>
      </c>
      <c r="BL202" s="18" t="s">
        <v>150</v>
      </c>
      <c r="BM202" s="187" t="s">
        <v>1290</v>
      </c>
    </row>
    <row r="203" spans="1:65" s="12" customFormat="1" ht="22.9" customHeight="1">
      <c r="B203" s="160"/>
      <c r="C203" s="161"/>
      <c r="D203" s="162" t="s">
        <v>78</v>
      </c>
      <c r="E203" s="174" t="s">
        <v>218</v>
      </c>
      <c r="F203" s="174" t="s">
        <v>379</v>
      </c>
      <c r="G203" s="161"/>
      <c r="H203" s="161"/>
      <c r="I203" s="164"/>
      <c r="J203" s="175">
        <f>BK203</f>
        <v>0</v>
      </c>
      <c r="K203" s="161"/>
      <c r="L203" s="166"/>
      <c r="M203" s="167"/>
      <c r="N203" s="168"/>
      <c r="O203" s="168"/>
      <c r="P203" s="169">
        <f>SUM(P204:P208)</f>
        <v>0</v>
      </c>
      <c r="Q203" s="168"/>
      <c r="R203" s="169">
        <f>SUM(R204:R208)</f>
        <v>0.10314999999999999</v>
      </c>
      <c r="S203" s="168"/>
      <c r="T203" s="170">
        <f>SUM(T204:T208)</f>
        <v>0</v>
      </c>
      <c r="AR203" s="171" t="s">
        <v>21</v>
      </c>
      <c r="AT203" s="172" t="s">
        <v>78</v>
      </c>
      <c r="AU203" s="172" t="s">
        <v>21</v>
      </c>
      <c r="AY203" s="171" t="s">
        <v>132</v>
      </c>
      <c r="BK203" s="173">
        <f>SUM(BK204:BK208)</f>
        <v>0</v>
      </c>
    </row>
    <row r="204" spans="1:65" s="2" customFormat="1" ht="24.2" customHeight="1">
      <c r="A204" s="36"/>
      <c r="B204" s="37"/>
      <c r="C204" s="176" t="s">
        <v>380</v>
      </c>
      <c r="D204" s="176" t="s">
        <v>135</v>
      </c>
      <c r="E204" s="177" t="s">
        <v>381</v>
      </c>
      <c r="F204" s="178" t="s">
        <v>382</v>
      </c>
      <c r="G204" s="179" t="s">
        <v>373</v>
      </c>
      <c r="H204" s="180">
        <v>1</v>
      </c>
      <c r="I204" s="181"/>
      <c r="J204" s="182">
        <f>ROUND(I204*H204,2)</f>
        <v>0</v>
      </c>
      <c r="K204" s="178" t="s">
        <v>139</v>
      </c>
      <c r="L204" s="41"/>
      <c r="M204" s="183" t="s">
        <v>32</v>
      </c>
      <c r="N204" s="184" t="s">
        <v>51</v>
      </c>
      <c r="O204" s="66"/>
      <c r="P204" s="185">
        <f>O204*H204</f>
        <v>0</v>
      </c>
      <c r="Q204" s="185">
        <v>6.4049999999999996E-2</v>
      </c>
      <c r="R204" s="185">
        <f>Q204*H204</f>
        <v>6.4049999999999996E-2</v>
      </c>
      <c r="S204" s="185">
        <v>0</v>
      </c>
      <c r="T204" s="18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7" t="s">
        <v>150</v>
      </c>
      <c r="AT204" s="187" t="s">
        <v>135</v>
      </c>
      <c r="AU204" s="187" t="s">
        <v>141</v>
      </c>
      <c r="AY204" s="18" t="s">
        <v>132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18" t="s">
        <v>141</v>
      </c>
      <c r="BK204" s="188">
        <f>ROUND(I204*H204,2)</f>
        <v>0</v>
      </c>
      <c r="BL204" s="18" t="s">
        <v>150</v>
      </c>
      <c r="BM204" s="187" t="s">
        <v>383</v>
      </c>
    </row>
    <row r="205" spans="1:65" s="2" customFormat="1" ht="24.2" customHeight="1">
      <c r="A205" s="36"/>
      <c r="B205" s="37"/>
      <c r="C205" s="176" t="s">
        <v>29</v>
      </c>
      <c r="D205" s="176" t="s">
        <v>135</v>
      </c>
      <c r="E205" s="177" t="s">
        <v>384</v>
      </c>
      <c r="F205" s="178" t="s">
        <v>385</v>
      </c>
      <c r="G205" s="179" t="s">
        <v>373</v>
      </c>
      <c r="H205" s="180">
        <v>1</v>
      </c>
      <c r="I205" s="181"/>
      <c r="J205" s="182">
        <f>ROUND(I205*H205,2)</f>
        <v>0</v>
      </c>
      <c r="K205" s="178" t="s">
        <v>139</v>
      </c>
      <c r="L205" s="41"/>
      <c r="M205" s="183" t="s">
        <v>32</v>
      </c>
      <c r="N205" s="184" t="s">
        <v>51</v>
      </c>
      <c r="O205" s="66"/>
      <c r="P205" s="185">
        <f>O205*H205</f>
        <v>0</v>
      </c>
      <c r="Q205" s="185">
        <v>1.1950000000000001E-2</v>
      </c>
      <c r="R205" s="185">
        <f>Q205*H205</f>
        <v>1.1950000000000001E-2</v>
      </c>
      <c r="S205" s="185">
        <v>0</v>
      </c>
      <c r="T205" s="18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7" t="s">
        <v>150</v>
      </c>
      <c r="AT205" s="187" t="s">
        <v>135</v>
      </c>
      <c r="AU205" s="187" t="s">
        <v>141</v>
      </c>
      <c r="AY205" s="18" t="s">
        <v>132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18" t="s">
        <v>141</v>
      </c>
      <c r="BK205" s="188">
        <f>ROUND(I205*H205,2)</f>
        <v>0</v>
      </c>
      <c r="BL205" s="18" t="s">
        <v>150</v>
      </c>
      <c r="BM205" s="187" t="s">
        <v>386</v>
      </c>
    </row>
    <row r="206" spans="1:65" s="2" customFormat="1" ht="24.2" customHeight="1">
      <c r="A206" s="36"/>
      <c r="B206" s="37"/>
      <c r="C206" s="176" t="s">
        <v>387</v>
      </c>
      <c r="D206" s="176" t="s">
        <v>135</v>
      </c>
      <c r="E206" s="177" t="s">
        <v>388</v>
      </c>
      <c r="F206" s="178" t="s">
        <v>389</v>
      </c>
      <c r="G206" s="179" t="s">
        <v>373</v>
      </c>
      <c r="H206" s="180">
        <v>1</v>
      </c>
      <c r="I206" s="181"/>
      <c r="J206" s="182">
        <f>ROUND(I206*H206,2)</f>
        <v>0</v>
      </c>
      <c r="K206" s="178" t="s">
        <v>139</v>
      </c>
      <c r="L206" s="41"/>
      <c r="M206" s="183" t="s">
        <v>32</v>
      </c>
      <c r="N206" s="184" t="s">
        <v>51</v>
      </c>
      <c r="O206" s="66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7" t="s">
        <v>150</v>
      </c>
      <c r="AT206" s="187" t="s">
        <v>135</v>
      </c>
      <c r="AU206" s="187" t="s">
        <v>141</v>
      </c>
      <c r="AY206" s="18" t="s">
        <v>132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8" t="s">
        <v>141</v>
      </c>
      <c r="BK206" s="188">
        <f>ROUND(I206*H206,2)</f>
        <v>0</v>
      </c>
      <c r="BL206" s="18" t="s">
        <v>150</v>
      </c>
      <c r="BM206" s="187" t="s">
        <v>390</v>
      </c>
    </row>
    <row r="207" spans="1:65" s="2" customFormat="1" ht="24.2" customHeight="1">
      <c r="A207" s="36"/>
      <c r="B207" s="37"/>
      <c r="C207" s="176" t="s">
        <v>391</v>
      </c>
      <c r="D207" s="176" t="s">
        <v>135</v>
      </c>
      <c r="E207" s="177" t="s">
        <v>392</v>
      </c>
      <c r="F207" s="178" t="s">
        <v>393</v>
      </c>
      <c r="G207" s="179" t="s">
        <v>373</v>
      </c>
      <c r="H207" s="180">
        <v>1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2.7150000000000001E-2</v>
      </c>
      <c r="R207" s="185">
        <f>Q207*H207</f>
        <v>2.7150000000000001E-2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394</v>
      </c>
    </row>
    <row r="208" spans="1:65" s="2" customFormat="1" ht="24.2" customHeight="1">
      <c r="A208" s="36"/>
      <c r="B208" s="37"/>
      <c r="C208" s="176" t="s">
        <v>396</v>
      </c>
      <c r="D208" s="176" t="s">
        <v>135</v>
      </c>
      <c r="E208" s="177" t="s">
        <v>1291</v>
      </c>
      <c r="F208" s="178" t="s">
        <v>1292</v>
      </c>
      <c r="G208" s="179" t="s">
        <v>242</v>
      </c>
      <c r="H208" s="180">
        <v>0.10299999999999999</v>
      </c>
      <c r="I208" s="181"/>
      <c r="J208" s="182">
        <f>ROUND(I208*H208,2)</f>
        <v>0</v>
      </c>
      <c r="K208" s="178" t="s">
        <v>139</v>
      </c>
      <c r="L208" s="41"/>
      <c r="M208" s="183" t="s">
        <v>32</v>
      </c>
      <c r="N208" s="184" t="s">
        <v>51</v>
      </c>
      <c r="O208" s="66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7" t="s">
        <v>150</v>
      </c>
      <c r="AT208" s="187" t="s">
        <v>135</v>
      </c>
      <c r="AU208" s="187" t="s">
        <v>141</v>
      </c>
      <c r="AY208" s="18" t="s">
        <v>132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8" t="s">
        <v>141</v>
      </c>
      <c r="BK208" s="188">
        <f>ROUND(I208*H208,2)</f>
        <v>0</v>
      </c>
      <c r="BL208" s="18" t="s">
        <v>150</v>
      </c>
      <c r="BM208" s="187" t="s">
        <v>1293</v>
      </c>
    </row>
    <row r="209" spans="1:65" s="12" customFormat="1" ht="22.9" customHeight="1">
      <c r="B209" s="160"/>
      <c r="C209" s="161"/>
      <c r="D209" s="162" t="s">
        <v>78</v>
      </c>
      <c r="E209" s="174" t="s">
        <v>224</v>
      </c>
      <c r="F209" s="174" t="s">
        <v>395</v>
      </c>
      <c r="G209" s="161"/>
      <c r="H209" s="161"/>
      <c r="I209" s="164"/>
      <c r="J209" s="175">
        <f>BK209</f>
        <v>0</v>
      </c>
      <c r="K209" s="161"/>
      <c r="L209" s="166"/>
      <c r="M209" s="167"/>
      <c r="N209" s="168"/>
      <c r="O209" s="168"/>
      <c r="P209" s="169">
        <f>SUM(P210:P231)</f>
        <v>0</v>
      </c>
      <c r="Q209" s="168"/>
      <c r="R209" s="169">
        <f>SUM(R210:R231)</f>
        <v>1.12686E-2</v>
      </c>
      <c r="S209" s="168"/>
      <c r="T209" s="170">
        <f>SUM(T210:T231)</f>
        <v>10.332946000000002</v>
      </c>
      <c r="AR209" s="171" t="s">
        <v>21</v>
      </c>
      <c r="AT209" s="172" t="s">
        <v>78</v>
      </c>
      <c r="AU209" s="172" t="s">
        <v>21</v>
      </c>
      <c r="AY209" s="171" t="s">
        <v>132</v>
      </c>
      <c r="BK209" s="173">
        <f>SUM(BK210:BK231)</f>
        <v>0</v>
      </c>
    </row>
    <row r="210" spans="1:65" s="2" customFormat="1" ht="24.2" customHeight="1">
      <c r="A210" s="36"/>
      <c r="B210" s="37"/>
      <c r="C210" s="176" t="s">
        <v>401</v>
      </c>
      <c r="D210" s="176" t="s">
        <v>135</v>
      </c>
      <c r="E210" s="177" t="s">
        <v>397</v>
      </c>
      <c r="F210" s="178" t="s">
        <v>398</v>
      </c>
      <c r="G210" s="179" t="s">
        <v>191</v>
      </c>
      <c r="H210" s="180">
        <v>362.1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1294</v>
      </c>
    </row>
    <row r="211" spans="1:65" s="13" customFormat="1">
      <c r="B211" s="194"/>
      <c r="C211" s="195"/>
      <c r="D211" s="196" t="s">
        <v>193</v>
      </c>
      <c r="E211" s="197" t="s">
        <v>32</v>
      </c>
      <c r="F211" s="198" t="s">
        <v>1295</v>
      </c>
      <c r="G211" s="195"/>
      <c r="H211" s="199">
        <v>321.3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193</v>
      </c>
      <c r="AU211" s="205" t="s">
        <v>141</v>
      </c>
      <c r="AV211" s="13" t="s">
        <v>141</v>
      </c>
      <c r="AW211" s="13" t="s">
        <v>41</v>
      </c>
      <c r="AX211" s="13" t="s">
        <v>79</v>
      </c>
      <c r="AY211" s="205" t="s">
        <v>132</v>
      </c>
    </row>
    <row r="212" spans="1:65" s="13" customFormat="1">
      <c r="B212" s="194"/>
      <c r="C212" s="195"/>
      <c r="D212" s="196" t="s">
        <v>193</v>
      </c>
      <c r="E212" s="197" t="s">
        <v>32</v>
      </c>
      <c r="F212" s="198" t="s">
        <v>1168</v>
      </c>
      <c r="G212" s="195"/>
      <c r="H212" s="199">
        <v>40.799999999999997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193</v>
      </c>
      <c r="AU212" s="205" t="s">
        <v>141</v>
      </c>
      <c r="AV212" s="13" t="s">
        <v>141</v>
      </c>
      <c r="AW212" s="13" t="s">
        <v>41</v>
      </c>
      <c r="AX212" s="13" t="s">
        <v>79</v>
      </c>
      <c r="AY212" s="205" t="s">
        <v>132</v>
      </c>
    </row>
    <row r="213" spans="1:65" s="14" customFormat="1">
      <c r="B213" s="206"/>
      <c r="C213" s="207"/>
      <c r="D213" s="196" t="s">
        <v>193</v>
      </c>
      <c r="E213" s="208" t="s">
        <v>32</v>
      </c>
      <c r="F213" s="209" t="s">
        <v>195</v>
      </c>
      <c r="G213" s="207"/>
      <c r="H213" s="210">
        <v>362.1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193</v>
      </c>
      <c r="AU213" s="216" t="s">
        <v>141</v>
      </c>
      <c r="AV213" s="14" t="s">
        <v>150</v>
      </c>
      <c r="AW213" s="14" t="s">
        <v>41</v>
      </c>
      <c r="AX213" s="14" t="s">
        <v>21</v>
      </c>
      <c r="AY213" s="216" t="s">
        <v>132</v>
      </c>
    </row>
    <row r="214" spans="1:65" s="2" customFormat="1" ht="24.2" customHeight="1">
      <c r="A214" s="36"/>
      <c r="B214" s="37"/>
      <c r="C214" s="176" t="s">
        <v>406</v>
      </c>
      <c r="D214" s="176" t="s">
        <v>135</v>
      </c>
      <c r="E214" s="177" t="s">
        <v>402</v>
      </c>
      <c r="F214" s="178" t="s">
        <v>403</v>
      </c>
      <c r="G214" s="179" t="s">
        <v>191</v>
      </c>
      <c r="H214" s="180">
        <v>10863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404</v>
      </c>
    </row>
    <row r="215" spans="1:65" s="13" customFormat="1">
      <c r="B215" s="194"/>
      <c r="C215" s="195"/>
      <c r="D215" s="196" t="s">
        <v>193</v>
      </c>
      <c r="E215" s="197" t="s">
        <v>32</v>
      </c>
      <c r="F215" s="198" t="s">
        <v>405</v>
      </c>
      <c r="G215" s="195"/>
      <c r="H215" s="199">
        <v>10863</v>
      </c>
      <c r="I215" s="200"/>
      <c r="J215" s="195"/>
      <c r="K215" s="195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193</v>
      </c>
      <c r="AU215" s="205" t="s">
        <v>141</v>
      </c>
      <c r="AV215" s="13" t="s">
        <v>141</v>
      </c>
      <c r="AW215" s="13" t="s">
        <v>41</v>
      </c>
      <c r="AX215" s="13" t="s">
        <v>21</v>
      </c>
      <c r="AY215" s="205" t="s">
        <v>132</v>
      </c>
    </row>
    <row r="216" spans="1:65" s="2" customFormat="1" ht="24.2" customHeight="1">
      <c r="A216" s="36"/>
      <c r="B216" s="37"/>
      <c r="C216" s="176" t="s">
        <v>410</v>
      </c>
      <c r="D216" s="176" t="s">
        <v>135</v>
      </c>
      <c r="E216" s="177" t="s">
        <v>407</v>
      </c>
      <c r="F216" s="178" t="s">
        <v>408</v>
      </c>
      <c r="G216" s="179" t="s">
        <v>191</v>
      </c>
      <c r="H216" s="180">
        <v>362.1</v>
      </c>
      <c r="I216" s="181"/>
      <c r="J216" s="182">
        <f>ROUND(I216*H216,2)</f>
        <v>0</v>
      </c>
      <c r="K216" s="178" t="s">
        <v>139</v>
      </c>
      <c r="L216" s="41"/>
      <c r="M216" s="183" t="s">
        <v>32</v>
      </c>
      <c r="N216" s="184" t="s">
        <v>51</v>
      </c>
      <c r="O216" s="66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7" t="s">
        <v>150</v>
      </c>
      <c r="AT216" s="187" t="s">
        <v>135</v>
      </c>
      <c r="AU216" s="187" t="s">
        <v>141</v>
      </c>
      <c r="AY216" s="18" t="s">
        <v>132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18" t="s">
        <v>141</v>
      </c>
      <c r="BK216" s="188">
        <f>ROUND(I216*H216,2)</f>
        <v>0</v>
      </c>
      <c r="BL216" s="18" t="s">
        <v>150</v>
      </c>
      <c r="BM216" s="187" t="s">
        <v>409</v>
      </c>
    </row>
    <row r="217" spans="1:65" s="2" customFormat="1" ht="14.45" customHeight="1">
      <c r="A217" s="36"/>
      <c r="B217" s="37"/>
      <c r="C217" s="176" t="s">
        <v>414</v>
      </c>
      <c r="D217" s="176" t="s">
        <v>135</v>
      </c>
      <c r="E217" s="177" t="s">
        <v>411</v>
      </c>
      <c r="F217" s="178" t="s">
        <v>412</v>
      </c>
      <c r="G217" s="179" t="s">
        <v>191</v>
      </c>
      <c r="H217" s="180">
        <v>362.1</v>
      </c>
      <c r="I217" s="181"/>
      <c r="J217" s="182">
        <f>ROUND(I217*H217,2)</f>
        <v>0</v>
      </c>
      <c r="K217" s="178" t="s">
        <v>139</v>
      </c>
      <c r="L217" s="41"/>
      <c r="M217" s="183" t="s">
        <v>32</v>
      </c>
      <c r="N217" s="184" t="s">
        <v>51</v>
      </c>
      <c r="O217" s="66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7" t="s">
        <v>150</v>
      </c>
      <c r="AT217" s="187" t="s">
        <v>135</v>
      </c>
      <c r="AU217" s="187" t="s">
        <v>141</v>
      </c>
      <c r="AY217" s="18" t="s">
        <v>132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8" t="s">
        <v>141</v>
      </c>
      <c r="BK217" s="188">
        <f>ROUND(I217*H217,2)</f>
        <v>0</v>
      </c>
      <c r="BL217" s="18" t="s">
        <v>150</v>
      </c>
      <c r="BM217" s="187" t="s">
        <v>1296</v>
      </c>
    </row>
    <row r="218" spans="1:65" s="2" customFormat="1" ht="14.45" customHeight="1">
      <c r="A218" s="36"/>
      <c r="B218" s="37"/>
      <c r="C218" s="176" t="s">
        <v>419</v>
      </c>
      <c r="D218" s="176" t="s">
        <v>135</v>
      </c>
      <c r="E218" s="177" t="s">
        <v>415</v>
      </c>
      <c r="F218" s="178" t="s">
        <v>416</v>
      </c>
      <c r="G218" s="179" t="s">
        <v>191</v>
      </c>
      <c r="H218" s="180">
        <v>10863</v>
      </c>
      <c r="I218" s="181"/>
      <c r="J218" s="182">
        <f>ROUND(I218*H218,2)</f>
        <v>0</v>
      </c>
      <c r="K218" s="178" t="s">
        <v>139</v>
      </c>
      <c r="L218" s="41"/>
      <c r="M218" s="183" t="s">
        <v>32</v>
      </c>
      <c r="N218" s="184" t="s">
        <v>51</v>
      </c>
      <c r="O218" s="66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7" t="s">
        <v>150</v>
      </c>
      <c r="AT218" s="187" t="s">
        <v>135</v>
      </c>
      <c r="AU218" s="187" t="s">
        <v>141</v>
      </c>
      <c r="AY218" s="18" t="s">
        <v>132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18" t="s">
        <v>141</v>
      </c>
      <c r="BK218" s="188">
        <f>ROUND(I218*H218,2)</f>
        <v>0</v>
      </c>
      <c r="BL218" s="18" t="s">
        <v>150</v>
      </c>
      <c r="BM218" s="187" t="s">
        <v>1297</v>
      </c>
    </row>
    <row r="219" spans="1:65" s="13" customFormat="1">
      <c r="B219" s="194"/>
      <c r="C219" s="195"/>
      <c r="D219" s="196" t="s">
        <v>193</v>
      </c>
      <c r="E219" s="195"/>
      <c r="F219" s="198" t="s">
        <v>418</v>
      </c>
      <c r="G219" s="195"/>
      <c r="H219" s="199">
        <v>10863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193</v>
      </c>
      <c r="AU219" s="205" t="s">
        <v>141</v>
      </c>
      <c r="AV219" s="13" t="s">
        <v>141</v>
      </c>
      <c r="AW219" s="13" t="s">
        <v>4</v>
      </c>
      <c r="AX219" s="13" t="s">
        <v>21</v>
      </c>
      <c r="AY219" s="205" t="s">
        <v>132</v>
      </c>
    </row>
    <row r="220" spans="1:65" s="2" customFormat="1" ht="14.45" customHeight="1">
      <c r="A220" s="36"/>
      <c r="B220" s="37"/>
      <c r="C220" s="176" t="s">
        <v>423</v>
      </c>
      <c r="D220" s="176" t="s">
        <v>135</v>
      </c>
      <c r="E220" s="177" t="s">
        <v>420</v>
      </c>
      <c r="F220" s="178" t="s">
        <v>421</v>
      </c>
      <c r="G220" s="179" t="s">
        <v>191</v>
      </c>
      <c r="H220" s="180">
        <v>362.1</v>
      </c>
      <c r="I220" s="181"/>
      <c r="J220" s="182">
        <f>ROUND(I220*H220,2)</f>
        <v>0</v>
      </c>
      <c r="K220" s="178" t="s">
        <v>139</v>
      </c>
      <c r="L220" s="41"/>
      <c r="M220" s="183" t="s">
        <v>32</v>
      </c>
      <c r="N220" s="184" t="s">
        <v>51</v>
      </c>
      <c r="O220" s="66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7" t="s">
        <v>150</v>
      </c>
      <c r="AT220" s="187" t="s">
        <v>135</v>
      </c>
      <c r="AU220" s="187" t="s">
        <v>141</v>
      </c>
      <c r="AY220" s="18" t="s">
        <v>132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8" t="s">
        <v>141</v>
      </c>
      <c r="BK220" s="188">
        <f>ROUND(I220*H220,2)</f>
        <v>0</v>
      </c>
      <c r="BL220" s="18" t="s">
        <v>150</v>
      </c>
      <c r="BM220" s="187" t="s">
        <v>1298</v>
      </c>
    </row>
    <row r="221" spans="1:65" s="2" customFormat="1" ht="24.2" customHeight="1">
      <c r="A221" s="36"/>
      <c r="B221" s="37"/>
      <c r="C221" s="176" t="s">
        <v>431</v>
      </c>
      <c r="D221" s="176" t="s">
        <v>135</v>
      </c>
      <c r="E221" s="177" t="s">
        <v>424</v>
      </c>
      <c r="F221" s="178" t="s">
        <v>425</v>
      </c>
      <c r="G221" s="179" t="s">
        <v>191</v>
      </c>
      <c r="H221" s="180">
        <v>53.66</v>
      </c>
      <c r="I221" s="181"/>
      <c r="J221" s="182">
        <f>ROUND(I221*H221,2)</f>
        <v>0</v>
      </c>
      <c r="K221" s="178" t="s">
        <v>139</v>
      </c>
      <c r="L221" s="41"/>
      <c r="M221" s="183" t="s">
        <v>32</v>
      </c>
      <c r="N221" s="184" t="s">
        <v>51</v>
      </c>
      <c r="O221" s="66"/>
      <c r="P221" s="185">
        <f>O221*H221</f>
        <v>0</v>
      </c>
      <c r="Q221" s="185">
        <v>2.1000000000000001E-4</v>
      </c>
      <c r="R221" s="185">
        <f>Q221*H221</f>
        <v>1.12686E-2</v>
      </c>
      <c r="S221" s="185">
        <v>0</v>
      </c>
      <c r="T221" s="18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150</v>
      </c>
      <c r="AT221" s="187" t="s">
        <v>135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426</v>
      </c>
    </row>
    <row r="222" spans="1:65" s="15" customFormat="1">
      <c r="B222" s="227"/>
      <c r="C222" s="228"/>
      <c r="D222" s="196" t="s">
        <v>193</v>
      </c>
      <c r="E222" s="229" t="s">
        <v>32</v>
      </c>
      <c r="F222" s="230" t="s">
        <v>427</v>
      </c>
      <c r="G222" s="228"/>
      <c r="H222" s="229" t="s">
        <v>32</v>
      </c>
      <c r="I222" s="231"/>
      <c r="J222" s="228"/>
      <c r="K222" s="228"/>
      <c r="L222" s="232"/>
      <c r="M222" s="233"/>
      <c r="N222" s="234"/>
      <c r="O222" s="234"/>
      <c r="P222" s="234"/>
      <c r="Q222" s="234"/>
      <c r="R222" s="234"/>
      <c r="S222" s="234"/>
      <c r="T222" s="235"/>
      <c r="AT222" s="236" t="s">
        <v>193</v>
      </c>
      <c r="AU222" s="236" t="s">
        <v>141</v>
      </c>
      <c r="AV222" s="15" t="s">
        <v>21</v>
      </c>
      <c r="AW222" s="15" t="s">
        <v>41</v>
      </c>
      <c r="AX222" s="15" t="s">
        <v>79</v>
      </c>
      <c r="AY222" s="236" t="s">
        <v>132</v>
      </c>
    </row>
    <row r="223" spans="1:65" s="13" customFormat="1">
      <c r="B223" s="194"/>
      <c r="C223" s="195"/>
      <c r="D223" s="196" t="s">
        <v>193</v>
      </c>
      <c r="E223" s="197" t="s">
        <v>32</v>
      </c>
      <c r="F223" s="198" t="s">
        <v>428</v>
      </c>
      <c r="G223" s="195"/>
      <c r="H223" s="199">
        <v>32.86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193</v>
      </c>
      <c r="AU223" s="205" t="s">
        <v>141</v>
      </c>
      <c r="AV223" s="13" t="s">
        <v>141</v>
      </c>
      <c r="AW223" s="13" t="s">
        <v>41</v>
      </c>
      <c r="AX223" s="13" t="s">
        <v>79</v>
      </c>
      <c r="AY223" s="205" t="s">
        <v>132</v>
      </c>
    </row>
    <row r="224" spans="1:65" s="15" customFormat="1">
      <c r="B224" s="227"/>
      <c r="C224" s="228"/>
      <c r="D224" s="196" t="s">
        <v>193</v>
      </c>
      <c r="E224" s="229" t="s">
        <v>32</v>
      </c>
      <c r="F224" s="230" t="s">
        <v>429</v>
      </c>
      <c r="G224" s="228"/>
      <c r="H224" s="229" t="s">
        <v>32</v>
      </c>
      <c r="I224" s="231"/>
      <c r="J224" s="228"/>
      <c r="K224" s="228"/>
      <c r="L224" s="232"/>
      <c r="M224" s="233"/>
      <c r="N224" s="234"/>
      <c r="O224" s="234"/>
      <c r="P224" s="234"/>
      <c r="Q224" s="234"/>
      <c r="R224" s="234"/>
      <c r="S224" s="234"/>
      <c r="T224" s="235"/>
      <c r="AT224" s="236" t="s">
        <v>193</v>
      </c>
      <c r="AU224" s="236" t="s">
        <v>141</v>
      </c>
      <c r="AV224" s="15" t="s">
        <v>21</v>
      </c>
      <c r="AW224" s="15" t="s">
        <v>41</v>
      </c>
      <c r="AX224" s="15" t="s">
        <v>79</v>
      </c>
      <c r="AY224" s="236" t="s">
        <v>132</v>
      </c>
    </row>
    <row r="225" spans="1:65" s="13" customFormat="1">
      <c r="B225" s="194"/>
      <c r="C225" s="195"/>
      <c r="D225" s="196" t="s">
        <v>193</v>
      </c>
      <c r="E225" s="197" t="s">
        <v>32</v>
      </c>
      <c r="F225" s="198" t="s">
        <v>430</v>
      </c>
      <c r="G225" s="195"/>
      <c r="H225" s="199">
        <v>20.8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193</v>
      </c>
      <c r="AU225" s="205" t="s">
        <v>141</v>
      </c>
      <c r="AV225" s="13" t="s">
        <v>141</v>
      </c>
      <c r="AW225" s="13" t="s">
        <v>41</v>
      </c>
      <c r="AX225" s="13" t="s">
        <v>79</v>
      </c>
      <c r="AY225" s="205" t="s">
        <v>132</v>
      </c>
    </row>
    <row r="226" spans="1:65" s="14" customFormat="1">
      <c r="B226" s="206"/>
      <c r="C226" s="207"/>
      <c r="D226" s="196" t="s">
        <v>193</v>
      </c>
      <c r="E226" s="208" t="s">
        <v>32</v>
      </c>
      <c r="F226" s="209" t="s">
        <v>195</v>
      </c>
      <c r="G226" s="207"/>
      <c r="H226" s="210">
        <v>53.66</v>
      </c>
      <c r="I226" s="211"/>
      <c r="J226" s="207"/>
      <c r="K226" s="207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193</v>
      </c>
      <c r="AU226" s="216" t="s">
        <v>141</v>
      </c>
      <c r="AV226" s="14" t="s">
        <v>150</v>
      </c>
      <c r="AW226" s="14" t="s">
        <v>41</v>
      </c>
      <c r="AX226" s="14" t="s">
        <v>21</v>
      </c>
      <c r="AY226" s="216" t="s">
        <v>132</v>
      </c>
    </row>
    <row r="227" spans="1:65" s="2" customFormat="1" ht="24.2" customHeight="1">
      <c r="A227" s="36"/>
      <c r="B227" s="37"/>
      <c r="C227" s="176" t="s">
        <v>435</v>
      </c>
      <c r="D227" s="176" t="s">
        <v>135</v>
      </c>
      <c r="E227" s="177" t="s">
        <v>432</v>
      </c>
      <c r="F227" s="178" t="s">
        <v>433</v>
      </c>
      <c r="G227" s="179" t="s">
        <v>191</v>
      </c>
      <c r="H227" s="180">
        <v>41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0</v>
      </c>
      <c r="R227" s="185">
        <f>Q227*H227</f>
        <v>0</v>
      </c>
      <c r="S227" s="185">
        <v>0.13100000000000001</v>
      </c>
      <c r="T227" s="186">
        <f>S227*H227</f>
        <v>5.3710000000000004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1299</v>
      </c>
    </row>
    <row r="228" spans="1:65" s="2" customFormat="1" ht="24.2" customHeight="1">
      <c r="A228" s="36"/>
      <c r="B228" s="37"/>
      <c r="C228" s="176" t="s">
        <v>440</v>
      </c>
      <c r="D228" s="176" t="s">
        <v>135</v>
      </c>
      <c r="E228" s="177" t="s">
        <v>436</v>
      </c>
      <c r="F228" s="178" t="s">
        <v>437</v>
      </c>
      <c r="G228" s="179" t="s">
        <v>198</v>
      </c>
      <c r="H228" s="180">
        <v>1.8089999999999999</v>
      </c>
      <c r="I228" s="181"/>
      <c r="J228" s="182">
        <f>ROUND(I228*H228,2)</f>
        <v>0</v>
      </c>
      <c r="K228" s="178" t="s">
        <v>139</v>
      </c>
      <c r="L228" s="41"/>
      <c r="M228" s="183" t="s">
        <v>32</v>
      </c>
      <c r="N228" s="184" t="s">
        <v>51</v>
      </c>
      <c r="O228" s="66"/>
      <c r="P228" s="185">
        <f>O228*H228</f>
        <v>0</v>
      </c>
      <c r="Q228" s="185">
        <v>0</v>
      </c>
      <c r="R228" s="185">
        <f>Q228*H228</f>
        <v>0</v>
      </c>
      <c r="S228" s="185">
        <v>1.5940000000000001</v>
      </c>
      <c r="T228" s="186">
        <f>S228*H228</f>
        <v>2.8835459999999999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7" t="s">
        <v>150</v>
      </c>
      <c r="AT228" s="187" t="s">
        <v>135</v>
      </c>
      <c r="AU228" s="187" t="s">
        <v>141</v>
      </c>
      <c r="AY228" s="18" t="s">
        <v>132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18" t="s">
        <v>141</v>
      </c>
      <c r="BK228" s="188">
        <f>ROUND(I228*H228,2)</f>
        <v>0</v>
      </c>
      <c r="BL228" s="18" t="s">
        <v>150</v>
      </c>
      <c r="BM228" s="187" t="s">
        <v>1300</v>
      </c>
    </row>
    <row r="229" spans="1:65" s="13" customFormat="1">
      <c r="B229" s="194"/>
      <c r="C229" s="195"/>
      <c r="D229" s="196" t="s">
        <v>193</v>
      </c>
      <c r="E229" s="197" t="s">
        <v>32</v>
      </c>
      <c r="F229" s="198" t="s">
        <v>439</v>
      </c>
      <c r="G229" s="195"/>
      <c r="H229" s="199">
        <v>1.8089999999999999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193</v>
      </c>
      <c r="AU229" s="205" t="s">
        <v>141</v>
      </c>
      <c r="AV229" s="13" t="s">
        <v>141</v>
      </c>
      <c r="AW229" s="13" t="s">
        <v>41</v>
      </c>
      <c r="AX229" s="13" t="s">
        <v>79</v>
      </c>
      <c r="AY229" s="205" t="s">
        <v>132</v>
      </c>
    </row>
    <row r="230" spans="1:65" s="14" customFormat="1">
      <c r="B230" s="206"/>
      <c r="C230" s="207"/>
      <c r="D230" s="196" t="s">
        <v>193</v>
      </c>
      <c r="E230" s="208" t="s">
        <v>32</v>
      </c>
      <c r="F230" s="209" t="s">
        <v>195</v>
      </c>
      <c r="G230" s="207"/>
      <c r="H230" s="210">
        <v>1.8089999999999999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193</v>
      </c>
      <c r="AU230" s="216" t="s">
        <v>141</v>
      </c>
      <c r="AV230" s="14" t="s">
        <v>150</v>
      </c>
      <c r="AW230" s="14" t="s">
        <v>41</v>
      </c>
      <c r="AX230" s="14" t="s">
        <v>21</v>
      </c>
      <c r="AY230" s="216" t="s">
        <v>132</v>
      </c>
    </row>
    <row r="231" spans="1:65" s="2" customFormat="1" ht="24.2" customHeight="1">
      <c r="A231" s="36"/>
      <c r="B231" s="37"/>
      <c r="C231" s="176" t="s">
        <v>446</v>
      </c>
      <c r="D231" s="176" t="s">
        <v>135</v>
      </c>
      <c r="E231" s="177" t="s">
        <v>441</v>
      </c>
      <c r="F231" s="178" t="s">
        <v>442</v>
      </c>
      <c r="G231" s="179" t="s">
        <v>191</v>
      </c>
      <c r="H231" s="180">
        <v>207.84</v>
      </c>
      <c r="I231" s="181"/>
      <c r="J231" s="182">
        <f>ROUND(I231*H231,2)</f>
        <v>0</v>
      </c>
      <c r="K231" s="178" t="s">
        <v>139</v>
      </c>
      <c r="L231" s="41"/>
      <c r="M231" s="183" t="s">
        <v>32</v>
      </c>
      <c r="N231" s="184" t="s">
        <v>51</v>
      </c>
      <c r="O231" s="66"/>
      <c r="P231" s="185">
        <f>O231*H231</f>
        <v>0</v>
      </c>
      <c r="Q231" s="185">
        <v>0</v>
      </c>
      <c r="R231" s="185">
        <f>Q231*H231</f>
        <v>0</v>
      </c>
      <c r="S231" s="185">
        <v>0.01</v>
      </c>
      <c r="T231" s="186">
        <f>S231*H231</f>
        <v>2.0784000000000002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7" t="s">
        <v>150</v>
      </c>
      <c r="AT231" s="187" t="s">
        <v>135</v>
      </c>
      <c r="AU231" s="187" t="s">
        <v>141</v>
      </c>
      <c r="AY231" s="18" t="s">
        <v>132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8" t="s">
        <v>141</v>
      </c>
      <c r="BK231" s="188">
        <f>ROUND(I231*H231,2)</f>
        <v>0</v>
      </c>
      <c r="BL231" s="18" t="s">
        <v>150</v>
      </c>
      <c r="BM231" s="187" t="s">
        <v>443</v>
      </c>
    </row>
    <row r="232" spans="1:65" s="12" customFormat="1" ht="22.9" customHeight="1">
      <c r="B232" s="160"/>
      <c r="C232" s="161"/>
      <c r="D232" s="162" t="s">
        <v>78</v>
      </c>
      <c r="E232" s="174" t="s">
        <v>444</v>
      </c>
      <c r="F232" s="174" t="s">
        <v>445</v>
      </c>
      <c r="G232" s="161"/>
      <c r="H232" s="161"/>
      <c r="I232" s="164"/>
      <c r="J232" s="175">
        <f>BK232</f>
        <v>0</v>
      </c>
      <c r="K232" s="161"/>
      <c r="L232" s="166"/>
      <c r="M232" s="167"/>
      <c r="N232" s="168"/>
      <c r="O232" s="168"/>
      <c r="P232" s="169">
        <f>SUM(P233:P238)</f>
        <v>0</v>
      </c>
      <c r="Q232" s="168"/>
      <c r="R232" s="169">
        <f>SUM(R233:R238)</f>
        <v>0</v>
      </c>
      <c r="S232" s="168"/>
      <c r="T232" s="170">
        <f>SUM(T233:T238)</f>
        <v>0</v>
      </c>
      <c r="AR232" s="171" t="s">
        <v>21</v>
      </c>
      <c r="AT232" s="172" t="s">
        <v>78</v>
      </c>
      <c r="AU232" s="172" t="s">
        <v>21</v>
      </c>
      <c r="AY232" s="171" t="s">
        <v>132</v>
      </c>
      <c r="BK232" s="173">
        <f>SUM(BK233:BK238)</f>
        <v>0</v>
      </c>
    </row>
    <row r="233" spans="1:65" s="2" customFormat="1" ht="24.2" customHeight="1">
      <c r="A233" s="36"/>
      <c r="B233" s="37"/>
      <c r="C233" s="176" t="s">
        <v>450</v>
      </c>
      <c r="D233" s="176" t="s">
        <v>135</v>
      </c>
      <c r="E233" s="177" t="s">
        <v>447</v>
      </c>
      <c r="F233" s="178" t="s">
        <v>448</v>
      </c>
      <c r="G233" s="179" t="s">
        <v>242</v>
      </c>
      <c r="H233" s="180">
        <v>29.603999999999999</v>
      </c>
      <c r="I233" s="181"/>
      <c r="J233" s="182">
        <f>ROUND(I233*H233,2)</f>
        <v>0</v>
      </c>
      <c r="K233" s="178" t="s">
        <v>139</v>
      </c>
      <c r="L233" s="41"/>
      <c r="M233" s="183" t="s">
        <v>32</v>
      </c>
      <c r="N233" s="184" t="s">
        <v>51</v>
      </c>
      <c r="O233" s="66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7" t="s">
        <v>150</v>
      </c>
      <c r="AT233" s="187" t="s">
        <v>135</v>
      </c>
      <c r="AU233" s="187" t="s">
        <v>141</v>
      </c>
      <c r="AY233" s="18" t="s">
        <v>132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8" t="s">
        <v>141</v>
      </c>
      <c r="BK233" s="188">
        <f>ROUND(I233*H233,2)</f>
        <v>0</v>
      </c>
      <c r="BL233" s="18" t="s">
        <v>150</v>
      </c>
      <c r="BM233" s="187" t="s">
        <v>449</v>
      </c>
    </row>
    <row r="234" spans="1:65" s="2" customFormat="1" ht="24.2" customHeight="1">
      <c r="A234" s="36"/>
      <c r="B234" s="37"/>
      <c r="C234" s="176" t="s">
        <v>455</v>
      </c>
      <c r="D234" s="176" t="s">
        <v>135</v>
      </c>
      <c r="E234" s="177" t="s">
        <v>451</v>
      </c>
      <c r="F234" s="178" t="s">
        <v>452</v>
      </c>
      <c r="G234" s="179" t="s">
        <v>242</v>
      </c>
      <c r="H234" s="180">
        <v>414.45600000000002</v>
      </c>
      <c r="I234" s="181"/>
      <c r="J234" s="182">
        <f>ROUND(I234*H234,2)</f>
        <v>0</v>
      </c>
      <c r="K234" s="178" t="s">
        <v>139</v>
      </c>
      <c r="L234" s="41"/>
      <c r="M234" s="183" t="s">
        <v>32</v>
      </c>
      <c r="N234" s="184" t="s">
        <v>51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150</v>
      </c>
      <c r="AT234" s="187" t="s">
        <v>135</v>
      </c>
      <c r="AU234" s="187" t="s">
        <v>141</v>
      </c>
      <c r="AY234" s="18" t="s">
        <v>132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141</v>
      </c>
      <c r="BK234" s="188">
        <f>ROUND(I234*H234,2)</f>
        <v>0</v>
      </c>
      <c r="BL234" s="18" t="s">
        <v>150</v>
      </c>
      <c r="BM234" s="187" t="s">
        <v>453</v>
      </c>
    </row>
    <row r="235" spans="1:65" s="13" customFormat="1">
      <c r="B235" s="194"/>
      <c r="C235" s="195"/>
      <c r="D235" s="196" t="s">
        <v>193</v>
      </c>
      <c r="E235" s="197" t="s">
        <v>32</v>
      </c>
      <c r="F235" s="198" t="s">
        <v>454</v>
      </c>
      <c r="G235" s="195"/>
      <c r="H235" s="199">
        <v>414.45600000000002</v>
      </c>
      <c r="I235" s="200"/>
      <c r="J235" s="195"/>
      <c r="K235" s="195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193</v>
      </c>
      <c r="AU235" s="205" t="s">
        <v>141</v>
      </c>
      <c r="AV235" s="13" t="s">
        <v>141</v>
      </c>
      <c r="AW235" s="13" t="s">
        <v>41</v>
      </c>
      <c r="AX235" s="13" t="s">
        <v>79</v>
      </c>
      <c r="AY235" s="205" t="s">
        <v>132</v>
      </c>
    </row>
    <row r="236" spans="1:65" s="14" customFormat="1">
      <c r="B236" s="206"/>
      <c r="C236" s="207"/>
      <c r="D236" s="196" t="s">
        <v>193</v>
      </c>
      <c r="E236" s="208" t="s">
        <v>32</v>
      </c>
      <c r="F236" s="209" t="s">
        <v>195</v>
      </c>
      <c r="G236" s="207"/>
      <c r="H236" s="210">
        <v>414.45600000000002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193</v>
      </c>
      <c r="AU236" s="216" t="s">
        <v>141</v>
      </c>
      <c r="AV236" s="14" t="s">
        <v>150</v>
      </c>
      <c r="AW236" s="14" t="s">
        <v>41</v>
      </c>
      <c r="AX236" s="14" t="s">
        <v>21</v>
      </c>
      <c r="AY236" s="216" t="s">
        <v>132</v>
      </c>
    </row>
    <row r="237" spans="1:65" s="2" customFormat="1" ht="14.45" customHeight="1">
      <c r="A237" s="36"/>
      <c r="B237" s="37"/>
      <c r="C237" s="176" t="s">
        <v>459</v>
      </c>
      <c r="D237" s="176" t="s">
        <v>135</v>
      </c>
      <c r="E237" s="177" t="s">
        <v>456</v>
      </c>
      <c r="F237" s="178" t="s">
        <v>457</v>
      </c>
      <c r="G237" s="179" t="s">
        <v>242</v>
      </c>
      <c r="H237" s="180">
        <v>29.603999999999999</v>
      </c>
      <c r="I237" s="181"/>
      <c r="J237" s="182">
        <f>ROUND(I237*H237,2)</f>
        <v>0</v>
      </c>
      <c r="K237" s="178" t="s">
        <v>139</v>
      </c>
      <c r="L237" s="41"/>
      <c r="M237" s="183" t="s">
        <v>32</v>
      </c>
      <c r="N237" s="184" t="s">
        <v>51</v>
      </c>
      <c r="O237" s="66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7" t="s">
        <v>150</v>
      </c>
      <c r="AT237" s="187" t="s">
        <v>135</v>
      </c>
      <c r="AU237" s="187" t="s">
        <v>141</v>
      </c>
      <c r="AY237" s="18" t="s">
        <v>132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8" t="s">
        <v>141</v>
      </c>
      <c r="BK237" s="188">
        <f>ROUND(I237*H237,2)</f>
        <v>0</v>
      </c>
      <c r="BL237" s="18" t="s">
        <v>150</v>
      </c>
      <c r="BM237" s="187" t="s">
        <v>458</v>
      </c>
    </row>
    <row r="238" spans="1:65" s="2" customFormat="1" ht="24.2" customHeight="1">
      <c r="A238" s="36"/>
      <c r="B238" s="37"/>
      <c r="C238" s="176" t="s">
        <v>465</v>
      </c>
      <c r="D238" s="176" t="s">
        <v>135</v>
      </c>
      <c r="E238" s="177" t="s">
        <v>460</v>
      </c>
      <c r="F238" s="178" t="s">
        <v>461</v>
      </c>
      <c r="G238" s="179" t="s">
        <v>242</v>
      </c>
      <c r="H238" s="180">
        <v>29.603999999999999</v>
      </c>
      <c r="I238" s="181"/>
      <c r="J238" s="182">
        <f>ROUND(I238*H238,2)</f>
        <v>0</v>
      </c>
      <c r="K238" s="178" t="s">
        <v>139</v>
      </c>
      <c r="L238" s="41"/>
      <c r="M238" s="183" t="s">
        <v>32</v>
      </c>
      <c r="N238" s="184" t="s">
        <v>51</v>
      </c>
      <c r="O238" s="66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150</v>
      </c>
      <c r="AT238" s="187" t="s">
        <v>135</v>
      </c>
      <c r="AU238" s="187" t="s">
        <v>141</v>
      </c>
      <c r="AY238" s="18" t="s">
        <v>132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8" t="s">
        <v>141</v>
      </c>
      <c r="BK238" s="188">
        <f>ROUND(I238*H238,2)</f>
        <v>0</v>
      </c>
      <c r="BL238" s="18" t="s">
        <v>150</v>
      </c>
      <c r="BM238" s="187" t="s">
        <v>462</v>
      </c>
    </row>
    <row r="239" spans="1:65" s="12" customFormat="1" ht="22.9" customHeight="1">
      <c r="B239" s="160"/>
      <c r="C239" s="161"/>
      <c r="D239" s="162" t="s">
        <v>78</v>
      </c>
      <c r="E239" s="174" t="s">
        <v>463</v>
      </c>
      <c r="F239" s="174" t="s">
        <v>464</v>
      </c>
      <c r="G239" s="161"/>
      <c r="H239" s="161"/>
      <c r="I239" s="164"/>
      <c r="J239" s="175">
        <f>BK239</f>
        <v>0</v>
      </c>
      <c r="K239" s="161"/>
      <c r="L239" s="166"/>
      <c r="M239" s="167"/>
      <c r="N239" s="168"/>
      <c r="O239" s="168"/>
      <c r="P239" s="169">
        <f>P240</f>
        <v>0</v>
      </c>
      <c r="Q239" s="168"/>
      <c r="R239" s="169">
        <f>R240</f>
        <v>0</v>
      </c>
      <c r="S239" s="168"/>
      <c r="T239" s="170">
        <f>T240</f>
        <v>0</v>
      </c>
      <c r="AR239" s="171" t="s">
        <v>21</v>
      </c>
      <c r="AT239" s="172" t="s">
        <v>78</v>
      </c>
      <c r="AU239" s="172" t="s">
        <v>21</v>
      </c>
      <c r="AY239" s="171" t="s">
        <v>132</v>
      </c>
      <c r="BK239" s="173">
        <f>BK240</f>
        <v>0</v>
      </c>
    </row>
    <row r="240" spans="1:65" s="2" customFormat="1" ht="24.2" customHeight="1">
      <c r="A240" s="36"/>
      <c r="B240" s="37"/>
      <c r="C240" s="176" t="s">
        <v>471</v>
      </c>
      <c r="D240" s="176" t="s">
        <v>135</v>
      </c>
      <c r="E240" s="177" t="s">
        <v>466</v>
      </c>
      <c r="F240" s="178" t="s">
        <v>467</v>
      </c>
      <c r="G240" s="179" t="s">
        <v>242</v>
      </c>
      <c r="H240" s="180">
        <v>31.716999999999999</v>
      </c>
      <c r="I240" s="181"/>
      <c r="J240" s="182">
        <f>ROUND(I240*H240,2)</f>
        <v>0</v>
      </c>
      <c r="K240" s="178" t="s">
        <v>139</v>
      </c>
      <c r="L240" s="41"/>
      <c r="M240" s="183" t="s">
        <v>32</v>
      </c>
      <c r="N240" s="184" t="s">
        <v>51</v>
      </c>
      <c r="O240" s="66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7" t="s">
        <v>150</v>
      </c>
      <c r="AT240" s="187" t="s">
        <v>135</v>
      </c>
      <c r="AU240" s="187" t="s">
        <v>141</v>
      </c>
      <c r="AY240" s="18" t="s">
        <v>132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8" t="s">
        <v>141</v>
      </c>
      <c r="BK240" s="188">
        <f>ROUND(I240*H240,2)</f>
        <v>0</v>
      </c>
      <c r="BL240" s="18" t="s">
        <v>150</v>
      </c>
      <c r="BM240" s="187" t="s">
        <v>468</v>
      </c>
    </row>
    <row r="241" spans="1:65" s="12" customFormat="1" ht="25.9" customHeight="1">
      <c r="B241" s="160"/>
      <c r="C241" s="161"/>
      <c r="D241" s="162" t="s">
        <v>78</v>
      </c>
      <c r="E241" s="163" t="s">
        <v>469</v>
      </c>
      <c r="F241" s="163" t="s">
        <v>470</v>
      </c>
      <c r="G241" s="161"/>
      <c r="H241" s="161"/>
      <c r="I241" s="164"/>
      <c r="J241" s="165">
        <f>BK241</f>
        <v>0</v>
      </c>
      <c r="K241" s="161"/>
      <c r="L241" s="166"/>
      <c r="M241" s="167"/>
      <c r="N241" s="168"/>
      <c r="O241" s="168"/>
      <c r="P241" s="169">
        <f>SUM(P242:P268)</f>
        <v>0</v>
      </c>
      <c r="Q241" s="168"/>
      <c r="R241" s="169">
        <f>SUM(R242:R268)</f>
        <v>2.7415509999999994</v>
      </c>
      <c r="S241" s="168"/>
      <c r="T241" s="170">
        <f>SUM(T242:T268)</f>
        <v>0.16776000000000002</v>
      </c>
      <c r="AR241" s="171" t="s">
        <v>141</v>
      </c>
      <c r="AT241" s="172" t="s">
        <v>78</v>
      </c>
      <c r="AU241" s="172" t="s">
        <v>79</v>
      </c>
      <c r="AY241" s="171" t="s">
        <v>132</v>
      </c>
      <c r="BK241" s="173">
        <f>SUM(BK242:BK268)</f>
        <v>0</v>
      </c>
    </row>
    <row r="242" spans="1:65" s="2" customFormat="1" ht="14.45" customHeight="1">
      <c r="A242" s="36"/>
      <c r="B242" s="37"/>
      <c r="C242" s="176" t="s">
        <v>475</v>
      </c>
      <c r="D242" s="176" t="s">
        <v>135</v>
      </c>
      <c r="E242" s="177" t="s">
        <v>932</v>
      </c>
      <c r="F242" s="178" t="s">
        <v>933</v>
      </c>
      <c r="G242" s="179" t="s">
        <v>191</v>
      </c>
      <c r="H242" s="180">
        <v>277.2</v>
      </c>
      <c r="I242" s="181"/>
      <c r="J242" s="182">
        <f>ROUND(I242*H242,2)</f>
        <v>0</v>
      </c>
      <c r="K242" s="178" t="s">
        <v>139</v>
      </c>
      <c r="L242" s="41"/>
      <c r="M242" s="183" t="s">
        <v>32</v>
      </c>
      <c r="N242" s="184" t="s">
        <v>51</v>
      </c>
      <c r="O242" s="66"/>
      <c r="P242" s="185">
        <f>O242*H242</f>
        <v>0</v>
      </c>
      <c r="Q242" s="185">
        <v>0</v>
      </c>
      <c r="R242" s="185">
        <f>Q242*H242</f>
        <v>0</v>
      </c>
      <c r="S242" s="185">
        <v>0</v>
      </c>
      <c r="T242" s="18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259</v>
      </c>
      <c r="AT242" s="187" t="s">
        <v>135</v>
      </c>
      <c r="AU242" s="187" t="s">
        <v>21</v>
      </c>
      <c r="AY242" s="18" t="s">
        <v>132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8" t="s">
        <v>141</v>
      </c>
      <c r="BK242" s="188">
        <f>ROUND(I242*H242,2)</f>
        <v>0</v>
      </c>
      <c r="BL242" s="18" t="s">
        <v>259</v>
      </c>
      <c r="BM242" s="187" t="s">
        <v>1301</v>
      </c>
    </row>
    <row r="243" spans="1:65" s="13" customFormat="1">
      <c r="B243" s="194"/>
      <c r="C243" s="195"/>
      <c r="D243" s="196" t="s">
        <v>193</v>
      </c>
      <c r="E243" s="197" t="s">
        <v>32</v>
      </c>
      <c r="F243" s="198" t="s">
        <v>1302</v>
      </c>
      <c r="G243" s="195"/>
      <c r="H243" s="199">
        <v>277.2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193</v>
      </c>
      <c r="AU243" s="205" t="s">
        <v>21</v>
      </c>
      <c r="AV243" s="13" t="s">
        <v>141</v>
      </c>
      <c r="AW243" s="13" t="s">
        <v>41</v>
      </c>
      <c r="AX243" s="13" t="s">
        <v>79</v>
      </c>
      <c r="AY243" s="205" t="s">
        <v>132</v>
      </c>
    </row>
    <row r="244" spans="1:65" s="14" customFormat="1">
      <c r="B244" s="206"/>
      <c r="C244" s="207"/>
      <c r="D244" s="196" t="s">
        <v>193</v>
      </c>
      <c r="E244" s="208" t="s">
        <v>32</v>
      </c>
      <c r="F244" s="209" t="s">
        <v>195</v>
      </c>
      <c r="G244" s="207"/>
      <c r="H244" s="210">
        <v>277.2</v>
      </c>
      <c r="I244" s="211"/>
      <c r="J244" s="207"/>
      <c r="K244" s="207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193</v>
      </c>
      <c r="AU244" s="216" t="s">
        <v>21</v>
      </c>
      <c r="AV244" s="14" t="s">
        <v>150</v>
      </c>
      <c r="AW244" s="14" t="s">
        <v>41</v>
      </c>
      <c r="AX244" s="14" t="s">
        <v>21</v>
      </c>
      <c r="AY244" s="216" t="s">
        <v>132</v>
      </c>
    </row>
    <row r="245" spans="1:65" s="2" customFormat="1" ht="14.45" customHeight="1">
      <c r="A245" s="36"/>
      <c r="B245" s="37"/>
      <c r="C245" s="176" t="s">
        <v>479</v>
      </c>
      <c r="D245" s="176" t="s">
        <v>135</v>
      </c>
      <c r="E245" s="177" t="s">
        <v>1303</v>
      </c>
      <c r="F245" s="178" t="s">
        <v>1304</v>
      </c>
      <c r="G245" s="179" t="s">
        <v>221</v>
      </c>
      <c r="H245" s="180">
        <v>18</v>
      </c>
      <c r="I245" s="181"/>
      <c r="J245" s="182">
        <f>ROUND(I245*H245,2)</f>
        <v>0</v>
      </c>
      <c r="K245" s="178" t="s">
        <v>139</v>
      </c>
      <c r="L245" s="41"/>
      <c r="M245" s="183" t="s">
        <v>32</v>
      </c>
      <c r="N245" s="184" t="s">
        <v>51</v>
      </c>
      <c r="O245" s="66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7" t="s">
        <v>259</v>
      </c>
      <c r="AT245" s="187" t="s">
        <v>135</v>
      </c>
      <c r="AU245" s="187" t="s">
        <v>21</v>
      </c>
      <c r="AY245" s="18" t="s">
        <v>132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8" t="s">
        <v>141</v>
      </c>
      <c r="BK245" s="188">
        <f>ROUND(I245*H245,2)</f>
        <v>0</v>
      </c>
      <c r="BL245" s="18" t="s">
        <v>259</v>
      </c>
      <c r="BM245" s="187" t="s">
        <v>1305</v>
      </c>
    </row>
    <row r="246" spans="1:65" s="2" customFormat="1" ht="14.45" customHeight="1">
      <c r="A246" s="36"/>
      <c r="B246" s="37"/>
      <c r="C246" s="176" t="s">
        <v>483</v>
      </c>
      <c r="D246" s="176" t="s">
        <v>135</v>
      </c>
      <c r="E246" s="177" t="s">
        <v>480</v>
      </c>
      <c r="F246" s="178" t="s">
        <v>481</v>
      </c>
      <c r="G246" s="179" t="s">
        <v>221</v>
      </c>
      <c r="H246" s="180">
        <v>36</v>
      </c>
      <c r="I246" s="181"/>
      <c r="J246" s="182">
        <f>ROUND(I246*H246,2)</f>
        <v>0</v>
      </c>
      <c r="K246" s="178" t="s">
        <v>139</v>
      </c>
      <c r="L246" s="41"/>
      <c r="M246" s="183" t="s">
        <v>32</v>
      </c>
      <c r="N246" s="184" t="s">
        <v>51</v>
      </c>
      <c r="O246" s="66"/>
      <c r="P246" s="185">
        <f>O246*H246</f>
        <v>0</v>
      </c>
      <c r="Q246" s="185">
        <v>0</v>
      </c>
      <c r="R246" s="185">
        <f>Q246*H246</f>
        <v>0</v>
      </c>
      <c r="S246" s="185">
        <v>1.91E-3</v>
      </c>
      <c r="T246" s="186">
        <f>S246*H246</f>
        <v>6.8760000000000002E-2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259</v>
      </c>
      <c r="AT246" s="187" t="s">
        <v>135</v>
      </c>
      <c r="AU246" s="187" t="s">
        <v>21</v>
      </c>
      <c r="AY246" s="18" t="s">
        <v>132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8" t="s">
        <v>141</v>
      </c>
      <c r="BK246" s="188">
        <f>ROUND(I246*H246,2)</f>
        <v>0</v>
      </c>
      <c r="BL246" s="18" t="s">
        <v>259</v>
      </c>
      <c r="BM246" s="187" t="s">
        <v>482</v>
      </c>
    </row>
    <row r="247" spans="1:65" s="2" customFormat="1" ht="14.45" customHeight="1">
      <c r="A247" s="36"/>
      <c r="B247" s="37"/>
      <c r="C247" s="176" t="s">
        <v>487</v>
      </c>
      <c r="D247" s="176" t="s">
        <v>135</v>
      </c>
      <c r="E247" s="177" t="s">
        <v>484</v>
      </c>
      <c r="F247" s="178" t="s">
        <v>485</v>
      </c>
      <c r="G247" s="179" t="s">
        <v>221</v>
      </c>
      <c r="H247" s="180">
        <v>36</v>
      </c>
      <c r="I247" s="181"/>
      <c r="J247" s="182">
        <f>ROUND(I247*H247,2)</f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259</v>
      </c>
      <c r="AT247" s="187" t="s">
        <v>135</v>
      </c>
      <c r="AU247" s="187" t="s">
        <v>21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259</v>
      </c>
      <c r="BM247" s="187" t="s">
        <v>486</v>
      </c>
    </row>
    <row r="248" spans="1:65" s="2" customFormat="1" ht="14.45" customHeight="1">
      <c r="A248" s="36"/>
      <c r="B248" s="37"/>
      <c r="C248" s="176" t="s">
        <v>492</v>
      </c>
      <c r="D248" s="176" t="s">
        <v>135</v>
      </c>
      <c r="E248" s="177" t="s">
        <v>488</v>
      </c>
      <c r="F248" s="178" t="s">
        <v>489</v>
      </c>
      <c r="G248" s="179" t="s">
        <v>221</v>
      </c>
      <c r="H248" s="180">
        <v>30.4</v>
      </c>
      <c r="I248" s="181"/>
      <c r="J248" s="182">
        <f>ROUND(I248*H248,2)</f>
        <v>0</v>
      </c>
      <c r="K248" s="178" t="s">
        <v>139</v>
      </c>
      <c r="L248" s="41"/>
      <c r="M248" s="183" t="s">
        <v>32</v>
      </c>
      <c r="N248" s="184" t="s">
        <v>51</v>
      </c>
      <c r="O248" s="66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7" t="s">
        <v>259</v>
      </c>
      <c r="AT248" s="187" t="s">
        <v>135</v>
      </c>
      <c r="AU248" s="187" t="s">
        <v>21</v>
      </c>
      <c r="AY248" s="18" t="s">
        <v>132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18" t="s">
        <v>141</v>
      </c>
      <c r="BK248" s="188">
        <f>ROUND(I248*H248,2)</f>
        <v>0</v>
      </c>
      <c r="BL248" s="18" t="s">
        <v>259</v>
      </c>
      <c r="BM248" s="187" t="s">
        <v>490</v>
      </c>
    </row>
    <row r="249" spans="1:65" s="13" customFormat="1">
      <c r="B249" s="194"/>
      <c r="C249" s="195"/>
      <c r="D249" s="196" t="s">
        <v>193</v>
      </c>
      <c r="E249" s="197" t="s">
        <v>32</v>
      </c>
      <c r="F249" s="198" t="s">
        <v>491</v>
      </c>
      <c r="G249" s="195"/>
      <c r="H249" s="199">
        <v>30.4</v>
      </c>
      <c r="I249" s="200"/>
      <c r="J249" s="195"/>
      <c r="K249" s="195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193</v>
      </c>
      <c r="AU249" s="205" t="s">
        <v>21</v>
      </c>
      <c r="AV249" s="13" t="s">
        <v>141</v>
      </c>
      <c r="AW249" s="13" t="s">
        <v>41</v>
      </c>
      <c r="AX249" s="13" t="s">
        <v>79</v>
      </c>
      <c r="AY249" s="205" t="s">
        <v>132</v>
      </c>
    </row>
    <row r="250" spans="1:65" s="14" customFormat="1">
      <c r="B250" s="206"/>
      <c r="C250" s="207"/>
      <c r="D250" s="196" t="s">
        <v>193</v>
      </c>
      <c r="E250" s="208" t="s">
        <v>32</v>
      </c>
      <c r="F250" s="209" t="s">
        <v>195</v>
      </c>
      <c r="G250" s="207"/>
      <c r="H250" s="210">
        <v>30.4</v>
      </c>
      <c r="I250" s="211"/>
      <c r="J250" s="207"/>
      <c r="K250" s="207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193</v>
      </c>
      <c r="AU250" s="216" t="s">
        <v>21</v>
      </c>
      <c r="AV250" s="14" t="s">
        <v>150</v>
      </c>
      <c r="AW250" s="14" t="s">
        <v>41</v>
      </c>
      <c r="AX250" s="14" t="s">
        <v>21</v>
      </c>
      <c r="AY250" s="216" t="s">
        <v>132</v>
      </c>
    </row>
    <row r="251" spans="1:65" s="2" customFormat="1" ht="14.45" customHeight="1">
      <c r="A251" s="36"/>
      <c r="B251" s="37"/>
      <c r="C251" s="176" t="s">
        <v>496</v>
      </c>
      <c r="D251" s="176" t="s">
        <v>135</v>
      </c>
      <c r="E251" s="177" t="s">
        <v>493</v>
      </c>
      <c r="F251" s="178" t="s">
        <v>494</v>
      </c>
      <c r="G251" s="179" t="s">
        <v>221</v>
      </c>
      <c r="H251" s="180">
        <v>18</v>
      </c>
      <c r="I251" s="181"/>
      <c r="J251" s="182">
        <f t="shared" ref="J251:J268" si="0">ROUND(I251*H251,2)</f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 t="shared" ref="P251:P268" si="1">O251*H251</f>
        <v>0</v>
      </c>
      <c r="Q251" s="185">
        <v>0</v>
      </c>
      <c r="R251" s="185">
        <f t="shared" ref="R251:R268" si="2">Q251*H251</f>
        <v>0</v>
      </c>
      <c r="S251" s="185">
        <v>0</v>
      </c>
      <c r="T251" s="186">
        <f t="shared" ref="T251:T268" si="3"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259</v>
      </c>
      <c r="AT251" s="187" t="s">
        <v>135</v>
      </c>
      <c r="AU251" s="187" t="s">
        <v>21</v>
      </c>
      <c r="AY251" s="18" t="s">
        <v>132</v>
      </c>
      <c r="BE251" s="188">
        <f t="shared" ref="BE251:BE268" si="4">IF(N251="základní",J251,0)</f>
        <v>0</v>
      </c>
      <c r="BF251" s="188">
        <f t="shared" ref="BF251:BF268" si="5">IF(N251="snížená",J251,0)</f>
        <v>0</v>
      </c>
      <c r="BG251" s="188">
        <f t="shared" ref="BG251:BG268" si="6">IF(N251="zákl. přenesená",J251,0)</f>
        <v>0</v>
      </c>
      <c r="BH251" s="188">
        <f t="shared" ref="BH251:BH268" si="7">IF(N251="sníž. přenesená",J251,0)</f>
        <v>0</v>
      </c>
      <c r="BI251" s="188">
        <f t="shared" ref="BI251:BI268" si="8">IF(N251="nulová",J251,0)</f>
        <v>0</v>
      </c>
      <c r="BJ251" s="18" t="s">
        <v>141</v>
      </c>
      <c r="BK251" s="188">
        <f t="shared" ref="BK251:BK268" si="9">ROUND(I251*H251,2)</f>
        <v>0</v>
      </c>
      <c r="BL251" s="18" t="s">
        <v>259</v>
      </c>
      <c r="BM251" s="187" t="s">
        <v>495</v>
      </c>
    </row>
    <row r="252" spans="1:65" s="2" customFormat="1" ht="24.2" customHeight="1">
      <c r="A252" s="36"/>
      <c r="B252" s="37"/>
      <c r="C252" s="176" t="s">
        <v>500</v>
      </c>
      <c r="D252" s="176" t="s">
        <v>135</v>
      </c>
      <c r="E252" s="177" t="s">
        <v>497</v>
      </c>
      <c r="F252" s="178" t="s">
        <v>498</v>
      </c>
      <c r="G252" s="179" t="s">
        <v>191</v>
      </c>
      <c r="H252" s="180">
        <v>277.2</v>
      </c>
      <c r="I252" s="181"/>
      <c r="J252" s="182">
        <f t="shared" si="0"/>
        <v>0</v>
      </c>
      <c r="K252" s="178" t="s">
        <v>139</v>
      </c>
      <c r="L252" s="41"/>
      <c r="M252" s="183" t="s">
        <v>32</v>
      </c>
      <c r="N252" s="184" t="s">
        <v>51</v>
      </c>
      <c r="O252" s="66"/>
      <c r="P252" s="185">
        <f t="shared" si="1"/>
        <v>0</v>
      </c>
      <c r="Q252" s="185">
        <v>7.5599999999999999E-3</v>
      </c>
      <c r="R252" s="185">
        <f t="shared" si="2"/>
        <v>2.0956319999999997</v>
      </c>
      <c r="S252" s="185">
        <v>0</v>
      </c>
      <c r="T252" s="186">
        <f t="shared" si="3"/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259</v>
      </c>
      <c r="AT252" s="187" t="s">
        <v>135</v>
      </c>
      <c r="AU252" s="187" t="s">
        <v>21</v>
      </c>
      <c r="AY252" s="18" t="s">
        <v>132</v>
      </c>
      <c r="BE252" s="188">
        <f t="shared" si="4"/>
        <v>0</v>
      </c>
      <c r="BF252" s="188">
        <f t="shared" si="5"/>
        <v>0</v>
      </c>
      <c r="BG252" s="188">
        <f t="shared" si="6"/>
        <v>0</v>
      </c>
      <c r="BH252" s="188">
        <f t="shared" si="7"/>
        <v>0</v>
      </c>
      <c r="BI252" s="188">
        <f t="shared" si="8"/>
        <v>0</v>
      </c>
      <c r="BJ252" s="18" t="s">
        <v>141</v>
      </c>
      <c r="BK252" s="188">
        <f t="shared" si="9"/>
        <v>0</v>
      </c>
      <c r="BL252" s="18" t="s">
        <v>259</v>
      </c>
      <c r="BM252" s="187" t="s">
        <v>499</v>
      </c>
    </row>
    <row r="253" spans="1:65" s="2" customFormat="1" ht="14.45" customHeight="1">
      <c r="A253" s="36"/>
      <c r="B253" s="37"/>
      <c r="C253" s="176" t="s">
        <v>504</v>
      </c>
      <c r="D253" s="176" t="s">
        <v>135</v>
      </c>
      <c r="E253" s="177" t="s">
        <v>501</v>
      </c>
      <c r="F253" s="178" t="s">
        <v>502</v>
      </c>
      <c r="G253" s="179" t="s">
        <v>373</v>
      </c>
      <c r="H253" s="180">
        <v>6</v>
      </c>
      <c r="I253" s="181"/>
      <c r="J253" s="182">
        <f t="shared" si="0"/>
        <v>0</v>
      </c>
      <c r="K253" s="178" t="s">
        <v>139</v>
      </c>
      <c r="L253" s="41"/>
      <c r="M253" s="183" t="s">
        <v>32</v>
      </c>
      <c r="N253" s="184" t="s">
        <v>51</v>
      </c>
      <c r="O253" s="66"/>
      <c r="P253" s="185">
        <f t="shared" si="1"/>
        <v>0</v>
      </c>
      <c r="Q253" s="185">
        <v>0</v>
      </c>
      <c r="R253" s="185">
        <f t="shared" si="2"/>
        <v>0</v>
      </c>
      <c r="S253" s="185">
        <v>0</v>
      </c>
      <c r="T253" s="186">
        <f t="shared" si="3"/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7" t="s">
        <v>259</v>
      </c>
      <c r="AT253" s="187" t="s">
        <v>135</v>
      </c>
      <c r="AU253" s="187" t="s">
        <v>21</v>
      </c>
      <c r="AY253" s="18" t="s">
        <v>132</v>
      </c>
      <c r="BE253" s="188">
        <f t="shared" si="4"/>
        <v>0</v>
      </c>
      <c r="BF253" s="188">
        <f t="shared" si="5"/>
        <v>0</v>
      </c>
      <c r="BG253" s="188">
        <f t="shared" si="6"/>
        <v>0</v>
      </c>
      <c r="BH253" s="188">
        <f t="shared" si="7"/>
        <v>0</v>
      </c>
      <c r="BI253" s="188">
        <f t="shared" si="8"/>
        <v>0</v>
      </c>
      <c r="BJ253" s="18" t="s">
        <v>141</v>
      </c>
      <c r="BK253" s="188">
        <f t="shared" si="9"/>
        <v>0</v>
      </c>
      <c r="BL253" s="18" t="s">
        <v>259</v>
      </c>
      <c r="BM253" s="187" t="s">
        <v>1306</v>
      </c>
    </row>
    <row r="254" spans="1:65" s="2" customFormat="1" ht="14.45" customHeight="1">
      <c r="A254" s="36"/>
      <c r="B254" s="37"/>
      <c r="C254" s="217" t="s">
        <v>508</v>
      </c>
      <c r="D254" s="217" t="s">
        <v>234</v>
      </c>
      <c r="E254" s="218" t="s">
        <v>505</v>
      </c>
      <c r="F254" s="219" t="s">
        <v>506</v>
      </c>
      <c r="G254" s="220" t="s">
        <v>373</v>
      </c>
      <c r="H254" s="221">
        <v>6</v>
      </c>
      <c r="I254" s="222"/>
      <c r="J254" s="223">
        <f t="shared" si="0"/>
        <v>0</v>
      </c>
      <c r="K254" s="219" t="s">
        <v>139</v>
      </c>
      <c r="L254" s="224"/>
      <c r="M254" s="225" t="s">
        <v>32</v>
      </c>
      <c r="N254" s="226" t="s">
        <v>51</v>
      </c>
      <c r="O254" s="66"/>
      <c r="P254" s="185">
        <f t="shared" si="1"/>
        <v>0</v>
      </c>
      <c r="Q254" s="185">
        <v>8.6999999999999994E-3</v>
      </c>
      <c r="R254" s="185">
        <f t="shared" si="2"/>
        <v>5.2199999999999996E-2</v>
      </c>
      <c r="S254" s="185">
        <v>0</v>
      </c>
      <c r="T254" s="186">
        <f t="shared" si="3"/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342</v>
      </c>
      <c r="AT254" s="187" t="s">
        <v>234</v>
      </c>
      <c r="AU254" s="187" t="s">
        <v>21</v>
      </c>
      <c r="AY254" s="18" t="s">
        <v>132</v>
      </c>
      <c r="BE254" s="188">
        <f t="shared" si="4"/>
        <v>0</v>
      </c>
      <c r="BF254" s="188">
        <f t="shared" si="5"/>
        <v>0</v>
      </c>
      <c r="BG254" s="188">
        <f t="shared" si="6"/>
        <v>0</v>
      </c>
      <c r="BH254" s="188">
        <f t="shared" si="7"/>
        <v>0</v>
      </c>
      <c r="BI254" s="188">
        <f t="shared" si="8"/>
        <v>0</v>
      </c>
      <c r="BJ254" s="18" t="s">
        <v>141</v>
      </c>
      <c r="BK254" s="188">
        <f t="shared" si="9"/>
        <v>0</v>
      </c>
      <c r="BL254" s="18" t="s">
        <v>259</v>
      </c>
      <c r="BM254" s="187" t="s">
        <v>1307</v>
      </c>
    </row>
    <row r="255" spans="1:65" s="2" customFormat="1" ht="14.45" customHeight="1">
      <c r="A255" s="36"/>
      <c r="B255" s="37"/>
      <c r="C255" s="176" t="s">
        <v>512</v>
      </c>
      <c r="D255" s="176" t="s">
        <v>135</v>
      </c>
      <c r="E255" s="177" t="s">
        <v>509</v>
      </c>
      <c r="F255" s="178" t="s">
        <v>510</v>
      </c>
      <c r="G255" s="179" t="s">
        <v>221</v>
      </c>
      <c r="H255" s="180">
        <v>18</v>
      </c>
      <c r="I255" s="181"/>
      <c r="J255" s="182">
        <f t="shared" si="0"/>
        <v>0</v>
      </c>
      <c r="K255" s="178" t="s">
        <v>139</v>
      </c>
      <c r="L255" s="41"/>
      <c r="M255" s="183" t="s">
        <v>32</v>
      </c>
      <c r="N255" s="184" t="s">
        <v>51</v>
      </c>
      <c r="O255" s="66"/>
      <c r="P255" s="185">
        <f t="shared" si="1"/>
        <v>0</v>
      </c>
      <c r="Q255" s="185">
        <v>0</v>
      </c>
      <c r="R255" s="185">
        <f t="shared" si="2"/>
        <v>0</v>
      </c>
      <c r="S255" s="185">
        <v>0</v>
      </c>
      <c r="T255" s="186">
        <f t="shared" si="3"/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7" t="s">
        <v>259</v>
      </c>
      <c r="AT255" s="187" t="s">
        <v>135</v>
      </c>
      <c r="AU255" s="187" t="s">
        <v>21</v>
      </c>
      <c r="AY255" s="18" t="s">
        <v>132</v>
      </c>
      <c r="BE255" s="188">
        <f t="shared" si="4"/>
        <v>0</v>
      </c>
      <c r="BF255" s="188">
        <f t="shared" si="5"/>
        <v>0</v>
      </c>
      <c r="BG255" s="188">
        <f t="shared" si="6"/>
        <v>0</v>
      </c>
      <c r="BH255" s="188">
        <f t="shared" si="7"/>
        <v>0</v>
      </c>
      <c r="BI255" s="188">
        <f t="shared" si="8"/>
        <v>0</v>
      </c>
      <c r="BJ255" s="18" t="s">
        <v>141</v>
      </c>
      <c r="BK255" s="188">
        <f t="shared" si="9"/>
        <v>0</v>
      </c>
      <c r="BL255" s="18" t="s">
        <v>259</v>
      </c>
      <c r="BM255" s="187" t="s">
        <v>511</v>
      </c>
    </row>
    <row r="256" spans="1:65" s="2" customFormat="1" ht="24.2" customHeight="1">
      <c r="A256" s="36"/>
      <c r="B256" s="37"/>
      <c r="C256" s="176" t="s">
        <v>516</v>
      </c>
      <c r="D256" s="176" t="s">
        <v>135</v>
      </c>
      <c r="E256" s="177" t="s">
        <v>513</v>
      </c>
      <c r="F256" s="178" t="s">
        <v>514</v>
      </c>
      <c r="G256" s="179" t="s">
        <v>221</v>
      </c>
      <c r="H256" s="180">
        <v>18</v>
      </c>
      <c r="I256" s="181"/>
      <c r="J256" s="182">
        <f t="shared" si="0"/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 t="shared" si="1"/>
        <v>0</v>
      </c>
      <c r="Q256" s="185">
        <v>3.62E-3</v>
      </c>
      <c r="R256" s="185">
        <f t="shared" si="2"/>
        <v>6.5159999999999996E-2</v>
      </c>
      <c r="S256" s="185">
        <v>0</v>
      </c>
      <c r="T256" s="186">
        <f t="shared" si="3"/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259</v>
      </c>
      <c r="AT256" s="187" t="s">
        <v>135</v>
      </c>
      <c r="AU256" s="187" t="s">
        <v>21</v>
      </c>
      <c r="AY256" s="18" t="s">
        <v>132</v>
      </c>
      <c r="BE256" s="188">
        <f t="shared" si="4"/>
        <v>0</v>
      </c>
      <c r="BF256" s="188">
        <f t="shared" si="5"/>
        <v>0</v>
      </c>
      <c r="BG256" s="188">
        <f t="shared" si="6"/>
        <v>0</v>
      </c>
      <c r="BH256" s="188">
        <f t="shared" si="7"/>
        <v>0</v>
      </c>
      <c r="BI256" s="188">
        <f t="shared" si="8"/>
        <v>0</v>
      </c>
      <c r="BJ256" s="18" t="s">
        <v>141</v>
      </c>
      <c r="BK256" s="188">
        <f t="shared" si="9"/>
        <v>0</v>
      </c>
      <c r="BL256" s="18" t="s">
        <v>259</v>
      </c>
      <c r="BM256" s="187" t="s">
        <v>515</v>
      </c>
    </row>
    <row r="257" spans="1:65" s="2" customFormat="1" ht="14.45" customHeight="1">
      <c r="A257" s="36"/>
      <c r="B257" s="37"/>
      <c r="C257" s="176" t="s">
        <v>520</v>
      </c>
      <c r="D257" s="176" t="s">
        <v>135</v>
      </c>
      <c r="E257" s="177" t="s">
        <v>517</v>
      </c>
      <c r="F257" s="178" t="s">
        <v>518</v>
      </c>
      <c r="G257" s="179" t="s">
        <v>373</v>
      </c>
      <c r="H257" s="180">
        <v>72</v>
      </c>
      <c r="I257" s="181"/>
      <c r="J257" s="182">
        <f t="shared" si="0"/>
        <v>0</v>
      </c>
      <c r="K257" s="178" t="s">
        <v>139</v>
      </c>
      <c r="L257" s="41"/>
      <c r="M257" s="183" t="s">
        <v>32</v>
      </c>
      <c r="N257" s="184" t="s">
        <v>51</v>
      </c>
      <c r="O257" s="66"/>
      <c r="P257" s="185">
        <f t="shared" si="1"/>
        <v>0</v>
      </c>
      <c r="Q257" s="185">
        <v>4.0000000000000002E-4</v>
      </c>
      <c r="R257" s="185">
        <f t="shared" si="2"/>
        <v>2.8800000000000003E-2</v>
      </c>
      <c r="S257" s="185">
        <v>0</v>
      </c>
      <c r="T257" s="186">
        <f t="shared" si="3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7" t="s">
        <v>150</v>
      </c>
      <c r="AT257" s="187" t="s">
        <v>135</v>
      </c>
      <c r="AU257" s="187" t="s">
        <v>21</v>
      </c>
      <c r="AY257" s="18" t="s">
        <v>132</v>
      </c>
      <c r="BE257" s="188">
        <f t="shared" si="4"/>
        <v>0</v>
      </c>
      <c r="BF257" s="188">
        <f t="shared" si="5"/>
        <v>0</v>
      </c>
      <c r="BG257" s="188">
        <f t="shared" si="6"/>
        <v>0</v>
      </c>
      <c r="BH257" s="188">
        <f t="shared" si="7"/>
        <v>0</v>
      </c>
      <c r="BI257" s="188">
        <f t="shared" si="8"/>
        <v>0</v>
      </c>
      <c r="BJ257" s="18" t="s">
        <v>141</v>
      </c>
      <c r="BK257" s="188">
        <f t="shared" si="9"/>
        <v>0</v>
      </c>
      <c r="BL257" s="18" t="s">
        <v>150</v>
      </c>
      <c r="BM257" s="187" t="s">
        <v>1308</v>
      </c>
    </row>
    <row r="258" spans="1:65" s="2" customFormat="1" ht="24.2" customHeight="1">
      <c r="A258" s="36"/>
      <c r="B258" s="37"/>
      <c r="C258" s="176" t="s">
        <v>524</v>
      </c>
      <c r="D258" s="176" t="s">
        <v>135</v>
      </c>
      <c r="E258" s="177" t="s">
        <v>521</v>
      </c>
      <c r="F258" s="178" t="s">
        <v>522</v>
      </c>
      <c r="G258" s="179" t="s">
        <v>221</v>
      </c>
      <c r="H258" s="180">
        <v>36</v>
      </c>
      <c r="I258" s="181"/>
      <c r="J258" s="182">
        <f t="shared" si="0"/>
        <v>0</v>
      </c>
      <c r="K258" s="178" t="s">
        <v>139</v>
      </c>
      <c r="L258" s="41"/>
      <c r="M258" s="183" t="s">
        <v>32</v>
      </c>
      <c r="N258" s="184" t="s">
        <v>51</v>
      </c>
      <c r="O258" s="66"/>
      <c r="P258" s="185">
        <f t="shared" si="1"/>
        <v>0</v>
      </c>
      <c r="Q258" s="185">
        <v>5.6499999999999996E-3</v>
      </c>
      <c r="R258" s="185">
        <f t="shared" si="2"/>
        <v>0.2034</v>
      </c>
      <c r="S258" s="185">
        <v>0</v>
      </c>
      <c r="T258" s="186">
        <f t="shared" si="3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7" t="s">
        <v>259</v>
      </c>
      <c r="AT258" s="187" t="s">
        <v>135</v>
      </c>
      <c r="AU258" s="187" t="s">
        <v>21</v>
      </c>
      <c r="AY258" s="18" t="s">
        <v>132</v>
      </c>
      <c r="BE258" s="188">
        <f t="shared" si="4"/>
        <v>0</v>
      </c>
      <c r="BF258" s="188">
        <f t="shared" si="5"/>
        <v>0</v>
      </c>
      <c r="BG258" s="188">
        <f t="shared" si="6"/>
        <v>0</v>
      </c>
      <c r="BH258" s="188">
        <f t="shared" si="7"/>
        <v>0</v>
      </c>
      <c r="BI258" s="188">
        <f t="shared" si="8"/>
        <v>0</v>
      </c>
      <c r="BJ258" s="18" t="s">
        <v>141</v>
      </c>
      <c r="BK258" s="188">
        <f t="shared" si="9"/>
        <v>0</v>
      </c>
      <c r="BL258" s="18" t="s">
        <v>259</v>
      </c>
      <c r="BM258" s="187" t="s">
        <v>523</v>
      </c>
    </row>
    <row r="259" spans="1:65" s="2" customFormat="1" ht="24.2" customHeight="1">
      <c r="A259" s="36"/>
      <c r="B259" s="37"/>
      <c r="C259" s="176" t="s">
        <v>528</v>
      </c>
      <c r="D259" s="176" t="s">
        <v>135</v>
      </c>
      <c r="E259" s="177" t="s">
        <v>525</v>
      </c>
      <c r="F259" s="178" t="s">
        <v>526</v>
      </c>
      <c r="G259" s="179" t="s">
        <v>221</v>
      </c>
      <c r="H259" s="180">
        <v>28.6</v>
      </c>
      <c r="I259" s="181"/>
      <c r="J259" s="182">
        <f t="shared" si="0"/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 t="shared" si="1"/>
        <v>0</v>
      </c>
      <c r="Q259" s="185">
        <v>4.2900000000000004E-3</v>
      </c>
      <c r="R259" s="185">
        <f t="shared" si="2"/>
        <v>0.12269400000000001</v>
      </c>
      <c r="S259" s="185">
        <v>0</v>
      </c>
      <c r="T259" s="186">
        <f t="shared" si="3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259</v>
      </c>
      <c r="AT259" s="187" t="s">
        <v>135</v>
      </c>
      <c r="AU259" s="187" t="s">
        <v>21</v>
      </c>
      <c r="AY259" s="18" t="s">
        <v>132</v>
      </c>
      <c r="BE259" s="188">
        <f t="shared" si="4"/>
        <v>0</v>
      </c>
      <c r="BF259" s="188">
        <f t="shared" si="5"/>
        <v>0</v>
      </c>
      <c r="BG259" s="188">
        <f t="shared" si="6"/>
        <v>0</v>
      </c>
      <c r="BH259" s="188">
        <f t="shared" si="7"/>
        <v>0</v>
      </c>
      <c r="BI259" s="188">
        <f t="shared" si="8"/>
        <v>0</v>
      </c>
      <c r="BJ259" s="18" t="s">
        <v>141</v>
      </c>
      <c r="BK259" s="188">
        <f t="shared" si="9"/>
        <v>0</v>
      </c>
      <c r="BL259" s="18" t="s">
        <v>259</v>
      </c>
      <c r="BM259" s="187" t="s">
        <v>1309</v>
      </c>
    </row>
    <row r="260" spans="1:65" s="2" customFormat="1" ht="14.45" customHeight="1">
      <c r="A260" s="36"/>
      <c r="B260" s="37"/>
      <c r="C260" s="176" t="s">
        <v>532</v>
      </c>
      <c r="D260" s="176" t="s">
        <v>135</v>
      </c>
      <c r="E260" s="177" t="s">
        <v>529</v>
      </c>
      <c r="F260" s="178" t="s">
        <v>530</v>
      </c>
      <c r="G260" s="179" t="s">
        <v>221</v>
      </c>
      <c r="H260" s="180">
        <v>14.7</v>
      </c>
      <c r="I260" s="181"/>
      <c r="J260" s="182">
        <f t="shared" si="0"/>
        <v>0</v>
      </c>
      <c r="K260" s="178" t="s">
        <v>32</v>
      </c>
      <c r="L260" s="41"/>
      <c r="M260" s="183" t="s">
        <v>32</v>
      </c>
      <c r="N260" s="184" t="s">
        <v>51</v>
      </c>
      <c r="O260" s="66"/>
      <c r="P260" s="185">
        <f t="shared" si="1"/>
        <v>0</v>
      </c>
      <c r="Q260" s="185">
        <v>2.9099999999999998E-3</v>
      </c>
      <c r="R260" s="185">
        <f t="shared" si="2"/>
        <v>4.2776999999999996E-2</v>
      </c>
      <c r="S260" s="185">
        <v>0</v>
      </c>
      <c r="T260" s="186">
        <f t="shared" si="3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259</v>
      </c>
      <c r="AT260" s="187" t="s">
        <v>135</v>
      </c>
      <c r="AU260" s="187" t="s">
        <v>21</v>
      </c>
      <c r="AY260" s="18" t="s">
        <v>132</v>
      </c>
      <c r="BE260" s="188">
        <f t="shared" si="4"/>
        <v>0</v>
      </c>
      <c r="BF260" s="188">
        <f t="shared" si="5"/>
        <v>0</v>
      </c>
      <c r="BG260" s="188">
        <f t="shared" si="6"/>
        <v>0</v>
      </c>
      <c r="BH260" s="188">
        <f t="shared" si="7"/>
        <v>0</v>
      </c>
      <c r="BI260" s="188">
        <f t="shared" si="8"/>
        <v>0</v>
      </c>
      <c r="BJ260" s="18" t="s">
        <v>141</v>
      </c>
      <c r="BK260" s="188">
        <f t="shared" si="9"/>
        <v>0</v>
      </c>
      <c r="BL260" s="18" t="s">
        <v>259</v>
      </c>
      <c r="BM260" s="187" t="s">
        <v>1310</v>
      </c>
    </row>
    <row r="261" spans="1:65" s="2" customFormat="1" ht="24.2" customHeight="1">
      <c r="A261" s="36"/>
      <c r="B261" s="37"/>
      <c r="C261" s="176" t="s">
        <v>536</v>
      </c>
      <c r="D261" s="176" t="s">
        <v>135</v>
      </c>
      <c r="E261" s="177" t="s">
        <v>533</v>
      </c>
      <c r="F261" s="178" t="s">
        <v>534</v>
      </c>
      <c r="G261" s="179" t="s">
        <v>191</v>
      </c>
      <c r="H261" s="180">
        <v>6</v>
      </c>
      <c r="I261" s="181"/>
      <c r="J261" s="182">
        <f t="shared" si="0"/>
        <v>0</v>
      </c>
      <c r="K261" s="178" t="s">
        <v>139</v>
      </c>
      <c r="L261" s="41"/>
      <c r="M261" s="183" t="s">
        <v>32</v>
      </c>
      <c r="N261" s="184" t="s">
        <v>51</v>
      </c>
      <c r="O261" s="66"/>
      <c r="P261" s="185">
        <f t="shared" si="1"/>
        <v>0</v>
      </c>
      <c r="Q261" s="185">
        <v>1.082E-2</v>
      </c>
      <c r="R261" s="185">
        <f t="shared" si="2"/>
        <v>6.4920000000000005E-2</v>
      </c>
      <c r="S261" s="185">
        <v>0</v>
      </c>
      <c r="T261" s="186">
        <f t="shared" si="3"/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7" t="s">
        <v>259</v>
      </c>
      <c r="AT261" s="187" t="s">
        <v>135</v>
      </c>
      <c r="AU261" s="187" t="s">
        <v>21</v>
      </c>
      <c r="AY261" s="18" t="s">
        <v>132</v>
      </c>
      <c r="BE261" s="188">
        <f t="shared" si="4"/>
        <v>0</v>
      </c>
      <c r="BF261" s="188">
        <f t="shared" si="5"/>
        <v>0</v>
      </c>
      <c r="BG261" s="188">
        <f t="shared" si="6"/>
        <v>0</v>
      </c>
      <c r="BH261" s="188">
        <f t="shared" si="7"/>
        <v>0</v>
      </c>
      <c r="BI261" s="188">
        <f t="shared" si="8"/>
        <v>0</v>
      </c>
      <c r="BJ261" s="18" t="s">
        <v>141</v>
      </c>
      <c r="BK261" s="188">
        <f t="shared" si="9"/>
        <v>0</v>
      </c>
      <c r="BL261" s="18" t="s">
        <v>259</v>
      </c>
      <c r="BM261" s="187" t="s">
        <v>535</v>
      </c>
    </row>
    <row r="262" spans="1:65" s="2" customFormat="1" ht="14.45" customHeight="1">
      <c r="A262" s="36"/>
      <c r="B262" s="37"/>
      <c r="C262" s="176" t="s">
        <v>540</v>
      </c>
      <c r="D262" s="176" t="s">
        <v>135</v>
      </c>
      <c r="E262" s="177" t="s">
        <v>537</v>
      </c>
      <c r="F262" s="178" t="s">
        <v>538</v>
      </c>
      <c r="G262" s="179" t="s">
        <v>221</v>
      </c>
      <c r="H262" s="180">
        <v>39.200000000000003</v>
      </c>
      <c r="I262" s="181"/>
      <c r="J262" s="182">
        <f t="shared" si="0"/>
        <v>0</v>
      </c>
      <c r="K262" s="178" t="s">
        <v>139</v>
      </c>
      <c r="L262" s="41"/>
      <c r="M262" s="183" t="s">
        <v>32</v>
      </c>
      <c r="N262" s="184" t="s">
        <v>51</v>
      </c>
      <c r="O262" s="66"/>
      <c r="P262" s="185">
        <f t="shared" si="1"/>
        <v>0</v>
      </c>
      <c r="Q262" s="185">
        <v>0</v>
      </c>
      <c r="R262" s="185">
        <f t="shared" si="2"/>
        <v>0</v>
      </c>
      <c r="S262" s="185">
        <v>0</v>
      </c>
      <c r="T262" s="186">
        <f t="shared" si="3"/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7" t="s">
        <v>259</v>
      </c>
      <c r="AT262" s="187" t="s">
        <v>135</v>
      </c>
      <c r="AU262" s="187" t="s">
        <v>21</v>
      </c>
      <c r="AY262" s="18" t="s">
        <v>132</v>
      </c>
      <c r="BE262" s="188">
        <f t="shared" si="4"/>
        <v>0</v>
      </c>
      <c r="BF262" s="188">
        <f t="shared" si="5"/>
        <v>0</v>
      </c>
      <c r="BG262" s="188">
        <f t="shared" si="6"/>
        <v>0</v>
      </c>
      <c r="BH262" s="188">
        <f t="shared" si="7"/>
        <v>0</v>
      </c>
      <c r="BI262" s="188">
        <f t="shared" si="8"/>
        <v>0</v>
      </c>
      <c r="BJ262" s="18" t="s">
        <v>141</v>
      </c>
      <c r="BK262" s="188">
        <f t="shared" si="9"/>
        <v>0</v>
      </c>
      <c r="BL262" s="18" t="s">
        <v>259</v>
      </c>
      <c r="BM262" s="187" t="s">
        <v>539</v>
      </c>
    </row>
    <row r="263" spans="1:65" s="2" customFormat="1" ht="14.45" customHeight="1">
      <c r="A263" s="36"/>
      <c r="B263" s="37"/>
      <c r="C263" s="176" t="s">
        <v>544</v>
      </c>
      <c r="D263" s="176" t="s">
        <v>135</v>
      </c>
      <c r="E263" s="177" t="s">
        <v>541</v>
      </c>
      <c r="F263" s="178" t="s">
        <v>542</v>
      </c>
      <c r="G263" s="179" t="s">
        <v>373</v>
      </c>
      <c r="H263" s="180">
        <v>4</v>
      </c>
      <c r="I263" s="181"/>
      <c r="J263" s="182">
        <f t="shared" si="0"/>
        <v>0</v>
      </c>
      <c r="K263" s="178" t="s">
        <v>139</v>
      </c>
      <c r="L263" s="41"/>
      <c r="M263" s="183" t="s">
        <v>32</v>
      </c>
      <c r="N263" s="184" t="s">
        <v>51</v>
      </c>
      <c r="O263" s="66"/>
      <c r="P263" s="185">
        <f t="shared" si="1"/>
        <v>0</v>
      </c>
      <c r="Q263" s="185">
        <v>0</v>
      </c>
      <c r="R263" s="185">
        <f t="shared" si="2"/>
        <v>0</v>
      </c>
      <c r="S263" s="185">
        <v>0</v>
      </c>
      <c r="T263" s="186">
        <f t="shared" si="3"/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259</v>
      </c>
      <c r="AT263" s="187" t="s">
        <v>135</v>
      </c>
      <c r="AU263" s="187" t="s">
        <v>21</v>
      </c>
      <c r="AY263" s="18" t="s">
        <v>132</v>
      </c>
      <c r="BE263" s="188">
        <f t="shared" si="4"/>
        <v>0</v>
      </c>
      <c r="BF263" s="188">
        <f t="shared" si="5"/>
        <v>0</v>
      </c>
      <c r="BG263" s="188">
        <f t="shared" si="6"/>
        <v>0</v>
      </c>
      <c r="BH263" s="188">
        <f t="shared" si="7"/>
        <v>0</v>
      </c>
      <c r="BI263" s="188">
        <f t="shared" si="8"/>
        <v>0</v>
      </c>
      <c r="BJ263" s="18" t="s">
        <v>141</v>
      </c>
      <c r="BK263" s="188">
        <f t="shared" si="9"/>
        <v>0</v>
      </c>
      <c r="BL263" s="18" t="s">
        <v>259</v>
      </c>
      <c r="BM263" s="187" t="s">
        <v>543</v>
      </c>
    </row>
    <row r="264" spans="1:65" s="2" customFormat="1" ht="24.2" customHeight="1">
      <c r="A264" s="36"/>
      <c r="B264" s="37"/>
      <c r="C264" s="176" t="s">
        <v>548</v>
      </c>
      <c r="D264" s="176" t="s">
        <v>135</v>
      </c>
      <c r="E264" s="177" t="s">
        <v>545</v>
      </c>
      <c r="F264" s="178" t="s">
        <v>546</v>
      </c>
      <c r="G264" s="179" t="s">
        <v>221</v>
      </c>
      <c r="H264" s="180">
        <v>30.4</v>
      </c>
      <c r="I264" s="181"/>
      <c r="J264" s="182">
        <f t="shared" si="0"/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 t="shared" si="1"/>
        <v>0</v>
      </c>
      <c r="Q264" s="185">
        <v>2.1700000000000001E-3</v>
      </c>
      <c r="R264" s="185">
        <f t="shared" si="2"/>
        <v>6.5967999999999999E-2</v>
      </c>
      <c r="S264" s="185">
        <v>0</v>
      </c>
      <c r="T264" s="186">
        <f t="shared" si="3"/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 t="shared" si="4"/>
        <v>0</v>
      </c>
      <c r="BF264" s="188">
        <f t="shared" si="5"/>
        <v>0</v>
      </c>
      <c r="BG264" s="188">
        <f t="shared" si="6"/>
        <v>0</v>
      </c>
      <c r="BH264" s="188">
        <f t="shared" si="7"/>
        <v>0</v>
      </c>
      <c r="BI264" s="188">
        <f t="shared" si="8"/>
        <v>0</v>
      </c>
      <c r="BJ264" s="18" t="s">
        <v>141</v>
      </c>
      <c r="BK264" s="188">
        <f t="shared" si="9"/>
        <v>0</v>
      </c>
      <c r="BL264" s="18" t="s">
        <v>259</v>
      </c>
      <c r="BM264" s="187" t="s">
        <v>1311</v>
      </c>
    </row>
    <row r="265" spans="1:65" s="2" customFormat="1" ht="14.45" customHeight="1">
      <c r="A265" s="36"/>
      <c r="B265" s="37"/>
      <c r="C265" s="176" t="s">
        <v>552</v>
      </c>
      <c r="D265" s="176" t="s">
        <v>135</v>
      </c>
      <c r="E265" s="177" t="s">
        <v>549</v>
      </c>
      <c r="F265" s="178" t="s">
        <v>550</v>
      </c>
      <c r="G265" s="179" t="s">
        <v>373</v>
      </c>
      <c r="H265" s="180">
        <v>6</v>
      </c>
      <c r="I265" s="181"/>
      <c r="J265" s="182">
        <f t="shared" si="0"/>
        <v>0</v>
      </c>
      <c r="K265" s="178" t="s">
        <v>32</v>
      </c>
      <c r="L265" s="41"/>
      <c r="M265" s="183" t="s">
        <v>32</v>
      </c>
      <c r="N265" s="184" t="s">
        <v>51</v>
      </c>
      <c r="O265" s="66"/>
      <c r="P265" s="185">
        <f t="shared" si="1"/>
        <v>0</v>
      </c>
      <c r="Q265" s="185">
        <v>0</v>
      </c>
      <c r="R265" s="185">
        <f t="shared" si="2"/>
        <v>0</v>
      </c>
      <c r="S265" s="185">
        <v>0</v>
      </c>
      <c r="T265" s="186">
        <f t="shared" si="3"/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259</v>
      </c>
      <c r="AT265" s="187" t="s">
        <v>135</v>
      </c>
      <c r="AU265" s="187" t="s">
        <v>21</v>
      </c>
      <c r="AY265" s="18" t="s">
        <v>132</v>
      </c>
      <c r="BE265" s="188">
        <f t="shared" si="4"/>
        <v>0</v>
      </c>
      <c r="BF265" s="188">
        <f t="shared" si="5"/>
        <v>0</v>
      </c>
      <c r="BG265" s="188">
        <f t="shared" si="6"/>
        <v>0</v>
      </c>
      <c r="BH265" s="188">
        <f t="shared" si="7"/>
        <v>0</v>
      </c>
      <c r="BI265" s="188">
        <f t="shared" si="8"/>
        <v>0</v>
      </c>
      <c r="BJ265" s="18" t="s">
        <v>141</v>
      </c>
      <c r="BK265" s="188">
        <f t="shared" si="9"/>
        <v>0</v>
      </c>
      <c r="BL265" s="18" t="s">
        <v>259</v>
      </c>
      <c r="BM265" s="187" t="s">
        <v>1312</v>
      </c>
    </row>
    <row r="266" spans="1:65" s="2" customFormat="1" ht="14.45" customHeight="1">
      <c r="A266" s="36"/>
      <c r="B266" s="37"/>
      <c r="C266" s="176" t="s">
        <v>556</v>
      </c>
      <c r="D266" s="176" t="s">
        <v>135</v>
      </c>
      <c r="E266" s="177" t="s">
        <v>553</v>
      </c>
      <c r="F266" s="178" t="s">
        <v>554</v>
      </c>
      <c r="G266" s="179" t="s">
        <v>373</v>
      </c>
      <c r="H266" s="180">
        <v>6</v>
      </c>
      <c r="I266" s="181"/>
      <c r="J266" s="182">
        <f t="shared" si="0"/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 t="shared" si="1"/>
        <v>0</v>
      </c>
      <c r="Q266" s="185">
        <v>0</v>
      </c>
      <c r="R266" s="185">
        <f t="shared" si="2"/>
        <v>0</v>
      </c>
      <c r="S266" s="185">
        <v>1.6500000000000001E-2</v>
      </c>
      <c r="T266" s="186">
        <f t="shared" si="3"/>
        <v>9.9000000000000005E-2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 t="shared" si="4"/>
        <v>0</v>
      </c>
      <c r="BF266" s="188">
        <f t="shared" si="5"/>
        <v>0</v>
      </c>
      <c r="BG266" s="188">
        <f t="shared" si="6"/>
        <v>0</v>
      </c>
      <c r="BH266" s="188">
        <f t="shared" si="7"/>
        <v>0</v>
      </c>
      <c r="BI266" s="188">
        <f t="shared" si="8"/>
        <v>0</v>
      </c>
      <c r="BJ266" s="18" t="s">
        <v>141</v>
      </c>
      <c r="BK266" s="188">
        <f t="shared" si="9"/>
        <v>0</v>
      </c>
      <c r="BL266" s="18" t="s">
        <v>259</v>
      </c>
      <c r="BM266" s="187" t="s">
        <v>1313</v>
      </c>
    </row>
    <row r="267" spans="1:65" s="2" customFormat="1" ht="14.45" customHeight="1">
      <c r="A267" s="36"/>
      <c r="B267" s="37"/>
      <c r="C267" s="176" t="s">
        <v>560</v>
      </c>
      <c r="D267" s="176" t="s">
        <v>135</v>
      </c>
      <c r="E267" s="177" t="s">
        <v>557</v>
      </c>
      <c r="F267" s="178" t="s">
        <v>558</v>
      </c>
      <c r="G267" s="179" t="s">
        <v>242</v>
      </c>
      <c r="H267" s="180">
        <v>2.29</v>
      </c>
      <c r="I267" s="181"/>
      <c r="J267" s="182">
        <f t="shared" si="0"/>
        <v>0</v>
      </c>
      <c r="K267" s="178" t="s">
        <v>139</v>
      </c>
      <c r="L267" s="41"/>
      <c r="M267" s="183" t="s">
        <v>32</v>
      </c>
      <c r="N267" s="184" t="s">
        <v>51</v>
      </c>
      <c r="O267" s="66"/>
      <c r="P267" s="185">
        <f t="shared" si="1"/>
        <v>0</v>
      </c>
      <c r="Q267" s="185">
        <v>0</v>
      </c>
      <c r="R267" s="185">
        <f t="shared" si="2"/>
        <v>0</v>
      </c>
      <c r="S267" s="185">
        <v>0</v>
      </c>
      <c r="T267" s="186">
        <f t="shared" si="3"/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259</v>
      </c>
      <c r="AT267" s="187" t="s">
        <v>135</v>
      </c>
      <c r="AU267" s="187" t="s">
        <v>21</v>
      </c>
      <c r="AY267" s="18" t="s">
        <v>132</v>
      </c>
      <c r="BE267" s="188">
        <f t="shared" si="4"/>
        <v>0</v>
      </c>
      <c r="BF267" s="188">
        <f t="shared" si="5"/>
        <v>0</v>
      </c>
      <c r="BG267" s="188">
        <f t="shared" si="6"/>
        <v>0</v>
      </c>
      <c r="BH267" s="188">
        <f t="shared" si="7"/>
        <v>0</v>
      </c>
      <c r="BI267" s="188">
        <f t="shared" si="8"/>
        <v>0</v>
      </c>
      <c r="BJ267" s="18" t="s">
        <v>141</v>
      </c>
      <c r="BK267" s="188">
        <f t="shared" si="9"/>
        <v>0</v>
      </c>
      <c r="BL267" s="18" t="s">
        <v>259</v>
      </c>
      <c r="BM267" s="187" t="s">
        <v>559</v>
      </c>
    </row>
    <row r="268" spans="1:65" s="2" customFormat="1" ht="24.2" customHeight="1">
      <c r="A268" s="36"/>
      <c r="B268" s="37"/>
      <c r="C268" s="176" t="s">
        <v>568</v>
      </c>
      <c r="D268" s="176" t="s">
        <v>135</v>
      </c>
      <c r="E268" s="177" t="s">
        <v>561</v>
      </c>
      <c r="F268" s="178" t="s">
        <v>562</v>
      </c>
      <c r="G268" s="179" t="s">
        <v>242</v>
      </c>
      <c r="H268" s="180">
        <v>0.16600000000000001</v>
      </c>
      <c r="I268" s="181"/>
      <c r="J268" s="182">
        <f t="shared" si="0"/>
        <v>0</v>
      </c>
      <c r="K268" s="178" t="s">
        <v>139</v>
      </c>
      <c r="L268" s="41"/>
      <c r="M268" s="183" t="s">
        <v>32</v>
      </c>
      <c r="N268" s="184" t="s">
        <v>51</v>
      </c>
      <c r="O268" s="66"/>
      <c r="P268" s="185">
        <f t="shared" si="1"/>
        <v>0</v>
      </c>
      <c r="Q268" s="185">
        <v>0</v>
      </c>
      <c r="R268" s="185">
        <f t="shared" si="2"/>
        <v>0</v>
      </c>
      <c r="S268" s="185">
        <v>0</v>
      </c>
      <c r="T268" s="186">
        <f t="shared" si="3"/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259</v>
      </c>
      <c r="AT268" s="187" t="s">
        <v>135</v>
      </c>
      <c r="AU268" s="187" t="s">
        <v>21</v>
      </c>
      <c r="AY268" s="18" t="s">
        <v>132</v>
      </c>
      <c r="BE268" s="188">
        <f t="shared" si="4"/>
        <v>0</v>
      </c>
      <c r="BF268" s="188">
        <f t="shared" si="5"/>
        <v>0</v>
      </c>
      <c r="BG268" s="188">
        <f t="shared" si="6"/>
        <v>0</v>
      </c>
      <c r="BH268" s="188">
        <f t="shared" si="7"/>
        <v>0</v>
      </c>
      <c r="BI268" s="188">
        <f t="shared" si="8"/>
        <v>0</v>
      </c>
      <c r="BJ268" s="18" t="s">
        <v>141</v>
      </c>
      <c r="BK268" s="188">
        <f t="shared" si="9"/>
        <v>0</v>
      </c>
      <c r="BL268" s="18" t="s">
        <v>259</v>
      </c>
      <c r="BM268" s="187" t="s">
        <v>563</v>
      </c>
    </row>
    <row r="269" spans="1:65" s="12" customFormat="1" ht="25.9" customHeight="1">
      <c r="B269" s="160"/>
      <c r="C269" s="161"/>
      <c r="D269" s="162" t="s">
        <v>78</v>
      </c>
      <c r="E269" s="163" t="s">
        <v>564</v>
      </c>
      <c r="F269" s="163" t="s">
        <v>565</v>
      </c>
      <c r="G269" s="161"/>
      <c r="H269" s="161"/>
      <c r="I269" s="164"/>
      <c r="J269" s="165">
        <f>BK269</f>
        <v>0</v>
      </c>
      <c r="K269" s="161"/>
      <c r="L269" s="166"/>
      <c r="M269" s="167"/>
      <c r="N269" s="168"/>
      <c r="O269" s="168"/>
      <c r="P269" s="169">
        <f>P270+P284+P310+P315+P317+P319+P330+P333+P335+P339+P344+P349</f>
        <v>0</v>
      </c>
      <c r="Q269" s="168"/>
      <c r="R269" s="169">
        <f>R270+R284+R310+R315+R317+R319+R330+R333+R335+R339+R344+R349</f>
        <v>8.2351741200000017</v>
      </c>
      <c r="S269" s="168"/>
      <c r="T269" s="170">
        <f>T270+T284+T310+T315+T317+T319+T330+T333+T335+T339+T344+T349</f>
        <v>0.70389000000000002</v>
      </c>
      <c r="AR269" s="171" t="s">
        <v>141</v>
      </c>
      <c r="AT269" s="172" t="s">
        <v>78</v>
      </c>
      <c r="AU269" s="172" t="s">
        <v>79</v>
      </c>
      <c r="AY269" s="171" t="s">
        <v>132</v>
      </c>
      <c r="BK269" s="173">
        <f>BK270+BK284+BK310+BK315+BK317+BK319+BK330+BK333+BK335+BK339+BK344+BK349</f>
        <v>0</v>
      </c>
    </row>
    <row r="270" spans="1:65" s="12" customFormat="1" ht="22.9" customHeight="1">
      <c r="B270" s="160"/>
      <c r="C270" s="161"/>
      <c r="D270" s="162" t="s">
        <v>78</v>
      </c>
      <c r="E270" s="174" t="s">
        <v>566</v>
      </c>
      <c r="F270" s="174" t="s">
        <v>567</v>
      </c>
      <c r="G270" s="161"/>
      <c r="H270" s="161"/>
      <c r="I270" s="164"/>
      <c r="J270" s="175">
        <f>BK270</f>
        <v>0</v>
      </c>
      <c r="K270" s="161"/>
      <c r="L270" s="166"/>
      <c r="M270" s="167"/>
      <c r="N270" s="168"/>
      <c r="O270" s="168"/>
      <c r="P270" s="169">
        <f>SUM(P271:P283)</f>
        <v>0</v>
      </c>
      <c r="Q270" s="168"/>
      <c r="R270" s="169">
        <f>SUM(R271:R283)</f>
        <v>0.42784800000000001</v>
      </c>
      <c r="S270" s="168"/>
      <c r="T270" s="170">
        <f>SUM(T271:T283)</f>
        <v>0.28349999999999997</v>
      </c>
      <c r="AR270" s="171" t="s">
        <v>141</v>
      </c>
      <c r="AT270" s="172" t="s">
        <v>78</v>
      </c>
      <c r="AU270" s="172" t="s">
        <v>21</v>
      </c>
      <c r="AY270" s="171" t="s">
        <v>132</v>
      </c>
      <c r="BK270" s="173">
        <f>SUM(BK271:BK283)</f>
        <v>0</v>
      </c>
    </row>
    <row r="271" spans="1:65" s="2" customFormat="1" ht="24.2" customHeight="1">
      <c r="A271" s="36"/>
      <c r="B271" s="37"/>
      <c r="C271" s="176" t="s">
        <v>573</v>
      </c>
      <c r="D271" s="176" t="s">
        <v>135</v>
      </c>
      <c r="E271" s="177" t="s">
        <v>569</v>
      </c>
      <c r="F271" s="178" t="s">
        <v>570</v>
      </c>
      <c r="G271" s="179" t="s">
        <v>191</v>
      </c>
      <c r="H271" s="180">
        <v>63</v>
      </c>
      <c r="I271" s="181"/>
      <c r="J271" s="182">
        <f>ROUND(I271*H271,2)</f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141</v>
      </c>
      <c r="AY271" s="18" t="s">
        <v>132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18" t="s">
        <v>141</v>
      </c>
      <c r="BK271" s="188">
        <f>ROUND(I271*H271,2)</f>
        <v>0</v>
      </c>
      <c r="BL271" s="18" t="s">
        <v>259</v>
      </c>
      <c r="BM271" s="187" t="s">
        <v>571</v>
      </c>
    </row>
    <row r="272" spans="1:65" s="13" customFormat="1">
      <c r="B272" s="194"/>
      <c r="C272" s="195"/>
      <c r="D272" s="196" t="s">
        <v>193</v>
      </c>
      <c r="E272" s="197" t="s">
        <v>32</v>
      </c>
      <c r="F272" s="198" t="s">
        <v>572</v>
      </c>
      <c r="G272" s="195"/>
      <c r="H272" s="199">
        <v>63</v>
      </c>
      <c r="I272" s="200"/>
      <c r="J272" s="195"/>
      <c r="K272" s="195"/>
      <c r="L272" s="201"/>
      <c r="M272" s="202"/>
      <c r="N272" s="203"/>
      <c r="O272" s="203"/>
      <c r="P272" s="203"/>
      <c r="Q272" s="203"/>
      <c r="R272" s="203"/>
      <c r="S272" s="203"/>
      <c r="T272" s="204"/>
      <c r="AT272" s="205" t="s">
        <v>193</v>
      </c>
      <c r="AU272" s="205" t="s">
        <v>141</v>
      </c>
      <c r="AV272" s="13" t="s">
        <v>141</v>
      </c>
      <c r="AW272" s="13" t="s">
        <v>41</v>
      </c>
      <c r="AX272" s="13" t="s">
        <v>79</v>
      </c>
      <c r="AY272" s="205" t="s">
        <v>132</v>
      </c>
    </row>
    <row r="273" spans="1:65" s="14" customFormat="1">
      <c r="B273" s="206"/>
      <c r="C273" s="207"/>
      <c r="D273" s="196" t="s">
        <v>193</v>
      </c>
      <c r="E273" s="208" t="s">
        <v>32</v>
      </c>
      <c r="F273" s="209" t="s">
        <v>195</v>
      </c>
      <c r="G273" s="207"/>
      <c r="H273" s="210">
        <v>63</v>
      </c>
      <c r="I273" s="211"/>
      <c r="J273" s="207"/>
      <c r="K273" s="207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193</v>
      </c>
      <c r="AU273" s="216" t="s">
        <v>141</v>
      </c>
      <c r="AV273" s="14" t="s">
        <v>150</v>
      </c>
      <c r="AW273" s="14" t="s">
        <v>41</v>
      </c>
      <c r="AX273" s="14" t="s">
        <v>21</v>
      </c>
      <c r="AY273" s="216" t="s">
        <v>132</v>
      </c>
    </row>
    <row r="274" spans="1:65" s="2" customFormat="1" ht="14.45" customHeight="1">
      <c r="A274" s="36"/>
      <c r="B274" s="37"/>
      <c r="C274" s="217" t="s">
        <v>578</v>
      </c>
      <c r="D274" s="217" t="s">
        <v>234</v>
      </c>
      <c r="E274" s="218" t="s">
        <v>574</v>
      </c>
      <c r="F274" s="219" t="s">
        <v>575</v>
      </c>
      <c r="G274" s="220" t="s">
        <v>242</v>
      </c>
      <c r="H274" s="221">
        <v>6.9000000000000006E-2</v>
      </c>
      <c r="I274" s="222"/>
      <c r="J274" s="223">
        <f>ROUND(I274*H274,2)</f>
        <v>0</v>
      </c>
      <c r="K274" s="219" t="s">
        <v>139</v>
      </c>
      <c r="L274" s="224"/>
      <c r="M274" s="225" t="s">
        <v>32</v>
      </c>
      <c r="N274" s="226" t="s">
        <v>51</v>
      </c>
      <c r="O274" s="66"/>
      <c r="P274" s="185">
        <f>O274*H274</f>
        <v>0</v>
      </c>
      <c r="Q274" s="185">
        <v>1</v>
      </c>
      <c r="R274" s="185">
        <f>Q274*H274</f>
        <v>6.9000000000000006E-2</v>
      </c>
      <c r="S274" s="185">
        <v>0</v>
      </c>
      <c r="T274" s="18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7" t="s">
        <v>342</v>
      </c>
      <c r="AT274" s="187" t="s">
        <v>234</v>
      </c>
      <c r="AU274" s="187" t="s">
        <v>141</v>
      </c>
      <c r="AY274" s="18" t="s">
        <v>132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18" t="s">
        <v>141</v>
      </c>
      <c r="BK274" s="188">
        <f>ROUND(I274*H274,2)</f>
        <v>0</v>
      </c>
      <c r="BL274" s="18" t="s">
        <v>259</v>
      </c>
      <c r="BM274" s="187" t="s">
        <v>576</v>
      </c>
    </row>
    <row r="275" spans="1:65" s="13" customFormat="1">
      <c r="B275" s="194"/>
      <c r="C275" s="195"/>
      <c r="D275" s="196" t="s">
        <v>193</v>
      </c>
      <c r="E275" s="195"/>
      <c r="F275" s="198" t="s">
        <v>577</v>
      </c>
      <c r="G275" s="195"/>
      <c r="H275" s="199">
        <v>6.9000000000000006E-2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193</v>
      </c>
      <c r="AU275" s="205" t="s">
        <v>141</v>
      </c>
      <c r="AV275" s="13" t="s">
        <v>141</v>
      </c>
      <c r="AW275" s="13" t="s">
        <v>4</v>
      </c>
      <c r="AX275" s="13" t="s">
        <v>21</v>
      </c>
      <c r="AY275" s="205" t="s">
        <v>132</v>
      </c>
    </row>
    <row r="276" spans="1:65" s="2" customFormat="1" ht="14.45" customHeight="1">
      <c r="A276" s="36"/>
      <c r="B276" s="37"/>
      <c r="C276" s="176" t="s">
        <v>582</v>
      </c>
      <c r="D276" s="176" t="s">
        <v>135</v>
      </c>
      <c r="E276" s="177" t="s">
        <v>579</v>
      </c>
      <c r="F276" s="178" t="s">
        <v>580</v>
      </c>
      <c r="G276" s="179" t="s">
        <v>191</v>
      </c>
      <c r="H276" s="180">
        <v>63</v>
      </c>
      <c r="I276" s="181"/>
      <c r="J276" s="182">
        <f>ROUND(I276*H276,2)</f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>O276*H276</f>
        <v>0</v>
      </c>
      <c r="Q276" s="185">
        <v>0</v>
      </c>
      <c r="R276" s="185">
        <f>Q276*H276</f>
        <v>0</v>
      </c>
      <c r="S276" s="185">
        <v>4.4999999999999997E-3</v>
      </c>
      <c r="T276" s="186">
        <f>S276*H276</f>
        <v>0.28349999999999997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150</v>
      </c>
      <c r="AT276" s="187" t="s">
        <v>135</v>
      </c>
      <c r="AU276" s="187" t="s">
        <v>141</v>
      </c>
      <c r="AY276" s="18" t="s">
        <v>132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8" t="s">
        <v>141</v>
      </c>
      <c r="BK276" s="188">
        <f>ROUND(I276*H276,2)</f>
        <v>0</v>
      </c>
      <c r="BL276" s="18" t="s">
        <v>150</v>
      </c>
      <c r="BM276" s="187" t="s">
        <v>1314</v>
      </c>
    </row>
    <row r="277" spans="1:65" s="2" customFormat="1" ht="14.45" customHeight="1">
      <c r="A277" s="36"/>
      <c r="B277" s="37"/>
      <c r="C277" s="176" t="s">
        <v>586</v>
      </c>
      <c r="D277" s="176" t="s">
        <v>135</v>
      </c>
      <c r="E277" s="177" t="s">
        <v>583</v>
      </c>
      <c r="F277" s="178" t="s">
        <v>584</v>
      </c>
      <c r="G277" s="179" t="s">
        <v>191</v>
      </c>
      <c r="H277" s="180">
        <v>63</v>
      </c>
      <c r="I277" s="181"/>
      <c r="J277" s="182">
        <f>ROUND(I277*H277,2)</f>
        <v>0</v>
      </c>
      <c r="K277" s="178" t="s">
        <v>139</v>
      </c>
      <c r="L277" s="41"/>
      <c r="M277" s="183" t="s">
        <v>32</v>
      </c>
      <c r="N277" s="184" t="s">
        <v>51</v>
      </c>
      <c r="O277" s="66"/>
      <c r="P277" s="185">
        <f>O277*H277</f>
        <v>0</v>
      </c>
      <c r="Q277" s="185">
        <v>4.0000000000000002E-4</v>
      </c>
      <c r="R277" s="185">
        <f>Q277*H277</f>
        <v>2.52E-2</v>
      </c>
      <c r="S277" s="185">
        <v>0</v>
      </c>
      <c r="T277" s="18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259</v>
      </c>
      <c r="AT277" s="187" t="s">
        <v>135</v>
      </c>
      <c r="AU277" s="187" t="s">
        <v>141</v>
      </c>
      <c r="AY277" s="18" t="s">
        <v>132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8" t="s">
        <v>141</v>
      </c>
      <c r="BK277" s="188">
        <f>ROUND(I277*H277,2)</f>
        <v>0</v>
      </c>
      <c r="BL277" s="18" t="s">
        <v>259</v>
      </c>
      <c r="BM277" s="187" t="s">
        <v>585</v>
      </c>
    </row>
    <row r="278" spans="1:65" s="2" customFormat="1" ht="14.45" customHeight="1">
      <c r="A278" s="36"/>
      <c r="B278" s="37"/>
      <c r="C278" s="217" t="s">
        <v>591</v>
      </c>
      <c r="D278" s="217" t="s">
        <v>234</v>
      </c>
      <c r="E278" s="218" t="s">
        <v>587</v>
      </c>
      <c r="F278" s="219" t="s">
        <v>588</v>
      </c>
      <c r="G278" s="220" t="s">
        <v>191</v>
      </c>
      <c r="H278" s="221">
        <v>75.599999999999994</v>
      </c>
      <c r="I278" s="222"/>
      <c r="J278" s="223">
        <f>ROUND(I278*H278,2)</f>
        <v>0</v>
      </c>
      <c r="K278" s="219" t="s">
        <v>139</v>
      </c>
      <c r="L278" s="224"/>
      <c r="M278" s="225" t="s">
        <v>32</v>
      </c>
      <c r="N278" s="226" t="s">
        <v>51</v>
      </c>
      <c r="O278" s="66"/>
      <c r="P278" s="185">
        <f>O278*H278</f>
        <v>0</v>
      </c>
      <c r="Q278" s="185">
        <v>3.8800000000000002E-3</v>
      </c>
      <c r="R278" s="185">
        <f>Q278*H278</f>
        <v>0.29332799999999998</v>
      </c>
      <c r="S278" s="185">
        <v>0</v>
      </c>
      <c r="T278" s="18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342</v>
      </c>
      <c r="AT278" s="187" t="s">
        <v>234</v>
      </c>
      <c r="AU278" s="187" t="s">
        <v>141</v>
      </c>
      <c r="AY278" s="18" t="s">
        <v>132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8" t="s">
        <v>141</v>
      </c>
      <c r="BK278" s="188">
        <f>ROUND(I278*H278,2)</f>
        <v>0</v>
      </c>
      <c r="BL278" s="18" t="s">
        <v>259</v>
      </c>
      <c r="BM278" s="187" t="s">
        <v>589</v>
      </c>
    </row>
    <row r="279" spans="1:65" s="13" customFormat="1">
      <c r="B279" s="194"/>
      <c r="C279" s="195"/>
      <c r="D279" s="196" t="s">
        <v>193</v>
      </c>
      <c r="E279" s="195"/>
      <c r="F279" s="198" t="s">
        <v>590</v>
      </c>
      <c r="G279" s="195"/>
      <c r="H279" s="199">
        <v>75.599999999999994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193</v>
      </c>
      <c r="AU279" s="205" t="s">
        <v>141</v>
      </c>
      <c r="AV279" s="13" t="s">
        <v>141</v>
      </c>
      <c r="AW279" s="13" t="s">
        <v>4</v>
      </c>
      <c r="AX279" s="13" t="s">
        <v>21</v>
      </c>
      <c r="AY279" s="205" t="s">
        <v>132</v>
      </c>
    </row>
    <row r="280" spans="1:65" s="2" customFormat="1" ht="24.2" customHeight="1">
      <c r="A280" s="36"/>
      <c r="B280" s="37"/>
      <c r="C280" s="176" t="s">
        <v>595</v>
      </c>
      <c r="D280" s="176" t="s">
        <v>135</v>
      </c>
      <c r="E280" s="177" t="s">
        <v>592</v>
      </c>
      <c r="F280" s="178" t="s">
        <v>593</v>
      </c>
      <c r="G280" s="179" t="s">
        <v>191</v>
      </c>
      <c r="H280" s="180">
        <v>63</v>
      </c>
      <c r="I280" s="181"/>
      <c r="J280" s="182">
        <f>ROUND(I280*H280,2)</f>
        <v>0</v>
      </c>
      <c r="K280" s="178" t="s">
        <v>139</v>
      </c>
      <c r="L280" s="41"/>
      <c r="M280" s="183" t="s">
        <v>32</v>
      </c>
      <c r="N280" s="184" t="s">
        <v>51</v>
      </c>
      <c r="O280" s="66"/>
      <c r="P280" s="185">
        <f>O280*H280</f>
        <v>0</v>
      </c>
      <c r="Q280" s="185">
        <v>4.0000000000000003E-5</v>
      </c>
      <c r="R280" s="185">
        <f>Q280*H280</f>
        <v>2.5200000000000001E-3</v>
      </c>
      <c r="S280" s="185">
        <v>0</v>
      </c>
      <c r="T280" s="18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259</v>
      </c>
      <c r="AT280" s="187" t="s">
        <v>135</v>
      </c>
      <c r="AU280" s="187" t="s">
        <v>141</v>
      </c>
      <c r="AY280" s="18" t="s">
        <v>132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18" t="s">
        <v>141</v>
      </c>
      <c r="BK280" s="188">
        <f>ROUND(I280*H280,2)</f>
        <v>0</v>
      </c>
      <c r="BL280" s="18" t="s">
        <v>259</v>
      </c>
      <c r="BM280" s="187" t="s">
        <v>594</v>
      </c>
    </row>
    <row r="281" spans="1:65" s="2" customFormat="1" ht="14.45" customHeight="1">
      <c r="A281" s="36"/>
      <c r="B281" s="37"/>
      <c r="C281" s="217" t="s">
        <v>599</v>
      </c>
      <c r="D281" s="217" t="s">
        <v>234</v>
      </c>
      <c r="E281" s="218" t="s">
        <v>596</v>
      </c>
      <c r="F281" s="219" t="s">
        <v>597</v>
      </c>
      <c r="G281" s="220" t="s">
        <v>191</v>
      </c>
      <c r="H281" s="221">
        <v>75.599999999999994</v>
      </c>
      <c r="I281" s="222"/>
      <c r="J281" s="223">
        <f>ROUND(I281*H281,2)</f>
        <v>0</v>
      </c>
      <c r="K281" s="219" t="s">
        <v>139</v>
      </c>
      <c r="L281" s="224"/>
      <c r="M281" s="225" t="s">
        <v>32</v>
      </c>
      <c r="N281" s="226" t="s">
        <v>51</v>
      </c>
      <c r="O281" s="66"/>
      <c r="P281" s="185">
        <f>O281*H281</f>
        <v>0</v>
      </c>
      <c r="Q281" s="185">
        <v>5.0000000000000001E-4</v>
      </c>
      <c r="R281" s="185">
        <f>Q281*H281</f>
        <v>3.78E-2</v>
      </c>
      <c r="S281" s="185">
        <v>0</v>
      </c>
      <c r="T281" s="18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7" t="s">
        <v>342</v>
      </c>
      <c r="AT281" s="187" t="s">
        <v>234</v>
      </c>
      <c r="AU281" s="187" t="s">
        <v>141</v>
      </c>
      <c r="AY281" s="18" t="s">
        <v>132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8" t="s">
        <v>141</v>
      </c>
      <c r="BK281" s="188">
        <f>ROUND(I281*H281,2)</f>
        <v>0</v>
      </c>
      <c r="BL281" s="18" t="s">
        <v>259</v>
      </c>
      <c r="BM281" s="187" t="s">
        <v>598</v>
      </c>
    </row>
    <row r="282" spans="1:65" s="13" customFormat="1">
      <c r="B282" s="194"/>
      <c r="C282" s="195"/>
      <c r="D282" s="196" t="s">
        <v>193</v>
      </c>
      <c r="E282" s="195"/>
      <c r="F282" s="198" t="s">
        <v>590</v>
      </c>
      <c r="G282" s="195"/>
      <c r="H282" s="199">
        <v>75.599999999999994</v>
      </c>
      <c r="I282" s="200"/>
      <c r="J282" s="195"/>
      <c r="K282" s="195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193</v>
      </c>
      <c r="AU282" s="205" t="s">
        <v>141</v>
      </c>
      <c r="AV282" s="13" t="s">
        <v>141</v>
      </c>
      <c r="AW282" s="13" t="s">
        <v>4</v>
      </c>
      <c r="AX282" s="13" t="s">
        <v>21</v>
      </c>
      <c r="AY282" s="205" t="s">
        <v>132</v>
      </c>
    </row>
    <row r="283" spans="1:65" s="2" customFormat="1" ht="24.2" customHeight="1">
      <c r="A283" s="36"/>
      <c r="B283" s="37"/>
      <c r="C283" s="176" t="s">
        <v>605</v>
      </c>
      <c r="D283" s="176" t="s">
        <v>135</v>
      </c>
      <c r="E283" s="177" t="s">
        <v>600</v>
      </c>
      <c r="F283" s="178" t="s">
        <v>601</v>
      </c>
      <c r="G283" s="179" t="s">
        <v>242</v>
      </c>
      <c r="H283" s="180">
        <v>0.42799999999999999</v>
      </c>
      <c r="I283" s="181"/>
      <c r="J283" s="182">
        <f>ROUND(I283*H283,2)</f>
        <v>0</v>
      </c>
      <c r="K283" s="178" t="s">
        <v>139</v>
      </c>
      <c r="L283" s="41"/>
      <c r="M283" s="183" t="s">
        <v>32</v>
      </c>
      <c r="N283" s="184" t="s">
        <v>51</v>
      </c>
      <c r="O283" s="66"/>
      <c r="P283" s="185">
        <f>O283*H283</f>
        <v>0</v>
      </c>
      <c r="Q283" s="185">
        <v>0</v>
      </c>
      <c r="R283" s="185">
        <f>Q283*H283</f>
        <v>0</v>
      </c>
      <c r="S283" s="185">
        <v>0</v>
      </c>
      <c r="T283" s="18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259</v>
      </c>
      <c r="AT283" s="187" t="s">
        <v>135</v>
      </c>
      <c r="AU283" s="187" t="s">
        <v>141</v>
      </c>
      <c r="AY283" s="18" t="s">
        <v>132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18" t="s">
        <v>141</v>
      </c>
      <c r="BK283" s="188">
        <f>ROUND(I283*H283,2)</f>
        <v>0</v>
      </c>
      <c r="BL283" s="18" t="s">
        <v>259</v>
      </c>
      <c r="BM283" s="187" t="s">
        <v>602</v>
      </c>
    </row>
    <row r="284" spans="1:65" s="12" customFormat="1" ht="22.9" customHeight="1">
      <c r="B284" s="160"/>
      <c r="C284" s="161"/>
      <c r="D284" s="162" t="s">
        <v>78</v>
      </c>
      <c r="E284" s="174" t="s">
        <v>603</v>
      </c>
      <c r="F284" s="174" t="s">
        <v>604</v>
      </c>
      <c r="G284" s="161"/>
      <c r="H284" s="161"/>
      <c r="I284" s="164"/>
      <c r="J284" s="175">
        <f>BK284</f>
        <v>0</v>
      </c>
      <c r="K284" s="161"/>
      <c r="L284" s="166"/>
      <c r="M284" s="167"/>
      <c r="N284" s="168"/>
      <c r="O284" s="168"/>
      <c r="P284" s="169">
        <f>SUM(P285:P309)</f>
        <v>0</v>
      </c>
      <c r="Q284" s="168"/>
      <c r="R284" s="169">
        <f>SUM(R285:R309)</f>
        <v>3.1119497200000006</v>
      </c>
      <c r="S284" s="168"/>
      <c r="T284" s="170">
        <f>SUM(T285:T309)</f>
        <v>0</v>
      </c>
      <c r="AR284" s="171" t="s">
        <v>141</v>
      </c>
      <c r="AT284" s="172" t="s">
        <v>78</v>
      </c>
      <c r="AU284" s="172" t="s">
        <v>21</v>
      </c>
      <c r="AY284" s="171" t="s">
        <v>132</v>
      </c>
      <c r="BK284" s="173">
        <f>SUM(BK285:BK309)</f>
        <v>0</v>
      </c>
    </row>
    <row r="285" spans="1:65" s="2" customFormat="1" ht="14.45" customHeight="1">
      <c r="A285" s="36"/>
      <c r="B285" s="37"/>
      <c r="C285" s="176" t="s">
        <v>609</v>
      </c>
      <c r="D285" s="176" t="s">
        <v>135</v>
      </c>
      <c r="E285" s="177" t="s">
        <v>606</v>
      </c>
      <c r="F285" s="178" t="s">
        <v>607</v>
      </c>
      <c r="G285" s="179" t="s">
        <v>191</v>
      </c>
      <c r="H285" s="180">
        <v>122.72</v>
      </c>
      <c r="I285" s="181"/>
      <c r="J285" s="182">
        <f>ROUND(I285*H285,2)</f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>O285*H285</f>
        <v>0</v>
      </c>
      <c r="Q285" s="185">
        <v>6.0299999999999998E-3</v>
      </c>
      <c r="R285" s="185">
        <f>Q285*H285</f>
        <v>0.74000159999999993</v>
      </c>
      <c r="S285" s="185">
        <v>0</v>
      </c>
      <c r="T285" s="18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259</v>
      </c>
      <c r="AT285" s="187" t="s">
        <v>135</v>
      </c>
      <c r="AU285" s="187" t="s">
        <v>141</v>
      </c>
      <c r="AY285" s="18" t="s">
        <v>132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18" t="s">
        <v>141</v>
      </c>
      <c r="BK285" s="188">
        <f>ROUND(I285*H285,2)</f>
        <v>0</v>
      </c>
      <c r="BL285" s="18" t="s">
        <v>259</v>
      </c>
      <c r="BM285" s="187" t="s">
        <v>608</v>
      </c>
    </row>
    <row r="286" spans="1:65" s="2" customFormat="1" ht="14.45" customHeight="1">
      <c r="A286" s="36"/>
      <c r="B286" s="37"/>
      <c r="C286" s="217" t="s">
        <v>615</v>
      </c>
      <c r="D286" s="217" t="s">
        <v>234</v>
      </c>
      <c r="E286" s="218" t="s">
        <v>610</v>
      </c>
      <c r="F286" s="219" t="s">
        <v>611</v>
      </c>
      <c r="G286" s="220" t="s">
        <v>198</v>
      </c>
      <c r="H286" s="221">
        <v>15.462</v>
      </c>
      <c r="I286" s="222"/>
      <c r="J286" s="223">
        <f>ROUND(I286*H286,2)</f>
        <v>0</v>
      </c>
      <c r="K286" s="219" t="s">
        <v>139</v>
      </c>
      <c r="L286" s="224"/>
      <c r="M286" s="225" t="s">
        <v>32</v>
      </c>
      <c r="N286" s="226" t="s">
        <v>51</v>
      </c>
      <c r="O286" s="66"/>
      <c r="P286" s="185">
        <f>O286*H286</f>
        <v>0</v>
      </c>
      <c r="Q286" s="185">
        <v>0.04</v>
      </c>
      <c r="R286" s="185">
        <f>Q286*H286</f>
        <v>0.61848000000000003</v>
      </c>
      <c r="S286" s="185">
        <v>0</v>
      </c>
      <c r="T286" s="18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342</v>
      </c>
      <c r="AT286" s="187" t="s">
        <v>234</v>
      </c>
      <c r="AU286" s="187" t="s">
        <v>141</v>
      </c>
      <c r="AY286" s="18" t="s">
        <v>132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18" t="s">
        <v>141</v>
      </c>
      <c r="BK286" s="188">
        <f>ROUND(I286*H286,2)</f>
        <v>0</v>
      </c>
      <c r="BL286" s="18" t="s">
        <v>259</v>
      </c>
      <c r="BM286" s="187" t="s">
        <v>612</v>
      </c>
    </row>
    <row r="287" spans="1:65" s="13" customFormat="1">
      <c r="B287" s="194"/>
      <c r="C287" s="195"/>
      <c r="D287" s="196" t="s">
        <v>193</v>
      </c>
      <c r="E287" s="197" t="s">
        <v>32</v>
      </c>
      <c r="F287" s="198" t="s">
        <v>613</v>
      </c>
      <c r="G287" s="195"/>
      <c r="H287" s="199">
        <v>14.726000000000001</v>
      </c>
      <c r="I287" s="200"/>
      <c r="J287" s="195"/>
      <c r="K287" s="195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193</v>
      </c>
      <c r="AU287" s="205" t="s">
        <v>141</v>
      </c>
      <c r="AV287" s="13" t="s">
        <v>141</v>
      </c>
      <c r="AW287" s="13" t="s">
        <v>41</v>
      </c>
      <c r="AX287" s="13" t="s">
        <v>21</v>
      </c>
      <c r="AY287" s="205" t="s">
        <v>132</v>
      </c>
    </row>
    <row r="288" spans="1:65" s="13" customFormat="1">
      <c r="B288" s="194"/>
      <c r="C288" s="195"/>
      <c r="D288" s="196" t="s">
        <v>193</v>
      </c>
      <c r="E288" s="195"/>
      <c r="F288" s="198" t="s">
        <v>614</v>
      </c>
      <c r="G288" s="195"/>
      <c r="H288" s="199">
        <v>15.462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193</v>
      </c>
      <c r="AU288" s="205" t="s">
        <v>141</v>
      </c>
      <c r="AV288" s="13" t="s">
        <v>141</v>
      </c>
      <c r="AW288" s="13" t="s">
        <v>4</v>
      </c>
      <c r="AX288" s="13" t="s">
        <v>21</v>
      </c>
      <c r="AY288" s="205" t="s">
        <v>132</v>
      </c>
    </row>
    <row r="289" spans="1:65" s="2" customFormat="1" ht="24.2" customHeight="1">
      <c r="A289" s="36"/>
      <c r="B289" s="37"/>
      <c r="C289" s="176" t="s">
        <v>620</v>
      </c>
      <c r="D289" s="176" t="s">
        <v>135</v>
      </c>
      <c r="E289" s="177" t="s">
        <v>616</v>
      </c>
      <c r="F289" s="178" t="s">
        <v>617</v>
      </c>
      <c r="G289" s="179" t="s">
        <v>191</v>
      </c>
      <c r="H289" s="180">
        <v>160.32</v>
      </c>
      <c r="I289" s="181"/>
      <c r="J289" s="182">
        <f>ROUND(I289*H289,2)</f>
        <v>0</v>
      </c>
      <c r="K289" s="178" t="s">
        <v>618</v>
      </c>
      <c r="L289" s="41"/>
      <c r="M289" s="183" t="s">
        <v>32</v>
      </c>
      <c r="N289" s="184" t="s">
        <v>51</v>
      </c>
      <c r="O289" s="66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259</v>
      </c>
      <c r="AT289" s="187" t="s">
        <v>135</v>
      </c>
      <c r="AU289" s="187" t="s">
        <v>141</v>
      </c>
      <c r="AY289" s="18" t="s">
        <v>132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8" t="s">
        <v>141</v>
      </c>
      <c r="BK289" s="188">
        <f>ROUND(I289*H289,2)</f>
        <v>0</v>
      </c>
      <c r="BL289" s="18" t="s">
        <v>259</v>
      </c>
      <c r="BM289" s="187" t="s">
        <v>619</v>
      </c>
    </row>
    <row r="290" spans="1:65" s="2" customFormat="1" ht="14.45" customHeight="1">
      <c r="A290" s="36"/>
      <c r="B290" s="37"/>
      <c r="C290" s="217" t="s">
        <v>625</v>
      </c>
      <c r="D290" s="217" t="s">
        <v>234</v>
      </c>
      <c r="E290" s="218" t="s">
        <v>621</v>
      </c>
      <c r="F290" s="219" t="s">
        <v>622</v>
      </c>
      <c r="G290" s="220" t="s">
        <v>191</v>
      </c>
      <c r="H290" s="221">
        <v>323.846</v>
      </c>
      <c r="I290" s="222"/>
      <c r="J290" s="223">
        <f>ROUND(I290*H290,2)</f>
        <v>0</v>
      </c>
      <c r="K290" s="219" t="s">
        <v>618</v>
      </c>
      <c r="L290" s="224"/>
      <c r="M290" s="225" t="s">
        <v>32</v>
      </c>
      <c r="N290" s="226" t="s">
        <v>51</v>
      </c>
      <c r="O290" s="66"/>
      <c r="P290" s="185">
        <f>O290*H290</f>
        <v>0</v>
      </c>
      <c r="Q290" s="185">
        <v>3.9199999999999999E-3</v>
      </c>
      <c r="R290" s="185">
        <f>Q290*H290</f>
        <v>1.2694763199999999</v>
      </c>
      <c r="S290" s="185">
        <v>0</v>
      </c>
      <c r="T290" s="18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342</v>
      </c>
      <c r="AT290" s="187" t="s">
        <v>234</v>
      </c>
      <c r="AU290" s="187" t="s">
        <v>141</v>
      </c>
      <c r="AY290" s="18" t="s">
        <v>132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18" t="s">
        <v>141</v>
      </c>
      <c r="BK290" s="188">
        <f>ROUND(I290*H290,2)</f>
        <v>0</v>
      </c>
      <c r="BL290" s="18" t="s">
        <v>259</v>
      </c>
      <c r="BM290" s="187" t="s">
        <v>623</v>
      </c>
    </row>
    <row r="291" spans="1:65" s="13" customFormat="1">
      <c r="B291" s="194"/>
      <c r="C291" s="195"/>
      <c r="D291" s="196" t="s">
        <v>193</v>
      </c>
      <c r="E291" s="195"/>
      <c r="F291" s="198" t="s">
        <v>624</v>
      </c>
      <c r="G291" s="195"/>
      <c r="H291" s="199">
        <v>323.846</v>
      </c>
      <c r="I291" s="200"/>
      <c r="J291" s="195"/>
      <c r="K291" s="195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193</v>
      </c>
      <c r="AU291" s="205" t="s">
        <v>141</v>
      </c>
      <c r="AV291" s="13" t="s">
        <v>141</v>
      </c>
      <c r="AW291" s="13" t="s">
        <v>4</v>
      </c>
      <c r="AX291" s="13" t="s">
        <v>21</v>
      </c>
      <c r="AY291" s="205" t="s">
        <v>132</v>
      </c>
    </row>
    <row r="292" spans="1:65" s="2" customFormat="1" ht="14.45" customHeight="1">
      <c r="A292" s="36"/>
      <c r="B292" s="37"/>
      <c r="C292" s="176" t="s">
        <v>629</v>
      </c>
      <c r="D292" s="176" t="s">
        <v>135</v>
      </c>
      <c r="E292" s="177" t="s">
        <v>626</v>
      </c>
      <c r="F292" s="178" t="s">
        <v>627</v>
      </c>
      <c r="G292" s="179" t="s">
        <v>191</v>
      </c>
      <c r="H292" s="180">
        <v>160.32</v>
      </c>
      <c r="I292" s="181"/>
      <c r="J292" s="182">
        <f>ROUND(I292*H292,2)</f>
        <v>0</v>
      </c>
      <c r="K292" s="178" t="s">
        <v>139</v>
      </c>
      <c r="L292" s="41"/>
      <c r="M292" s="183" t="s">
        <v>32</v>
      </c>
      <c r="N292" s="184" t="s">
        <v>51</v>
      </c>
      <c r="O292" s="66"/>
      <c r="P292" s="185">
        <f>O292*H292</f>
        <v>0</v>
      </c>
      <c r="Q292" s="185">
        <v>3.0000000000000001E-5</v>
      </c>
      <c r="R292" s="185">
        <f>Q292*H292</f>
        <v>4.8095999999999998E-3</v>
      </c>
      <c r="S292" s="185">
        <v>0</v>
      </c>
      <c r="T292" s="18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7" t="s">
        <v>259</v>
      </c>
      <c r="AT292" s="187" t="s">
        <v>135</v>
      </c>
      <c r="AU292" s="187" t="s">
        <v>141</v>
      </c>
      <c r="AY292" s="18" t="s">
        <v>132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8" t="s">
        <v>141</v>
      </c>
      <c r="BK292" s="188">
        <f>ROUND(I292*H292,2)</f>
        <v>0</v>
      </c>
      <c r="BL292" s="18" t="s">
        <v>259</v>
      </c>
      <c r="BM292" s="187" t="s">
        <v>628</v>
      </c>
    </row>
    <row r="293" spans="1:65" s="2" customFormat="1" ht="14.45" customHeight="1">
      <c r="A293" s="36"/>
      <c r="B293" s="37"/>
      <c r="C293" s="217" t="s">
        <v>634</v>
      </c>
      <c r="D293" s="217" t="s">
        <v>234</v>
      </c>
      <c r="E293" s="218" t="s">
        <v>630</v>
      </c>
      <c r="F293" s="219" t="s">
        <v>631</v>
      </c>
      <c r="G293" s="220" t="s">
        <v>191</v>
      </c>
      <c r="H293" s="221">
        <v>168.33600000000001</v>
      </c>
      <c r="I293" s="222"/>
      <c r="J293" s="223">
        <f>ROUND(I293*H293,2)</f>
        <v>0</v>
      </c>
      <c r="K293" s="219" t="s">
        <v>139</v>
      </c>
      <c r="L293" s="224"/>
      <c r="M293" s="225" t="s">
        <v>32</v>
      </c>
      <c r="N293" s="226" t="s">
        <v>51</v>
      </c>
      <c r="O293" s="66"/>
      <c r="P293" s="185">
        <f>O293*H293</f>
        <v>0</v>
      </c>
      <c r="Q293" s="185">
        <v>1.8000000000000001E-4</v>
      </c>
      <c r="R293" s="185">
        <f>Q293*H293</f>
        <v>3.0300480000000005E-2</v>
      </c>
      <c r="S293" s="185">
        <v>0</v>
      </c>
      <c r="T293" s="18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7" t="s">
        <v>342</v>
      </c>
      <c r="AT293" s="187" t="s">
        <v>234</v>
      </c>
      <c r="AU293" s="187" t="s">
        <v>141</v>
      </c>
      <c r="AY293" s="18" t="s">
        <v>132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8" t="s">
        <v>141</v>
      </c>
      <c r="BK293" s="188">
        <f>ROUND(I293*H293,2)</f>
        <v>0</v>
      </c>
      <c r="BL293" s="18" t="s">
        <v>259</v>
      </c>
      <c r="BM293" s="187" t="s">
        <v>632</v>
      </c>
    </row>
    <row r="294" spans="1:65" s="13" customFormat="1">
      <c r="B294" s="194"/>
      <c r="C294" s="195"/>
      <c r="D294" s="196" t="s">
        <v>193</v>
      </c>
      <c r="E294" s="195"/>
      <c r="F294" s="198" t="s">
        <v>633</v>
      </c>
      <c r="G294" s="195"/>
      <c r="H294" s="199">
        <v>168.33600000000001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193</v>
      </c>
      <c r="AU294" s="205" t="s">
        <v>141</v>
      </c>
      <c r="AV294" s="13" t="s">
        <v>141</v>
      </c>
      <c r="AW294" s="13" t="s">
        <v>4</v>
      </c>
      <c r="AX294" s="13" t="s">
        <v>21</v>
      </c>
      <c r="AY294" s="205" t="s">
        <v>132</v>
      </c>
    </row>
    <row r="295" spans="1:65" s="2" customFormat="1" ht="24.2" customHeight="1">
      <c r="A295" s="36"/>
      <c r="B295" s="37"/>
      <c r="C295" s="176" t="s">
        <v>640</v>
      </c>
      <c r="D295" s="176" t="s">
        <v>135</v>
      </c>
      <c r="E295" s="177" t="s">
        <v>635</v>
      </c>
      <c r="F295" s="178" t="s">
        <v>636</v>
      </c>
      <c r="G295" s="179" t="s">
        <v>191</v>
      </c>
      <c r="H295" s="180">
        <v>28.161999999999999</v>
      </c>
      <c r="I295" s="181"/>
      <c r="J295" s="182">
        <f>ROUND(I295*H295,2)</f>
        <v>0</v>
      </c>
      <c r="K295" s="178" t="s">
        <v>139</v>
      </c>
      <c r="L295" s="41"/>
      <c r="M295" s="183" t="s">
        <v>32</v>
      </c>
      <c r="N295" s="184" t="s">
        <v>51</v>
      </c>
      <c r="O295" s="66"/>
      <c r="P295" s="185">
        <f>O295*H295</f>
        <v>0</v>
      </c>
      <c r="Q295" s="185">
        <v>6.0600000000000003E-3</v>
      </c>
      <c r="R295" s="185">
        <f>Q295*H295</f>
        <v>0.17066171999999999</v>
      </c>
      <c r="S295" s="185">
        <v>0</v>
      </c>
      <c r="T295" s="18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7" t="s">
        <v>259</v>
      </c>
      <c r="AT295" s="187" t="s">
        <v>135</v>
      </c>
      <c r="AU295" s="187" t="s">
        <v>141</v>
      </c>
      <c r="AY295" s="18" t="s">
        <v>132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8" t="s">
        <v>141</v>
      </c>
      <c r="BK295" s="188">
        <f>ROUND(I295*H295,2)</f>
        <v>0</v>
      </c>
      <c r="BL295" s="18" t="s">
        <v>259</v>
      </c>
      <c r="BM295" s="187" t="s">
        <v>1315</v>
      </c>
    </row>
    <row r="296" spans="1:65" s="13" customFormat="1">
      <c r="B296" s="194"/>
      <c r="C296" s="195"/>
      <c r="D296" s="196" t="s">
        <v>193</v>
      </c>
      <c r="E296" s="197" t="s">
        <v>32</v>
      </c>
      <c r="F296" s="198" t="s">
        <v>638</v>
      </c>
      <c r="G296" s="195"/>
      <c r="H296" s="199">
        <v>29.762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193</v>
      </c>
      <c r="AU296" s="205" t="s">
        <v>141</v>
      </c>
      <c r="AV296" s="13" t="s">
        <v>141</v>
      </c>
      <c r="AW296" s="13" t="s">
        <v>41</v>
      </c>
      <c r="AX296" s="13" t="s">
        <v>79</v>
      </c>
      <c r="AY296" s="205" t="s">
        <v>132</v>
      </c>
    </row>
    <row r="297" spans="1:65" s="13" customFormat="1">
      <c r="B297" s="194"/>
      <c r="C297" s="195"/>
      <c r="D297" s="196" t="s">
        <v>193</v>
      </c>
      <c r="E297" s="197" t="s">
        <v>32</v>
      </c>
      <c r="F297" s="198" t="s">
        <v>639</v>
      </c>
      <c r="G297" s="195"/>
      <c r="H297" s="199">
        <v>-1.6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193</v>
      </c>
      <c r="AU297" s="205" t="s">
        <v>141</v>
      </c>
      <c r="AV297" s="13" t="s">
        <v>141</v>
      </c>
      <c r="AW297" s="13" t="s">
        <v>41</v>
      </c>
      <c r="AX297" s="13" t="s">
        <v>79</v>
      </c>
      <c r="AY297" s="205" t="s">
        <v>132</v>
      </c>
    </row>
    <row r="298" spans="1:65" s="14" customFormat="1">
      <c r="B298" s="206"/>
      <c r="C298" s="207"/>
      <c r="D298" s="196" t="s">
        <v>193</v>
      </c>
      <c r="E298" s="208" t="s">
        <v>32</v>
      </c>
      <c r="F298" s="209" t="s">
        <v>195</v>
      </c>
      <c r="G298" s="207"/>
      <c r="H298" s="210">
        <v>28.161999999999999</v>
      </c>
      <c r="I298" s="211"/>
      <c r="J298" s="207"/>
      <c r="K298" s="207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193</v>
      </c>
      <c r="AU298" s="216" t="s">
        <v>141</v>
      </c>
      <c r="AV298" s="14" t="s">
        <v>150</v>
      </c>
      <c r="AW298" s="14" t="s">
        <v>41</v>
      </c>
      <c r="AX298" s="14" t="s">
        <v>21</v>
      </c>
      <c r="AY298" s="216" t="s">
        <v>132</v>
      </c>
    </row>
    <row r="299" spans="1:65" s="2" customFormat="1" ht="14.45" customHeight="1">
      <c r="A299" s="36"/>
      <c r="B299" s="37"/>
      <c r="C299" s="217" t="s">
        <v>645</v>
      </c>
      <c r="D299" s="217" t="s">
        <v>234</v>
      </c>
      <c r="E299" s="218" t="s">
        <v>641</v>
      </c>
      <c r="F299" s="219" t="s">
        <v>642</v>
      </c>
      <c r="G299" s="220" t="s">
        <v>191</v>
      </c>
      <c r="H299" s="221">
        <v>28.178999999999998</v>
      </c>
      <c r="I299" s="222"/>
      <c r="J299" s="223">
        <f>ROUND(I299*H299,2)</f>
        <v>0</v>
      </c>
      <c r="K299" s="219" t="s">
        <v>139</v>
      </c>
      <c r="L299" s="224"/>
      <c r="M299" s="225" t="s">
        <v>32</v>
      </c>
      <c r="N299" s="226" t="s">
        <v>51</v>
      </c>
      <c r="O299" s="66"/>
      <c r="P299" s="185">
        <f>O299*H299</f>
        <v>0</v>
      </c>
      <c r="Q299" s="185">
        <v>8.0000000000000002E-3</v>
      </c>
      <c r="R299" s="185">
        <f>Q299*H299</f>
        <v>0.22543199999999999</v>
      </c>
      <c r="S299" s="185">
        <v>0</v>
      </c>
      <c r="T299" s="18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342</v>
      </c>
      <c r="AT299" s="187" t="s">
        <v>234</v>
      </c>
      <c r="AU299" s="187" t="s">
        <v>141</v>
      </c>
      <c r="AY299" s="18" t="s">
        <v>132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8" t="s">
        <v>141</v>
      </c>
      <c r="BK299" s="188">
        <f>ROUND(I299*H299,2)</f>
        <v>0</v>
      </c>
      <c r="BL299" s="18" t="s">
        <v>259</v>
      </c>
      <c r="BM299" s="187" t="s">
        <v>1316</v>
      </c>
    </row>
    <row r="300" spans="1:65" s="13" customFormat="1">
      <c r="B300" s="194"/>
      <c r="C300" s="195"/>
      <c r="D300" s="196" t="s">
        <v>193</v>
      </c>
      <c r="E300" s="195"/>
      <c r="F300" s="198" t="s">
        <v>644</v>
      </c>
      <c r="G300" s="195"/>
      <c r="H300" s="199">
        <v>28.178999999999998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193</v>
      </c>
      <c r="AU300" s="205" t="s">
        <v>141</v>
      </c>
      <c r="AV300" s="13" t="s">
        <v>141</v>
      </c>
      <c r="AW300" s="13" t="s">
        <v>4</v>
      </c>
      <c r="AX300" s="13" t="s">
        <v>21</v>
      </c>
      <c r="AY300" s="205" t="s">
        <v>132</v>
      </c>
    </row>
    <row r="301" spans="1:65" s="2" customFormat="1" ht="24.2" customHeight="1">
      <c r="A301" s="36"/>
      <c r="B301" s="37"/>
      <c r="C301" s="176" t="s">
        <v>650</v>
      </c>
      <c r="D301" s="176" t="s">
        <v>135</v>
      </c>
      <c r="E301" s="177" t="s">
        <v>646</v>
      </c>
      <c r="F301" s="178" t="s">
        <v>647</v>
      </c>
      <c r="G301" s="179" t="s">
        <v>191</v>
      </c>
      <c r="H301" s="180">
        <v>8.625</v>
      </c>
      <c r="I301" s="181"/>
      <c r="J301" s="182">
        <f>ROUND(I301*H301,2)</f>
        <v>0</v>
      </c>
      <c r="K301" s="178" t="s">
        <v>139</v>
      </c>
      <c r="L301" s="41"/>
      <c r="M301" s="183" t="s">
        <v>32</v>
      </c>
      <c r="N301" s="184" t="s">
        <v>51</v>
      </c>
      <c r="O301" s="66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259</v>
      </c>
      <c r="AT301" s="187" t="s">
        <v>135</v>
      </c>
      <c r="AU301" s="187" t="s">
        <v>141</v>
      </c>
      <c r="AY301" s="18" t="s">
        <v>132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141</v>
      </c>
      <c r="BK301" s="188">
        <f>ROUND(I301*H301,2)</f>
        <v>0</v>
      </c>
      <c r="BL301" s="18" t="s">
        <v>259</v>
      </c>
      <c r="BM301" s="187" t="s">
        <v>1317</v>
      </c>
    </row>
    <row r="302" spans="1:65" s="13" customFormat="1">
      <c r="B302" s="194"/>
      <c r="C302" s="195"/>
      <c r="D302" s="196" t="s">
        <v>193</v>
      </c>
      <c r="E302" s="197" t="s">
        <v>32</v>
      </c>
      <c r="F302" s="198" t="s">
        <v>649</v>
      </c>
      <c r="G302" s="195"/>
      <c r="H302" s="199">
        <v>8.625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193</v>
      </c>
      <c r="AU302" s="205" t="s">
        <v>141</v>
      </c>
      <c r="AV302" s="13" t="s">
        <v>141</v>
      </c>
      <c r="AW302" s="13" t="s">
        <v>41</v>
      </c>
      <c r="AX302" s="13" t="s">
        <v>79</v>
      </c>
      <c r="AY302" s="205" t="s">
        <v>132</v>
      </c>
    </row>
    <row r="303" spans="1:65" s="14" customFormat="1">
      <c r="B303" s="206"/>
      <c r="C303" s="207"/>
      <c r="D303" s="196" t="s">
        <v>193</v>
      </c>
      <c r="E303" s="208" t="s">
        <v>32</v>
      </c>
      <c r="F303" s="209" t="s">
        <v>195</v>
      </c>
      <c r="G303" s="207"/>
      <c r="H303" s="210">
        <v>8.625</v>
      </c>
      <c r="I303" s="211"/>
      <c r="J303" s="207"/>
      <c r="K303" s="207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193</v>
      </c>
      <c r="AU303" s="216" t="s">
        <v>141</v>
      </c>
      <c r="AV303" s="14" t="s">
        <v>150</v>
      </c>
      <c r="AW303" s="14" t="s">
        <v>41</v>
      </c>
      <c r="AX303" s="14" t="s">
        <v>21</v>
      </c>
      <c r="AY303" s="216" t="s">
        <v>132</v>
      </c>
    </row>
    <row r="304" spans="1:65" s="2" customFormat="1" ht="14.45" customHeight="1">
      <c r="A304" s="36"/>
      <c r="B304" s="37"/>
      <c r="C304" s="217" t="s">
        <v>655</v>
      </c>
      <c r="D304" s="217" t="s">
        <v>234</v>
      </c>
      <c r="E304" s="218" t="s">
        <v>651</v>
      </c>
      <c r="F304" s="219" t="s">
        <v>652</v>
      </c>
      <c r="G304" s="220" t="s">
        <v>191</v>
      </c>
      <c r="H304" s="221">
        <v>8.798</v>
      </c>
      <c r="I304" s="222"/>
      <c r="J304" s="223">
        <f>ROUND(I304*H304,2)</f>
        <v>0</v>
      </c>
      <c r="K304" s="219" t="s">
        <v>139</v>
      </c>
      <c r="L304" s="224"/>
      <c r="M304" s="225" t="s">
        <v>32</v>
      </c>
      <c r="N304" s="226" t="s">
        <v>51</v>
      </c>
      <c r="O304" s="66"/>
      <c r="P304" s="185">
        <f>O304*H304</f>
        <v>0</v>
      </c>
      <c r="Q304" s="185">
        <v>2.3999999999999998E-3</v>
      </c>
      <c r="R304" s="185">
        <f>Q304*H304</f>
        <v>2.1115199999999997E-2</v>
      </c>
      <c r="S304" s="185">
        <v>0</v>
      </c>
      <c r="T304" s="18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7" t="s">
        <v>342</v>
      </c>
      <c r="AT304" s="187" t="s">
        <v>234</v>
      </c>
      <c r="AU304" s="187" t="s">
        <v>141</v>
      </c>
      <c r="AY304" s="18" t="s">
        <v>132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8" t="s">
        <v>141</v>
      </c>
      <c r="BK304" s="188">
        <f>ROUND(I304*H304,2)</f>
        <v>0</v>
      </c>
      <c r="BL304" s="18" t="s">
        <v>259</v>
      </c>
      <c r="BM304" s="187" t="s">
        <v>1318</v>
      </c>
    </row>
    <row r="305" spans="1:65" s="13" customFormat="1">
      <c r="B305" s="194"/>
      <c r="C305" s="195"/>
      <c r="D305" s="196" t="s">
        <v>193</v>
      </c>
      <c r="E305" s="195"/>
      <c r="F305" s="198" t="s">
        <v>654</v>
      </c>
      <c r="G305" s="195"/>
      <c r="H305" s="199">
        <v>8.798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193</v>
      </c>
      <c r="AU305" s="205" t="s">
        <v>141</v>
      </c>
      <c r="AV305" s="13" t="s">
        <v>141</v>
      </c>
      <c r="AW305" s="13" t="s">
        <v>4</v>
      </c>
      <c r="AX305" s="13" t="s">
        <v>21</v>
      </c>
      <c r="AY305" s="205" t="s">
        <v>132</v>
      </c>
    </row>
    <row r="306" spans="1:65" s="2" customFormat="1" ht="24.2" customHeight="1">
      <c r="A306" s="36"/>
      <c r="B306" s="37"/>
      <c r="C306" s="176" t="s">
        <v>659</v>
      </c>
      <c r="D306" s="176" t="s">
        <v>135</v>
      </c>
      <c r="E306" s="177" t="s">
        <v>656</v>
      </c>
      <c r="F306" s="178" t="s">
        <v>657</v>
      </c>
      <c r="G306" s="179" t="s">
        <v>191</v>
      </c>
      <c r="H306" s="180">
        <v>8.625</v>
      </c>
      <c r="I306" s="181"/>
      <c r="J306" s="182">
        <f>ROUND(I306*H306,2)</f>
        <v>0</v>
      </c>
      <c r="K306" s="178" t="s">
        <v>139</v>
      </c>
      <c r="L306" s="41"/>
      <c r="M306" s="183" t="s">
        <v>32</v>
      </c>
      <c r="N306" s="184" t="s">
        <v>51</v>
      </c>
      <c r="O306" s="66"/>
      <c r="P306" s="185">
        <f>O306*H306</f>
        <v>0</v>
      </c>
      <c r="Q306" s="185">
        <v>0</v>
      </c>
      <c r="R306" s="185">
        <f>Q306*H306</f>
        <v>0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259</v>
      </c>
      <c r="AT306" s="187" t="s">
        <v>135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1319</v>
      </c>
    </row>
    <row r="307" spans="1:65" s="2" customFormat="1" ht="14.45" customHeight="1">
      <c r="A307" s="36"/>
      <c r="B307" s="37"/>
      <c r="C307" s="217" t="s">
        <v>663</v>
      </c>
      <c r="D307" s="217" t="s">
        <v>234</v>
      </c>
      <c r="E307" s="218" t="s">
        <v>660</v>
      </c>
      <c r="F307" s="219" t="s">
        <v>661</v>
      </c>
      <c r="G307" s="220" t="s">
        <v>191</v>
      </c>
      <c r="H307" s="221">
        <v>8.798</v>
      </c>
      <c r="I307" s="222"/>
      <c r="J307" s="223">
        <f>ROUND(I307*H307,2)</f>
        <v>0</v>
      </c>
      <c r="K307" s="219" t="s">
        <v>139</v>
      </c>
      <c r="L307" s="224"/>
      <c r="M307" s="225" t="s">
        <v>32</v>
      </c>
      <c r="N307" s="226" t="s">
        <v>51</v>
      </c>
      <c r="O307" s="66"/>
      <c r="P307" s="185">
        <f>O307*H307</f>
        <v>0</v>
      </c>
      <c r="Q307" s="185">
        <v>3.5999999999999999E-3</v>
      </c>
      <c r="R307" s="185">
        <f>Q307*H307</f>
        <v>3.1672800000000001E-2</v>
      </c>
      <c r="S307" s="185">
        <v>0</v>
      </c>
      <c r="T307" s="18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7" t="s">
        <v>342</v>
      </c>
      <c r="AT307" s="187" t="s">
        <v>234</v>
      </c>
      <c r="AU307" s="187" t="s">
        <v>141</v>
      </c>
      <c r="AY307" s="18" t="s">
        <v>132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18" t="s">
        <v>141</v>
      </c>
      <c r="BK307" s="188">
        <f>ROUND(I307*H307,2)</f>
        <v>0</v>
      </c>
      <c r="BL307" s="18" t="s">
        <v>259</v>
      </c>
      <c r="BM307" s="187" t="s">
        <v>1320</v>
      </c>
    </row>
    <row r="308" spans="1:65" s="13" customFormat="1">
      <c r="B308" s="194"/>
      <c r="C308" s="195"/>
      <c r="D308" s="196" t="s">
        <v>193</v>
      </c>
      <c r="E308" s="195"/>
      <c r="F308" s="198" t="s">
        <v>654</v>
      </c>
      <c r="G308" s="195"/>
      <c r="H308" s="199">
        <v>8.798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193</v>
      </c>
      <c r="AU308" s="205" t="s">
        <v>141</v>
      </c>
      <c r="AV308" s="13" t="s">
        <v>141</v>
      </c>
      <c r="AW308" s="13" t="s">
        <v>4</v>
      </c>
      <c r="AX308" s="13" t="s">
        <v>21</v>
      </c>
      <c r="AY308" s="205" t="s">
        <v>132</v>
      </c>
    </row>
    <row r="309" spans="1:65" s="2" customFormat="1" ht="24.2" customHeight="1">
      <c r="A309" s="36"/>
      <c r="B309" s="37"/>
      <c r="C309" s="176" t="s">
        <v>669</v>
      </c>
      <c r="D309" s="176" t="s">
        <v>135</v>
      </c>
      <c r="E309" s="177" t="s">
        <v>664</v>
      </c>
      <c r="F309" s="178" t="s">
        <v>665</v>
      </c>
      <c r="G309" s="179" t="s">
        <v>242</v>
      </c>
      <c r="H309" s="180">
        <v>3.1120000000000001</v>
      </c>
      <c r="I309" s="181"/>
      <c r="J309" s="182">
        <f>ROUND(I309*H309,2)</f>
        <v>0</v>
      </c>
      <c r="K309" s="178" t="s">
        <v>139</v>
      </c>
      <c r="L309" s="41"/>
      <c r="M309" s="183" t="s">
        <v>32</v>
      </c>
      <c r="N309" s="184" t="s">
        <v>51</v>
      </c>
      <c r="O309" s="66"/>
      <c r="P309" s="185">
        <f>O309*H309</f>
        <v>0</v>
      </c>
      <c r="Q309" s="185">
        <v>0</v>
      </c>
      <c r="R309" s="185">
        <f>Q309*H309</f>
        <v>0</v>
      </c>
      <c r="S309" s="185">
        <v>0</v>
      </c>
      <c r="T309" s="18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7" t="s">
        <v>259</v>
      </c>
      <c r="AT309" s="187" t="s">
        <v>135</v>
      </c>
      <c r="AU309" s="187" t="s">
        <v>141</v>
      </c>
      <c r="AY309" s="18" t="s">
        <v>132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18" t="s">
        <v>141</v>
      </c>
      <c r="BK309" s="188">
        <f>ROUND(I309*H309,2)</f>
        <v>0</v>
      </c>
      <c r="BL309" s="18" t="s">
        <v>259</v>
      </c>
      <c r="BM309" s="187" t="s">
        <v>1321</v>
      </c>
    </row>
    <row r="310" spans="1:65" s="12" customFormat="1" ht="22.9" customHeight="1">
      <c r="B310" s="160"/>
      <c r="C310" s="161"/>
      <c r="D310" s="162" t="s">
        <v>78</v>
      </c>
      <c r="E310" s="174" t="s">
        <v>667</v>
      </c>
      <c r="F310" s="174" t="s">
        <v>668</v>
      </c>
      <c r="G310" s="161"/>
      <c r="H310" s="161"/>
      <c r="I310" s="164"/>
      <c r="J310" s="175">
        <f>BK310</f>
        <v>0</v>
      </c>
      <c r="K310" s="161"/>
      <c r="L310" s="166"/>
      <c r="M310" s="167"/>
      <c r="N310" s="168"/>
      <c r="O310" s="168"/>
      <c r="P310" s="169">
        <f>SUM(P311:P314)</f>
        <v>0</v>
      </c>
      <c r="Q310" s="168"/>
      <c r="R310" s="169">
        <f>SUM(R311:R314)</f>
        <v>4.5000000000000005E-3</v>
      </c>
      <c r="S310" s="168"/>
      <c r="T310" s="170">
        <f>SUM(T311:T314)</f>
        <v>6.3390000000000002E-2</v>
      </c>
      <c r="AR310" s="171" t="s">
        <v>141</v>
      </c>
      <c r="AT310" s="172" t="s">
        <v>78</v>
      </c>
      <c r="AU310" s="172" t="s">
        <v>21</v>
      </c>
      <c r="AY310" s="171" t="s">
        <v>132</v>
      </c>
      <c r="BK310" s="173">
        <f>SUM(BK311:BK314)</f>
        <v>0</v>
      </c>
    </row>
    <row r="311" spans="1:65" s="2" customFormat="1" ht="24.2" customHeight="1">
      <c r="A311" s="36"/>
      <c r="B311" s="37"/>
      <c r="C311" s="176" t="s">
        <v>673</v>
      </c>
      <c r="D311" s="176" t="s">
        <v>135</v>
      </c>
      <c r="E311" s="177" t="s">
        <v>670</v>
      </c>
      <c r="F311" s="178" t="s">
        <v>671</v>
      </c>
      <c r="G311" s="179" t="s">
        <v>373</v>
      </c>
      <c r="H311" s="180">
        <v>1</v>
      </c>
      <c r="I311" s="181"/>
      <c r="J311" s="182">
        <f>ROUND(I311*H311,2)</f>
        <v>0</v>
      </c>
      <c r="K311" s="178" t="s">
        <v>139</v>
      </c>
      <c r="L311" s="41"/>
      <c r="M311" s="183" t="s">
        <v>32</v>
      </c>
      <c r="N311" s="184" t="s">
        <v>51</v>
      </c>
      <c r="O311" s="66"/>
      <c r="P311" s="185">
        <f>O311*H311</f>
        <v>0</v>
      </c>
      <c r="Q311" s="185">
        <v>1.5E-3</v>
      </c>
      <c r="R311" s="185">
        <f>Q311*H311</f>
        <v>1.5E-3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259</v>
      </c>
      <c r="AT311" s="187" t="s">
        <v>135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1322</v>
      </c>
    </row>
    <row r="312" spans="1:65" s="2" customFormat="1" ht="14.45" customHeight="1">
      <c r="A312" s="36"/>
      <c r="B312" s="37"/>
      <c r="C312" s="176" t="s">
        <v>677</v>
      </c>
      <c r="D312" s="176" t="s">
        <v>135</v>
      </c>
      <c r="E312" s="177" t="s">
        <v>674</v>
      </c>
      <c r="F312" s="178" t="s">
        <v>675</v>
      </c>
      <c r="G312" s="179" t="s">
        <v>373</v>
      </c>
      <c r="H312" s="180">
        <v>2</v>
      </c>
      <c r="I312" s="181"/>
      <c r="J312" s="182">
        <f>ROUND(I312*H312,2)</f>
        <v>0</v>
      </c>
      <c r="K312" s="178" t="s">
        <v>139</v>
      </c>
      <c r="L312" s="41"/>
      <c r="M312" s="183" t="s">
        <v>32</v>
      </c>
      <c r="N312" s="184" t="s">
        <v>51</v>
      </c>
      <c r="O312" s="66"/>
      <c r="P312" s="185">
        <f>O312*H312</f>
        <v>0</v>
      </c>
      <c r="Q312" s="185">
        <v>1.5E-3</v>
      </c>
      <c r="R312" s="185">
        <f>Q312*H312</f>
        <v>3.0000000000000001E-3</v>
      </c>
      <c r="S312" s="185">
        <v>0</v>
      </c>
      <c r="T312" s="18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7" t="s">
        <v>259</v>
      </c>
      <c r="AT312" s="187" t="s">
        <v>135</v>
      </c>
      <c r="AU312" s="187" t="s">
        <v>141</v>
      </c>
      <c r="AY312" s="18" t="s">
        <v>132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8" t="s">
        <v>141</v>
      </c>
      <c r="BK312" s="188">
        <f>ROUND(I312*H312,2)</f>
        <v>0</v>
      </c>
      <c r="BL312" s="18" t="s">
        <v>259</v>
      </c>
      <c r="BM312" s="187" t="s">
        <v>1323</v>
      </c>
    </row>
    <row r="313" spans="1:65" s="2" customFormat="1" ht="14.45" customHeight="1">
      <c r="A313" s="36"/>
      <c r="B313" s="37"/>
      <c r="C313" s="176" t="s">
        <v>681</v>
      </c>
      <c r="D313" s="176" t="s">
        <v>135</v>
      </c>
      <c r="E313" s="177" t="s">
        <v>678</v>
      </c>
      <c r="F313" s="178" t="s">
        <v>679</v>
      </c>
      <c r="G313" s="179" t="s">
        <v>373</v>
      </c>
      <c r="H313" s="180">
        <v>3</v>
      </c>
      <c r="I313" s="181"/>
      <c r="J313" s="182">
        <f>ROUND(I313*H313,2)</f>
        <v>0</v>
      </c>
      <c r="K313" s="178" t="s">
        <v>139</v>
      </c>
      <c r="L313" s="41"/>
      <c r="M313" s="183" t="s">
        <v>32</v>
      </c>
      <c r="N313" s="184" t="s">
        <v>51</v>
      </c>
      <c r="O313" s="66"/>
      <c r="P313" s="185">
        <f>O313*H313</f>
        <v>0</v>
      </c>
      <c r="Q313" s="185">
        <v>0</v>
      </c>
      <c r="R313" s="185">
        <f>Q313*H313</f>
        <v>0</v>
      </c>
      <c r="S313" s="185">
        <v>2.1129999999999999E-2</v>
      </c>
      <c r="T313" s="186">
        <f>S313*H313</f>
        <v>6.3390000000000002E-2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7" t="s">
        <v>259</v>
      </c>
      <c r="AT313" s="187" t="s">
        <v>135</v>
      </c>
      <c r="AU313" s="187" t="s">
        <v>141</v>
      </c>
      <c r="AY313" s="18" t="s">
        <v>132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18" t="s">
        <v>141</v>
      </c>
      <c r="BK313" s="188">
        <f>ROUND(I313*H313,2)</f>
        <v>0</v>
      </c>
      <c r="BL313" s="18" t="s">
        <v>259</v>
      </c>
      <c r="BM313" s="187" t="s">
        <v>1324</v>
      </c>
    </row>
    <row r="314" spans="1:65" s="2" customFormat="1" ht="24.2" customHeight="1">
      <c r="A314" s="36"/>
      <c r="B314" s="37"/>
      <c r="C314" s="176" t="s">
        <v>687</v>
      </c>
      <c r="D314" s="176" t="s">
        <v>135</v>
      </c>
      <c r="E314" s="177" t="s">
        <v>682</v>
      </c>
      <c r="F314" s="178" t="s">
        <v>683</v>
      </c>
      <c r="G314" s="179" t="s">
        <v>242</v>
      </c>
      <c r="H314" s="180">
        <v>5.0000000000000001E-3</v>
      </c>
      <c r="I314" s="181"/>
      <c r="J314" s="182">
        <f>ROUND(I314*H314,2)</f>
        <v>0</v>
      </c>
      <c r="K314" s="178" t="s">
        <v>139</v>
      </c>
      <c r="L314" s="41"/>
      <c r="M314" s="183" t="s">
        <v>32</v>
      </c>
      <c r="N314" s="184" t="s">
        <v>51</v>
      </c>
      <c r="O314" s="66"/>
      <c r="P314" s="185">
        <f>O314*H314</f>
        <v>0</v>
      </c>
      <c r="Q314" s="185">
        <v>0</v>
      </c>
      <c r="R314" s="185">
        <f>Q314*H314</f>
        <v>0</v>
      </c>
      <c r="S314" s="185">
        <v>0</v>
      </c>
      <c r="T314" s="18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7" t="s">
        <v>259</v>
      </c>
      <c r="AT314" s="187" t="s">
        <v>135</v>
      </c>
      <c r="AU314" s="187" t="s">
        <v>141</v>
      </c>
      <c r="AY314" s="18" t="s">
        <v>132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141</v>
      </c>
      <c r="BK314" s="188">
        <f>ROUND(I314*H314,2)</f>
        <v>0</v>
      </c>
      <c r="BL314" s="18" t="s">
        <v>259</v>
      </c>
      <c r="BM314" s="187" t="s">
        <v>1325</v>
      </c>
    </row>
    <row r="315" spans="1:65" s="12" customFormat="1" ht="22.9" customHeight="1">
      <c r="B315" s="160"/>
      <c r="C315" s="161"/>
      <c r="D315" s="162" t="s">
        <v>78</v>
      </c>
      <c r="E315" s="174" t="s">
        <v>685</v>
      </c>
      <c r="F315" s="174" t="s">
        <v>686</v>
      </c>
      <c r="G315" s="161"/>
      <c r="H315" s="161"/>
      <c r="I315" s="164"/>
      <c r="J315" s="175">
        <f>BK315</f>
        <v>0</v>
      </c>
      <c r="K315" s="161"/>
      <c r="L315" s="166"/>
      <c r="M315" s="167"/>
      <c r="N315" s="168"/>
      <c r="O315" s="168"/>
      <c r="P315" s="169">
        <f>P316</f>
        <v>0</v>
      </c>
      <c r="Q315" s="168"/>
      <c r="R315" s="169">
        <f>R316</f>
        <v>2.3400000000000001E-3</v>
      </c>
      <c r="S315" s="168"/>
      <c r="T315" s="170">
        <f>T316</f>
        <v>0</v>
      </c>
      <c r="AR315" s="171" t="s">
        <v>141</v>
      </c>
      <c r="AT315" s="172" t="s">
        <v>78</v>
      </c>
      <c r="AU315" s="172" t="s">
        <v>21</v>
      </c>
      <c r="AY315" s="171" t="s">
        <v>132</v>
      </c>
      <c r="BK315" s="173">
        <f>BK316</f>
        <v>0</v>
      </c>
    </row>
    <row r="316" spans="1:65" s="2" customFormat="1" ht="14.45" customHeight="1">
      <c r="A316" s="36"/>
      <c r="B316" s="37"/>
      <c r="C316" s="176" t="s">
        <v>694</v>
      </c>
      <c r="D316" s="176" t="s">
        <v>135</v>
      </c>
      <c r="E316" s="177" t="s">
        <v>688</v>
      </c>
      <c r="F316" s="178" t="s">
        <v>689</v>
      </c>
      <c r="G316" s="179" t="s">
        <v>690</v>
      </c>
      <c r="H316" s="180">
        <v>3</v>
      </c>
      <c r="I316" s="181"/>
      <c r="J316" s="182">
        <f>ROUND(I316*H316,2)</f>
        <v>0</v>
      </c>
      <c r="K316" s="178" t="s">
        <v>32</v>
      </c>
      <c r="L316" s="41"/>
      <c r="M316" s="183" t="s">
        <v>32</v>
      </c>
      <c r="N316" s="184" t="s">
        <v>51</v>
      </c>
      <c r="O316" s="66"/>
      <c r="P316" s="185">
        <f>O316*H316</f>
        <v>0</v>
      </c>
      <c r="Q316" s="185">
        <v>7.7999999999999999E-4</v>
      </c>
      <c r="R316" s="185">
        <f>Q316*H316</f>
        <v>2.3400000000000001E-3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259</v>
      </c>
      <c r="AT316" s="187" t="s">
        <v>135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1326</v>
      </c>
    </row>
    <row r="317" spans="1:65" s="12" customFormat="1" ht="22.9" customHeight="1">
      <c r="B317" s="160"/>
      <c r="C317" s="161"/>
      <c r="D317" s="162" t="s">
        <v>78</v>
      </c>
      <c r="E317" s="174" t="s">
        <v>692</v>
      </c>
      <c r="F317" s="174" t="s">
        <v>693</v>
      </c>
      <c r="G317" s="161"/>
      <c r="H317" s="161"/>
      <c r="I317" s="164"/>
      <c r="J317" s="175">
        <f>BK317</f>
        <v>0</v>
      </c>
      <c r="K317" s="161"/>
      <c r="L317" s="166"/>
      <c r="M317" s="167"/>
      <c r="N317" s="168"/>
      <c r="O317" s="168"/>
      <c r="P317" s="169">
        <f>P318</f>
        <v>0</v>
      </c>
      <c r="Q317" s="168"/>
      <c r="R317" s="169">
        <f>R318</f>
        <v>0</v>
      </c>
      <c r="S317" s="168"/>
      <c r="T317" s="170">
        <f>T318</f>
        <v>0</v>
      </c>
      <c r="AR317" s="171" t="s">
        <v>141</v>
      </c>
      <c r="AT317" s="172" t="s">
        <v>78</v>
      </c>
      <c r="AU317" s="172" t="s">
        <v>21</v>
      </c>
      <c r="AY317" s="171" t="s">
        <v>132</v>
      </c>
      <c r="BK317" s="173">
        <f>BK318</f>
        <v>0</v>
      </c>
    </row>
    <row r="318" spans="1:65" s="2" customFormat="1" ht="24.2" customHeight="1">
      <c r="A318" s="36"/>
      <c r="B318" s="37"/>
      <c r="C318" s="176" t="s">
        <v>700</v>
      </c>
      <c r="D318" s="176" t="s">
        <v>135</v>
      </c>
      <c r="E318" s="177" t="s">
        <v>695</v>
      </c>
      <c r="F318" s="178" t="s">
        <v>696</v>
      </c>
      <c r="G318" s="179" t="s">
        <v>138</v>
      </c>
      <c r="H318" s="180">
        <v>1</v>
      </c>
      <c r="I318" s="181"/>
      <c r="J318" s="182">
        <f>ROUND(I318*H318,2)</f>
        <v>0</v>
      </c>
      <c r="K318" s="178" t="s">
        <v>139</v>
      </c>
      <c r="L318" s="41"/>
      <c r="M318" s="183" t="s">
        <v>32</v>
      </c>
      <c r="N318" s="184" t="s">
        <v>51</v>
      </c>
      <c r="O318" s="66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259</v>
      </c>
      <c r="AT318" s="187" t="s">
        <v>135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1327</v>
      </c>
    </row>
    <row r="319" spans="1:65" s="12" customFormat="1" ht="22.9" customHeight="1">
      <c r="B319" s="160"/>
      <c r="C319" s="161"/>
      <c r="D319" s="162" t="s">
        <v>78</v>
      </c>
      <c r="E319" s="174" t="s">
        <v>698</v>
      </c>
      <c r="F319" s="174" t="s">
        <v>699</v>
      </c>
      <c r="G319" s="161"/>
      <c r="H319" s="161"/>
      <c r="I319" s="164"/>
      <c r="J319" s="175">
        <f>BK319</f>
        <v>0</v>
      </c>
      <c r="K319" s="161"/>
      <c r="L319" s="166"/>
      <c r="M319" s="167"/>
      <c r="N319" s="168"/>
      <c r="O319" s="168"/>
      <c r="P319" s="169">
        <f>SUM(P320:P329)</f>
        <v>0</v>
      </c>
      <c r="Q319" s="168"/>
      <c r="R319" s="169">
        <f>SUM(R320:R329)</f>
        <v>4.4002370000000006</v>
      </c>
      <c r="S319" s="168"/>
      <c r="T319" s="170">
        <f>SUM(T320:T329)</f>
        <v>0</v>
      </c>
      <c r="AR319" s="171" t="s">
        <v>141</v>
      </c>
      <c r="AT319" s="172" t="s">
        <v>78</v>
      </c>
      <c r="AU319" s="172" t="s">
        <v>21</v>
      </c>
      <c r="AY319" s="171" t="s">
        <v>132</v>
      </c>
      <c r="BK319" s="173">
        <f>SUM(BK320:BK329)</f>
        <v>0</v>
      </c>
    </row>
    <row r="320" spans="1:65" s="2" customFormat="1" ht="24.2" customHeight="1">
      <c r="A320" s="36"/>
      <c r="B320" s="37"/>
      <c r="C320" s="176" t="s">
        <v>704</v>
      </c>
      <c r="D320" s="176" t="s">
        <v>135</v>
      </c>
      <c r="E320" s="177" t="s">
        <v>701</v>
      </c>
      <c r="F320" s="178" t="s">
        <v>702</v>
      </c>
      <c r="G320" s="179" t="s">
        <v>191</v>
      </c>
      <c r="H320" s="180">
        <v>56</v>
      </c>
      <c r="I320" s="181"/>
      <c r="J320" s="182">
        <f>ROUND(I320*H320,2)</f>
        <v>0</v>
      </c>
      <c r="K320" s="178" t="s">
        <v>139</v>
      </c>
      <c r="L320" s="41"/>
      <c r="M320" s="183" t="s">
        <v>32</v>
      </c>
      <c r="N320" s="184" t="s">
        <v>51</v>
      </c>
      <c r="O320" s="66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7" t="s">
        <v>150</v>
      </c>
      <c r="AT320" s="187" t="s">
        <v>135</v>
      </c>
      <c r="AU320" s="187" t="s">
        <v>141</v>
      </c>
      <c r="AY320" s="18" t="s">
        <v>132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141</v>
      </c>
      <c r="BK320" s="188">
        <f>ROUND(I320*H320,2)</f>
        <v>0</v>
      </c>
      <c r="BL320" s="18" t="s">
        <v>150</v>
      </c>
      <c r="BM320" s="187" t="s">
        <v>703</v>
      </c>
    </row>
    <row r="321" spans="1:65" s="2" customFormat="1" ht="14.45" customHeight="1">
      <c r="A321" s="36"/>
      <c r="B321" s="37"/>
      <c r="C321" s="217" t="s">
        <v>710</v>
      </c>
      <c r="D321" s="217" t="s">
        <v>234</v>
      </c>
      <c r="E321" s="218" t="s">
        <v>705</v>
      </c>
      <c r="F321" s="219" t="s">
        <v>706</v>
      </c>
      <c r="G321" s="220" t="s">
        <v>198</v>
      </c>
      <c r="H321" s="221">
        <v>1.371</v>
      </c>
      <c r="I321" s="222"/>
      <c r="J321" s="223">
        <f>ROUND(I321*H321,2)</f>
        <v>0</v>
      </c>
      <c r="K321" s="219" t="s">
        <v>139</v>
      </c>
      <c r="L321" s="224"/>
      <c r="M321" s="225" t="s">
        <v>32</v>
      </c>
      <c r="N321" s="226" t="s">
        <v>51</v>
      </c>
      <c r="O321" s="66"/>
      <c r="P321" s="185">
        <f>O321*H321</f>
        <v>0</v>
      </c>
      <c r="Q321" s="185">
        <v>0.55000000000000004</v>
      </c>
      <c r="R321" s="185">
        <f>Q321*H321</f>
        <v>0.75405000000000011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218</v>
      </c>
      <c r="AT321" s="187" t="s">
        <v>234</v>
      </c>
      <c r="AU321" s="187" t="s">
        <v>141</v>
      </c>
      <c r="AY321" s="18" t="s">
        <v>132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8" t="s">
        <v>141</v>
      </c>
      <c r="BK321" s="188">
        <f>ROUND(I321*H321,2)</f>
        <v>0</v>
      </c>
      <c r="BL321" s="18" t="s">
        <v>150</v>
      </c>
      <c r="BM321" s="187" t="s">
        <v>707</v>
      </c>
    </row>
    <row r="322" spans="1:65" s="13" customFormat="1">
      <c r="B322" s="194"/>
      <c r="C322" s="195"/>
      <c r="D322" s="196" t="s">
        <v>193</v>
      </c>
      <c r="E322" s="197" t="s">
        <v>32</v>
      </c>
      <c r="F322" s="198" t="s">
        <v>708</v>
      </c>
      <c r="G322" s="195"/>
      <c r="H322" s="199">
        <v>1.3440000000000001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193</v>
      </c>
      <c r="AU322" s="205" t="s">
        <v>141</v>
      </c>
      <c r="AV322" s="13" t="s">
        <v>141</v>
      </c>
      <c r="AW322" s="13" t="s">
        <v>41</v>
      </c>
      <c r="AX322" s="13" t="s">
        <v>21</v>
      </c>
      <c r="AY322" s="205" t="s">
        <v>132</v>
      </c>
    </row>
    <row r="323" spans="1:65" s="13" customFormat="1">
      <c r="B323" s="194"/>
      <c r="C323" s="195"/>
      <c r="D323" s="196" t="s">
        <v>193</v>
      </c>
      <c r="E323" s="195"/>
      <c r="F323" s="198" t="s">
        <v>709</v>
      </c>
      <c r="G323" s="195"/>
      <c r="H323" s="199">
        <v>1.371</v>
      </c>
      <c r="I323" s="200"/>
      <c r="J323" s="195"/>
      <c r="K323" s="195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193</v>
      </c>
      <c r="AU323" s="205" t="s">
        <v>141</v>
      </c>
      <c r="AV323" s="13" t="s">
        <v>141</v>
      </c>
      <c r="AW323" s="13" t="s">
        <v>4</v>
      </c>
      <c r="AX323" s="13" t="s">
        <v>21</v>
      </c>
      <c r="AY323" s="205" t="s">
        <v>132</v>
      </c>
    </row>
    <row r="324" spans="1:65" s="2" customFormat="1" ht="24.2" customHeight="1">
      <c r="A324" s="36"/>
      <c r="B324" s="37"/>
      <c r="C324" s="176" t="s">
        <v>714</v>
      </c>
      <c r="D324" s="176" t="s">
        <v>135</v>
      </c>
      <c r="E324" s="177" t="s">
        <v>711</v>
      </c>
      <c r="F324" s="178" t="s">
        <v>712</v>
      </c>
      <c r="G324" s="179" t="s">
        <v>191</v>
      </c>
      <c r="H324" s="180">
        <v>160.32</v>
      </c>
      <c r="I324" s="181"/>
      <c r="J324" s="182">
        <f>ROUND(I324*H324,2)</f>
        <v>0</v>
      </c>
      <c r="K324" s="178" t="s">
        <v>139</v>
      </c>
      <c r="L324" s="41"/>
      <c r="M324" s="183" t="s">
        <v>32</v>
      </c>
      <c r="N324" s="184" t="s">
        <v>51</v>
      </c>
      <c r="O324" s="66"/>
      <c r="P324" s="185">
        <f>O324*H324</f>
        <v>0</v>
      </c>
      <c r="Q324" s="185">
        <v>0</v>
      </c>
      <c r="R324" s="185">
        <f>Q324*H324</f>
        <v>0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259</v>
      </c>
      <c r="AT324" s="187" t="s">
        <v>135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713</v>
      </c>
    </row>
    <row r="325" spans="1:65" s="2" customFormat="1" ht="14.45" customHeight="1">
      <c r="A325" s="36"/>
      <c r="B325" s="37"/>
      <c r="C325" s="217" t="s">
        <v>719</v>
      </c>
      <c r="D325" s="217" t="s">
        <v>234</v>
      </c>
      <c r="E325" s="218" t="s">
        <v>715</v>
      </c>
      <c r="F325" s="219" t="s">
        <v>716</v>
      </c>
      <c r="G325" s="220" t="s">
        <v>191</v>
      </c>
      <c r="H325" s="221">
        <v>173.14599999999999</v>
      </c>
      <c r="I325" s="222"/>
      <c r="J325" s="223">
        <f>ROUND(I325*H325,2)</f>
        <v>0</v>
      </c>
      <c r="K325" s="219" t="s">
        <v>139</v>
      </c>
      <c r="L325" s="224"/>
      <c r="M325" s="225" t="s">
        <v>32</v>
      </c>
      <c r="N325" s="226" t="s">
        <v>51</v>
      </c>
      <c r="O325" s="66"/>
      <c r="P325" s="185">
        <f>O325*H325</f>
        <v>0</v>
      </c>
      <c r="Q325" s="185">
        <v>1.4500000000000001E-2</v>
      </c>
      <c r="R325" s="185">
        <f>Q325*H325</f>
        <v>2.5106169999999999</v>
      </c>
      <c r="S325" s="185">
        <v>0</v>
      </c>
      <c r="T325" s="18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7" t="s">
        <v>342</v>
      </c>
      <c r="AT325" s="187" t="s">
        <v>234</v>
      </c>
      <c r="AU325" s="187" t="s">
        <v>141</v>
      </c>
      <c r="AY325" s="18" t="s">
        <v>132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8" t="s">
        <v>141</v>
      </c>
      <c r="BK325" s="188">
        <f>ROUND(I325*H325,2)</f>
        <v>0</v>
      </c>
      <c r="BL325" s="18" t="s">
        <v>259</v>
      </c>
      <c r="BM325" s="187" t="s">
        <v>717</v>
      </c>
    </row>
    <row r="326" spans="1:65" s="13" customFormat="1">
      <c r="B326" s="194"/>
      <c r="C326" s="195"/>
      <c r="D326" s="196" t="s">
        <v>193</v>
      </c>
      <c r="E326" s="195"/>
      <c r="F326" s="198" t="s">
        <v>718</v>
      </c>
      <c r="G326" s="195"/>
      <c r="H326" s="199">
        <v>173.14599999999999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193</v>
      </c>
      <c r="AU326" s="205" t="s">
        <v>141</v>
      </c>
      <c r="AV326" s="13" t="s">
        <v>141</v>
      </c>
      <c r="AW326" s="13" t="s">
        <v>4</v>
      </c>
      <c r="AX326" s="13" t="s">
        <v>21</v>
      </c>
      <c r="AY326" s="205" t="s">
        <v>132</v>
      </c>
    </row>
    <row r="327" spans="1:65" s="2" customFormat="1" ht="14.45" customHeight="1">
      <c r="A327" s="36"/>
      <c r="B327" s="37"/>
      <c r="C327" s="176" t="s">
        <v>723</v>
      </c>
      <c r="D327" s="176" t="s">
        <v>135</v>
      </c>
      <c r="E327" s="177" t="s">
        <v>720</v>
      </c>
      <c r="F327" s="178" t="s">
        <v>721</v>
      </c>
      <c r="G327" s="179" t="s">
        <v>221</v>
      </c>
      <c r="H327" s="180">
        <v>257</v>
      </c>
      <c r="I327" s="181"/>
      <c r="J327" s="182">
        <f>ROUND(I327*H327,2)</f>
        <v>0</v>
      </c>
      <c r="K327" s="178" t="s">
        <v>139</v>
      </c>
      <c r="L327" s="41"/>
      <c r="M327" s="183" t="s">
        <v>32</v>
      </c>
      <c r="N327" s="184" t="s">
        <v>51</v>
      </c>
      <c r="O327" s="66"/>
      <c r="P327" s="185">
        <f>O327*H327</f>
        <v>0</v>
      </c>
      <c r="Q327" s="185">
        <v>1.0000000000000001E-5</v>
      </c>
      <c r="R327" s="185">
        <f>Q327*H327</f>
        <v>2.5700000000000002E-3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259</v>
      </c>
      <c r="AT327" s="187" t="s">
        <v>135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259</v>
      </c>
      <c r="BM327" s="187" t="s">
        <v>722</v>
      </c>
    </row>
    <row r="328" spans="1:65" s="2" customFormat="1" ht="14.45" customHeight="1">
      <c r="A328" s="36"/>
      <c r="B328" s="37"/>
      <c r="C328" s="217" t="s">
        <v>727</v>
      </c>
      <c r="D328" s="217" t="s">
        <v>234</v>
      </c>
      <c r="E328" s="218" t="s">
        <v>724</v>
      </c>
      <c r="F328" s="219" t="s">
        <v>725</v>
      </c>
      <c r="G328" s="220" t="s">
        <v>198</v>
      </c>
      <c r="H328" s="221">
        <v>2.06</v>
      </c>
      <c r="I328" s="222"/>
      <c r="J328" s="223">
        <f>ROUND(I328*H328,2)</f>
        <v>0</v>
      </c>
      <c r="K328" s="219" t="s">
        <v>139</v>
      </c>
      <c r="L328" s="224"/>
      <c r="M328" s="225" t="s">
        <v>32</v>
      </c>
      <c r="N328" s="226" t="s">
        <v>51</v>
      </c>
      <c r="O328" s="66"/>
      <c r="P328" s="185">
        <f>O328*H328</f>
        <v>0</v>
      </c>
      <c r="Q328" s="185">
        <v>0.55000000000000004</v>
      </c>
      <c r="R328" s="185">
        <f>Q328*H328</f>
        <v>1.1330000000000002</v>
      </c>
      <c r="S328" s="185">
        <v>0</v>
      </c>
      <c r="T328" s="186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7" t="s">
        <v>342</v>
      </c>
      <c r="AT328" s="187" t="s">
        <v>234</v>
      </c>
      <c r="AU328" s="187" t="s">
        <v>141</v>
      </c>
      <c r="AY328" s="18" t="s">
        <v>132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18" t="s">
        <v>141</v>
      </c>
      <c r="BK328" s="188">
        <f>ROUND(I328*H328,2)</f>
        <v>0</v>
      </c>
      <c r="BL328" s="18" t="s">
        <v>259</v>
      </c>
      <c r="BM328" s="187" t="s">
        <v>726</v>
      </c>
    </row>
    <row r="329" spans="1:65" s="2" customFormat="1" ht="24.2" customHeight="1">
      <c r="A329" s="36"/>
      <c r="B329" s="37"/>
      <c r="C329" s="176" t="s">
        <v>733</v>
      </c>
      <c r="D329" s="176" t="s">
        <v>135</v>
      </c>
      <c r="E329" s="177" t="s">
        <v>728</v>
      </c>
      <c r="F329" s="178" t="s">
        <v>729</v>
      </c>
      <c r="G329" s="179" t="s">
        <v>242</v>
      </c>
      <c r="H329" s="180">
        <v>3.6459999999999999</v>
      </c>
      <c r="I329" s="181"/>
      <c r="J329" s="182">
        <f>ROUND(I329*H329,2)</f>
        <v>0</v>
      </c>
      <c r="K329" s="178" t="s">
        <v>618</v>
      </c>
      <c r="L329" s="41"/>
      <c r="M329" s="183" t="s">
        <v>32</v>
      </c>
      <c r="N329" s="184" t="s">
        <v>51</v>
      </c>
      <c r="O329" s="66"/>
      <c r="P329" s="185">
        <f>O329*H329</f>
        <v>0</v>
      </c>
      <c r="Q329" s="185">
        <v>0</v>
      </c>
      <c r="R329" s="185">
        <f>Q329*H329</f>
        <v>0</v>
      </c>
      <c r="S329" s="185">
        <v>0</v>
      </c>
      <c r="T329" s="18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7" t="s">
        <v>259</v>
      </c>
      <c r="AT329" s="187" t="s">
        <v>135</v>
      </c>
      <c r="AU329" s="187" t="s">
        <v>141</v>
      </c>
      <c r="AY329" s="18" t="s">
        <v>132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18" t="s">
        <v>141</v>
      </c>
      <c r="BK329" s="188">
        <f>ROUND(I329*H329,2)</f>
        <v>0</v>
      </c>
      <c r="BL329" s="18" t="s">
        <v>259</v>
      </c>
      <c r="BM329" s="187" t="s">
        <v>730</v>
      </c>
    </row>
    <row r="330" spans="1:65" s="12" customFormat="1" ht="22.9" customHeight="1">
      <c r="B330" s="160"/>
      <c r="C330" s="161"/>
      <c r="D330" s="162" t="s">
        <v>78</v>
      </c>
      <c r="E330" s="174" t="s">
        <v>731</v>
      </c>
      <c r="F330" s="174" t="s">
        <v>732</v>
      </c>
      <c r="G330" s="161"/>
      <c r="H330" s="161"/>
      <c r="I330" s="164"/>
      <c r="J330" s="175">
        <f>BK330</f>
        <v>0</v>
      </c>
      <c r="K330" s="161"/>
      <c r="L330" s="166"/>
      <c r="M330" s="167"/>
      <c r="N330" s="168"/>
      <c r="O330" s="168"/>
      <c r="P330" s="169">
        <f>SUM(P331:P332)</f>
        <v>0</v>
      </c>
      <c r="Q330" s="168"/>
      <c r="R330" s="169">
        <f>SUM(R331:R332)</f>
        <v>0.10522500000000001</v>
      </c>
      <c r="S330" s="168"/>
      <c r="T330" s="170">
        <f>SUM(T331:T332)</f>
        <v>0</v>
      </c>
      <c r="AR330" s="171" t="s">
        <v>141</v>
      </c>
      <c r="AT330" s="172" t="s">
        <v>78</v>
      </c>
      <c r="AU330" s="172" t="s">
        <v>21</v>
      </c>
      <c r="AY330" s="171" t="s">
        <v>132</v>
      </c>
      <c r="BK330" s="173">
        <f>SUM(BK331:BK332)</f>
        <v>0</v>
      </c>
    </row>
    <row r="331" spans="1:65" s="2" customFormat="1" ht="24.2" customHeight="1">
      <c r="A331" s="36"/>
      <c r="B331" s="37"/>
      <c r="C331" s="176" t="s">
        <v>737</v>
      </c>
      <c r="D331" s="176" t="s">
        <v>135</v>
      </c>
      <c r="E331" s="177" t="s">
        <v>734</v>
      </c>
      <c r="F331" s="178" t="s">
        <v>735</v>
      </c>
      <c r="G331" s="179" t="s">
        <v>191</v>
      </c>
      <c r="H331" s="180">
        <v>8.625</v>
      </c>
      <c r="I331" s="181"/>
      <c r="J331" s="182">
        <f>ROUND(I331*H331,2)</f>
        <v>0</v>
      </c>
      <c r="K331" s="178" t="s">
        <v>139</v>
      </c>
      <c r="L331" s="41"/>
      <c r="M331" s="183" t="s">
        <v>32</v>
      </c>
      <c r="N331" s="184" t="s">
        <v>51</v>
      </c>
      <c r="O331" s="66"/>
      <c r="P331" s="185">
        <f>O331*H331</f>
        <v>0</v>
      </c>
      <c r="Q331" s="185">
        <v>1.2200000000000001E-2</v>
      </c>
      <c r="R331" s="185">
        <f>Q331*H331</f>
        <v>0.10522500000000001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259</v>
      </c>
      <c r="AT331" s="187" t="s">
        <v>135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1328</v>
      </c>
    </row>
    <row r="332" spans="1:65" s="2" customFormat="1" ht="37.9" customHeight="1">
      <c r="A332" s="36"/>
      <c r="B332" s="37"/>
      <c r="C332" s="176" t="s">
        <v>743</v>
      </c>
      <c r="D332" s="176" t="s">
        <v>135</v>
      </c>
      <c r="E332" s="177" t="s">
        <v>738</v>
      </c>
      <c r="F332" s="178" t="s">
        <v>739</v>
      </c>
      <c r="G332" s="179" t="s">
        <v>242</v>
      </c>
      <c r="H332" s="180">
        <v>0.105</v>
      </c>
      <c r="I332" s="181"/>
      <c r="J332" s="182">
        <f>ROUND(I332*H332,2)</f>
        <v>0</v>
      </c>
      <c r="K332" s="178" t="s">
        <v>139</v>
      </c>
      <c r="L332" s="41"/>
      <c r="M332" s="183" t="s">
        <v>32</v>
      </c>
      <c r="N332" s="184" t="s">
        <v>51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259</v>
      </c>
      <c r="AT332" s="187" t="s">
        <v>135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1329</v>
      </c>
    </row>
    <row r="333" spans="1:65" s="12" customFormat="1" ht="22.9" customHeight="1">
      <c r="B333" s="160"/>
      <c r="C333" s="161"/>
      <c r="D333" s="162" t="s">
        <v>78</v>
      </c>
      <c r="E333" s="174" t="s">
        <v>1330</v>
      </c>
      <c r="F333" s="174" t="s">
        <v>1331</v>
      </c>
      <c r="G333" s="161"/>
      <c r="H333" s="161"/>
      <c r="I333" s="164"/>
      <c r="J333" s="175">
        <f>BK333</f>
        <v>0</v>
      </c>
      <c r="K333" s="161"/>
      <c r="L333" s="166"/>
      <c r="M333" s="167"/>
      <c r="N333" s="168"/>
      <c r="O333" s="168"/>
      <c r="P333" s="169">
        <f>P334</f>
        <v>0</v>
      </c>
      <c r="Q333" s="168"/>
      <c r="R333" s="169">
        <f>R334</f>
        <v>0</v>
      </c>
      <c r="S333" s="168"/>
      <c r="T333" s="170">
        <f>T334</f>
        <v>9.9000000000000005E-2</v>
      </c>
      <c r="AR333" s="171" t="s">
        <v>141</v>
      </c>
      <c r="AT333" s="172" t="s">
        <v>78</v>
      </c>
      <c r="AU333" s="172" t="s">
        <v>21</v>
      </c>
      <c r="AY333" s="171" t="s">
        <v>132</v>
      </c>
      <c r="BK333" s="173">
        <f>BK334</f>
        <v>0</v>
      </c>
    </row>
    <row r="334" spans="1:65" s="2" customFormat="1" ht="14.45" customHeight="1">
      <c r="A334" s="36"/>
      <c r="B334" s="37"/>
      <c r="C334" s="176" t="s">
        <v>747</v>
      </c>
      <c r="D334" s="176" t="s">
        <v>135</v>
      </c>
      <c r="E334" s="177" t="s">
        <v>553</v>
      </c>
      <c r="F334" s="178" t="s">
        <v>554</v>
      </c>
      <c r="G334" s="179" t="s">
        <v>373</v>
      </c>
      <c r="H334" s="180">
        <v>6</v>
      </c>
      <c r="I334" s="181"/>
      <c r="J334" s="182">
        <f>ROUND(I334*H334,2)</f>
        <v>0</v>
      </c>
      <c r="K334" s="178" t="s">
        <v>139</v>
      </c>
      <c r="L334" s="41"/>
      <c r="M334" s="183" t="s">
        <v>32</v>
      </c>
      <c r="N334" s="184" t="s">
        <v>51</v>
      </c>
      <c r="O334" s="66"/>
      <c r="P334" s="185">
        <f>O334*H334</f>
        <v>0</v>
      </c>
      <c r="Q334" s="185">
        <v>0</v>
      </c>
      <c r="R334" s="185">
        <f>Q334*H334</f>
        <v>0</v>
      </c>
      <c r="S334" s="185">
        <v>1.6500000000000001E-2</v>
      </c>
      <c r="T334" s="186">
        <f>S334*H334</f>
        <v>9.9000000000000005E-2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7" t="s">
        <v>259</v>
      </c>
      <c r="AT334" s="187" t="s">
        <v>135</v>
      </c>
      <c r="AU334" s="187" t="s">
        <v>141</v>
      </c>
      <c r="AY334" s="18" t="s">
        <v>132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8" t="s">
        <v>141</v>
      </c>
      <c r="BK334" s="188">
        <f>ROUND(I334*H334,2)</f>
        <v>0</v>
      </c>
      <c r="BL334" s="18" t="s">
        <v>259</v>
      </c>
      <c r="BM334" s="187" t="s">
        <v>1332</v>
      </c>
    </row>
    <row r="335" spans="1:65" s="12" customFormat="1" ht="22.9" customHeight="1">
      <c r="B335" s="160"/>
      <c r="C335" s="161"/>
      <c r="D335" s="162" t="s">
        <v>78</v>
      </c>
      <c r="E335" s="174" t="s">
        <v>741</v>
      </c>
      <c r="F335" s="174" t="s">
        <v>742</v>
      </c>
      <c r="G335" s="161"/>
      <c r="H335" s="161"/>
      <c r="I335" s="164"/>
      <c r="J335" s="175">
        <f>BK335</f>
        <v>0</v>
      </c>
      <c r="K335" s="161"/>
      <c r="L335" s="166"/>
      <c r="M335" s="167"/>
      <c r="N335" s="168"/>
      <c r="O335" s="168"/>
      <c r="P335" s="169">
        <f>SUM(P336:P338)</f>
        <v>0</v>
      </c>
      <c r="Q335" s="168"/>
      <c r="R335" s="169">
        <f>SUM(R336:R338)</f>
        <v>1.95E-2</v>
      </c>
      <c r="S335" s="168"/>
      <c r="T335" s="170">
        <f>SUM(T336:T338)</f>
        <v>0</v>
      </c>
      <c r="AR335" s="171" t="s">
        <v>141</v>
      </c>
      <c r="AT335" s="172" t="s">
        <v>78</v>
      </c>
      <c r="AU335" s="172" t="s">
        <v>21</v>
      </c>
      <c r="AY335" s="171" t="s">
        <v>132</v>
      </c>
      <c r="BK335" s="173">
        <f>SUM(BK336:BK338)</f>
        <v>0</v>
      </c>
    </row>
    <row r="336" spans="1:65" s="2" customFormat="1" ht="24.2" customHeight="1">
      <c r="A336" s="36"/>
      <c r="B336" s="37"/>
      <c r="C336" s="176" t="s">
        <v>751</v>
      </c>
      <c r="D336" s="176" t="s">
        <v>135</v>
      </c>
      <c r="E336" s="177" t="s">
        <v>744</v>
      </c>
      <c r="F336" s="178" t="s">
        <v>745</v>
      </c>
      <c r="G336" s="179" t="s">
        <v>373</v>
      </c>
      <c r="H336" s="180">
        <v>1</v>
      </c>
      <c r="I336" s="181"/>
      <c r="J336" s="182">
        <f>ROUND(I336*H336,2)</f>
        <v>0</v>
      </c>
      <c r="K336" s="178" t="s">
        <v>139</v>
      </c>
      <c r="L336" s="41"/>
      <c r="M336" s="183" t="s">
        <v>32</v>
      </c>
      <c r="N336" s="184" t="s">
        <v>51</v>
      </c>
      <c r="O336" s="66"/>
      <c r="P336" s="185">
        <f>O336*H336</f>
        <v>0</v>
      </c>
      <c r="Q336" s="185">
        <v>0</v>
      </c>
      <c r="R336" s="185">
        <f>Q336*H336</f>
        <v>0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150</v>
      </c>
      <c r="AT336" s="187" t="s">
        <v>135</v>
      </c>
      <c r="AU336" s="187" t="s">
        <v>141</v>
      </c>
      <c r="AY336" s="18" t="s">
        <v>132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8" t="s">
        <v>141</v>
      </c>
      <c r="BK336" s="188">
        <f>ROUND(I336*H336,2)</f>
        <v>0</v>
      </c>
      <c r="BL336" s="18" t="s">
        <v>150</v>
      </c>
      <c r="BM336" s="187" t="s">
        <v>1333</v>
      </c>
    </row>
    <row r="337" spans="1:65" s="2" customFormat="1" ht="24.2" customHeight="1">
      <c r="A337" s="36"/>
      <c r="B337" s="37"/>
      <c r="C337" s="217" t="s">
        <v>757</v>
      </c>
      <c r="D337" s="217" t="s">
        <v>234</v>
      </c>
      <c r="E337" s="218" t="s">
        <v>748</v>
      </c>
      <c r="F337" s="219" t="s">
        <v>749</v>
      </c>
      <c r="G337" s="220" t="s">
        <v>373</v>
      </c>
      <c r="H337" s="221">
        <v>1</v>
      </c>
      <c r="I337" s="222"/>
      <c r="J337" s="223">
        <f>ROUND(I337*H337,2)</f>
        <v>0</v>
      </c>
      <c r="K337" s="219" t="s">
        <v>139</v>
      </c>
      <c r="L337" s="224"/>
      <c r="M337" s="225" t="s">
        <v>32</v>
      </c>
      <c r="N337" s="226" t="s">
        <v>51</v>
      </c>
      <c r="O337" s="66"/>
      <c r="P337" s="185">
        <f>O337*H337</f>
        <v>0</v>
      </c>
      <c r="Q337" s="185">
        <v>1.95E-2</v>
      </c>
      <c r="R337" s="185">
        <f>Q337*H337</f>
        <v>1.95E-2</v>
      </c>
      <c r="S337" s="185">
        <v>0</v>
      </c>
      <c r="T337" s="18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218</v>
      </c>
      <c r="AT337" s="187" t="s">
        <v>234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150</v>
      </c>
      <c r="BM337" s="187" t="s">
        <v>1334</v>
      </c>
    </row>
    <row r="338" spans="1:65" s="2" customFormat="1" ht="24.2" customHeight="1">
      <c r="A338" s="36"/>
      <c r="B338" s="37"/>
      <c r="C338" s="176" t="s">
        <v>761</v>
      </c>
      <c r="D338" s="176" t="s">
        <v>135</v>
      </c>
      <c r="E338" s="177" t="s">
        <v>752</v>
      </c>
      <c r="F338" s="178" t="s">
        <v>753</v>
      </c>
      <c r="G338" s="179" t="s">
        <v>242</v>
      </c>
      <c r="H338" s="180">
        <v>0.02</v>
      </c>
      <c r="I338" s="181"/>
      <c r="J338" s="182">
        <f>ROUND(I338*H338,2)</f>
        <v>0</v>
      </c>
      <c r="K338" s="178" t="s">
        <v>139</v>
      </c>
      <c r="L338" s="41"/>
      <c r="M338" s="183" t="s">
        <v>32</v>
      </c>
      <c r="N338" s="184" t="s">
        <v>51</v>
      </c>
      <c r="O338" s="66"/>
      <c r="P338" s="185">
        <f>O338*H338</f>
        <v>0</v>
      </c>
      <c r="Q338" s="185">
        <v>0</v>
      </c>
      <c r="R338" s="185">
        <f>Q338*H338</f>
        <v>0</v>
      </c>
      <c r="S338" s="185">
        <v>0</v>
      </c>
      <c r="T338" s="18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259</v>
      </c>
      <c r="AT338" s="187" t="s">
        <v>135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259</v>
      </c>
      <c r="BM338" s="187" t="s">
        <v>1335</v>
      </c>
    </row>
    <row r="339" spans="1:65" s="12" customFormat="1" ht="22.9" customHeight="1">
      <c r="B339" s="160"/>
      <c r="C339" s="161"/>
      <c r="D339" s="162" t="s">
        <v>78</v>
      </c>
      <c r="E339" s="174" t="s">
        <v>755</v>
      </c>
      <c r="F339" s="174" t="s">
        <v>756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SUM(P340:P343)</f>
        <v>0</v>
      </c>
      <c r="Q339" s="168"/>
      <c r="R339" s="169">
        <f>SUM(R340:R343)</f>
        <v>0</v>
      </c>
      <c r="S339" s="168"/>
      <c r="T339" s="170">
        <f>SUM(T340:T343)</f>
        <v>0.25800000000000001</v>
      </c>
      <c r="AR339" s="171" t="s">
        <v>141</v>
      </c>
      <c r="AT339" s="172" t="s">
        <v>78</v>
      </c>
      <c r="AU339" s="172" t="s">
        <v>21</v>
      </c>
      <c r="AY339" s="171" t="s">
        <v>132</v>
      </c>
      <c r="BK339" s="173">
        <f>SUM(BK340:BK343)</f>
        <v>0</v>
      </c>
    </row>
    <row r="340" spans="1:65" s="2" customFormat="1" ht="14.45" customHeight="1">
      <c r="A340" s="36"/>
      <c r="B340" s="37"/>
      <c r="C340" s="176" t="s">
        <v>765</v>
      </c>
      <c r="D340" s="176" t="s">
        <v>135</v>
      </c>
      <c r="E340" s="177" t="s">
        <v>758</v>
      </c>
      <c r="F340" s="178" t="s">
        <v>759</v>
      </c>
      <c r="G340" s="179" t="s">
        <v>373</v>
      </c>
      <c r="H340" s="180">
        <v>1</v>
      </c>
      <c r="I340" s="181"/>
      <c r="J340" s="182">
        <f>ROUND(I340*H340,2)</f>
        <v>0</v>
      </c>
      <c r="K340" s="178" t="s">
        <v>139</v>
      </c>
      <c r="L340" s="41"/>
      <c r="M340" s="183" t="s">
        <v>32</v>
      </c>
      <c r="N340" s="184" t="s">
        <v>51</v>
      </c>
      <c r="O340" s="66"/>
      <c r="P340" s="185">
        <f>O340*H340</f>
        <v>0</v>
      </c>
      <c r="Q340" s="185">
        <v>0</v>
      </c>
      <c r="R340" s="185">
        <f>Q340*H340</f>
        <v>0</v>
      </c>
      <c r="S340" s="185">
        <v>1.2999999999999999E-2</v>
      </c>
      <c r="T340" s="186">
        <f>S340*H340</f>
        <v>1.2999999999999999E-2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150</v>
      </c>
      <c r="AT340" s="187" t="s">
        <v>135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150</v>
      </c>
      <c r="BM340" s="187" t="s">
        <v>1336</v>
      </c>
    </row>
    <row r="341" spans="1:65" s="2" customFormat="1" ht="14.45" customHeight="1">
      <c r="A341" s="36"/>
      <c r="B341" s="37"/>
      <c r="C341" s="176" t="s">
        <v>769</v>
      </c>
      <c r="D341" s="176" t="s">
        <v>135</v>
      </c>
      <c r="E341" s="177" t="s">
        <v>1051</v>
      </c>
      <c r="F341" s="178" t="s">
        <v>763</v>
      </c>
      <c r="G341" s="179" t="s">
        <v>221</v>
      </c>
      <c r="H341" s="180">
        <v>7</v>
      </c>
      <c r="I341" s="181"/>
      <c r="J341" s="182">
        <f>ROUND(I341*H341,2)</f>
        <v>0</v>
      </c>
      <c r="K341" s="178" t="s">
        <v>139</v>
      </c>
      <c r="L341" s="41"/>
      <c r="M341" s="183" t="s">
        <v>32</v>
      </c>
      <c r="N341" s="184" t="s">
        <v>51</v>
      </c>
      <c r="O341" s="66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7" t="s">
        <v>259</v>
      </c>
      <c r="AT341" s="187" t="s">
        <v>135</v>
      </c>
      <c r="AU341" s="187" t="s">
        <v>141</v>
      </c>
      <c r="AY341" s="18" t="s">
        <v>132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8" t="s">
        <v>141</v>
      </c>
      <c r="BK341" s="188">
        <f>ROUND(I341*H341,2)</f>
        <v>0</v>
      </c>
      <c r="BL341" s="18" t="s">
        <v>259</v>
      </c>
      <c r="BM341" s="187" t="s">
        <v>1337</v>
      </c>
    </row>
    <row r="342" spans="1:65" s="2" customFormat="1" ht="14.45" customHeight="1">
      <c r="A342" s="36"/>
      <c r="B342" s="37"/>
      <c r="C342" s="176" t="s">
        <v>776</v>
      </c>
      <c r="D342" s="176" t="s">
        <v>135</v>
      </c>
      <c r="E342" s="177" t="s">
        <v>766</v>
      </c>
      <c r="F342" s="178" t="s">
        <v>767</v>
      </c>
      <c r="G342" s="179" t="s">
        <v>221</v>
      </c>
      <c r="H342" s="180">
        <v>7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0</v>
      </c>
      <c r="R342" s="185">
        <f>Q342*H342</f>
        <v>0</v>
      </c>
      <c r="S342" s="185">
        <v>3.5000000000000003E-2</v>
      </c>
      <c r="T342" s="186">
        <f>S342*H342</f>
        <v>0.24500000000000002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768</v>
      </c>
    </row>
    <row r="343" spans="1:65" s="2" customFormat="1" ht="24.2" customHeight="1">
      <c r="A343" s="36"/>
      <c r="B343" s="37"/>
      <c r="C343" s="176" t="s">
        <v>780</v>
      </c>
      <c r="D343" s="176" t="s">
        <v>135</v>
      </c>
      <c r="E343" s="177" t="s">
        <v>770</v>
      </c>
      <c r="F343" s="178" t="s">
        <v>771</v>
      </c>
      <c r="G343" s="179" t="s">
        <v>772</v>
      </c>
      <c r="H343" s="237"/>
      <c r="I343" s="181"/>
      <c r="J343" s="182">
        <f>ROUND(I343*H343,2)</f>
        <v>0</v>
      </c>
      <c r="K343" s="178" t="s">
        <v>139</v>
      </c>
      <c r="L343" s="41"/>
      <c r="M343" s="183" t="s">
        <v>32</v>
      </c>
      <c r="N343" s="184" t="s">
        <v>51</v>
      </c>
      <c r="O343" s="66"/>
      <c r="P343" s="185">
        <f>O343*H343</f>
        <v>0</v>
      </c>
      <c r="Q343" s="185">
        <v>0</v>
      </c>
      <c r="R343" s="185">
        <f>Q343*H343</f>
        <v>0</v>
      </c>
      <c r="S343" s="185">
        <v>0</v>
      </c>
      <c r="T343" s="186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259</v>
      </c>
      <c r="AT343" s="187" t="s">
        <v>135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1338</v>
      </c>
    </row>
    <row r="344" spans="1:65" s="12" customFormat="1" ht="22.9" customHeight="1">
      <c r="B344" s="160"/>
      <c r="C344" s="161"/>
      <c r="D344" s="162" t="s">
        <v>78</v>
      </c>
      <c r="E344" s="174" t="s">
        <v>774</v>
      </c>
      <c r="F344" s="174" t="s">
        <v>775</v>
      </c>
      <c r="G344" s="161"/>
      <c r="H344" s="161"/>
      <c r="I344" s="164"/>
      <c r="J344" s="175">
        <f>BK344</f>
        <v>0</v>
      </c>
      <c r="K344" s="161"/>
      <c r="L344" s="166"/>
      <c r="M344" s="167"/>
      <c r="N344" s="168"/>
      <c r="O344" s="168"/>
      <c r="P344" s="169">
        <f>SUM(P345:P348)</f>
        <v>0</v>
      </c>
      <c r="Q344" s="168"/>
      <c r="R344" s="169">
        <f>SUM(R345:R348)</f>
        <v>6.7334400000000003E-2</v>
      </c>
      <c r="S344" s="168"/>
      <c r="T344" s="170">
        <f>SUM(T345:T348)</f>
        <v>0</v>
      </c>
      <c r="AR344" s="171" t="s">
        <v>141</v>
      </c>
      <c r="AT344" s="172" t="s">
        <v>78</v>
      </c>
      <c r="AU344" s="172" t="s">
        <v>21</v>
      </c>
      <c r="AY344" s="171" t="s">
        <v>132</v>
      </c>
      <c r="BK344" s="173">
        <f>SUM(BK345:BK348)</f>
        <v>0</v>
      </c>
    </row>
    <row r="345" spans="1:65" s="2" customFormat="1" ht="14.45" customHeight="1">
      <c r="A345" s="36"/>
      <c r="B345" s="37"/>
      <c r="C345" s="176" t="s">
        <v>784</v>
      </c>
      <c r="D345" s="176" t="s">
        <v>135</v>
      </c>
      <c r="E345" s="177" t="s">
        <v>777</v>
      </c>
      <c r="F345" s="178" t="s">
        <v>778</v>
      </c>
      <c r="G345" s="179" t="s">
        <v>191</v>
      </c>
      <c r="H345" s="180">
        <v>160.32</v>
      </c>
      <c r="I345" s="181"/>
      <c r="J345" s="182">
        <f>ROUND(I345*H345,2)</f>
        <v>0</v>
      </c>
      <c r="K345" s="178" t="s">
        <v>139</v>
      </c>
      <c r="L345" s="41"/>
      <c r="M345" s="183" t="s">
        <v>32</v>
      </c>
      <c r="N345" s="184" t="s">
        <v>51</v>
      </c>
      <c r="O345" s="66"/>
      <c r="P345" s="185">
        <f>O345*H345</f>
        <v>0</v>
      </c>
      <c r="Q345" s="185">
        <v>0</v>
      </c>
      <c r="R345" s="185">
        <f>Q345*H345</f>
        <v>0</v>
      </c>
      <c r="S345" s="185">
        <v>0</v>
      </c>
      <c r="T345" s="186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7" t="s">
        <v>259</v>
      </c>
      <c r="AT345" s="187" t="s">
        <v>135</v>
      </c>
      <c r="AU345" s="187" t="s">
        <v>141</v>
      </c>
      <c r="AY345" s="18" t="s">
        <v>132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18" t="s">
        <v>141</v>
      </c>
      <c r="BK345" s="188">
        <f>ROUND(I345*H345,2)</f>
        <v>0</v>
      </c>
      <c r="BL345" s="18" t="s">
        <v>259</v>
      </c>
      <c r="BM345" s="187" t="s">
        <v>779</v>
      </c>
    </row>
    <row r="346" spans="1:65" s="2" customFormat="1" ht="24.2" customHeight="1">
      <c r="A346" s="36"/>
      <c r="B346" s="37"/>
      <c r="C346" s="217" t="s">
        <v>790</v>
      </c>
      <c r="D346" s="217" t="s">
        <v>234</v>
      </c>
      <c r="E346" s="218" t="s">
        <v>781</v>
      </c>
      <c r="F346" s="219" t="s">
        <v>782</v>
      </c>
      <c r="G346" s="220" t="s">
        <v>221</v>
      </c>
      <c r="H346" s="221">
        <v>168.33600000000001</v>
      </c>
      <c r="I346" s="222"/>
      <c r="J346" s="223">
        <f>ROUND(I346*H346,2)</f>
        <v>0</v>
      </c>
      <c r="K346" s="219" t="s">
        <v>139</v>
      </c>
      <c r="L346" s="224"/>
      <c r="M346" s="225" t="s">
        <v>32</v>
      </c>
      <c r="N346" s="226" t="s">
        <v>51</v>
      </c>
      <c r="O346" s="66"/>
      <c r="P346" s="185">
        <f>O346*H346</f>
        <v>0</v>
      </c>
      <c r="Q346" s="185">
        <v>4.0000000000000002E-4</v>
      </c>
      <c r="R346" s="185">
        <f>Q346*H346</f>
        <v>6.7334400000000003E-2</v>
      </c>
      <c r="S346" s="185">
        <v>0</v>
      </c>
      <c r="T346" s="186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7" t="s">
        <v>342</v>
      </c>
      <c r="AT346" s="187" t="s">
        <v>234</v>
      </c>
      <c r="AU346" s="187" t="s">
        <v>141</v>
      </c>
      <c r="AY346" s="18" t="s">
        <v>132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18" t="s">
        <v>141</v>
      </c>
      <c r="BK346" s="188">
        <f>ROUND(I346*H346,2)</f>
        <v>0</v>
      </c>
      <c r="BL346" s="18" t="s">
        <v>259</v>
      </c>
      <c r="BM346" s="187" t="s">
        <v>783</v>
      </c>
    </row>
    <row r="347" spans="1:65" s="13" customFormat="1">
      <c r="B347" s="194"/>
      <c r="C347" s="195"/>
      <c r="D347" s="196" t="s">
        <v>193</v>
      </c>
      <c r="E347" s="195"/>
      <c r="F347" s="198" t="s">
        <v>633</v>
      </c>
      <c r="G347" s="195"/>
      <c r="H347" s="199">
        <v>168.33600000000001</v>
      </c>
      <c r="I347" s="200"/>
      <c r="J347" s="195"/>
      <c r="K347" s="195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193</v>
      </c>
      <c r="AU347" s="205" t="s">
        <v>141</v>
      </c>
      <c r="AV347" s="13" t="s">
        <v>141</v>
      </c>
      <c r="AW347" s="13" t="s">
        <v>4</v>
      </c>
      <c r="AX347" s="13" t="s">
        <v>21</v>
      </c>
      <c r="AY347" s="205" t="s">
        <v>132</v>
      </c>
    </row>
    <row r="348" spans="1:65" s="2" customFormat="1" ht="24.2" customHeight="1">
      <c r="A348" s="36"/>
      <c r="B348" s="37"/>
      <c r="C348" s="176" t="s">
        <v>794</v>
      </c>
      <c r="D348" s="176" t="s">
        <v>135</v>
      </c>
      <c r="E348" s="177" t="s">
        <v>785</v>
      </c>
      <c r="F348" s="178" t="s">
        <v>786</v>
      </c>
      <c r="G348" s="179" t="s">
        <v>242</v>
      </c>
      <c r="H348" s="180">
        <v>6.7000000000000004E-2</v>
      </c>
      <c r="I348" s="181"/>
      <c r="J348" s="182">
        <f>ROUND(I348*H348,2)</f>
        <v>0</v>
      </c>
      <c r="K348" s="178" t="s">
        <v>139</v>
      </c>
      <c r="L348" s="41"/>
      <c r="M348" s="183" t="s">
        <v>32</v>
      </c>
      <c r="N348" s="184" t="s">
        <v>51</v>
      </c>
      <c r="O348" s="66"/>
      <c r="P348" s="185">
        <f>O348*H348</f>
        <v>0</v>
      </c>
      <c r="Q348" s="185">
        <v>0</v>
      </c>
      <c r="R348" s="185">
        <f>Q348*H348</f>
        <v>0</v>
      </c>
      <c r="S348" s="185">
        <v>0</v>
      </c>
      <c r="T348" s="18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7" t="s">
        <v>259</v>
      </c>
      <c r="AT348" s="187" t="s">
        <v>135</v>
      </c>
      <c r="AU348" s="187" t="s">
        <v>141</v>
      </c>
      <c r="AY348" s="18" t="s">
        <v>132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8" t="s">
        <v>141</v>
      </c>
      <c r="BK348" s="188">
        <f>ROUND(I348*H348,2)</f>
        <v>0</v>
      </c>
      <c r="BL348" s="18" t="s">
        <v>259</v>
      </c>
      <c r="BM348" s="187" t="s">
        <v>787</v>
      </c>
    </row>
    <row r="349" spans="1:65" s="12" customFormat="1" ht="22.9" customHeight="1">
      <c r="B349" s="160"/>
      <c r="C349" s="161"/>
      <c r="D349" s="162" t="s">
        <v>78</v>
      </c>
      <c r="E349" s="174" t="s">
        <v>788</v>
      </c>
      <c r="F349" s="174" t="s">
        <v>789</v>
      </c>
      <c r="G349" s="161"/>
      <c r="H349" s="161"/>
      <c r="I349" s="164"/>
      <c r="J349" s="175">
        <f>BK349</f>
        <v>0</v>
      </c>
      <c r="K349" s="161"/>
      <c r="L349" s="166"/>
      <c r="M349" s="167"/>
      <c r="N349" s="168"/>
      <c r="O349" s="168"/>
      <c r="P349" s="169">
        <f>SUM(P350:P353)</f>
        <v>0</v>
      </c>
      <c r="Q349" s="168"/>
      <c r="R349" s="169">
        <f>SUM(R350:R353)</f>
        <v>9.6239999999999992E-2</v>
      </c>
      <c r="S349" s="168"/>
      <c r="T349" s="170">
        <f>SUM(T350:T353)</f>
        <v>0</v>
      </c>
      <c r="AR349" s="171" t="s">
        <v>141</v>
      </c>
      <c r="AT349" s="172" t="s">
        <v>78</v>
      </c>
      <c r="AU349" s="172" t="s">
        <v>21</v>
      </c>
      <c r="AY349" s="171" t="s">
        <v>132</v>
      </c>
      <c r="BK349" s="173">
        <f>SUM(BK350:BK353)</f>
        <v>0</v>
      </c>
    </row>
    <row r="350" spans="1:65" s="2" customFormat="1" ht="14.45" customHeight="1">
      <c r="A350" s="36"/>
      <c r="B350" s="37"/>
      <c r="C350" s="176" t="s">
        <v>798</v>
      </c>
      <c r="D350" s="176" t="s">
        <v>135</v>
      </c>
      <c r="E350" s="177" t="s">
        <v>791</v>
      </c>
      <c r="F350" s="178" t="s">
        <v>792</v>
      </c>
      <c r="G350" s="179" t="s">
        <v>191</v>
      </c>
      <c r="H350" s="180">
        <v>371</v>
      </c>
      <c r="I350" s="181"/>
      <c r="J350" s="182">
        <f>ROUND(I350*H350,2)</f>
        <v>0</v>
      </c>
      <c r="K350" s="178" t="s">
        <v>139</v>
      </c>
      <c r="L350" s="41"/>
      <c r="M350" s="183" t="s">
        <v>32</v>
      </c>
      <c r="N350" s="184" t="s">
        <v>51</v>
      </c>
      <c r="O350" s="66"/>
      <c r="P350" s="185">
        <f>O350*H350</f>
        <v>0</v>
      </c>
      <c r="Q350" s="185">
        <v>2.0000000000000002E-5</v>
      </c>
      <c r="R350" s="185">
        <f>Q350*H350</f>
        <v>7.4200000000000004E-3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259</v>
      </c>
      <c r="AT350" s="187" t="s">
        <v>135</v>
      </c>
      <c r="AU350" s="187" t="s">
        <v>141</v>
      </c>
      <c r="AY350" s="18" t="s">
        <v>132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8" t="s">
        <v>141</v>
      </c>
      <c r="BK350" s="188">
        <f>ROUND(I350*H350,2)</f>
        <v>0</v>
      </c>
      <c r="BL350" s="18" t="s">
        <v>259</v>
      </c>
      <c r="BM350" s="187" t="s">
        <v>793</v>
      </c>
    </row>
    <row r="351" spans="1:65" s="2" customFormat="1" ht="14.45" customHeight="1">
      <c r="A351" s="36"/>
      <c r="B351" s="37"/>
      <c r="C351" s="176" t="s">
        <v>802</v>
      </c>
      <c r="D351" s="176" t="s">
        <v>135</v>
      </c>
      <c r="E351" s="177" t="s">
        <v>795</v>
      </c>
      <c r="F351" s="178" t="s">
        <v>796</v>
      </c>
      <c r="G351" s="179" t="s">
        <v>191</v>
      </c>
      <c r="H351" s="180">
        <v>371</v>
      </c>
      <c r="I351" s="181"/>
      <c r="J351" s="182">
        <f>ROUND(I351*H351,2)</f>
        <v>0</v>
      </c>
      <c r="K351" s="178" t="s">
        <v>139</v>
      </c>
      <c r="L351" s="41"/>
      <c r="M351" s="183" t="s">
        <v>32</v>
      </c>
      <c r="N351" s="184" t="s">
        <v>51</v>
      </c>
      <c r="O351" s="66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7" t="s">
        <v>259</v>
      </c>
      <c r="AT351" s="187" t="s">
        <v>135</v>
      </c>
      <c r="AU351" s="187" t="s">
        <v>141</v>
      </c>
      <c r="AY351" s="18" t="s">
        <v>132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8" t="s">
        <v>141</v>
      </c>
      <c r="BK351" s="188">
        <f>ROUND(I351*H351,2)</f>
        <v>0</v>
      </c>
      <c r="BL351" s="18" t="s">
        <v>259</v>
      </c>
      <c r="BM351" s="187" t="s">
        <v>797</v>
      </c>
    </row>
    <row r="352" spans="1:65" s="2" customFormat="1" ht="24.2" customHeight="1">
      <c r="A352" s="36"/>
      <c r="B352" s="37"/>
      <c r="C352" s="176" t="s">
        <v>1038</v>
      </c>
      <c r="D352" s="176" t="s">
        <v>135</v>
      </c>
      <c r="E352" s="177" t="s">
        <v>799</v>
      </c>
      <c r="F352" s="178" t="s">
        <v>800</v>
      </c>
      <c r="G352" s="179" t="s">
        <v>191</v>
      </c>
      <c r="H352" s="180">
        <v>371</v>
      </c>
      <c r="I352" s="181"/>
      <c r="J352" s="182">
        <f>ROUND(I352*H352,2)</f>
        <v>0</v>
      </c>
      <c r="K352" s="178" t="s">
        <v>139</v>
      </c>
      <c r="L352" s="41"/>
      <c r="M352" s="183" t="s">
        <v>32</v>
      </c>
      <c r="N352" s="184" t="s">
        <v>51</v>
      </c>
      <c r="O352" s="66"/>
      <c r="P352" s="185">
        <f>O352*H352</f>
        <v>0</v>
      </c>
      <c r="Q352" s="185">
        <v>2.2000000000000001E-4</v>
      </c>
      <c r="R352" s="185">
        <f>Q352*H352</f>
        <v>8.1619999999999998E-2</v>
      </c>
      <c r="S352" s="185">
        <v>0</v>
      </c>
      <c r="T352" s="186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7" t="s">
        <v>259</v>
      </c>
      <c r="AT352" s="187" t="s">
        <v>135</v>
      </c>
      <c r="AU352" s="187" t="s">
        <v>141</v>
      </c>
      <c r="AY352" s="18" t="s">
        <v>132</v>
      </c>
      <c r="BE352" s="188">
        <f>IF(N352="základní",J352,0)</f>
        <v>0</v>
      </c>
      <c r="BF352" s="188">
        <f>IF(N352="snížená",J352,0)</f>
        <v>0</v>
      </c>
      <c r="BG352" s="188">
        <f>IF(N352="zákl. přenesená",J352,0)</f>
        <v>0</v>
      </c>
      <c r="BH352" s="188">
        <f>IF(N352="sníž. přenesená",J352,0)</f>
        <v>0</v>
      </c>
      <c r="BI352" s="188">
        <f>IF(N352="nulová",J352,0)</f>
        <v>0</v>
      </c>
      <c r="BJ352" s="18" t="s">
        <v>141</v>
      </c>
      <c r="BK352" s="188">
        <f>ROUND(I352*H352,2)</f>
        <v>0</v>
      </c>
      <c r="BL352" s="18" t="s">
        <v>259</v>
      </c>
      <c r="BM352" s="187" t="s">
        <v>801</v>
      </c>
    </row>
    <row r="353" spans="1:65" s="2" customFormat="1" ht="24.2" customHeight="1">
      <c r="A353" s="36"/>
      <c r="B353" s="37"/>
      <c r="C353" s="176" t="s">
        <v>1040</v>
      </c>
      <c r="D353" s="176" t="s">
        <v>135</v>
      </c>
      <c r="E353" s="177" t="s">
        <v>803</v>
      </c>
      <c r="F353" s="178" t="s">
        <v>804</v>
      </c>
      <c r="G353" s="179" t="s">
        <v>191</v>
      </c>
      <c r="H353" s="180">
        <v>48</v>
      </c>
      <c r="I353" s="181"/>
      <c r="J353" s="182">
        <f>ROUND(I353*H353,2)</f>
        <v>0</v>
      </c>
      <c r="K353" s="178" t="s">
        <v>139</v>
      </c>
      <c r="L353" s="41"/>
      <c r="M353" s="189" t="s">
        <v>32</v>
      </c>
      <c r="N353" s="190" t="s">
        <v>51</v>
      </c>
      <c r="O353" s="191"/>
      <c r="P353" s="192">
        <f>O353*H353</f>
        <v>0</v>
      </c>
      <c r="Q353" s="192">
        <v>1.4999999999999999E-4</v>
      </c>
      <c r="R353" s="192">
        <f>Q353*H353</f>
        <v>7.1999999999999998E-3</v>
      </c>
      <c r="S353" s="192">
        <v>0</v>
      </c>
      <c r="T353" s="193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259</v>
      </c>
      <c r="AT353" s="187" t="s">
        <v>135</v>
      </c>
      <c r="AU353" s="187" t="s">
        <v>141</v>
      </c>
      <c r="AY353" s="18" t="s">
        <v>132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8" t="s">
        <v>141</v>
      </c>
      <c r="BK353" s="188">
        <f>ROUND(I353*H353,2)</f>
        <v>0</v>
      </c>
      <c r="BL353" s="18" t="s">
        <v>259</v>
      </c>
      <c r="BM353" s="187" t="s">
        <v>805</v>
      </c>
    </row>
    <row r="354" spans="1:65" s="2" customFormat="1" ht="6.95" customHeight="1">
      <c r="A354" s="36"/>
      <c r="B354" s="49"/>
      <c r="C354" s="50"/>
      <c r="D354" s="50"/>
      <c r="E354" s="50"/>
      <c r="F354" s="50"/>
      <c r="G354" s="50"/>
      <c r="H354" s="50"/>
      <c r="I354" s="50"/>
      <c r="J354" s="50"/>
      <c r="K354" s="50"/>
      <c r="L354" s="41"/>
      <c r="M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</row>
  </sheetData>
  <sheetProtection algorithmName="SHA-512" hashValue="iCVSJ1y0qRg65kAx+pI+wrUW5jIG23+X+YEJdzSMz0LBTaxoR8VTM2yki4WQ94Xs+yhAptXuya9he3pTIAM4Yg==" saltValue="rbxLV0wCd93Mrwrko/zLAUpeAexms65YZIKoHUa5IE6fDZV8tqlqw/lMXvX6HahZ8wFPDq9tFz5KVqf9FE0y6A==" spinCount="100000" sheet="1" objects="1" scenarios="1" formatColumns="0" formatRows="0" autoFilter="0"/>
  <autoFilter ref="C102:K353" xr:uid="{00000000-0009-0000-0000-000005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40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99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24.75" customHeight="1">
      <c r="A9" s="36"/>
      <c r="B9" s="41"/>
      <c r="C9" s="36"/>
      <c r="D9" s="36"/>
      <c r="E9" s="359" t="s">
        <v>1339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21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0" t="s">
        <v>26</v>
      </c>
      <c r="E13" s="36"/>
      <c r="F13" s="111" t="s">
        <v>27</v>
      </c>
      <c r="G13" s="36"/>
      <c r="H13" s="36"/>
      <c r="I13" s="110" t="s">
        <v>28</v>
      </c>
      <c r="J13" s="111" t="s">
        <v>29</v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ROUND(J103,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ROUND((SUM(BE103:BE405)),  2)</f>
        <v>0</v>
      </c>
      <c r="G33" s="36"/>
      <c r="H33" s="36"/>
      <c r="I33" s="121">
        <v>0.21</v>
      </c>
      <c r="J33" s="120">
        <f>ROUND(((SUM(BE103:BE405))*I33),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ROUND((SUM(BF103:BF405)),  2)</f>
        <v>0</v>
      </c>
      <c r="G34" s="36"/>
      <c r="H34" s="36"/>
      <c r="I34" s="121">
        <v>0.15</v>
      </c>
      <c r="J34" s="120">
        <f>ROUND(((SUM(BF103:BF405))*I34),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ROUND((SUM(BG103:BG405)),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ROUND((SUM(BH103:BH405)),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ROUND((SUM(BI103:BI405)),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4.75" customHeight="1">
      <c r="A50" s="36"/>
      <c r="B50" s="37"/>
      <c r="C50" s="38"/>
      <c r="D50" s="38"/>
      <c r="E50" s="348" t="str">
        <f>E9</f>
        <v xml:space="preserve">D.1.1/1-14 - Chrustova 14 - Stavební práce vnější - zateplení objektu ,zateplení půdy, izolace suterénu, střecha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165</v>
      </c>
      <c r="E62" s="146"/>
      <c r="F62" s="146"/>
      <c r="G62" s="146"/>
      <c r="H62" s="146"/>
      <c r="I62" s="146"/>
      <c r="J62" s="147">
        <f>J117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807</v>
      </c>
      <c r="E63" s="146"/>
      <c r="F63" s="146"/>
      <c r="G63" s="146"/>
      <c r="H63" s="146"/>
      <c r="I63" s="146"/>
      <c r="J63" s="147">
        <f>J119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166</v>
      </c>
      <c r="E64" s="146"/>
      <c r="F64" s="146"/>
      <c r="G64" s="146"/>
      <c r="H64" s="146"/>
      <c r="I64" s="146"/>
      <c r="J64" s="147">
        <f>J123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167</v>
      </c>
      <c r="E65" s="146"/>
      <c r="F65" s="146"/>
      <c r="G65" s="146"/>
      <c r="H65" s="146"/>
      <c r="I65" s="146"/>
      <c r="J65" s="147">
        <f>J125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168</v>
      </c>
      <c r="E66" s="146"/>
      <c r="F66" s="146"/>
      <c r="G66" s="146"/>
      <c r="H66" s="146"/>
      <c r="I66" s="146"/>
      <c r="J66" s="147">
        <f>J132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170</v>
      </c>
      <c r="E67" s="146"/>
      <c r="F67" s="146"/>
      <c r="G67" s="146"/>
      <c r="H67" s="146"/>
      <c r="I67" s="146"/>
      <c r="J67" s="147">
        <f>J226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171</v>
      </c>
      <c r="E68" s="146"/>
      <c r="F68" s="146"/>
      <c r="G68" s="146"/>
      <c r="H68" s="146"/>
      <c r="I68" s="146"/>
      <c r="J68" s="147">
        <f>J254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172</v>
      </c>
      <c r="E69" s="146"/>
      <c r="F69" s="146"/>
      <c r="G69" s="146"/>
      <c r="H69" s="146"/>
      <c r="I69" s="146"/>
      <c r="J69" s="147">
        <f>J261</f>
        <v>0</v>
      </c>
      <c r="K69" s="144"/>
      <c r="L69" s="148"/>
    </row>
    <row r="70" spans="2:12" s="9" customFormat="1" ht="24.95" customHeight="1">
      <c r="B70" s="137"/>
      <c r="C70" s="138"/>
      <c r="D70" s="139" t="s">
        <v>173</v>
      </c>
      <c r="E70" s="140"/>
      <c r="F70" s="140"/>
      <c r="G70" s="140"/>
      <c r="H70" s="140"/>
      <c r="I70" s="140"/>
      <c r="J70" s="141">
        <f>J263</f>
        <v>0</v>
      </c>
      <c r="K70" s="138"/>
      <c r="L70" s="142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J292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J293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J310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J336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J340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J342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J344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J361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182</v>
      </c>
      <c r="E79" s="146"/>
      <c r="F79" s="146"/>
      <c r="G79" s="146"/>
      <c r="H79" s="146"/>
      <c r="I79" s="146"/>
      <c r="J79" s="147">
        <f>J364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183</v>
      </c>
      <c r="E80" s="146"/>
      <c r="F80" s="146"/>
      <c r="G80" s="146"/>
      <c r="H80" s="146"/>
      <c r="I80" s="146"/>
      <c r="J80" s="147">
        <f>J370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808</v>
      </c>
      <c r="E81" s="146"/>
      <c r="F81" s="146"/>
      <c r="G81" s="146"/>
      <c r="H81" s="146"/>
      <c r="I81" s="146"/>
      <c r="J81" s="147">
        <f>J377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184</v>
      </c>
      <c r="E82" s="146"/>
      <c r="F82" s="146"/>
      <c r="G82" s="146"/>
      <c r="H82" s="146"/>
      <c r="I82" s="146"/>
      <c r="J82" s="147">
        <f>J396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185</v>
      </c>
      <c r="E83" s="146"/>
      <c r="F83" s="146"/>
      <c r="G83" s="146"/>
      <c r="H83" s="146"/>
      <c r="I83" s="146"/>
      <c r="J83" s="147">
        <f>J401</f>
        <v>0</v>
      </c>
      <c r="K83" s="144"/>
      <c r="L83" s="148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65" t="str">
        <f>E7</f>
        <v>Regenerace bytového fondu Mírová osada I.etapa -ul.Chrustova - VZ ZATEPLENÍ ,IZOLACE</v>
      </c>
      <c r="F93" s="366"/>
      <c r="G93" s="366"/>
      <c r="H93" s="366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161</v>
      </c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24.75" customHeight="1">
      <c r="A95" s="36"/>
      <c r="B95" s="37"/>
      <c r="C95" s="38"/>
      <c r="D95" s="38"/>
      <c r="E95" s="348" t="str">
        <f>E9</f>
        <v xml:space="preserve">D.1.1/1-14 - Chrustova 14 - Stavební práce vnější - zateplení objektu ,zateplení půdy, izolace suterénu, střecha </v>
      </c>
      <c r="F95" s="364"/>
      <c r="G95" s="364"/>
      <c r="H95" s="364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30" t="s">
        <v>24</v>
      </c>
      <c r="J97" s="61" t="str">
        <f>IF(J12="","",J12)</f>
        <v>22. 3. 2020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30" t="s">
        <v>37</v>
      </c>
      <c r="J99" s="34" t="str">
        <f>E21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30" t="s">
        <v>42</v>
      </c>
      <c r="J100" s="34" t="str">
        <f>E24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9"/>
      <c r="B102" s="150"/>
      <c r="C102" s="151" t="s">
        <v>117</v>
      </c>
      <c r="D102" s="152" t="s">
        <v>64</v>
      </c>
      <c r="E102" s="152" t="s">
        <v>60</v>
      </c>
      <c r="F102" s="152" t="s">
        <v>61</v>
      </c>
      <c r="G102" s="152" t="s">
        <v>118</v>
      </c>
      <c r="H102" s="152" t="s">
        <v>119</v>
      </c>
      <c r="I102" s="152" t="s">
        <v>120</v>
      </c>
      <c r="J102" s="152" t="s">
        <v>112</v>
      </c>
      <c r="K102" s="153" t="s">
        <v>121</v>
      </c>
      <c r="L102" s="154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P104+P263+P292</f>
        <v>0</v>
      </c>
      <c r="Q103" s="74"/>
      <c r="R103" s="157">
        <f>R104+R263+R292</f>
        <v>39.128772910000002</v>
      </c>
      <c r="S103" s="74"/>
      <c r="T103" s="158">
        <f>T104+T263+T292</f>
        <v>28.468801570000004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59">
        <f>BK104+BK263+BK292</f>
        <v>0</v>
      </c>
    </row>
    <row r="104" spans="1:65" s="12" customFormat="1" ht="25.9" customHeight="1">
      <c r="B104" s="160"/>
      <c r="C104" s="161"/>
      <c r="D104" s="162" t="s">
        <v>78</v>
      </c>
      <c r="E104" s="163" t="s">
        <v>186</v>
      </c>
      <c r="F104" s="163" t="s">
        <v>187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P105+P117+P119+P123+P125+P132+P226+P254+P261</f>
        <v>0</v>
      </c>
      <c r="Q104" s="168"/>
      <c r="R104" s="169">
        <f>R105+R117+R119+R123+R125+R132+R226+R254+R261</f>
        <v>27.031022590000003</v>
      </c>
      <c r="S104" s="168"/>
      <c r="T104" s="170">
        <f>T105+T117+T119+T123+T125+T132+T226+T254+T261</f>
        <v>25.501462000000004</v>
      </c>
      <c r="AR104" s="171" t="s">
        <v>21</v>
      </c>
      <c r="AT104" s="172" t="s">
        <v>78</v>
      </c>
      <c r="AU104" s="172" t="s">
        <v>79</v>
      </c>
      <c r="AY104" s="171" t="s">
        <v>132</v>
      </c>
      <c r="BK104" s="173">
        <f>BK105+BK117+BK119+BK123+BK125+BK132+BK226+BK254+BK261</f>
        <v>0</v>
      </c>
    </row>
    <row r="105" spans="1:65" s="12" customFormat="1" ht="22.9" customHeight="1">
      <c r="B105" s="160"/>
      <c r="C105" s="161"/>
      <c r="D105" s="162" t="s">
        <v>78</v>
      </c>
      <c r="E105" s="174" t="s">
        <v>21</v>
      </c>
      <c r="F105" s="174" t="s">
        <v>188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SUM(P106:P116)</f>
        <v>0</v>
      </c>
      <c r="Q105" s="168"/>
      <c r="R105" s="169">
        <f>SUM(R106:R116)</f>
        <v>0</v>
      </c>
      <c r="S105" s="168"/>
      <c r="T105" s="170">
        <f>SUM(T106:T116)</f>
        <v>11.628</v>
      </c>
      <c r="AR105" s="171" t="s">
        <v>21</v>
      </c>
      <c r="AT105" s="172" t="s">
        <v>78</v>
      </c>
      <c r="AU105" s="172" t="s">
        <v>21</v>
      </c>
      <c r="AY105" s="171" t="s">
        <v>132</v>
      </c>
      <c r="BK105" s="173">
        <f>SUM(BK106:BK116)</f>
        <v>0</v>
      </c>
    </row>
    <row r="106" spans="1:65" s="2" customFormat="1" ht="37.9" customHeight="1">
      <c r="A106" s="36"/>
      <c r="B106" s="37"/>
      <c r="C106" s="176" t="s">
        <v>21</v>
      </c>
      <c r="D106" s="176" t="s">
        <v>135</v>
      </c>
      <c r="E106" s="177" t="s">
        <v>189</v>
      </c>
      <c r="F106" s="178" t="s">
        <v>190</v>
      </c>
      <c r="G106" s="179" t="s">
        <v>191</v>
      </c>
      <c r="H106" s="180">
        <v>45.6</v>
      </c>
      <c r="I106" s="181"/>
      <c r="J106" s="182">
        <f>ROUND(I106*H106,2)</f>
        <v>0</v>
      </c>
      <c r="K106" s="178" t="s">
        <v>139</v>
      </c>
      <c r="L106" s="41"/>
      <c r="M106" s="183" t="s">
        <v>32</v>
      </c>
      <c r="N106" s="184" t="s">
        <v>51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0.255</v>
      </c>
      <c r="T106" s="186">
        <f>S106*H106</f>
        <v>11.628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150</v>
      </c>
      <c r="AT106" s="187" t="s">
        <v>135</v>
      </c>
      <c r="AU106" s="187" t="s">
        <v>141</v>
      </c>
      <c r="AY106" s="18" t="s">
        <v>132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8" t="s">
        <v>141</v>
      </c>
      <c r="BK106" s="188">
        <f>ROUND(I106*H106,2)</f>
        <v>0</v>
      </c>
      <c r="BL106" s="18" t="s">
        <v>150</v>
      </c>
      <c r="BM106" s="187" t="s">
        <v>809</v>
      </c>
    </row>
    <row r="107" spans="1:65" s="13" customFormat="1">
      <c r="B107" s="194"/>
      <c r="C107" s="195"/>
      <c r="D107" s="196" t="s">
        <v>193</v>
      </c>
      <c r="E107" s="197" t="s">
        <v>32</v>
      </c>
      <c r="F107" s="198" t="s">
        <v>810</v>
      </c>
      <c r="G107" s="195"/>
      <c r="H107" s="199">
        <v>45.6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193</v>
      </c>
      <c r="AU107" s="205" t="s">
        <v>141</v>
      </c>
      <c r="AV107" s="13" t="s">
        <v>141</v>
      </c>
      <c r="AW107" s="13" t="s">
        <v>41</v>
      </c>
      <c r="AX107" s="13" t="s">
        <v>79</v>
      </c>
      <c r="AY107" s="205" t="s">
        <v>132</v>
      </c>
    </row>
    <row r="108" spans="1:65" s="14" customFormat="1">
      <c r="B108" s="206"/>
      <c r="C108" s="207"/>
      <c r="D108" s="196" t="s">
        <v>193</v>
      </c>
      <c r="E108" s="208" t="s">
        <v>32</v>
      </c>
      <c r="F108" s="209" t="s">
        <v>195</v>
      </c>
      <c r="G108" s="207"/>
      <c r="H108" s="210">
        <v>45.6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193</v>
      </c>
      <c r="AU108" s="216" t="s">
        <v>141</v>
      </c>
      <c r="AV108" s="14" t="s">
        <v>150</v>
      </c>
      <c r="AW108" s="14" t="s">
        <v>41</v>
      </c>
      <c r="AX108" s="14" t="s">
        <v>21</v>
      </c>
      <c r="AY108" s="216" t="s">
        <v>132</v>
      </c>
    </row>
    <row r="109" spans="1:65" s="2" customFormat="1" ht="24.2" customHeight="1">
      <c r="A109" s="36"/>
      <c r="B109" s="37"/>
      <c r="C109" s="176" t="s">
        <v>141</v>
      </c>
      <c r="D109" s="176" t="s">
        <v>135</v>
      </c>
      <c r="E109" s="177" t="s">
        <v>196</v>
      </c>
      <c r="F109" s="178" t="s">
        <v>197</v>
      </c>
      <c r="G109" s="179" t="s">
        <v>198</v>
      </c>
      <c r="H109" s="180">
        <v>59.85</v>
      </c>
      <c r="I109" s="181"/>
      <c r="J109" s="182">
        <f>ROUND(I109*H109,2)</f>
        <v>0</v>
      </c>
      <c r="K109" s="178" t="s">
        <v>139</v>
      </c>
      <c r="L109" s="41"/>
      <c r="M109" s="183" t="s">
        <v>32</v>
      </c>
      <c r="N109" s="184" t="s">
        <v>51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150</v>
      </c>
      <c r="AT109" s="187" t="s">
        <v>135</v>
      </c>
      <c r="AU109" s="187" t="s">
        <v>141</v>
      </c>
      <c r="AY109" s="18" t="s">
        <v>132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8" t="s">
        <v>141</v>
      </c>
      <c r="BK109" s="188">
        <f>ROUND(I109*H109,2)</f>
        <v>0</v>
      </c>
      <c r="BL109" s="18" t="s">
        <v>150</v>
      </c>
      <c r="BM109" s="187" t="s">
        <v>811</v>
      </c>
    </row>
    <row r="110" spans="1:65" s="13" customFormat="1">
      <c r="B110" s="194"/>
      <c r="C110" s="195"/>
      <c r="D110" s="196" t="s">
        <v>193</v>
      </c>
      <c r="E110" s="197" t="s">
        <v>32</v>
      </c>
      <c r="F110" s="198" t="s">
        <v>812</v>
      </c>
      <c r="G110" s="195"/>
      <c r="H110" s="199">
        <v>59.85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193</v>
      </c>
      <c r="AU110" s="205" t="s">
        <v>141</v>
      </c>
      <c r="AV110" s="13" t="s">
        <v>141</v>
      </c>
      <c r="AW110" s="13" t="s">
        <v>41</v>
      </c>
      <c r="AX110" s="13" t="s">
        <v>79</v>
      </c>
      <c r="AY110" s="205" t="s">
        <v>132</v>
      </c>
    </row>
    <row r="111" spans="1:65" s="14" customFormat="1">
      <c r="B111" s="206"/>
      <c r="C111" s="207"/>
      <c r="D111" s="196" t="s">
        <v>193</v>
      </c>
      <c r="E111" s="208" t="s">
        <v>32</v>
      </c>
      <c r="F111" s="209" t="s">
        <v>195</v>
      </c>
      <c r="G111" s="207"/>
      <c r="H111" s="210">
        <v>59.85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193</v>
      </c>
      <c r="AU111" s="216" t="s">
        <v>141</v>
      </c>
      <c r="AV111" s="14" t="s">
        <v>150</v>
      </c>
      <c r="AW111" s="14" t="s">
        <v>41</v>
      </c>
      <c r="AX111" s="14" t="s">
        <v>21</v>
      </c>
      <c r="AY111" s="216" t="s">
        <v>132</v>
      </c>
    </row>
    <row r="112" spans="1:65" s="2" customFormat="1" ht="24.2" customHeight="1">
      <c r="A112" s="36"/>
      <c r="B112" s="37"/>
      <c r="C112" s="176" t="s">
        <v>146</v>
      </c>
      <c r="D112" s="176" t="s">
        <v>135</v>
      </c>
      <c r="E112" s="177" t="s">
        <v>201</v>
      </c>
      <c r="F112" s="178" t="s">
        <v>202</v>
      </c>
      <c r="G112" s="179" t="s">
        <v>198</v>
      </c>
      <c r="H112" s="180">
        <v>59.85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813</v>
      </c>
    </row>
    <row r="113" spans="1:65" s="2" customFormat="1" ht="24.2" customHeight="1">
      <c r="A113" s="36"/>
      <c r="B113" s="37"/>
      <c r="C113" s="176" t="s">
        <v>150</v>
      </c>
      <c r="D113" s="176" t="s">
        <v>135</v>
      </c>
      <c r="E113" s="177" t="s">
        <v>204</v>
      </c>
      <c r="F113" s="178" t="s">
        <v>205</v>
      </c>
      <c r="G113" s="179" t="s">
        <v>198</v>
      </c>
      <c r="H113" s="180">
        <v>59.85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814</v>
      </c>
    </row>
    <row r="114" spans="1:65" s="2" customFormat="1" ht="24.2" customHeight="1">
      <c r="A114" s="36"/>
      <c r="B114" s="37"/>
      <c r="C114" s="176" t="s">
        <v>131</v>
      </c>
      <c r="D114" s="176" t="s">
        <v>135</v>
      </c>
      <c r="E114" s="177" t="s">
        <v>207</v>
      </c>
      <c r="F114" s="178" t="s">
        <v>208</v>
      </c>
      <c r="G114" s="179" t="s">
        <v>198</v>
      </c>
      <c r="H114" s="180">
        <v>59.85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815</v>
      </c>
    </row>
    <row r="115" spans="1:65" s="2" customFormat="1" ht="24.2" customHeight="1">
      <c r="A115" s="36"/>
      <c r="B115" s="37"/>
      <c r="C115" s="176" t="s">
        <v>210</v>
      </c>
      <c r="D115" s="176" t="s">
        <v>135</v>
      </c>
      <c r="E115" s="177" t="s">
        <v>211</v>
      </c>
      <c r="F115" s="178" t="s">
        <v>212</v>
      </c>
      <c r="G115" s="179" t="s">
        <v>198</v>
      </c>
      <c r="H115" s="180">
        <v>59.85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816</v>
      </c>
    </row>
    <row r="116" spans="1:65" s="2" customFormat="1" ht="24.2" customHeight="1">
      <c r="A116" s="36"/>
      <c r="B116" s="37"/>
      <c r="C116" s="176" t="s">
        <v>157</v>
      </c>
      <c r="D116" s="176" t="s">
        <v>135</v>
      </c>
      <c r="E116" s="177" t="s">
        <v>214</v>
      </c>
      <c r="F116" s="178" t="s">
        <v>215</v>
      </c>
      <c r="G116" s="179" t="s">
        <v>198</v>
      </c>
      <c r="H116" s="180">
        <v>59.85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817</v>
      </c>
    </row>
    <row r="117" spans="1:65" s="12" customFormat="1" ht="22.9" customHeight="1">
      <c r="B117" s="160"/>
      <c r="C117" s="161"/>
      <c r="D117" s="162" t="s">
        <v>78</v>
      </c>
      <c r="E117" s="174" t="s">
        <v>141</v>
      </c>
      <c r="F117" s="174" t="s">
        <v>217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P118</f>
        <v>0</v>
      </c>
      <c r="Q117" s="168"/>
      <c r="R117" s="169">
        <f>R118</f>
        <v>9.1760850000000005</v>
      </c>
      <c r="S117" s="168"/>
      <c r="T117" s="170">
        <f>T118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BK118</f>
        <v>0</v>
      </c>
    </row>
    <row r="118" spans="1:65" s="2" customFormat="1" ht="24.2" customHeight="1">
      <c r="A118" s="36"/>
      <c r="B118" s="37"/>
      <c r="C118" s="176" t="s">
        <v>218</v>
      </c>
      <c r="D118" s="176" t="s">
        <v>135</v>
      </c>
      <c r="E118" s="177" t="s">
        <v>219</v>
      </c>
      <c r="F118" s="178" t="s">
        <v>220</v>
      </c>
      <c r="G118" s="179" t="s">
        <v>221</v>
      </c>
      <c r="H118" s="180">
        <v>40.5</v>
      </c>
      <c r="I118" s="181"/>
      <c r="J118" s="182">
        <f>ROUND(I118*H118,2)</f>
        <v>0</v>
      </c>
      <c r="K118" s="178" t="s">
        <v>139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0.22656999999999999</v>
      </c>
      <c r="R118" s="185">
        <f>Q118*H118</f>
        <v>9.1760850000000005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818</v>
      </c>
    </row>
    <row r="119" spans="1:65" s="12" customFormat="1" ht="22.9" customHeight="1">
      <c r="B119" s="160"/>
      <c r="C119" s="161"/>
      <c r="D119" s="162" t="s">
        <v>78</v>
      </c>
      <c r="E119" s="174" t="s">
        <v>146</v>
      </c>
      <c r="F119" s="174" t="s">
        <v>819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SUM(P120:P122)</f>
        <v>0</v>
      </c>
      <c r="Q119" s="168"/>
      <c r="R119" s="169">
        <f>SUM(R120:R122)</f>
        <v>1.5797249999999999E-2</v>
      </c>
      <c r="S119" s="168"/>
      <c r="T119" s="170">
        <f>SUM(T120:T122)</f>
        <v>0</v>
      </c>
      <c r="AR119" s="171" t="s">
        <v>21</v>
      </c>
      <c r="AT119" s="172" t="s">
        <v>78</v>
      </c>
      <c r="AU119" s="172" t="s">
        <v>21</v>
      </c>
      <c r="AY119" s="171" t="s">
        <v>132</v>
      </c>
      <c r="BK119" s="173">
        <f>SUM(BK120:BK122)</f>
        <v>0</v>
      </c>
    </row>
    <row r="120" spans="1:65" s="2" customFormat="1" ht="24.2" customHeight="1">
      <c r="A120" s="36"/>
      <c r="B120" s="37"/>
      <c r="C120" s="176" t="s">
        <v>224</v>
      </c>
      <c r="D120" s="176" t="s">
        <v>135</v>
      </c>
      <c r="E120" s="177" t="s">
        <v>820</v>
      </c>
      <c r="F120" s="178" t="s">
        <v>821</v>
      </c>
      <c r="G120" s="179" t="s">
        <v>191</v>
      </c>
      <c r="H120" s="180">
        <v>0.315</v>
      </c>
      <c r="I120" s="181"/>
      <c r="J120" s="182">
        <f>ROUND(I120*H120,2)</f>
        <v>0</v>
      </c>
      <c r="K120" s="178" t="s">
        <v>139</v>
      </c>
      <c r="L120" s="41"/>
      <c r="M120" s="183" t="s">
        <v>32</v>
      </c>
      <c r="N120" s="184" t="s">
        <v>51</v>
      </c>
      <c r="O120" s="66"/>
      <c r="P120" s="185">
        <f>O120*H120</f>
        <v>0</v>
      </c>
      <c r="Q120" s="185">
        <v>5.015E-2</v>
      </c>
      <c r="R120" s="185">
        <f>Q120*H120</f>
        <v>1.5797249999999999E-2</v>
      </c>
      <c r="S120" s="185">
        <v>0</v>
      </c>
      <c r="T120" s="186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7" t="s">
        <v>150</v>
      </c>
      <c r="AT120" s="187" t="s">
        <v>135</v>
      </c>
      <c r="AU120" s="187" t="s">
        <v>141</v>
      </c>
      <c r="AY120" s="18" t="s">
        <v>132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141</v>
      </c>
      <c r="BK120" s="188">
        <f>ROUND(I120*H120,2)</f>
        <v>0</v>
      </c>
      <c r="BL120" s="18" t="s">
        <v>150</v>
      </c>
      <c r="BM120" s="187" t="s">
        <v>1340</v>
      </c>
    </row>
    <row r="121" spans="1:65" s="13" customFormat="1">
      <c r="B121" s="194"/>
      <c r="C121" s="195"/>
      <c r="D121" s="196" t="s">
        <v>193</v>
      </c>
      <c r="E121" s="197" t="s">
        <v>32</v>
      </c>
      <c r="F121" s="198" t="s">
        <v>823</v>
      </c>
      <c r="G121" s="195"/>
      <c r="H121" s="199">
        <v>0.315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193</v>
      </c>
      <c r="AU121" s="205" t="s">
        <v>141</v>
      </c>
      <c r="AV121" s="13" t="s">
        <v>141</v>
      </c>
      <c r="AW121" s="13" t="s">
        <v>41</v>
      </c>
      <c r="AX121" s="13" t="s">
        <v>79</v>
      </c>
      <c r="AY121" s="205" t="s">
        <v>132</v>
      </c>
    </row>
    <row r="122" spans="1:65" s="14" customFormat="1">
      <c r="B122" s="206"/>
      <c r="C122" s="207"/>
      <c r="D122" s="196" t="s">
        <v>193</v>
      </c>
      <c r="E122" s="208" t="s">
        <v>32</v>
      </c>
      <c r="F122" s="209" t="s">
        <v>195</v>
      </c>
      <c r="G122" s="207"/>
      <c r="H122" s="210">
        <v>0.315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193</v>
      </c>
      <c r="AU122" s="216" t="s">
        <v>141</v>
      </c>
      <c r="AV122" s="14" t="s">
        <v>150</v>
      </c>
      <c r="AW122" s="14" t="s">
        <v>41</v>
      </c>
      <c r="AX122" s="14" t="s">
        <v>21</v>
      </c>
      <c r="AY122" s="216" t="s">
        <v>132</v>
      </c>
    </row>
    <row r="123" spans="1:65" s="12" customFormat="1" ht="22.9" customHeight="1">
      <c r="B123" s="160"/>
      <c r="C123" s="161"/>
      <c r="D123" s="162" t="s">
        <v>78</v>
      </c>
      <c r="E123" s="174" t="s">
        <v>150</v>
      </c>
      <c r="F123" s="174" t="s">
        <v>223</v>
      </c>
      <c r="G123" s="161"/>
      <c r="H123" s="161"/>
      <c r="I123" s="164"/>
      <c r="J123" s="175">
        <f>BK123</f>
        <v>0</v>
      </c>
      <c r="K123" s="161"/>
      <c r="L123" s="166"/>
      <c r="M123" s="167"/>
      <c r="N123" s="168"/>
      <c r="O123" s="168"/>
      <c r="P123" s="169">
        <f>P124</f>
        <v>0</v>
      </c>
      <c r="Q123" s="168"/>
      <c r="R123" s="169">
        <f>R124</f>
        <v>0</v>
      </c>
      <c r="S123" s="168"/>
      <c r="T123" s="170">
        <f>T124</f>
        <v>0</v>
      </c>
      <c r="AR123" s="171" t="s">
        <v>21</v>
      </c>
      <c r="AT123" s="172" t="s">
        <v>78</v>
      </c>
      <c r="AU123" s="172" t="s">
        <v>21</v>
      </c>
      <c r="AY123" s="171" t="s">
        <v>132</v>
      </c>
      <c r="BK123" s="173">
        <f>BK124</f>
        <v>0</v>
      </c>
    </row>
    <row r="124" spans="1:65" s="2" customFormat="1" ht="24.2" customHeight="1">
      <c r="A124" s="36"/>
      <c r="B124" s="37"/>
      <c r="C124" s="176" t="s">
        <v>229</v>
      </c>
      <c r="D124" s="176" t="s">
        <v>135</v>
      </c>
      <c r="E124" s="177" t="s">
        <v>225</v>
      </c>
      <c r="F124" s="178" t="s">
        <v>226</v>
      </c>
      <c r="G124" s="179" t="s">
        <v>191</v>
      </c>
      <c r="H124" s="180">
        <v>45.6</v>
      </c>
      <c r="I124" s="181"/>
      <c r="J124" s="182">
        <f>ROUND(I124*H124,2)</f>
        <v>0</v>
      </c>
      <c r="K124" s="178" t="s">
        <v>139</v>
      </c>
      <c r="L124" s="41"/>
      <c r="M124" s="183" t="s">
        <v>32</v>
      </c>
      <c r="N124" s="184" t="s">
        <v>51</v>
      </c>
      <c r="O124" s="66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150</v>
      </c>
      <c r="AT124" s="187" t="s">
        <v>135</v>
      </c>
      <c r="AU124" s="187" t="s">
        <v>141</v>
      </c>
      <c r="AY124" s="18" t="s">
        <v>132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141</v>
      </c>
      <c r="BK124" s="188">
        <f>ROUND(I124*H124,2)</f>
        <v>0</v>
      </c>
      <c r="BL124" s="18" t="s">
        <v>150</v>
      </c>
      <c r="BM124" s="187" t="s">
        <v>824</v>
      </c>
    </row>
    <row r="125" spans="1:65" s="12" customFormat="1" ht="22.9" customHeight="1">
      <c r="B125" s="160"/>
      <c r="C125" s="161"/>
      <c r="D125" s="162" t="s">
        <v>78</v>
      </c>
      <c r="E125" s="174" t="s">
        <v>131</v>
      </c>
      <c r="F125" s="174" t="s">
        <v>228</v>
      </c>
      <c r="G125" s="161"/>
      <c r="H125" s="161"/>
      <c r="I125" s="164"/>
      <c r="J125" s="175">
        <f>BK125</f>
        <v>0</v>
      </c>
      <c r="K125" s="161"/>
      <c r="L125" s="166"/>
      <c r="M125" s="167"/>
      <c r="N125" s="168"/>
      <c r="O125" s="168"/>
      <c r="P125" s="169">
        <f>SUM(P126:P131)</f>
        <v>0</v>
      </c>
      <c r="Q125" s="168"/>
      <c r="R125" s="169">
        <f>SUM(R126:R131)</f>
        <v>7.9939200000000001</v>
      </c>
      <c r="S125" s="168"/>
      <c r="T125" s="170">
        <f>SUM(T126:T131)</f>
        <v>0</v>
      </c>
      <c r="AR125" s="171" t="s">
        <v>21</v>
      </c>
      <c r="AT125" s="172" t="s">
        <v>78</v>
      </c>
      <c r="AU125" s="172" t="s">
        <v>21</v>
      </c>
      <c r="AY125" s="171" t="s">
        <v>132</v>
      </c>
      <c r="BK125" s="173">
        <f>SUM(BK126:BK131)</f>
        <v>0</v>
      </c>
    </row>
    <row r="126" spans="1:65" s="2" customFormat="1" ht="37.9" customHeight="1">
      <c r="A126" s="36"/>
      <c r="B126" s="37"/>
      <c r="C126" s="176" t="s">
        <v>233</v>
      </c>
      <c r="D126" s="176" t="s">
        <v>135</v>
      </c>
      <c r="E126" s="177" t="s">
        <v>230</v>
      </c>
      <c r="F126" s="178" t="s">
        <v>231</v>
      </c>
      <c r="G126" s="179" t="s">
        <v>191</v>
      </c>
      <c r="H126" s="180">
        <v>45.6</v>
      </c>
      <c r="I126" s="181"/>
      <c r="J126" s="182">
        <f>ROUND(I126*H126,2)</f>
        <v>0</v>
      </c>
      <c r="K126" s="178" t="s">
        <v>139</v>
      </c>
      <c r="L126" s="41"/>
      <c r="M126" s="183" t="s">
        <v>32</v>
      </c>
      <c r="N126" s="184" t="s">
        <v>51</v>
      </c>
      <c r="O126" s="66"/>
      <c r="P126" s="185">
        <f>O126*H126</f>
        <v>0</v>
      </c>
      <c r="Q126" s="185">
        <v>8.8800000000000004E-2</v>
      </c>
      <c r="R126" s="185">
        <f>Q126*H126</f>
        <v>4.0492800000000004</v>
      </c>
      <c r="S126" s="185">
        <v>0</v>
      </c>
      <c r="T126" s="18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150</v>
      </c>
      <c r="AT126" s="187" t="s">
        <v>135</v>
      </c>
      <c r="AU126" s="187" t="s">
        <v>141</v>
      </c>
      <c r="AY126" s="18" t="s">
        <v>132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8" t="s">
        <v>141</v>
      </c>
      <c r="BK126" s="188">
        <f>ROUND(I126*H126,2)</f>
        <v>0</v>
      </c>
      <c r="BL126" s="18" t="s">
        <v>150</v>
      </c>
      <c r="BM126" s="187" t="s">
        <v>825</v>
      </c>
    </row>
    <row r="127" spans="1:65" s="13" customFormat="1">
      <c r="B127" s="194"/>
      <c r="C127" s="195"/>
      <c r="D127" s="196" t="s">
        <v>193</v>
      </c>
      <c r="E127" s="197" t="s">
        <v>32</v>
      </c>
      <c r="F127" s="198" t="s">
        <v>810</v>
      </c>
      <c r="G127" s="195"/>
      <c r="H127" s="199">
        <v>45.6</v>
      </c>
      <c r="I127" s="200"/>
      <c r="J127" s="195"/>
      <c r="K127" s="195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193</v>
      </c>
      <c r="AU127" s="205" t="s">
        <v>141</v>
      </c>
      <c r="AV127" s="13" t="s">
        <v>141</v>
      </c>
      <c r="AW127" s="13" t="s">
        <v>41</v>
      </c>
      <c r="AX127" s="13" t="s">
        <v>79</v>
      </c>
      <c r="AY127" s="205" t="s">
        <v>132</v>
      </c>
    </row>
    <row r="128" spans="1:65" s="14" customFormat="1">
      <c r="B128" s="206"/>
      <c r="C128" s="207"/>
      <c r="D128" s="196" t="s">
        <v>193</v>
      </c>
      <c r="E128" s="208" t="s">
        <v>32</v>
      </c>
      <c r="F128" s="209" t="s">
        <v>195</v>
      </c>
      <c r="G128" s="207"/>
      <c r="H128" s="210">
        <v>45.6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193</v>
      </c>
      <c r="AU128" s="216" t="s">
        <v>141</v>
      </c>
      <c r="AV128" s="14" t="s">
        <v>150</v>
      </c>
      <c r="AW128" s="14" t="s">
        <v>41</v>
      </c>
      <c r="AX128" s="14" t="s">
        <v>21</v>
      </c>
      <c r="AY128" s="216" t="s">
        <v>132</v>
      </c>
    </row>
    <row r="129" spans="1:65" s="2" customFormat="1" ht="14.45" customHeight="1">
      <c r="A129" s="36"/>
      <c r="B129" s="37"/>
      <c r="C129" s="217" t="s">
        <v>239</v>
      </c>
      <c r="D129" s="217" t="s">
        <v>234</v>
      </c>
      <c r="E129" s="218" t="s">
        <v>235</v>
      </c>
      <c r="F129" s="219" t="s">
        <v>236</v>
      </c>
      <c r="G129" s="220" t="s">
        <v>191</v>
      </c>
      <c r="H129" s="221">
        <v>18.783999999999999</v>
      </c>
      <c r="I129" s="222"/>
      <c r="J129" s="223">
        <f>ROUND(I129*H129,2)</f>
        <v>0</v>
      </c>
      <c r="K129" s="219" t="s">
        <v>139</v>
      </c>
      <c r="L129" s="224"/>
      <c r="M129" s="225" t="s">
        <v>32</v>
      </c>
      <c r="N129" s="226" t="s">
        <v>51</v>
      </c>
      <c r="O129" s="66"/>
      <c r="P129" s="185">
        <f>O129*H129</f>
        <v>0</v>
      </c>
      <c r="Q129" s="185">
        <v>0.21</v>
      </c>
      <c r="R129" s="185">
        <f>Q129*H129</f>
        <v>3.9446399999999997</v>
      </c>
      <c r="S129" s="185">
        <v>0</v>
      </c>
      <c r="T129" s="186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7" t="s">
        <v>218</v>
      </c>
      <c r="AT129" s="187" t="s">
        <v>234</v>
      </c>
      <c r="AU129" s="187" t="s">
        <v>141</v>
      </c>
      <c r="AY129" s="18" t="s">
        <v>132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8" t="s">
        <v>141</v>
      </c>
      <c r="BK129" s="188">
        <f>ROUND(I129*H129,2)</f>
        <v>0</v>
      </c>
      <c r="BL129" s="18" t="s">
        <v>150</v>
      </c>
      <c r="BM129" s="187" t="s">
        <v>826</v>
      </c>
    </row>
    <row r="130" spans="1:65" s="13" customFormat="1">
      <c r="B130" s="194"/>
      <c r="C130" s="195"/>
      <c r="D130" s="196" t="s">
        <v>193</v>
      </c>
      <c r="E130" s="195"/>
      <c r="F130" s="198" t="s">
        <v>827</v>
      </c>
      <c r="G130" s="195"/>
      <c r="H130" s="199">
        <v>18.783999999999999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193</v>
      </c>
      <c r="AU130" s="205" t="s">
        <v>141</v>
      </c>
      <c r="AV130" s="13" t="s">
        <v>141</v>
      </c>
      <c r="AW130" s="13" t="s">
        <v>4</v>
      </c>
      <c r="AX130" s="13" t="s">
        <v>21</v>
      </c>
      <c r="AY130" s="205" t="s">
        <v>132</v>
      </c>
    </row>
    <row r="131" spans="1:65" s="2" customFormat="1" ht="24.2" customHeight="1">
      <c r="A131" s="36"/>
      <c r="B131" s="37"/>
      <c r="C131" s="176" t="s">
        <v>245</v>
      </c>
      <c r="D131" s="176" t="s">
        <v>135</v>
      </c>
      <c r="E131" s="177" t="s">
        <v>240</v>
      </c>
      <c r="F131" s="178" t="s">
        <v>241</v>
      </c>
      <c r="G131" s="179" t="s">
        <v>242</v>
      </c>
      <c r="H131" s="180">
        <v>10.423999999999999</v>
      </c>
      <c r="I131" s="181"/>
      <c r="J131" s="182">
        <f>ROUND(I131*H131,2)</f>
        <v>0</v>
      </c>
      <c r="K131" s="178" t="s">
        <v>139</v>
      </c>
      <c r="L131" s="41"/>
      <c r="M131" s="183" t="s">
        <v>32</v>
      </c>
      <c r="N131" s="184" t="s">
        <v>51</v>
      </c>
      <c r="O131" s="66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150</v>
      </c>
      <c r="AT131" s="187" t="s">
        <v>135</v>
      </c>
      <c r="AU131" s="187" t="s">
        <v>141</v>
      </c>
      <c r="AY131" s="18" t="s">
        <v>132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18" t="s">
        <v>141</v>
      </c>
      <c r="BK131" s="188">
        <f>ROUND(I131*H131,2)</f>
        <v>0</v>
      </c>
      <c r="BL131" s="18" t="s">
        <v>150</v>
      </c>
      <c r="BM131" s="187" t="s">
        <v>828</v>
      </c>
    </row>
    <row r="132" spans="1:65" s="12" customFormat="1" ht="22.9" customHeight="1">
      <c r="B132" s="160"/>
      <c r="C132" s="161"/>
      <c r="D132" s="162" t="s">
        <v>78</v>
      </c>
      <c r="E132" s="174" t="s">
        <v>210</v>
      </c>
      <c r="F132" s="174" t="s">
        <v>244</v>
      </c>
      <c r="G132" s="161"/>
      <c r="H132" s="161"/>
      <c r="I132" s="164"/>
      <c r="J132" s="175">
        <f>BK132</f>
        <v>0</v>
      </c>
      <c r="K132" s="161"/>
      <c r="L132" s="166"/>
      <c r="M132" s="167"/>
      <c r="N132" s="168"/>
      <c r="O132" s="168"/>
      <c r="P132" s="169">
        <f>SUM(P133:P225)</f>
        <v>0</v>
      </c>
      <c r="Q132" s="168"/>
      <c r="R132" s="169">
        <f>SUM(R133:R225)</f>
        <v>9.7913429399999981</v>
      </c>
      <c r="S132" s="168"/>
      <c r="T132" s="170">
        <f>SUM(T133:T225)</f>
        <v>1.512</v>
      </c>
      <c r="AR132" s="171" t="s">
        <v>21</v>
      </c>
      <c r="AT132" s="172" t="s">
        <v>78</v>
      </c>
      <c r="AU132" s="172" t="s">
        <v>21</v>
      </c>
      <c r="AY132" s="171" t="s">
        <v>132</v>
      </c>
      <c r="BK132" s="173">
        <f>SUM(BK133:BK225)</f>
        <v>0</v>
      </c>
    </row>
    <row r="133" spans="1:65" s="2" customFormat="1" ht="14.45" customHeight="1">
      <c r="A133" s="36"/>
      <c r="B133" s="37"/>
      <c r="C133" s="176" t="s">
        <v>250</v>
      </c>
      <c r="D133" s="176" t="s">
        <v>135</v>
      </c>
      <c r="E133" s="177" t="s">
        <v>246</v>
      </c>
      <c r="F133" s="178" t="s">
        <v>247</v>
      </c>
      <c r="G133" s="179" t="s">
        <v>191</v>
      </c>
      <c r="H133" s="180">
        <v>34.200000000000003</v>
      </c>
      <c r="I133" s="181"/>
      <c r="J133" s="182">
        <f>ROUND(I133*H133,2)</f>
        <v>0</v>
      </c>
      <c r="K133" s="178" t="s">
        <v>32</v>
      </c>
      <c r="L133" s="41"/>
      <c r="M133" s="183" t="s">
        <v>32</v>
      </c>
      <c r="N133" s="184" t="s">
        <v>51</v>
      </c>
      <c r="O133" s="66"/>
      <c r="P133" s="185">
        <f>O133*H133</f>
        <v>0</v>
      </c>
      <c r="Q133" s="185">
        <v>3.0450000000000001E-2</v>
      </c>
      <c r="R133" s="185">
        <f>Q133*H133</f>
        <v>1.04139</v>
      </c>
      <c r="S133" s="185">
        <v>0</v>
      </c>
      <c r="T133" s="18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150</v>
      </c>
      <c r="AT133" s="187" t="s">
        <v>135</v>
      </c>
      <c r="AU133" s="187" t="s">
        <v>141</v>
      </c>
      <c r="AY133" s="18" t="s">
        <v>132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8" t="s">
        <v>141</v>
      </c>
      <c r="BK133" s="188">
        <f>ROUND(I133*H133,2)</f>
        <v>0</v>
      </c>
      <c r="BL133" s="18" t="s">
        <v>150</v>
      </c>
      <c r="BM133" s="187" t="s">
        <v>1341</v>
      </c>
    </row>
    <row r="134" spans="1:65" s="13" customFormat="1">
      <c r="B134" s="194"/>
      <c r="C134" s="195"/>
      <c r="D134" s="196" t="s">
        <v>193</v>
      </c>
      <c r="E134" s="197" t="s">
        <v>32</v>
      </c>
      <c r="F134" s="198" t="s">
        <v>830</v>
      </c>
      <c r="G134" s="195"/>
      <c r="H134" s="199">
        <v>34.200000000000003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193</v>
      </c>
      <c r="AU134" s="205" t="s">
        <v>141</v>
      </c>
      <c r="AV134" s="13" t="s">
        <v>141</v>
      </c>
      <c r="AW134" s="13" t="s">
        <v>41</v>
      </c>
      <c r="AX134" s="13" t="s">
        <v>79</v>
      </c>
      <c r="AY134" s="205" t="s">
        <v>132</v>
      </c>
    </row>
    <row r="135" spans="1:65" s="14" customFormat="1">
      <c r="B135" s="206"/>
      <c r="C135" s="207"/>
      <c r="D135" s="196" t="s">
        <v>193</v>
      </c>
      <c r="E135" s="208" t="s">
        <v>32</v>
      </c>
      <c r="F135" s="209" t="s">
        <v>195</v>
      </c>
      <c r="G135" s="207"/>
      <c r="H135" s="210">
        <v>34.200000000000003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193</v>
      </c>
      <c r="AU135" s="216" t="s">
        <v>141</v>
      </c>
      <c r="AV135" s="14" t="s">
        <v>150</v>
      </c>
      <c r="AW135" s="14" t="s">
        <v>41</v>
      </c>
      <c r="AX135" s="14" t="s">
        <v>21</v>
      </c>
      <c r="AY135" s="216" t="s">
        <v>132</v>
      </c>
    </row>
    <row r="136" spans="1:65" s="2" customFormat="1" ht="24.2" customHeight="1">
      <c r="A136" s="36"/>
      <c r="B136" s="37"/>
      <c r="C136" s="176" t="s">
        <v>8</v>
      </c>
      <c r="D136" s="176" t="s">
        <v>135</v>
      </c>
      <c r="E136" s="177" t="s">
        <v>251</v>
      </c>
      <c r="F136" s="178" t="s">
        <v>252</v>
      </c>
      <c r="G136" s="179" t="s">
        <v>191</v>
      </c>
      <c r="H136" s="180">
        <v>6.38</v>
      </c>
      <c r="I136" s="181"/>
      <c r="J136" s="182">
        <f>ROUND(I136*H136,2)</f>
        <v>0</v>
      </c>
      <c r="K136" s="178" t="s">
        <v>32</v>
      </c>
      <c r="L136" s="41"/>
      <c r="M136" s="183" t="s">
        <v>32</v>
      </c>
      <c r="N136" s="184" t="s">
        <v>51</v>
      </c>
      <c r="O136" s="66"/>
      <c r="P136" s="185">
        <f>O136*H136</f>
        <v>0</v>
      </c>
      <c r="Q136" s="185">
        <v>5.1999999999999998E-3</v>
      </c>
      <c r="R136" s="185">
        <f>Q136*H136</f>
        <v>3.3175999999999997E-2</v>
      </c>
      <c r="S136" s="185">
        <v>0</v>
      </c>
      <c r="T136" s="18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150</v>
      </c>
      <c r="AT136" s="187" t="s">
        <v>135</v>
      </c>
      <c r="AU136" s="187" t="s">
        <v>141</v>
      </c>
      <c r="AY136" s="18" t="s">
        <v>132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8" t="s">
        <v>141</v>
      </c>
      <c r="BK136" s="188">
        <f>ROUND(I136*H136,2)</f>
        <v>0</v>
      </c>
      <c r="BL136" s="18" t="s">
        <v>150</v>
      </c>
      <c r="BM136" s="187" t="s">
        <v>1342</v>
      </c>
    </row>
    <row r="137" spans="1:65" s="13" customFormat="1">
      <c r="B137" s="194"/>
      <c r="C137" s="195"/>
      <c r="D137" s="196" t="s">
        <v>193</v>
      </c>
      <c r="E137" s="197" t="s">
        <v>32</v>
      </c>
      <c r="F137" s="198" t="s">
        <v>832</v>
      </c>
      <c r="G137" s="195"/>
      <c r="H137" s="199">
        <v>6.38</v>
      </c>
      <c r="I137" s="200"/>
      <c r="J137" s="195"/>
      <c r="K137" s="195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193</v>
      </c>
      <c r="AU137" s="205" t="s">
        <v>141</v>
      </c>
      <c r="AV137" s="13" t="s">
        <v>141</v>
      </c>
      <c r="AW137" s="13" t="s">
        <v>41</v>
      </c>
      <c r="AX137" s="13" t="s">
        <v>79</v>
      </c>
      <c r="AY137" s="205" t="s">
        <v>132</v>
      </c>
    </row>
    <row r="138" spans="1:65" s="14" customFormat="1">
      <c r="B138" s="206"/>
      <c r="C138" s="207"/>
      <c r="D138" s="196" t="s">
        <v>193</v>
      </c>
      <c r="E138" s="208" t="s">
        <v>32</v>
      </c>
      <c r="F138" s="209" t="s">
        <v>195</v>
      </c>
      <c r="G138" s="207"/>
      <c r="H138" s="210">
        <v>6.38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193</v>
      </c>
      <c r="AU138" s="216" t="s">
        <v>141</v>
      </c>
      <c r="AV138" s="14" t="s">
        <v>150</v>
      </c>
      <c r="AW138" s="14" t="s">
        <v>41</v>
      </c>
      <c r="AX138" s="14" t="s">
        <v>21</v>
      </c>
      <c r="AY138" s="216" t="s">
        <v>132</v>
      </c>
    </row>
    <row r="139" spans="1:65" s="2" customFormat="1" ht="14.45" customHeight="1">
      <c r="A139" s="36"/>
      <c r="B139" s="37"/>
      <c r="C139" s="176" t="s">
        <v>259</v>
      </c>
      <c r="D139" s="176" t="s">
        <v>135</v>
      </c>
      <c r="E139" s="177" t="s">
        <v>255</v>
      </c>
      <c r="F139" s="178" t="s">
        <v>256</v>
      </c>
      <c r="G139" s="179" t="s">
        <v>221</v>
      </c>
      <c r="H139" s="180">
        <v>14.6</v>
      </c>
      <c r="I139" s="181"/>
      <c r="J139" s="182">
        <f>ROUND(I139*H139,2)</f>
        <v>0</v>
      </c>
      <c r="K139" s="178" t="s">
        <v>139</v>
      </c>
      <c r="L139" s="41"/>
      <c r="M139" s="183" t="s">
        <v>32</v>
      </c>
      <c r="N139" s="184" t="s">
        <v>51</v>
      </c>
      <c r="O139" s="66"/>
      <c r="P139" s="185">
        <f>O139*H139</f>
        <v>0</v>
      </c>
      <c r="Q139" s="185">
        <v>1.5E-3</v>
      </c>
      <c r="R139" s="185">
        <f>Q139*H139</f>
        <v>2.1899999999999999E-2</v>
      </c>
      <c r="S139" s="185">
        <v>0</v>
      </c>
      <c r="T139" s="18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150</v>
      </c>
      <c r="AT139" s="187" t="s">
        <v>135</v>
      </c>
      <c r="AU139" s="187" t="s">
        <v>141</v>
      </c>
      <c r="AY139" s="18" t="s">
        <v>132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18" t="s">
        <v>141</v>
      </c>
      <c r="BK139" s="188">
        <f>ROUND(I139*H139,2)</f>
        <v>0</v>
      </c>
      <c r="BL139" s="18" t="s">
        <v>150</v>
      </c>
      <c r="BM139" s="187" t="s">
        <v>1343</v>
      </c>
    </row>
    <row r="140" spans="1:65" s="13" customFormat="1">
      <c r="B140" s="194"/>
      <c r="C140" s="195"/>
      <c r="D140" s="196" t="s">
        <v>193</v>
      </c>
      <c r="E140" s="197" t="s">
        <v>32</v>
      </c>
      <c r="F140" s="198" t="s">
        <v>834</v>
      </c>
      <c r="G140" s="195"/>
      <c r="H140" s="199">
        <v>14.6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193</v>
      </c>
      <c r="AU140" s="205" t="s">
        <v>141</v>
      </c>
      <c r="AV140" s="13" t="s">
        <v>141</v>
      </c>
      <c r="AW140" s="13" t="s">
        <v>41</v>
      </c>
      <c r="AX140" s="13" t="s">
        <v>79</v>
      </c>
      <c r="AY140" s="205" t="s">
        <v>132</v>
      </c>
    </row>
    <row r="141" spans="1:65" s="14" customFormat="1">
      <c r="B141" s="206"/>
      <c r="C141" s="207"/>
      <c r="D141" s="196" t="s">
        <v>193</v>
      </c>
      <c r="E141" s="208" t="s">
        <v>32</v>
      </c>
      <c r="F141" s="209" t="s">
        <v>195</v>
      </c>
      <c r="G141" s="207"/>
      <c r="H141" s="210">
        <v>14.6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193</v>
      </c>
      <c r="AU141" s="216" t="s">
        <v>141</v>
      </c>
      <c r="AV141" s="14" t="s">
        <v>150</v>
      </c>
      <c r="AW141" s="14" t="s">
        <v>41</v>
      </c>
      <c r="AX141" s="14" t="s">
        <v>21</v>
      </c>
      <c r="AY141" s="216" t="s">
        <v>132</v>
      </c>
    </row>
    <row r="142" spans="1:65" s="2" customFormat="1" ht="24.2" customHeight="1">
      <c r="A142" s="36"/>
      <c r="B142" s="37"/>
      <c r="C142" s="176" t="s">
        <v>264</v>
      </c>
      <c r="D142" s="176" t="s">
        <v>135</v>
      </c>
      <c r="E142" s="177" t="s">
        <v>835</v>
      </c>
      <c r="F142" s="178" t="s">
        <v>836</v>
      </c>
      <c r="G142" s="179" t="s">
        <v>191</v>
      </c>
      <c r="H142" s="180">
        <v>5.0599999999999996</v>
      </c>
      <c r="I142" s="181"/>
      <c r="J142" s="182">
        <f>ROUND(I142*H142,2)</f>
        <v>0</v>
      </c>
      <c r="K142" s="178" t="s">
        <v>139</v>
      </c>
      <c r="L142" s="41"/>
      <c r="M142" s="183" t="s">
        <v>32</v>
      </c>
      <c r="N142" s="184" t="s">
        <v>51</v>
      </c>
      <c r="O142" s="66"/>
      <c r="P142" s="185">
        <f>O142*H142</f>
        <v>0</v>
      </c>
      <c r="Q142" s="185">
        <v>8.3899999999999999E-3</v>
      </c>
      <c r="R142" s="185">
        <f>Q142*H142</f>
        <v>4.2453399999999995E-2</v>
      </c>
      <c r="S142" s="185">
        <v>0</v>
      </c>
      <c r="T142" s="18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150</v>
      </c>
      <c r="AT142" s="187" t="s">
        <v>135</v>
      </c>
      <c r="AU142" s="187" t="s">
        <v>141</v>
      </c>
      <c r="AY142" s="18" t="s">
        <v>132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8" t="s">
        <v>141</v>
      </c>
      <c r="BK142" s="188">
        <f>ROUND(I142*H142,2)</f>
        <v>0</v>
      </c>
      <c r="BL142" s="18" t="s">
        <v>150</v>
      </c>
      <c r="BM142" s="187" t="s">
        <v>1344</v>
      </c>
    </row>
    <row r="143" spans="1:65" s="13" customFormat="1">
      <c r="B143" s="194"/>
      <c r="C143" s="195"/>
      <c r="D143" s="196" t="s">
        <v>193</v>
      </c>
      <c r="E143" s="197" t="s">
        <v>32</v>
      </c>
      <c r="F143" s="198" t="s">
        <v>838</v>
      </c>
      <c r="G143" s="195"/>
      <c r="H143" s="199">
        <v>5.0599999999999996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193</v>
      </c>
      <c r="AU143" s="205" t="s">
        <v>141</v>
      </c>
      <c r="AV143" s="13" t="s">
        <v>141</v>
      </c>
      <c r="AW143" s="13" t="s">
        <v>41</v>
      </c>
      <c r="AX143" s="13" t="s">
        <v>79</v>
      </c>
      <c r="AY143" s="205" t="s">
        <v>132</v>
      </c>
    </row>
    <row r="144" spans="1:65" s="14" customFormat="1">
      <c r="B144" s="206"/>
      <c r="C144" s="207"/>
      <c r="D144" s="196" t="s">
        <v>193</v>
      </c>
      <c r="E144" s="208" t="s">
        <v>32</v>
      </c>
      <c r="F144" s="209" t="s">
        <v>195</v>
      </c>
      <c r="G144" s="207"/>
      <c r="H144" s="210">
        <v>5.0599999999999996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193</v>
      </c>
      <c r="AU144" s="216" t="s">
        <v>141</v>
      </c>
      <c r="AV144" s="14" t="s">
        <v>150</v>
      </c>
      <c r="AW144" s="14" t="s">
        <v>41</v>
      </c>
      <c r="AX144" s="14" t="s">
        <v>21</v>
      </c>
      <c r="AY144" s="216" t="s">
        <v>132</v>
      </c>
    </row>
    <row r="145" spans="1:65" s="2" customFormat="1" ht="14.45" customHeight="1">
      <c r="A145" s="36"/>
      <c r="B145" s="37"/>
      <c r="C145" s="217" t="s">
        <v>268</v>
      </c>
      <c r="D145" s="217" t="s">
        <v>234</v>
      </c>
      <c r="E145" s="218" t="s">
        <v>839</v>
      </c>
      <c r="F145" s="219" t="s">
        <v>840</v>
      </c>
      <c r="G145" s="220" t="s">
        <v>191</v>
      </c>
      <c r="H145" s="221">
        <v>5.1609999999999996</v>
      </c>
      <c r="I145" s="222"/>
      <c r="J145" s="223">
        <f>ROUND(I145*H145,2)</f>
        <v>0</v>
      </c>
      <c r="K145" s="219" t="s">
        <v>139</v>
      </c>
      <c r="L145" s="224"/>
      <c r="M145" s="225" t="s">
        <v>32</v>
      </c>
      <c r="N145" s="226" t="s">
        <v>51</v>
      </c>
      <c r="O145" s="66"/>
      <c r="P145" s="185">
        <f>O145*H145</f>
        <v>0</v>
      </c>
      <c r="Q145" s="185">
        <v>1.0200000000000001E-3</v>
      </c>
      <c r="R145" s="185">
        <f>Q145*H145</f>
        <v>5.26422E-3</v>
      </c>
      <c r="S145" s="185">
        <v>0</v>
      </c>
      <c r="T145" s="18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7" t="s">
        <v>218</v>
      </c>
      <c r="AT145" s="187" t="s">
        <v>234</v>
      </c>
      <c r="AU145" s="187" t="s">
        <v>141</v>
      </c>
      <c r="AY145" s="18" t="s">
        <v>132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8" t="s">
        <v>141</v>
      </c>
      <c r="BK145" s="188">
        <f>ROUND(I145*H145,2)</f>
        <v>0</v>
      </c>
      <c r="BL145" s="18" t="s">
        <v>150</v>
      </c>
      <c r="BM145" s="187" t="s">
        <v>1345</v>
      </c>
    </row>
    <row r="146" spans="1:65" s="13" customFormat="1">
      <c r="B146" s="194"/>
      <c r="C146" s="195"/>
      <c r="D146" s="196" t="s">
        <v>193</v>
      </c>
      <c r="E146" s="195"/>
      <c r="F146" s="198" t="s">
        <v>842</v>
      </c>
      <c r="G146" s="195"/>
      <c r="H146" s="199">
        <v>5.1609999999999996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193</v>
      </c>
      <c r="AU146" s="205" t="s">
        <v>141</v>
      </c>
      <c r="AV146" s="13" t="s">
        <v>141</v>
      </c>
      <c r="AW146" s="13" t="s">
        <v>4</v>
      </c>
      <c r="AX146" s="13" t="s">
        <v>21</v>
      </c>
      <c r="AY146" s="205" t="s">
        <v>132</v>
      </c>
    </row>
    <row r="147" spans="1:65" s="2" customFormat="1" ht="24.2" customHeight="1">
      <c r="A147" s="36"/>
      <c r="B147" s="37"/>
      <c r="C147" s="176" t="s">
        <v>274</v>
      </c>
      <c r="D147" s="176" t="s">
        <v>135</v>
      </c>
      <c r="E147" s="177" t="s">
        <v>843</v>
      </c>
      <c r="F147" s="178" t="s">
        <v>844</v>
      </c>
      <c r="G147" s="179" t="s">
        <v>191</v>
      </c>
      <c r="H147" s="180">
        <v>5.0599999999999996</v>
      </c>
      <c r="I147" s="181"/>
      <c r="J147" s="182">
        <f>ROUND(I147*H147,2)</f>
        <v>0</v>
      </c>
      <c r="K147" s="178" t="s">
        <v>139</v>
      </c>
      <c r="L147" s="41"/>
      <c r="M147" s="183" t="s">
        <v>32</v>
      </c>
      <c r="N147" s="184" t="s">
        <v>51</v>
      </c>
      <c r="O147" s="66"/>
      <c r="P147" s="185">
        <f>O147*H147</f>
        <v>0</v>
      </c>
      <c r="Q147" s="185">
        <v>3.48E-3</v>
      </c>
      <c r="R147" s="185">
        <f>Q147*H147</f>
        <v>1.7608799999999997E-2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150</v>
      </c>
      <c r="AT147" s="187" t="s">
        <v>135</v>
      </c>
      <c r="AU147" s="187" t="s">
        <v>141</v>
      </c>
      <c r="AY147" s="18" t="s">
        <v>132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8" t="s">
        <v>141</v>
      </c>
      <c r="BK147" s="188">
        <f>ROUND(I147*H147,2)</f>
        <v>0</v>
      </c>
      <c r="BL147" s="18" t="s">
        <v>150</v>
      </c>
      <c r="BM147" s="187" t="s">
        <v>1346</v>
      </c>
    </row>
    <row r="148" spans="1:65" s="13" customFormat="1">
      <c r="B148" s="194"/>
      <c r="C148" s="195"/>
      <c r="D148" s="196" t="s">
        <v>193</v>
      </c>
      <c r="E148" s="197" t="s">
        <v>32</v>
      </c>
      <c r="F148" s="198" t="s">
        <v>838</v>
      </c>
      <c r="G148" s="195"/>
      <c r="H148" s="199">
        <v>5.0599999999999996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193</v>
      </c>
      <c r="AU148" s="205" t="s">
        <v>141</v>
      </c>
      <c r="AV148" s="13" t="s">
        <v>141</v>
      </c>
      <c r="AW148" s="13" t="s">
        <v>41</v>
      </c>
      <c r="AX148" s="13" t="s">
        <v>79</v>
      </c>
      <c r="AY148" s="205" t="s">
        <v>132</v>
      </c>
    </row>
    <row r="149" spans="1:65" s="14" customFormat="1">
      <c r="B149" s="206"/>
      <c r="C149" s="207"/>
      <c r="D149" s="196" t="s">
        <v>193</v>
      </c>
      <c r="E149" s="208" t="s">
        <v>32</v>
      </c>
      <c r="F149" s="209" t="s">
        <v>195</v>
      </c>
      <c r="G149" s="207"/>
      <c r="H149" s="210">
        <v>5.0599999999999996</v>
      </c>
      <c r="I149" s="211"/>
      <c r="J149" s="207"/>
      <c r="K149" s="207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193</v>
      </c>
      <c r="AU149" s="216" t="s">
        <v>141</v>
      </c>
      <c r="AV149" s="14" t="s">
        <v>150</v>
      </c>
      <c r="AW149" s="14" t="s">
        <v>41</v>
      </c>
      <c r="AX149" s="14" t="s">
        <v>21</v>
      </c>
      <c r="AY149" s="216" t="s">
        <v>132</v>
      </c>
    </row>
    <row r="150" spans="1:65" s="2" customFormat="1" ht="14.45" customHeight="1">
      <c r="A150" s="36"/>
      <c r="B150" s="37"/>
      <c r="C150" s="176" t="s">
        <v>279</v>
      </c>
      <c r="D150" s="176" t="s">
        <v>135</v>
      </c>
      <c r="E150" s="177" t="s">
        <v>260</v>
      </c>
      <c r="F150" s="178" t="s">
        <v>261</v>
      </c>
      <c r="G150" s="179" t="s">
        <v>191</v>
      </c>
      <c r="H150" s="180">
        <v>255.05</v>
      </c>
      <c r="I150" s="181"/>
      <c r="J150" s="182">
        <f>ROUND(I150*H150,2)</f>
        <v>0</v>
      </c>
      <c r="K150" s="178" t="s">
        <v>139</v>
      </c>
      <c r="L150" s="41"/>
      <c r="M150" s="183" t="s">
        <v>32</v>
      </c>
      <c r="N150" s="184" t="s">
        <v>51</v>
      </c>
      <c r="O150" s="66"/>
      <c r="P150" s="185">
        <f>O150*H150</f>
        <v>0</v>
      </c>
      <c r="Q150" s="185">
        <v>2.5999999999999998E-4</v>
      </c>
      <c r="R150" s="185">
        <f>Q150*H150</f>
        <v>6.6312999999999997E-2</v>
      </c>
      <c r="S150" s="185">
        <v>0</v>
      </c>
      <c r="T150" s="18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150</v>
      </c>
      <c r="AT150" s="187" t="s">
        <v>135</v>
      </c>
      <c r="AU150" s="187" t="s">
        <v>141</v>
      </c>
      <c r="AY150" s="18" t="s">
        <v>132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8" t="s">
        <v>141</v>
      </c>
      <c r="BK150" s="188">
        <f>ROUND(I150*H150,2)</f>
        <v>0</v>
      </c>
      <c r="BL150" s="18" t="s">
        <v>150</v>
      </c>
      <c r="BM150" s="187" t="s">
        <v>846</v>
      </c>
    </row>
    <row r="151" spans="1:65" s="13" customFormat="1">
      <c r="B151" s="194"/>
      <c r="C151" s="195"/>
      <c r="D151" s="196" t="s">
        <v>193</v>
      </c>
      <c r="E151" s="197" t="s">
        <v>32</v>
      </c>
      <c r="F151" s="198" t="s">
        <v>1347</v>
      </c>
      <c r="G151" s="195"/>
      <c r="H151" s="199">
        <v>255.05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193</v>
      </c>
      <c r="AU151" s="205" t="s">
        <v>141</v>
      </c>
      <c r="AV151" s="13" t="s">
        <v>141</v>
      </c>
      <c r="AW151" s="13" t="s">
        <v>41</v>
      </c>
      <c r="AX151" s="13" t="s">
        <v>79</v>
      </c>
      <c r="AY151" s="205" t="s">
        <v>132</v>
      </c>
    </row>
    <row r="152" spans="1:65" s="14" customFormat="1">
      <c r="B152" s="206"/>
      <c r="C152" s="207"/>
      <c r="D152" s="196" t="s">
        <v>193</v>
      </c>
      <c r="E152" s="208" t="s">
        <v>32</v>
      </c>
      <c r="F152" s="209" t="s">
        <v>195</v>
      </c>
      <c r="G152" s="207"/>
      <c r="H152" s="210">
        <v>255.05</v>
      </c>
      <c r="I152" s="211"/>
      <c r="J152" s="207"/>
      <c r="K152" s="207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193</v>
      </c>
      <c r="AU152" s="216" t="s">
        <v>141</v>
      </c>
      <c r="AV152" s="14" t="s">
        <v>150</v>
      </c>
      <c r="AW152" s="14" t="s">
        <v>41</v>
      </c>
      <c r="AX152" s="14" t="s">
        <v>21</v>
      </c>
      <c r="AY152" s="216" t="s">
        <v>132</v>
      </c>
    </row>
    <row r="153" spans="1:65" s="2" customFormat="1" ht="14.45" customHeight="1">
      <c r="A153" s="36"/>
      <c r="B153" s="37"/>
      <c r="C153" s="176" t="s">
        <v>7</v>
      </c>
      <c r="D153" s="176" t="s">
        <v>135</v>
      </c>
      <c r="E153" s="177" t="s">
        <v>265</v>
      </c>
      <c r="F153" s="178" t="s">
        <v>266</v>
      </c>
      <c r="G153" s="179" t="s">
        <v>191</v>
      </c>
      <c r="H153" s="180">
        <v>255.05</v>
      </c>
      <c r="I153" s="181"/>
      <c r="J153" s="182">
        <f>ROUND(I153*H153,2)</f>
        <v>0</v>
      </c>
      <c r="K153" s="178" t="s">
        <v>139</v>
      </c>
      <c r="L153" s="41"/>
      <c r="M153" s="183" t="s">
        <v>32</v>
      </c>
      <c r="N153" s="184" t="s">
        <v>51</v>
      </c>
      <c r="O153" s="66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150</v>
      </c>
      <c r="AT153" s="187" t="s">
        <v>135</v>
      </c>
      <c r="AU153" s="187" t="s">
        <v>141</v>
      </c>
      <c r="AY153" s="18" t="s">
        <v>132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8" t="s">
        <v>141</v>
      </c>
      <c r="BK153" s="188">
        <f>ROUND(I153*H153,2)</f>
        <v>0</v>
      </c>
      <c r="BL153" s="18" t="s">
        <v>150</v>
      </c>
      <c r="BM153" s="187" t="s">
        <v>847</v>
      </c>
    </row>
    <row r="154" spans="1:65" s="2" customFormat="1" ht="24.2" customHeight="1">
      <c r="A154" s="36"/>
      <c r="B154" s="37"/>
      <c r="C154" s="176" t="s">
        <v>295</v>
      </c>
      <c r="D154" s="176" t="s">
        <v>135</v>
      </c>
      <c r="E154" s="177" t="s">
        <v>848</v>
      </c>
      <c r="F154" s="178" t="s">
        <v>849</v>
      </c>
      <c r="G154" s="179" t="s">
        <v>221</v>
      </c>
      <c r="H154" s="180">
        <v>6.8</v>
      </c>
      <c r="I154" s="181"/>
      <c r="J154" s="182">
        <f>ROUND(I154*H154,2)</f>
        <v>0</v>
      </c>
      <c r="K154" s="178" t="s">
        <v>139</v>
      </c>
      <c r="L154" s="41"/>
      <c r="M154" s="183" t="s">
        <v>32</v>
      </c>
      <c r="N154" s="184" t="s">
        <v>51</v>
      </c>
      <c r="O154" s="66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150</v>
      </c>
      <c r="AT154" s="187" t="s">
        <v>135</v>
      </c>
      <c r="AU154" s="187" t="s">
        <v>141</v>
      </c>
      <c r="AY154" s="18" t="s">
        <v>132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8" t="s">
        <v>141</v>
      </c>
      <c r="BK154" s="188">
        <f>ROUND(I154*H154,2)</f>
        <v>0</v>
      </c>
      <c r="BL154" s="18" t="s">
        <v>150</v>
      </c>
      <c r="BM154" s="187" t="s">
        <v>1348</v>
      </c>
    </row>
    <row r="155" spans="1:65" s="13" customFormat="1">
      <c r="B155" s="194"/>
      <c r="C155" s="195"/>
      <c r="D155" s="196" t="s">
        <v>193</v>
      </c>
      <c r="E155" s="197" t="s">
        <v>32</v>
      </c>
      <c r="F155" s="198" t="s">
        <v>851</v>
      </c>
      <c r="G155" s="195"/>
      <c r="H155" s="199">
        <v>6.8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193</v>
      </c>
      <c r="AU155" s="205" t="s">
        <v>141</v>
      </c>
      <c r="AV155" s="13" t="s">
        <v>141</v>
      </c>
      <c r="AW155" s="13" t="s">
        <v>41</v>
      </c>
      <c r="AX155" s="13" t="s">
        <v>21</v>
      </c>
      <c r="AY155" s="205" t="s">
        <v>132</v>
      </c>
    </row>
    <row r="156" spans="1:65" s="2" customFormat="1" ht="14.45" customHeight="1">
      <c r="A156" s="36"/>
      <c r="B156" s="37"/>
      <c r="C156" s="217" t="s">
        <v>300</v>
      </c>
      <c r="D156" s="217" t="s">
        <v>234</v>
      </c>
      <c r="E156" s="218" t="s">
        <v>852</v>
      </c>
      <c r="F156" s="219" t="s">
        <v>853</v>
      </c>
      <c r="G156" s="220" t="s">
        <v>221</v>
      </c>
      <c r="H156" s="221">
        <v>7.14</v>
      </c>
      <c r="I156" s="222"/>
      <c r="J156" s="223">
        <f>ROUND(I156*H156,2)</f>
        <v>0</v>
      </c>
      <c r="K156" s="219" t="s">
        <v>32</v>
      </c>
      <c r="L156" s="224"/>
      <c r="M156" s="225" t="s">
        <v>32</v>
      </c>
      <c r="N156" s="226" t="s">
        <v>51</v>
      </c>
      <c r="O156" s="66"/>
      <c r="P156" s="185">
        <f>O156*H156</f>
        <v>0</v>
      </c>
      <c r="Q156" s="185">
        <v>3.0000000000000001E-5</v>
      </c>
      <c r="R156" s="185">
        <f>Q156*H156</f>
        <v>2.142E-4</v>
      </c>
      <c r="S156" s="185">
        <v>0</v>
      </c>
      <c r="T156" s="18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218</v>
      </c>
      <c r="AT156" s="187" t="s">
        <v>234</v>
      </c>
      <c r="AU156" s="187" t="s">
        <v>141</v>
      </c>
      <c r="AY156" s="18" t="s">
        <v>132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8" t="s">
        <v>141</v>
      </c>
      <c r="BK156" s="188">
        <f>ROUND(I156*H156,2)</f>
        <v>0</v>
      </c>
      <c r="BL156" s="18" t="s">
        <v>150</v>
      </c>
      <c r="BM156" s="187" t="s">
        <v>1349</v>
      </c>
    </row>
    <row r="157" spans="1:65" s="13" customFormat="1">
      <c r="B157" s="194"/>
      <c r="C157" s="195"/>
      <c r="D157" s="196" t="s">
        <v>193</v>
      </c>
      <c r="E157" s="195"/>
      <c r="F157" s="198" t="s">
        <v>855</v>
      </c>
      <c r="G157" s="195"/>
      <c r="H157" s="199">
        <v>7.14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193</v>
      </c>
      <c r="AU157" s="205" t="s">
        <v>141</v>
      </c>
      <c r="AV157" s="13" t="s">
        <v>141</v>
      </c>
      <c r="AW157" s="13" t="s">
        <v>4</v>
      </c>
      <c r="AX157" s="13" t="s">
        <v>21</v>
      </c>
      <c r="AY157" s="205" t="s">
        <v>132</v>
      </c>
    </row>
    <row r="158" spans="1:65" s="2" customFormat="1" ht="24.2" customHeight="1">
      <c r="A158" s="36"/>
      <c r="B158" s="37"/>
      <c r="C158" s="176" t="s">
        <v>305</v>
      </c>
      <c r="D158" s="176" t="s">
        <v>135</v>
      </c>
      <c r="E158" s="177" t="s">
        <v>856</v>
      </c>
      <c r="F158" s="178" t="s">
        <v>857</v>
      </c>
      <c r="G158" s="179" t="s">
        <v>191</v>
      </c>
      <c r="H158" s="180">
        <v>1.224</v>
      </c>
      <c r="I158" s="181"/>
      <c r="J158" s="182">
        <f>ROUND(I158*H158,2)</f>
        <v>0</v>
      </c>
      <c r="K158" s="178" t="s">
        <v>139</v>
      </c>
      <c r="L158" s="41"/>
      <c r="M158" s="183" t="s">
        <v>32</v>
      </c>
      <c r="N158" s="184" t="s">
        <v>51</v>
      </c>
      <c r="O158" s="66"/>
      <c r="P158" s="185">
        <f>O158*H158</f>
        <v>0</v>
      </c>
      <c r="Q158" s="185">
        <v>8.2699999999999996E-3</v>
      </c>
      <c r="R158" s="185">
        <f>Q158*H158</f>
        <v>1.012248E-2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150</v>
      </c>
      <c r="AT158" s="187" t="s">
        <v>135</v>
      </c>
      <c r="AU158" s="187" t="s">
        <v>141</v>
      </c>
      <c r="AY158" s="18" t="s">
        <v>132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8" t="s">
        <v>141</v>
      </c>
      <c r="BK158" s="188">
        <f>ROUND(I158*H158,2)</f>
        <v>0</v>
      </c>
      <c r="BL158" s="18" t="s">
        <v>150</v>
      </c>
      <c r="BM158" s="187" t="s">
        <v>1350</v>
      </c>
    </row>
    <row r="159" spans="1:65" s="13" customFormat="1">
      <c r="B159" s="194"/>
      <c r="C159" s="195"/>
      <c r="D159" s="196" t="s">
        <v>193</v>
      </c>
      <c r="E159" s="197" t="s">
        <v>32</v>
      </c>
      <c r="F159" s="198" t="s">
        <v>859</v>
      </c>
      <c r="G159" s="195"/>
      <c r="H159" s="199">
        <v>1.224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193</v>
      </c>
      <c r="AU159" s="205" t="s">
        <v>141</v>
      </c>
      <c r="AV159" s="13" t="s">
        <v>141</v>
      </c>
      <c r="AW159" s="13" t="s">
        <v>41</v>
      </c>
      <c r="AX159" s="13" t="s">
        <v>79</v>
      </c>
      <c r="AY159" s="205" t="s">
        <v>132</v>
      </c>
    </row>
    <row r="160" spans="1:65" s="14" customFormat="1">
      <c r="B160" s="206"/>
      <c r="C160" s="207"/>
      <c r="D160" s="196" t="s">
        <v>193</v>
      </c>
      <c r="E160" s="208" t="s">
        <v>32</v>
      </c>
      <c r="F160" s="209" t="s">
        <v>195</v>
      </c>
      <c r="G160" s="207"/>
      <c r="H160" s="210">
        <v>1.224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193</v>
      </c>
      <c r="AU160" s="216" t="s">
        <v>141</v>
      </c>
      <c r="AV160" s="14" t="s">
        <v>150</v>
      </c>
      <c r="AW160" s="14" t="s">
        <v>41</v>
      </c>
      <c r="AX160" s="14" t="s">
        <v>21</v>
      </c>
      <c r="AY160" s="216" t="s">
        <v>132</v>
      </c>
    </row>
    <row r="161" spans="1:65" s="2" customFormat="1" ht="14.45" customHeight="1">
      <c r="A161" s="36"/>
      <c r="B161" s="37"/>
      <c r="C161" s="217" t="s">
        <v>310</v>
      </c>
      <c r="D161" s="217" t="s">
        <v>234</v>
      </c>
      <c r="E161" s="218" t="s">
        <v>860</v>
      </c>
      <c r="F161" s="219" t="s">
        <v>861</v>
      </c>
      <c r="G161" s="220" t="s">
        <v>191</v>
      </c>
      <c r="H161" s="221">
        <v>1.248</v>
      </c>
      <c r="I161" s="222"/>
      <c r="J161" s="223">
        <f>ROUND(I161*H161,2)</f>
        <v>0</v>
      </c>
      <c r="K161" s="219" t="s">
        <v>139</v>
      </c>
      <c r="L161" s="224"/>
      <c r="M161" s="225" t="s">
        <v>32</v>
      </c>
      <c r="N161" s="226" t="s">
        <v>51</v>
      </c>
      <c r="O161" s="66"/>
      <c r="P161" s="185">
        <f>O161*H161</f>
        <v>0</v>
      </c>
      <c r="Q161" s="185">
        <v>3.4000000000000002E-4</v>
      </c>
      <c r="R161" s="185">
        <f>Q161*H161</f>
        <v>4.2432E-4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218</v>
      </c>
      <c r="AT161" s="187" t="s">
        <v>234</v>
      </c>
      <c r="AU161" s="187" t="s">
        <v>141</v>
      </c>
      <c r="AY161" s="18" t="s">
        <v>132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8" t="s">
        <v>141</v>
      </c>
      <c r="BK161" s="188">
        <f>ROUND(I161*H161,2)</f>
        <v>0</v>
      </c>
      <c r="BL161" s="18" t="s">
        <v>150</v>
      </c>
      <c r="BM161" s="187" t="s">
        <v>1351</v>
      </c>
    </row>
    <row r="162" spans="1:65" s="13" customFormat="1">
      <c r="B162" s="194"/>
      <c r="C162" s="195"/>
      <c r="D162" s="196" t="s">
        <v>193</v>
      </c>
      <c r="E162" s="195"/>
      <c r="F162" s="198" t="s">
        <v>863</v>
      </c>
      <c r="G162" s="195"/>
      <c r="H162" s="199">
        <v>1.248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193</v>
      </c>
      <c r="AU162" s="205" t="s">
        <v>141</v>
      </c>
      <c r="AV162" s="13" t="s">
        <v>141</v>
      </c>
      <c r="AW162" s="13" t="s">
        <v>4</v>
      </c>
      <c r="AX162" s="13" t="s">
        <v>21</v>
      </c>
      <c r="AY162" s="205" t="s">
        <v>132</v>
      </c>
    </row>
    <row r="163" spans="1:65" s="2" customFormat="1" ht="24.2" customHeight="1">
      <c r="A163" s="36"/>
      <c r="B163" s="37"/>
      <c r="C163" s="176" t="s">
        <v>314</v>
      </c>
      <c r="D163" s="176" t="s">
        <v>135</v>
      </c>
      <c r="E163" s="177" t="s">
        <v>269</v>
      </c>
      <c r="F163" s="178" t="s">
        <v>270</v>
      </c>
      <c r="G163" s="179" t="s">
        <v>191</v>
      </c>
      <c r="H163" s="180">
        <v>53.2</v>
      </c>
      <c r="I163" s="181"/>
      <c r="J163" s="182">
        <f>ROUND(I163*H163,2)</f>
        <v>0</v>
      </c>
      <c r="K163" s="178" t="s">
        <v>139</v>
      </c>
      <c r="L163" s="41"/>
      <c r="M163" s="183" t="s">
        <v>32</v>
      </c>
      <c r="N163" s="184" t="s">
        <v>51</v>
      </c>
      <c r="O163" s="66"/>
      <c r="P163" s="185">
        <f>O163*H163</f>
        <v>0</v>
      </c>
      <c r="Q163" s="185">
        <v>8.5199999999999998E-3</v>
      </c>
      <c r="R163" s="185">
        <f>Q163*H163</f>
        <v>0.453264</v>
      </c>
      <c r="S163" s="185">
        <v>0</v>
      </c>
      <c r="T163" s="18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7" t="s">
        <v>150</v>
      </c>
      <c r="AT163" s="187" t="s">
        <v>135</v>
      </c>
      <c r="AU163" s="187" t="s">
        <v>141</v>
      </c>
      <c r="AY163" s="18" t="s">
        <v>132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18" t="s">
        <v>141</v>
      </c>
      <c r="BK163" s="188">
        <f>ROUND(I163*H163,2)</f>
        <v>0</v>
      </c>
      <c r="BL163" s="18" t="s">
        <v>150</v>
      </c>
      <c r="BM163" s="187" t="s">
        <v>864</v>
      </c>
    </row>
    <row r="164" spans="1:65" s="15" customFormat="1">
      <c r="B164" s="227"/>
      <c r="C164" s="228"/>
      <c r="D164" s="196" t="s">
        <v>193</v>
      </c>
      <c r="E164" s="229" t="s">
        <v>32</v>
      </c>
      <c r="F164" s="230" t="s">
        <v>272</v>
      </c>
      <c r="G164" s="228"/>
      <c r="H164" s="229" t="s">
        <v>32</v>
      </c>
      <c r="I164" s="231"/>
      <c r="J164" s="228"/>
      <c r="K164" s="228"/>
      <c r="L164" s="232"/>
      <c r="M164" s="233"/>
      <c r="N164" s="234"/>
      <c r="O164" s="234"/>
      <c r="P164" s="234"/>
      <c r="Q164" s="234"/>
      <c r="R164" s="234"/>
      <c r="S164" s="234"/>
      <c r="T164" s="235"/>
      <c r="AT164" s="236" t="s">
        <v>193</v>
      </c>
      <c r="AU164" s="236" t="s">
        <v>141</v>
      </c>
      <c r="AV164" s="15" t="s">
        <v>21</v>
      </c>
      <c r="AW164" s="15" t="s">
        <v>41</v>
      </c>
      <c r="AX164" s="15" t="s">
        <v>79</v>
      </c>
      <c r="AY164" s="236" t="s">
        <v>132</v>
      </c>
    </row>
    <row r="165" spans="1:65" s="13" customFormat="1">
      <c r="B165" s="194"/>
      <c r="C165" s="195"/>
      <c r="D165" s="196" t="s">
        <v>193</v>
      </c>
      <c r="E165" s="197" t="s">
        <v>32</v>
      </c>
      <c r="F165" s="198" t="s">
        <v>865</v>
      </c>
      <c r="G165" s="195"/>
      <c r="H165" s="199">
        <v>53.2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193</v>
      </c>
      <c r="AU165" s="205" t="s">
        <v>141</v>
      </c>
      <c r="AV165" s="13" t="s">
        <v>141</v>
      </c>
      <c r="AW165" s="13" t="s">
        <v>41</v>
      </c>
      <c r="AX165" s="13" t="s">
        <v>79</v>
      </c>
      <c r="AY165" s="205" t="s">
        <v>132</v>
      </c>
    </row>
    <row r="166" spans="1:65" s="14" customFormat="1">
      <c r="B166" s="206"/>
      <c r="C166" s="207"/>
      <c r="D166" s="196" t="s">
        <v>193</v>
      </c>
      <c r="E166" s="208" t="s">
        <v>32</v>
      </c>
      <c r="F166" s="209" t="s">
        <v>195</v>
      </c>
      <c r="G166" s="207"/>
      <c r="H166" s="210">
        <v>53.2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193</v>
      </c>
      <c r="AU166" s="216" t="s">
        <v>141</v>
      </c>
      <c r="AV166" s="14" t="s">
        <v>150</v>
      </c>
      <c r="AW166" s="14" t="s">
        <v>41</v>
      </c>
      <c r="AX166" s="14" t="s">
        <v>21</v>
      </c>
      <c r="AY166" s="216" t="s">
        <v>132</v>
      </c>
    </row>
    <row r="167" spans="1:65" s="2" customFormat="1" ht="14.45" customHeight="1">
      <c r="A167" s="36"/>
      <c r="B167" s="37"/>
      <c r="C167" s="217" t="s">
        <v>320</v>
      </c>
      <c r="D167" s="217" t="s">
        <v>234</v>
      </c>
      <c r="E167" s="218" t="s">
        <v>275</v>
      </c>
      <c r="F167" s="219" t="s">
        <v>276</v>
      </c>
      <c r="G167" s="220" t="s">
        <v>191</v>
      </c>
      <c r="H167" s="221">
        <v>54.264000000000003</v>
      </c>
      <c r="I167" s="222"/>
      <c r="J167" s="223">
        <f>ROUND(I167*H167,2)</f>
        <v>0</v>
      </c>
      <c r="K167" s="219" t="s">
        <v>139</v>
      </c>
      <c r="L167" s="224"/>
      <c r="M167" s="225" t="s">
        <v>32</v>
      </c>
      <c r="N167" s="226" t="s">
        <v>51</v>
      </c>
      <c r="O167" s="66"/>
      <c r="P167" s="185">
        <f>O167*H167</f>
        <v>0</v>
      </c>
      <c r="Q167" s="185">
        <v>3.5999999999999999E-3</v>
      </c>
      <c r="R167" s="185">
        <f>Q167*H167</f>
        <v>0.19535040000000001</v>
      </c>
      <c r="S167" s="185">
        <v>0</v>
      </c>
      <c r="T167" s="18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7" t="s">
        <v>218</v>
      </c>
      <c r="AT167" s="187" t="s">
        <v>234</v>
      </c>
      <c r="AU167" s="187" t="s">
        <v>141</v>
      </c>
      <c r="AY167" s="18" t="s">
        <v>132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8" t="s">
        <v>141</v>
      </c>
      <c r="BK167" s="188">
        <f>ROUND(I167*H167,2)</f>
        <v>0</v>
      </c>
      <c r="BL167" s="18" t="s">
        <v>150</v>
      </c>
      <c r="BM167" s="187" t="s">
        <v>1352</v>
      </c>
    </row>
    <row r="168" spans="1:65" s="13" customFormat="1">
      <c r="B168" s="194"/>
      <c r="C168" s="195"/>
      <c r="D168" s="196" t="s">
        <v>193</v>
      </c>
      <c r="E168" s="195"/>
      <c r="F168" s="198" t="s">
        <v>867</v>
      </c>
      <c r="G168" s="195"/>
      <c r="H168" s="199">
        <v>54.264000000000003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193</v>
      </c>
      <c r="AU168" s="205" t="s">
        <v>141</v>
      </c>
      <c r="AV168" s="13" t="s">
        <v>141</v>
      </c>
      <c r="AW168" s="13" t="s">
        <v>4</v>
      </c>
      <c r="AX168" s="13" t="s">
        <v>21</v>
      </c>
      <c r="AY168" s="205" t="s">
        <v>132</v>
      </c>
    </row>
    <row r="169" spans="1:65" s="2" customFormat="1" ht="24.2" customHeight="1">
      <c r="A169" s="36"/>
      <c r="B169" s="37"/>
      <c r="C169" s="176" t="s">
        <v>324</v>
      </c>
      <c r="D169" s="176" t="s">
        <v>135</v>
      </c>
      <c r="E169" s="177" t="s">
        <v>280</v>
      </c>
      <c r="F169" s="178" t="s">
        <v>281</v>
      </c>
      <c r="G169" s="179" t="s">
        <v>191</v>
      </c>
      <c r="H169" s="180">
        <v>220.57</v>
      </c>
      <c r="I169" s="181"/>
      <c r="J169" s="182">
        <f>ROUND(I169*H169,2)</f>
        <v>0</v>
      </c>
      <c r="K169" s="178" t="s">
        <v>139</v>
      </c>
      <c r="L169" s="41"/>
      <c r="M169" s="183" t="s">
        <v>32</v>
      </c>
      <c r="N169" s="184" t="s">
        <v>51</v>
      </c>
      <c r="O169" s="66"/>
      <c r="P169" s="185">
        <f>O169*H169</f>
        <v>0</v>
      </c>
      <c r="Q169" s="185">
        <v>8.6E-3</v>
      </c>
      <c r="R169" s="185">
        <f>Q169*H169</f>
        <v>1.8969019999999999</v>
      </c>
      <c r="S169" s="185">
        <v>0</v>
      </c>
      <c r="T169" s="18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150</v>
      </c>
      <c r="AT169" s="187" t="s">
        <v>135</v>
      </c>
      <c r="AU169" s="187" t="s">
        <v>141</v>
      </c>
      <c r="AY169" s="18" t="s">
        <v>132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8" t="s">
        <v>141</v>
      </c>
      <c r="BK169" s="188">
        <f>ROUND(I169*H169,2)</f>
        <v>0</v>
      </c>
      <c r="BL169" s="18" t="s">
        <v>150</v>
      </c>
      <c r="BM169" s="187" t="s">
        <v>868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869</v>
      </c>
      <c r="G170" s="195"/>
      <c r="H170" s="199">
        <v>262.2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870</v>
      </c>
      <c r="G171" s="195"/>
      <c r="H171" s="199">
        <v>-18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3" customFormat="1">
      <c r="B172" s="194"/>
      <c r="C172" s="195"/>
      <c r="D172" s="196" t="s">
        <v>193</v>
      </c>
      <c r="E172" s="197" t="s">
        <v>32</v>
      </c>
      <c r="F172" s="198" t="s">
        <v>871</v>
      </c>
      <c r="G172" s="195"/>
      <c r="H172" s="199">
        <v>-13.5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41</v>
      </c>
      <c r="AX172" s="13" t="s">
        <v>79</v>
      </c>
      <c r="AY172" s="205" t="s">
        <v>132</v>
      </c>
    </row>
    <row r="173" spans="1:65" s="13" customFormat="1">
      <c r="B173" s="194"/>
      <c r="C173" s="195"/>
      <c r="D173" s="196" t="s">
        <v>193</v>
      </c>
      <c r="E173" s="197" t="s">
        <v>32</v>
      </c>
      <c r="F173" s="198" t="s">
        <v>872</v>
      </c>
      <c r="G173" s="195"/>
      <c r="H173" s="199">
        <v>-3.08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193</v>
      </c>
      <c r="AU173" s="205" t="s">
        <v>141</v>
      </c>
      <c r="AV173" s="13" t="s">
        <v>141</v>
      </c>
      <c r="AW173" s="13" t="s">
        <v>41</v>
      </c>
      <c r="AX173" s="13" t="s">
        <v>79</v>
      </c>
      <c r="AY173" s="205" t="s">
        <v>132</v>
      </c>
    </row>
    <row r="174" spans="1:65" s="13" customFormat="1">
      <c r="B174" s="194"/>
      <c r="C174" s="195"/>
      <c r="D174" s="196" t="s">
        <v>193</v>
      </c>
      <c r="E174" s="197" t="s">
        <v>32</v>
      </c>
      <c r="F174" s="198" t="s">
        <v>873</v>
      </c>
      <c r="G174" s="195"/>
      <c r="H174" s="199">
        <v>-2.1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193</v>
      </c>
      <c r="AU174" s="205" t="s">
        <v>141</v>
      </c>
      <c r="AV174" s="13" t="s">
        <v>141</v>
      </c>
      <c r="AW174" s="13" t="s">
        <v>41</v>
      </c>
      <c r="AX174" s="13" t="s">
        <v>79</v>
      </c>
      <c r="AY174" s="205" t="s">
        <v>132</v>
      </c>
    </row>
    <row r="175" spans="1:65" s="13" customFormat="1">
      <c r="B175" s="194"/>
      <c r="C175" s="195"/>
      <c r="D175" s="196" t="s">
        <v>193</v>
      </c>
      <c r="E175" s="197" t="s">
        <v>32</v>
      </c>
      <c r="F175" s="198" t="s">
        <v>874</v>
      </c>
      <c r="G175" s="195"/>
      <c r="H175" s="199">
        <v>-2.25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41</v>
      </c>
      <c r="AX175" s="13" t="s">
        <v>79</v>
      </c>
      <c r="AY175" s="205" t="s">
        <v>132</v>
      </c>
    </row>
    <row r="176" spans="1:65" s="13" customFormat="1">
      <c r="B176" s="194"/>
      <c r="C176" s="195"/>
      <c r="D176" s="196" t="s">
        <v>193</v>
      </c>
      <c r="E176" s="197" t="s">
        <v>32</v>
      </c>
      <c r="F176" s="198" t="s">
        <v>875</v>
      </c>
      <c r="G176" s="195"/>
      <c r="H176" s="199">
        <v>-2.7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193</v>
      </c>
      <c r="AU176" s="205" t="s">
        <v>141</v>
      </c>
      <c r="AV176" s="13" t="s">
        <v>141</v>
      </c>
      <c r="AW176" s="13" t="s">
        <v>41</v>
      </c>
      <c r="AX176" s="13" t="s">
        <v>79</v>
      </c>
      <c r="AY176" s="205" t="s">
        <v>132</v>
      </c>
    </row>
    <row r="177" spans="1:65" s="14" customFormat="1">
      <c r="B177" s="206"/>
      <c r="C177" s="207"/>
      <c r="D177" s="196" t="s">
        <v>193</v>
      </c>
      <c r="E177" s="208" t="s">
        <v>32</v>
      </c>
      <c r="F177" s="209" t="s">
        <v>195</v>
      </c>
      <c r="G177" s="207"/>
      <c r="H177" s="210">
        <v>220.57</v>
      </c>
      <c r="I177" s="211"/>
      <c r="J177" s="207"/>
      <c r="K177" s="207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193</v>
      </c>
      <c r="AU177" s="216" t="s">
        <v>141</v>
      </c>
      <c r="AV177" s="14" t="s">
        <v>150</v>
      </c>
      <c r="AW177" s="14" t="s">
        <v>41</v>
      </c>
      <c r="AX177" s="14" t="s">
        <v>21</v>
      </c>
      <c r="AY177" s="216" t="s">
        <v>132</v>
      </c>
    </row>
    <row r="178" spans="1:65" s="2" customFormat="1" ht="14.45" customHeight="1">
      <c r="A178" s="36"/>
      <c r="B178" s="37"/>
      <c r="C178" s="217" t="s">
        <v>329</v>
      </c>
      <c r="D178" s="217" t="s">
        <v>234</v>
      </c>
      <c r="E178" s="218" t="s">
        <v>291</v>
      </c>
      <c r="F178" s="219" t="s">
        <v>292</v>
      </c>
      <c r="G178" s="220" t="s">
        <v>191</v>
      </c>
      <c r="H178" s="221">
        <v>224.98099999999999</v>
      </c>
      <c r="I178" s="222"/>
      <c r="J178" s="223">
        <f>ROUND(I178*H178,2)</f>
        <v>0</v>
      </c>
      <c r="K178" s="219" t="s">
        <v>139</v>
      </c>
      <c r="L178" s="224"/>
      <c r="M178" s="225" t="s">
        <v>32</v>
      </c>
      <c r="N178" s="226" t="s">
        <v>51</v>
      </c>
      <c r="O178" s="66"/>
      <c r="P178" s="185">
        <f>O178*H178</f>
        <v>0</v>
      </c>
      <c r="Q178" s="185">
        <v>2.3999999999999998E-3</v>
      </c>
      <c r="R178" s="185">
        <f>Q178*H178</f>
        <v>0.53995439999999995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218</v>
      </c>
      <c r="AT178" s="187" t="s">
        <v>234</v>
      </c>
      <c r="AU178" s="187" t="s">
        <v>141</v>
      </c>
      <c r="AY178" s="18" t="s">
        <v>132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141</v>
      </c>
      <c r="BK178" s="188">
        <f>ROUND(I178*H178,2)</f>
        <v>0</v>
      </c>
      <c r="BL178" s="18" t="s">
        <v>150</v>
      </c>
      <c r="BM178" s="187" t="s">
        <v>876</v>
      </c>
    </row>
    <row r="179" spans="1:65" s="13" customFormat="1">
      <c r="B179" s="194"/>
      <c r="C179" s="195"/>
      <c r="D179" s="196" t="s">
        <v>193</v>
      </c>
      <c r="E179" s="195"/>
      <c r="F179" s="198" t="s">
        <v>877</v>
      </c>
      <c r="G179" s="195"/>
      <c r="H179" s="199">
        <v>224.98099999999999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</v>
      </c>
      <c r="AX179" s="13" t="s">
        <v>21</v>
      </c>
      <c r="AY179" s="205" t="s">
        <v>132</v>
      </c>
    </row>
    <row r="180" spans="1:65" s="2" customFormat="1" ht="24.2" customHeight="1">
      <c r="A180" s="36"/>
      <c r="B180" s="37"/>
      <c r="C180" s="176" t="s">
        <v>333</v>
      </c>
      <c r="D180" s="176" t="s">
        <v>135</v>
      </c>
      <c r="E180" s="177" t="s">
        <v>301</v>
      </c>
      <c r="F180" s="178" t="s">
        <v>302</v>
      </c>
      <c r="G180" s="179" t="s">
        <v>221</v>
      </c>
      <c r="H180" s="180">
        <v>114</v>
      </c>
      <c r="I180" s="181"/>
      <c r="J180" s="182">
        <f>ROUND(I180*H180,2)</f>
        <v>0</v>
      </c>
      <c r="K180" s="178" t="s">
        <v>139</v>
      </c>
      <c r="L180" s="41"/>
      <c r="M180" s="183" t="s">
        <v>32</v>
      </c>
      <c r="N180" s="184" t="s">
        <v>51</v>
      </c>
      <c r="O180" s="66"/>
      <c r="P180" s="185">
        <f>O180*H180</f>
        <v>0</v>
      </c>
      <c r="Q180" s="185">
        <v>3.3899999999999998E-3</v>
      </c>
      <c r="R180" s="185">
        <f>Q180*H180</f>
        <v>0.38645999999999997</v>
      </c>
      <c r="S180" s="185">
        <v>0</v>
      </c>
      <c r="T180" s="18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7" t="s">
        <v>150</v>
      </c>
      <c r="AT180" s="187" t="s">
        <v>135</v>
      </c>
      <c r="AU180" s="187" t="s">
        <v>141</v>
      </c>
      <c r="AY180" s="18" t="s">
        <v>132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18" t="s">
        <v>141</v>
      </c>
      <c r="BK180" s="188">
        <f>ROUND(I180*H180,2)</f>
        <v>0</v>
      </c>
      <c r="BL180" s="18" t="s">
        <v>150</v>
      </c>
      <c r="BM180" s="187" t="s">
        <v>878</v>
      </c>
    </row>
    <row r="181" spans="1:65" s="13" customFormat="1">
      <c r="B181" s="194"/>
      <c r="C181" s="195"/>
      <c r="D181" s="196" t="s">
        <v>193</v>
      </c>
      <c r="E181" s="197" t="s">
        <v>32</v>
      </c>
      <c r="F181" s="198" t="s">
        <v>879</v>
      </c>
      <c r="G181" s="195"/>
      <c r="H181" s="199">
        <v>114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193</v>
      </c>
      <c r="AU181" s="205" t="s">
        <v>141</v>
      </c>
      <c r="AV181" s="13" t="s">
        <v>141</v>
      </c>
      <c r="AW181" s="13" t="s">
        <v>41</v>
      </c>
      <c r="AX181" s="13" t="s">
        <v>79</v>
      </c>
      <c r="AY181" s="205" t="s">
        <v>132</v>
      </c>
    </row>
    <row r="182" spans="1:65" s="14" customFormat="1">
      <c r="B182" s="206"/>
      <c r="C182" s="207"/>
      <c r="D182" s="196" t="s">
        <v>193</v>
      </c>
      <c r="E182" s="208" t="s">
        <v>32</v>
      </c>
      <c r="F182" s="209" t="s">
        <v>195</v>
      </c>
      <c r="G182" s="207"/>
      <c r="H182" s="210">
        <v>114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193</v>
      </c>
      <c r="AU182" s="216" t="s">
        <v>141</v>
      </c>
      <c r="AV182" s="14" t="s">
        <v>150</v>
      </c>
      <c r="AW182" s="14" t="s">
        <v>41</v>
      </c>
      <c r="AX182" s="14" t="s">
        <v>21</v>
      </c>
      <c r="AY182" s="216" t="s">
        <v>132</v>
      </c>
    </row>
    <row r="183" spans="1:65" s="2" customFormat="1" ht="14.45" customHeight="1">
      <c r="A183" s="36"/>
      <c r="B183" s="37"/>
      <c r="C183" s="217" t="s">
        <v>338</v>
      </c>
      <c r="D183" s="217" t="s">
        <v>234</v>
      </c>
      <c r="E183" s="218" t="s">
        <v>306</v>
      </c>
      <c r="F183" s="219" t="s">
        <v>307</v>
      </c>
      <c r="G183" s="220" t="s">
        <v>191</v>
      </c>
      <c r="H183" s="221">
        <v>37.619999999999997</v>
      </c>
      <c r="I183" s="222"/>
      <c r="J183" s="223">
        <f>ROUND(I183*H183,2)</f>
        <v>0</v>
      </c>
      <c r="K183" s="219" t="s">
        <v>139</v>
      </c>
      <c r="L183" s="224"/>
      <c r="M183" s="225" t="s">
        <v>32</v>
      </c>
      <c r="N183" s="226" t="s">
        <v>51</v>
      </c>
      <c r="O183" s="66"/>
      <c r="P183" s="185">
        <f>O183*H183</f>
        <v>0</v>
      </c>
      <c r="Q183" s="185">
        <v>5.1000000000000004E-4</v>
      </c>
      <c r="R183" s="185">
        <f>Q183*H183</f>
        <v>1.91862E-2</v>
      </c>
      <c r="S183" s="185">
        <v>0</v>
      </c>
      <c r="T183" s="18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7" t="s">
        <v>218</v>
      </c>
      <c r="AT183" s="187" t="s">
        <v>234</v>
      </c>
      <c r="AU183" s="187" t="s">
        <v>141</v>
      </c>
      <c r="AY183" s="18" t="s">
        <v>132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8" t="s">
        <v>141</v>
      </c>
      <c r="BK183" s="188">
        <f>ROUND(I183*H183,2)</f>
        <v>0</v>
      </c>
      <c r="BL183" s="18" t="s">
        <v>150</v>
      </c>
      <c r="BM183" s="187" t="s">
        <v>880</v>
      </c>
    </row>
    <row r="184" spans="1:65" s="13" customFormat="1">
      <c r="B184" s="194"/>
      <c r="C184" s="195"/>
      <c r="D184" s="196" t="s">
        <v>193</v>
      </c>
      <c r="E184" s="197" t="s">
        <v>32</v>
      </c>
      <c r="F184" s="198" t="s">
        <v>830</v>
      </c>
      <c r="G184" s="195"/>
      <c r="H184" s="199">
        <v>34.200000000000003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193</v>
      </c>
      <c r="AU184" s="205" t="s">
        <v>141</v>
      </c>
      <c r="AV184" s="13" t="s">
        <v>141</v>
      </c>
      <c r="AW184" s="13" t="s">
        <v>41</v>
      </c>
      <c r="AX184" s="13" t="s">
        <v>79</v>
      </c>
      <c r="AY184" s="205" t="s">
        <v>132</v>
      </c>
    </row>
    <row r="185" spans="1:65" s="14" customFormat="1">
      <c r="B185" s="206"/>
      <c r="C185" s="207"/>
      <c r="D185" s="196" t="s">
        <v>193</v>
      </c>
      <c r="E185" s="208" t="s">
        <v>32</v>
      </c>
      <c r="F185" s="209" t="s">
        <v>195</v>
      </c>
      <c r="G185" s="207"/>
      <c r="H185" s="210">
        <v>34.200000000000003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193</v>
      </c>
      <c r="AU185" s="216" t="s">
        <v>141</v>
      </c>
      <c r="AV185" s="14" t="s">
        <v>150</v>
      </c>
      <c r="AW185" s="14" t="s">
        <v>41</v>
      </c>
      <c r="AX185" s="14" t="s">
        <v>21</v>
      </c>
      <c r="AY185" s="216" t="s">
        <v>132</v>
      </c>
    </row>
    <row r="186" spans="1:65" s="13" customFormat="1">
      <c r="B186" s="194"/>
      <c r="C186" s="195"/>
      <c r="D186" s="196" t="s">
        <v>193</v>
      </c>
      <c r="E186" s="195"/>
      <c r="F186" s="198" t="s">
        <v>881</v>
      </c>
      <c r="G186" s="195"/>
      <c r="H186" s="199">
        <v>37.619999999999997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193</v>
      </c>
      <c r="AU186" s="205" t="s">
        <v>141</v>
      </c>
      <c r="AV186" s="13" t="s">
        <v>141</v>
      </c>
      <c r="AW186" s="13" t="s">
        <v>4</v>
      </c>
      <c r="AX186" s="13" t="s">
        <v>21</v>
      </c>
      <c r="AY186" s="205" t="s">
        <v>132</v>
      </c>
    </row>
    <row r="187" spans="1:65" s="2" customFormat="1" ht="14.45" customHeight="1">
      <c r="A187" s="36"/>
      <c r="B187" s="37"/>
      <c r="C187" s="176" t="s">
        <v>342</v>
      </c>
      <c r="D187" s="176" t="s">
        <v>135</v>
      </c>
      <c r="E187" s="177" t="s">
        <v>311</v>
      </c>
      <c r="F187" s="178" t="s">
        <v>312</v>
      </c>
      <c r="G187" s="179" t="s">
        <v>221</v>
      </c>
      <c r="H187" s="180">
        <v>38</v>
      </c>
      <c r="I187" s="181"/>
      <c r="J187" s="182">
        <f>ROUND(I187*H187,2)</f>
        <v>0</v>
      </c>
      <c r="K187" s="178" t="s">
        <v>139</v>
      </c>
      <c r="L187" s="41"/>
      <c r="M187" s="183" t="s">
        <v>32</v>
      </c>
      <c r="N187" s="184" t="s">
        <v>51</v>
      </c>
      <c r="O187" s="66"/>
      <c r="P187" s="185">
        <f>O187*H187</f>
        <v>0</v>
      </c>
      <c r="Q187" s="185">
        <v>6.0000000000000002E-5</v>
      </c>
      <c r="R187" s="185">
        <f>Q187*H187</f>
        <v>2.2799999999999999E-3</v>
      </c>
      <c r="S187" s="185">
        <v>0</v>
      </c>
      <c r="T187" s="18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7" t="s">
        <v>150</v>
      </c>
      <c r="AT187" s="187" t="s">
        <v>135</v>
      </c>
      <c r="AU187" s="187" t="s">
        <v>141</v>
      </c>
      <c r="AY187" s="18" t="s">
        <v>132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8" t="s">
        <v>141</v>
      </c>
      <c r="BK187" s="188">
        <f>ROUND(I187*H187,2)</f>
        <v>0</v>
      </c>
      <c r="BL187" s="18" t="s">
        <v>150</v>
      </c>
      <c r="BM187" s="187" t="s">
        <v>882</v>
      </c>
    </row>
    <row r="188" spans="1:65" s="2" customFormat="1" ht="14.45" customHeight="1">
      <c r="A188" s="36"/>
      <c r="B188" s="37"/>
      <c r="C188" s="217" t="s">
        <v>346</v>
      </c>
      <c r="D188" s="217" t="s">
        <v>234</v>
      </c>
      <c r="E188" s="218" t="s">
        <v>315</v>
      </c>
      <c r="F188" s="219" t="s">
        <v>316</v>
      </c>
      <c r="G188" s="220" t="s">
        <v>221</v>
      </c>
      <c r="H188" s="221">
        <v>38.76</v>
      </c>
      <c r="I188" s="222"/>
      <c r="J188" s="223">
        <f>ROUND(I188*H188,2)</f>
        <v>0</v>
      </c>
      <c r="K188" s="219" t="s">
        <v>139</v>
      </c>
      <c r="L188" s="224"/>
      <c r="M188" s="225" t="s">
        <v>32</v>
      </c>
      <c r="N188" s="226" t="s">
        <v>51</v>
      </c>
      <c r="O188" s="66"/>
      <c r="P188" s="185">
        <f>O188*H188</f>
        <v>0</v>
      </c>
      <c r="Q188" s="185">
        <v>5.9999999999999995E-4</v>
      </c>
      <c r="R188" s="185">
        <f>Q188*H188</f>
        <v>2.3255999999999995E-2</v>
      </c>
      <c r="S188" s="185">
        <v>0</v>
      </c>
      <c r="T188" s="18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7" t="s">
        <v>218</v>
      </c>
      <c r="AT188" s="187" t="s">
        <v>234</v>
      </c>
      <c r="AU188" s="187" t="s">
        <v>141</v>
      </c>
      <c r="AY188" s="18" t="s">
        <v>132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18" t="s">
        <v>141</v>
      </c>
      <c r="BK188" s="188">
        <f>ROUND(I188*H188,2)</f>
        <v>0</v>
      </c>
      <c r="BL188" s="18" t="s">
        <v>150</v>
      </c>
      <c r="BM188" s="187" t="s">
        <v>1353</v>
      </c>
    </row>
    <row r="189" spans="1:65" s="13" customFormat="1">
      <c r="B189" s="194"/>
      <c r="C189" s="195"/>
      <c r="D189" s="196" t="s">
        <v>193</v>
      </c>
      <c r="E189" s="197" t="s">
        <v>32</v>
      </c>
      <c r="F189" s="198" t="s">
        <v>884</v>
      </c>
      <c r="G189" s="195"/>
      <c r="H189" s="199">
        <v>38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193</v>
      </c>
      <c r="AU189" s="205" t="s">
        <v>141</v>
      </c>
      <c r="AV189" s="13" t="s">
        <v>141</v>
      </c>
      <c r="AW189" s="13" t="s">
        <v>41</v>
      </c>
      <c r="AX189" s="13" t="s">
        <v>79</v>
      </c>
      <c r="AY189" s="205" t="s">
        <v>132</v>
      </c>
    </row>
    <row r="190" spans="1:65" s="14" customFormat="1">
      <c r="B190" s="206"/>
      <c r="C190" s="207"/>
      <c r="D190" s="196" t="s">
        <v>193</v>
      </c>
      <c r="E190" s="208" t="s">
        <v>32</v>
      </c>
      <c r="F190" s="209" t="s">
        <v>195</v>
      </c>
      <c r="G190" s="207"/>
      <c r="H190" s="210">
        <v>38</v>
      </c>
      <c r="I190" s="211"/>
      <c r="J190" s="207"/>
      <c r="K190" s="207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193</v>
      </c>
      <c r="AU190" s="216" t="s">
        <v>141</v>
      </c>
      <c r="AV190" s="14" t="s">
        <v>150</v>
      </c>
      <c r="AW190" s="14" t="s">
        <v>41</v>
      </c>
      <c r="AX190" s="14" t="s">
        <v>21</v>
      </c>
      <c r="AY190" s="216" t="s">
        <v>132</v>
      </c>
    </row>
    <row r="191" spans="1:65" s="13" customFormat="1">
      <c r="B191" s="194"/>
      <c r="C191" s="195"/>
      <c r="D191" s="196" t="s">
        <v>193</v>
      </c>
      <c r="E191" s="195"/>
      <c r="F191" s="198" t="s">
        <v>885</v>
      </c>
      <c r="G191" s="195"/>
      <c r="H191" s="199">
        <v>38.76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193</v>
      </c>
      <c r="AU191" s="205" t="s">
        <v>141</v>
      </c>
      <c r="AV191" s="13" t="s">
        <v>141</v>
      </c>
      <c r="AW191" s="13" t="s">
        <v>4</v>
      </c>
      <c r="AX191" s="13" t="s">
        <v>21</v>
      </c>
      <c r="AY191" s="205" t="s">
        <v>132</v>
      </c>
    </row>
    <row r="192" spans="1:65" s="2" customFormat="1" ht="14.45" customHeight="1">
      <c r="A192" s="36"/>
      <c r="B192" s="37"/>
      <c r="C192" s="176" t="s">
        <v>351</v>
      </c>
      <c r="D192" s="176" t="s">
        <v>135</v>
      </c>
      <c r="E192" s="177" t="s">
        <v>321</v>
      </c>
      <c r="F192" s="178" t="s">
        <v>322</v>
      </c>
      <c r="G192" s="179" t="s">
        <v>221</v>
      </c>
      <c r="H192" s="180">
        <v>28</v>
      </c>
      <c r="I192" s="181"/>
      <c r="J192" s="182">
        <f>ROUND(I192*H192,2)</f>
        <v>0</v>
      </c>
      <c r="K192" s="178" t="s">
        <v>139</v>
      </c>
      <c r="L192" s="41"/>
      <c r="M192" s="183" t="s">
        <v>32</v>
      </c>
      <c r="N192" s="184" t="s">
        <v>51</v>
      </c>
      <c r="O192" s="66"/>
      <c r="P192" s="185">
        <f>O192*H192</f>
        <v>0</v>
      </c>
      <c r="Q192" s="185">
        <v>2.5000000000000001E-4</v>
      </c>
      <c r="R192" s="185">
        <f>Q192*H192</f>
        <v>7.0000000000000001E-3</v>
      </c>
      <c r="S192" s="185">
        <v>0</v>
      </c>
      <c r="T192" s="18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7" t="s">
        <v>150</v>
      </c>
      <c r="AT192" s="187" t="s">
        <v>135</v>
      </c>
      <c r="AU192" s="187" t="s">
        <v>141</v>
      </c>
      <c r="AY192" s="18" t="s">
        <v>132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8" t="s">
        <v>141</v>
      </c>
      <c r="BK192" s="188">
        <f>ROUND(I192*H192,2)</f>
        <v>0</v>
      </c>
      <c r="BL192" s="18" t="s">
        <v>150</v>
      </c>
      <c r="BM192" s="187" t="s">
        <v>886</v>
      </c>
    </row>
    <row r="193" spans="1:65" s="2" customFormat="1" ht="14.45" customHeight="1">
      <c r="A193" s="36"/>
      <c r="B193" s="37"/>
      <c r="C193" s="217" t="s">
        <v>356</v>
      </c>
      <c r="D193" s="217" t="s">
        <v>234</v>
      </c>
      <c r="E193" s="218" t="s">
        <v>325</v>
      </c>
      <c r="F193" s="219" t="s">
        <v>326</v>
      </c>
      <c r="G193" s="220" t="s">
        <v>221</v>
      </c>
      <c r="H193" s="221">
        <v>29.4</v>
      </c>
      <c r="I193" s="222"/>
      <c r="J193" s="223">
        <f>ROUND(I193*H193,2)</f>
        <v>0</v>
      </c>
      <c r="K193" s="219" t="s">
        <v>139</v>
      </c>
      <c r="L193" s="224"/>
      <c r="M193" s="225" t="s">
        <v>32</v>
      </c>
      <c r="N193" s="226" t="s">
        <v>51</v>
      </c>
      <c r="O193" s="66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218</v>
      </c>
      <c r="AT193" s="187" t="s">
        <v>234</v>
      </c>
      <c r="AU193" s="187" t="s">
        <v>141</v>
      </c>
      <c r="AY193" s="18" t="s">
        <v>132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8" t="s">
        <v>141</v>
      </c>
      <c r="BK193" s="188">
        <f>ROUND(I193*H193,2)</f>
        <v>0</v>
      </c>
      <c r="BL193" s="18" t="s">
        <v>150</v>
      </c>
      <c r="BM193" s="187" t="s">
        <v>887</v>
      </c>
    </row>
    <row r="194" spans="1:65" s="13" customFormat="1">
      <c r="B194" s="194"/>
      <c r="C194" s="195"/>
      <c r="D194" s="196" t="s">
        <v>193</v>
      </c>
      <c r="E194" s="197" t="s">
        <v>32</v>
      </c>
      <c r="F194" s="198" t="s">
        <v>328</v>
      </c>
      <c r="G194" s="195"/>
      <c r="H194" s="199">
        <v>29.4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193</v>
      </c>
      <c r="AU194" s="205" t="s">
        <v>141</v>
      </c>
      <c r="AV194" s="13" t="s">
        <v>141</v>
      </c>
      <c r="AW194" s="13" t="s">
        <v>41</v>
      </c>
      <c r="AX194" s="13" t="s">
        <v>79</v>
      </c>
      <c r="AY194" s="205" t="s">
        <v>132</v>
      </c>
    </row>
    <row r="195" spans="1:65" s="14" customFormat="1">
      <c r="B195" s="206"/>
      <c r="C195" s="207"/>
      <c r="D195" s="196" t="s">
        <v>193</v>
      </c>
      <c r="E195" s="208" t="s">
        <v>32</v>
      </c>
      <c r="F195" s="209" t="s">
        <v>195</v>
      </c>
      <c r="G195" s="207"/>
      <c r="H195" s="210">
        <v>29.4</v>
      </c>
      <c r="I195" s="211"/>
      <c r="J195" s="207"/>
      <c r="K195" s="207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193</v>
      </c>
      <c r="AU195" s="216" t="s">
        <v>141</v>
      </c>
      <c r="AV195" s="14" t="s">
        <v>150</v>
      </c>
      <c r="AW195" s="14" t="s">
        <v>41</v>
      </c>
      <c r="AX195" s="14" t="s">
        <v>21</v>
      </c>
      <c r="AY195" s="216" t="s">
        <v>132</v>
      </c>
    </row>
    <row r="196" spans="1:65" s="2" customFormat="1" ht="24.2" customHeight="1">
      <c r="A196" s="36"/>
      <c r="B196" s="37"/>
      <c r="C196" s="176" t="s">
        <v>361</v>
      </c>
      <c r="D196" s="176" t="s">
        <v>135</v>
      </c>
      <c r="E196" s="177" t="s">
        <v>330</v>
      </c>
      <c r="F196" s="178" t="s">
        <v>331</v>
      </c>
      <c r="G196" s="179" t="s">
        <v>191</v>
      </c>
      <c r="H196" s="180">
        <v>55</v>
      </c>
      <c r="I196" s="181"/>
      <c r="J196" s="182">
        <f>ROUND(I196*H196,2)</f>
        <v>0</v>
      </c>
      <c r="K196" s="178" t="s">
        <v>139</v>
      </c>
      <c r="L196" s="41"/>
      <c r="M196" s="183" t="s">
        <v>32</v>
      </c>
      <c r="N196" s="184" t="s">
        <v>51</v>
      </c>
      <c r="O196" s="66"/>
      <c r="P196" s="185">
        <f>O196*H196</f>
        <v>0</v>
      </c>
      <c r="Q196" s="185">
        <v>1.188E-2</v>
      </c>
      <c r="R196" s="185">
        <f>Q196*H196</f>
        <v>0.65339999999999998</v>
      </c>
      <c r="S196" s="185">
        <v>0</v>
      </c>
      <c r="T196" s="18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7" t="s">
        <v>150</v>
      </c>
      <c r="AT196" s="187" t="s">
        <v>135</v>
      </c>
      <c r="AU196" s="187" t="s">
        <v>141</v>
      </c>
      <c r="AY196" s="18" t="s">
        <v>132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18" t="s">
        <v>141</v>
      </c>
      <c r="BK196" s="188">
        <f>ROUND(I196*H196,2)</f>
        <v>0</v>
      </c>
      <c r="BL196" s="18" t="s">
        <v>150</v>
      </c>
      <c r="BM196" s="187" t="s">
        <v>888</v>
      </c>
    </row>
    <row r="197" spans="1:65" s="2" customFormat="1" ht="24.2" customHeight="1">
      <c r="A197" s="36"/>
      <c r="B197" s="37"/>
      <c r="C197" s="176" t="s">
        <v>366</v>
      </c>
      <c r="D197" s="176" t="s">
        <v>135</v>
      </c>
      <c r="E197" s="177" t="s">
        <v>334</v>
      </c>
      <c r="F197" s="178" t="s">
        <v>335</v>
      </c>
      <c r="G197" s="179" t="s">
        <v>191</v>
      </c>
      <c r="H197" s="180">
        <v>220.85</v>
      </c>
      <c r="I197" s="181"/>
      <c r="J197" s="182">
        <f>ROUND(I197*H197,2)</f>
        <v>0</v>
      </c>
      <c r="K197" s="178" t="s">
        <v>139</v>
      </c>
      <c r="L197" s="41"/>
      <c r="M197" s="183" t="s">
        <v>32</v>
      </c>
      <c r="N197" s="184" t="s">
        <v>51</v>
      </c>
      <c r="O197" s="66"/>
      <c r="P197" s="185">
        <f>O197*H197</f>
        <v>0</v>
      </c>
      <c r="Q197" s="185">
        <v>3.48E-3</v>
      </c>
      <c r="R197" s="185">
        <f>Q197*H197</f>
        <v>0.76855799999999996</v>
      </c>
      <c r="S197" s="185">
        <v>0</v>
      </c>
      <c r="T197" s="18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7" t="s">
        <v>150</v>
      </c>
      <c r="AT197" s="187" t="s">
        <v>135</v>
      </c>
      <c r="AU197" s="187" t="s">
        <v>141</v>
      </c>
      <c r="AY197" s="18" t="s">
        <v>132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8" t="s">
        <v>141</v>
      </c>
      <c r="BK197" s="188">
        <f>ROUND(I197*H197,2)</f>
        <v>0</v>
      </c>
      <c r="BL197" s="18" t="s">
        <v>150</v>
      </c>
      <c r="BM197" s="187" t="s">
        <v>1354</v>
      </c>
    </row>
    <row r="198" spans="1:65" s="13" customFormat="1">
      <c r="B198" s="194"/>
      <c r="C198" s="195"/>
      <c r="D198" s="196" t="s">
        <v>193</v>
      </c>
      <c r="E198" s="197" t="s">
        <v>32</v>
      </c>
      <c r="F198" s="198" t="s">
        <v>1355</v>
      </c>
      <c r="G198" s="195"/>
      <c r="H198" s="199">
        <v>262.48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193</v>
      </c>
      <c r="AU198" s="205" t="s">
        <v>141</v>
      </c>
      <c r="AV198" s="13" t="s">
        <v>141</v>
      </c>
      <c r="AW198" s="13" t="s">
        <v>41</v>
      </c>
      <c r="AX198" s="13" t="s">
        <v>79</v>
      </c>
      <c r="AY198" s="205" t="s">
        <v>132</v>
      </c>
    </row>
    <row r="199" spans="1:65" s="13" customFormat="1">
      <c r="B199" s="194"/>
      <c r="C199" s="195"/>
      <c r="D199" s="196" t="s">
        <v>193</v>
      </c>
      <c r="E199" s="197" t="s">
        <v>32</v>
      </c>
      <c r="F199" s="198" t="s">
        <v>870</v>
      </c>
      <c r="G199" s="195"/>
      <c r="H199" s="199">
        <v>-18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193</v>
      </c>
      <c r="AU199" s="205" t="s">
        <v>141</v>
      </c>
      <c r="AV199" s="13" t="s">
        <v>141</v>
      </c>
      <c r="AW199" s="13" t="s">
        <v>41</v>
      </c>
      <c r="AX199" s="13" t="s">
        <v>79</v>
      </c>
      <c r="AY199" s="205" t="s">
        <v>132</v>
      </c>
    </row>
    <row r="200" spans="1:65" s="13" customFormat="1">
      <c r="B200" s="194"/>
      <c r="C200" s="195"/>
      <c r="D200" s="196" t="s">
        <v>193</v>
      </c>
      <c r="E200" s="197" t="s">
        <v>32</v>
      </c>
      <c r="F200" s="198" t="s">
        <v>871</v>
      </c>
      <c r="G200" s="195"/>
      <c r="H200" s="199">
        <v>-13.5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193</v>
      </c>
      <c r="AU200" s="205" t="s">
        <v>141</v>
      </c>
      <c r="AV200" s="13" t="s">
        <v>141</v>
      </c>
      <c r="AW200" s="13" t="s">
        <v>41</v>
      </c>
      <c r="AX200" s="13" t="s">
        <v>79</v>
      </c>
      <c r="AY200" s="205" t="s">
        <v>132</v>
      </c>
    </row>
    <row r="201" spans="1:65" s="13" customFormat="1">
      <c r="B201" s="194"/>
      <c r="C201" s="195"/>
      <c r="D201" s="196" t="s">
        <v>193</v>
      </c>
      <c r="E201" s="197" t="s">
        <v>32</v>
      </c>
      <c r="F201" s="198" t="s">
        <v>872</v>
      </c>
      <c r="G201" s="195"/>
      <c r="H201" s="199">
        <v>-3.08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193</v>
      </c>
      <c r="AU201" s="205" t="s">
        <v>141</v>
      </c>
      <c r="AV201" s="13" t="s">
        <v>141</v>
      </c>
      <c r="AW201" s="13" t="s">
        <v>41</v>
      </c>
      <c r="AX201" s="13" t="s">
        <v>79</v>
      </c>
      <c r="AY201" s="205" t="s">
        <v>132</v>
      </c>
    </row>
    <row r="202" spans="1:65" s="13" customFormat="1">
      <c r="B202" s="194"/>
      <c r="C202" s="195"/>
      <c r="D202" s="196" t="s">
        <v>193</v>
      </c>
      <c r="E202" s="197" t="s">
        <v>32</v>
      </c>
      <c r="F202" s="198" t="s">
        <v>873</v>
      </c>
      <c r="G202" s="195"/>
      <c r="H202" s="199">
        <v>-2.1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193</v>
      </c>
      <c r="AU202" s="205" t="s">
        <v>141</v>
      </c>
      <c r="AV202" s="13" t="s">
        <v>141</v>
      </c>
      <c r="AW202" s="13" t="s">
        <v>41</v>
      </c>
      <c r="AX202" s="13" t="s">
        <v>79</v>
      </c>
      <c r="AY202" s="205" t="s">
        <v>132</v>
      </c>
    </row>
    <row r="203" spans="1:65" s="13" customFormat="1">
      <c r="B203" s="194"/>
      <c r="C203" s="195"/>
      <c r="D203" s="196" t="s">
        <v>193</v>
      </c>
      <c r="E203" s="197" t="s">
        <v>32</v>
      </c>
      <c r="F203" s="198" t="s">
        <v>874</v>
      </c>
      <c r="G203" s="195"/>
      <c r="H203" s="199">
        <v>-2.25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193</v>
      </c>
      <c r="AU203" s="205" t="s">
        <v>141</v>
      </c>
      <c r="AV203" s="13" t="s">
        <v>141</v>
      </c>
      <c r="AW203" s="13" t="s">
        <v>41</v>
      </c>
      <c r="AX203" s="13" t="s">
        <v>79</v>
      </c>
      <c r="AY203" s="205" t="s">
        <v>132</v>
      </c>
    </row>
    <row r="204" spans="1:65" s="13" customFormat="1">
      <c r="B204" s="194"/>
      <c r="C204" s="195"/>
      <c r="D204" s="196" t="s">
        <v>193</v>
      </c>
      <c r="E204" s="197" t="s">
        <v>32</v>
      </c>
      <c r="F204" s="198" t="s">
        <v>875</v>
      </c>
      <c r="G204" s="195"/>
      <c r="H204" s="199">
        <v>-2.7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193</v>
      </c>
      <c r="AU204" s="205" t="s">
        <v>141</v>
      </c>
      <c r="AV204" s="13" t="s">
        <v>141</v>
      </c>
      <c r="AW204" s="13" t="s">
        <v>41</v>
      </c>
      <c r="AX204" s="13" t="s">
        <v>79</v>
      </c>
      <c r="AY204" s="205" t="s">
        <v>132</v>
      </c>
    </row>
    <row r="205" spans="1:65" s="14" customFormat="1">
      <c r="B205" s="206"/>
      <c r="C205" s="207"/>
      <c r="D205" s="196" t="s">
        <v>193</v>
      </c>
      <c r="E205" s="208" t="s">
        <v>32</v>
      </c>
      <c r="F205" s="209" t="s">
        <v>195</v>
      </c>
      <c r="G205" s="207"/>
      <c r="H205" s="210">
        <v>220.85000000000002</v>
      </c>
      <c r="I205" s="211"/>
      <c r="J205" s="207"/>
      <c r="K205" s="207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193</v>
      </c>
      <c r="AU205" s="216" t="s">
        <v>141</v>
      </c>
      <c r="AV205" s="14" t="s">
        <v>150</v>
      </c>
      <c r="AW205" s="14" t="s">
        <v>41</v>
      </c>
      <c r="AX205" s="14" t="s">
        <v>21</v>
      </c>
      <c r="AY205" s="216" t="s">
        <v>132</v>
      </c>
    </row>
    <row r="206" spans="1:65" s="2" customFormat="1" ht="24.2" customHeight="1">
      <c r="A206" s="36"/>
      <c r="B206" s="37"/>
      <c r="C206" s="176" t="s">
        <v>370</v>
      </c>
      <c r="D206" s="176" t="s">
        <v>135</v>
      </c>
      <c r="E206" s="177" t="s">
        <v>334</v>
      </c>
      <c r="F206" s="178" t="s">
        <v>335</v>
      </c>
      <c r="G206" s="179" t="s">
        <v>191</v>
      </c>
      <c r="H206" s="180">
        <v>1.224</v>
      </c>
      <c r="I206" s="181"/>
      <c r="J206" s="182">
        <f>ROUND(I206*H206,2)</f>
        <v>0</v>
      </c>
      <c r="K206" s="178" t="s">
        <v>139</v>
      </c>
      <c r="L206" s="41"/>
      <c r="M206" s="183" t="s">
        <v>32</v>
      </c>
      <c r="N206" s="184" t="s">
        <v>51</v>
      </c>
      <c r="O206" s="66"/>
      <c r="P206" s="185">
        <f>O206*H206</f>
        <v>0</v>
      </c>
      <c r="Q206" s="185">
        <v>3.48E-3</v>
      </c>
      <c r="R206" s="185">
        <f>Q206*H206</f>
        <v>4.2595200000000001E-3</v>
      </c>
      <c r="S206" s="185">
        <v>0</v>
      </c>
      <c r="T206" s="18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7" t="s">
        <v>150</v>
      </c>
      <c r="AT206" s="187" t="s">
        <v>135</v>
      </c>
      <c r="AU206" s="187" t="s">
        <v>141</v>
      </c>
      <c r="AY206" s="18" t="s">
        <v>132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8" t="s">
        <v>141</v>
      </c>
      <c r="BK206" s="188">
        <f>ROUND(I206*H206,2)</f>
        <v>0</v>
      </c>
      <c r="BL206" s="18" t="s">
        <v>150</v>
      </c>
      <c r="BM206" s="187" t="s">
        <v>1356</v>
      </c>
    </row>
    <row r="207" spans="1:65" s="13" customFormat="1">
      <c r="B207" s="194"/>
      <c r="C207" s="195"/>
      <c r="D207" s="196" t="s">
        <v>193</v>
      </c>
      <c r="E207" s="197" t="s">
        <v>32</v>
      </c>
      <c r="F207" s="198" t="s">
        <v>892</v>
      </c>
      <c r="G207" s="195"/>
      <c r="H207" s="199">
        <v>1.224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193</v>
      </c>
      <c r="AU207" s="205" t="s">
        <v>141</v>
      </c>
      <c r="AV207" s="13" t="s">
        <v>141</v>
      </c>
      <c r="AW207" s="13" t="s">
        <v>41</v>
      </c>
      <c r="AX207" s="13" t="s">
        <v>79</v>
      </c>
      <c r="AY207" s="205" t="s">
        <v>132</v>
      </c>
    </row>
    <row r="208" spans="1:65" s="14" customFormat="1">
      <c r="B208" s="206"/>
      <c r="C208" s="207"/>
      <c r="D208" s="196" t="s">
        <v>193</v>
      </c>
      <c r="E208" s="208" t="s">
        <v>32</v>
      </c>
      <c r="F208" s="209" t="s">
        <v>195</v>
      </c>
      <c r="G208" s="207"/>
      <c r="H208" s="210">
        <v>1.224</v>
      </c>
      <c r="I208" s="211"/>
      <c r="J208" s="207"/>
      <c r="K208" s="207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193</v>
      </c>
      <c r="AU208" s="216" t="s">
        <v>141</v>
      </c>
      <c r="AV208" s="14" t="s">
        <v>150</v>
      </c>
      <c r="AW208" s="14" t="s">
        <v>41</v>
      </c>
      <c r="AX208" s="14" t="s">
        <v>21</v>
      </c>
      <c r="AY208" s="216" t="s">
        <v>132</v>
      </c>
    </row>
    <row r="209" spans="1:65" s="2" customFormat="1" ht="14.45" customHeight="1">
      <c r="A209" s="36"/>
      <c r="B209" s="37"/>
      <c r="C209" s="176" t="s">
        <v>375</v>
      </c>
      <c r="D209" s="176" t="s">
        <v>135</v>
      </c>
      <c r="E209" s="177" t="s">
        <v>339</v>
      </c>
      <c r="F209" s="178" t="s">
        <v>340</v>
      </c>
      <c r="G209" s="179" t="s">
        <v>191</v>
      </c>
      <c r="H209" s="180">
        <v>224.71</v>
      </c>
      <c r="I209" s="181"/>
      <c r="J209" s="182">
        <f>ROUND(I209*H209,2)</f>
        <v>0</v>
      </c>
      <c r="K209" s="178" t="s">
        <v>139</v>
      </c>
      <c r="L209" s="41"/>
      <c r="M209" s="183" t="s">
        <v>32</v>
      </c>
      <c r="N209" s="184" t="s">
        <v>51</v>
      </c>
      <c r="O209" s="66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7" t="s">
        <v>150</v>
      </c>
      <c r="AT209" s="187" t="s">
        <v>135</v>
      </c>
      <c r="AU209" s="187" t="s">
        <v>141</v>
      </c>
      <c r="AY209" s="18" t="s">
        <v>132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8" t="s">
        <v>141</v>
      </c>
      <c r="BK209" s="188">
        <f>ROUND(I209*H209,2)</f>
        <v>0</v>
      </c>
      <c r="BL209" s="18" t="s">
        <v>150</v>
      </c>
      <c r="BM209" s="187" t="s">
        <v>893</v>
      </c>
    </row>
    <row r="210" spans="1:65" s="2" customFormat="1" ht="14.45" customHeight="1">
      <c r="A210" s="36"/>
      <c r="B210" s="37"/>
      <c r="C210" s="176" t="s">
        <v>380</v>
      </c>
      <c r="D210" s="176" t="s">
        <v>135</v>
      </c>
      <c r="E210" s="177" t="s">
        <v>343</v>
      </c>
      <c r="F210" s="178" t="s">
        <v>344</v>
      </c>
      <c r="G210" s="179" t="s">
        <v>191</v>
      </c>
      <c r="H210" s="180">
        <v>53.2</v>
      </c>
      <c r="I210" s="181"/>
      <c r="J210" s="182">
        <f>ROUND(I210*H210,2)</f>
        <v>0</v>
      </c>
      <c r="K210" s="178" t="s">
        <v>139</v>
      </c>
      <c r="L210" s="41"/>
      <c r="M210" s="183" t="s">
        <v>32</v>
      </c>
      <c r="N210" s="184" t="s">
        <v>51</v>
      </c>
      <c r="O210" s="66"/>
      <c r="P210" s="185">
        <f>O210*H210</f>
        <v>0</v>
      </c>
      <c r="Q210" s="185">
        <v>4.7800000000000004E-3</v>
      </c>
      <c r="R210" s="185">
        <f>Q210*H210</f>
        <v>0.25429600000000002</v>
      </c>
      <c r="S210" s="185">
        <v>0</v>
      </c>
      <c r="T210" s="18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7" t="s">
        <v>150</v>
      </c>
      <c r="AT210" s="187" t="s">
        <v>135</v>
      </c>
      <c r="AU210" s="187" t="s">
        <v>141</v>
      </c>
      <c r="AY210" s="18" t="s">
        <v>132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8" t="s">
        <v>141</v>
      </c>
      <c r="BK210" s="188">
        <f>ROUND(I210*H210,2)</f>
        <v>0</v>
      </c>
      <c r="BL210" s="18" t="s">
        <v>150</v>
      </c>
      <c r="BM210" s="187" t="s">
        <v>894</v>
      </c>
    </row>
    <row r="211" spans="1:65" s="2" customFormat="1" ht="24.2" customHeight="1">
      <c r="A211" s="36"/>
      <c r="B211" s="37"/>
      <c r="C211" s="176" t="s">
        <v>29</v>
      </c>
      <c r="D211" s="176" t="s">
        <v>135</v>
      </c>
      <c r="E211" s="177" t="s">
        <v>347</v>
      </c>
      <c r="F211" s="178" t="s">
        <v>348</v>
      </c>
      <c r="G211" s="179" t="s">
        <v>191</v>
      </c>
      <c r="H211" s="180">
        <v>12.48</v>
      </c>
      <c r="I211" s="181"/>
      <c r="J211" s="182">
        <f>ROUND(I211*H211,2)</f>
        <v>0</v>
      </c>
      <c r="K211" s="178" t="s">
        <v>139</v>
      </c>
      <c r="L211" s="41"/>
      <c r="M211" s="183" t="s">
        <v>32</v>
      </c>
      <c r="N211" s="184" t="s">
        <v>51</v>
      </c>
      <c r="O211" s="66"/>
      <c r="P211" s="185">
        <f>O211*H211</f>
        <v>0</v>
      </c>
      <c r="Q211" s="185">
        <v>3.16E-3</v>
      </c>
      <c r="R211" s="185">
        <f>Q211*H211</f>
        <v>3.9436800000000001E-2</v>
      </c>
      <c r="S211" s="185">
        <v>0</v>
      </c>
      <c r="T211" s="18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7" t="s">
        <v>150</v>
      </c>
      <c r="AT211" s="187" t="s">
        <v>135</v>
      </c>
      <c r="AU211" s="187" t="s">
        <v>141</v>
      </c>
      <c r="AY211" s="18" t="s">
        <v>132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8" t="s">
        <v>141</v>
      </c>
      <c r="BK211" s="188">
        <f>ROUND(I211*H211,2)</f>
        <v>0</v>
      </c>
      <c r="BL211" s="18" t="s">
        <v>150</v>
      </c>
      <c r="BM211" s="187" t="s">
        <v>1357</v>
      </c>
    </row>
    <row r="212" spans="1:65" s="13" customFormat="1">
      <c r="B212" s="194"/>
      <c r="C212" s="195"/>
      <c r="D212" s="196" t="s">
        <v>193</v>
      </c>
      <c r="E212" s="197" t="s">
        <v>32</v>
      </c>
      <c r="F212" s="198" t="s">
        <v>896</v>
      </c>
      <c r="G212" s="195"/>
      <c r="H212" s="199">
        <v>12.48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193</v>
      </c>
      <c r="AU212" s="205" t="s">
        <v>141</v>
      </c>
      <c r="AV212" s="13" t="s">
        <v>141</v>
      </c>
      <c r="AW212" s="13" t="s">
        <v>41</v>
      </c>
      <c r="AX212" s="13" t="s">
        <v>79</v>
      </c>
      <c r="AY212" s="205" t="s">
        <v>132</v>
      </c>
    </row>
    <row r="213" spans="1:65" s="14" customFormat="1">
      <c r="B213" s="206"/>
      <c r="C213" s="207"/>
      <c r="D213" s="196" t="s">
        <v>193</v>
      </c>
      <c r="E213" s="208" t="s">
        <v>32</v>
      </c>
      <c r="F213" s="209" t="s">
        <v>195</v>
      </c>
      <c r="G213" s="207"/>
      <c r="H213" s="210">
        <v>12.48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193</v>
      </c>
      <c r="AU213" s="216" t="s">
        <v>141</v>
      </c>
      <c r="AV213" s="14" t="s">
        <v>150</v>
      </c>
      <c r="AW213" s="14" t="s">
        <v>41</v>
      </c>
      <c r="AX213" s="14" t="s">
        <v>21</v>
      </c>
      <c r="AY213" s="216" t="s">
        <v>132</v>
      </c>
    </row>
    <row r="214" spans="1:65" s="2" customFormat="1" ht="24.2" customHeight="1">
      <c r="A214" s="36"/>
      <c r="B214" s="37"/>
      <c r="C214" s="176" t="s">
        <v>387</v>
      </c>
      <c r="D214" s="176" t="s">
        <v>135</v>
      </c>
      <c r="E214" s="177" t="s">
        <v>352</v>
      </c>
      <c r="F214" s="178" t="s">
        <v>353</v>
      </c>
      <c r="G214" s="179" t="s">
        <v>191</v>
      </c>
      <c r="H214" s="180">
        <v>45.174999999999997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3.7999999999999999E-2</v>
      </c>
      <c r="R214" s="185">
        <f>Q214*H214</f>
        <v>1.7166499999999998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1358</v>
      </c>
    </row>
    <row r="215" spans="1:65" s="13" customFormat="1">
      <c r="B215" s="194"/>
      <c r="C215" s="195"/>
      <c r="D215" s="196" t="s">
        <v>193</v>
      </c>
      <c r="E215" s="197" t="s">
        <v>32</v>
      </c>
      <c r="F215" s="198" t="s">
        <v>1359</v>
      </c>
      <c r="G215" s="195"/>
      <c r="H215" s="199">
        <v>45.174999999999997</v>
      </c>
      <c r="I215" s="200"/>
      <c r="J215" s="195"/>
      <c r="K215" s="195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193</v>
      </c>
      <c r="AU215" s="205" t="s">
        <v>141</v>
      </c>
      <c r="AV215" s="13" t="s">
        <v>141</v>
      </c>
      <c r="AW215" s="13" t="s">
        <v>41</v>
      </c>
      <c r="AX215" s="13" t="s">
        <v>79</v>
      </c>
      <c r="AY215" s="205" t="s">
        <v>132</v>
      </c>
    </row>
    <row r="216" spans="1:65" s="14" customFormat="1">
      <c r="B216" s="206"/>
      <c r="C216" s="207"/>
      <c r="D216" s="196" t="s">
        <v>193</v>
      </c>
      <c r="E216" s="208" t="s">
        <v>32</v>
      </c>
      <c r="F216" s="209" t="s">
        <v>195</v>
      </c>
      <c r="G216" s="207"/>
      <c r="H216" s="210">
        <v>45.174999999999997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193</v>
      </c>
      <c r="AU216" s="216" t="s">
        <v>141</v>
      </c>
      <c r="AV216" s="14" t="s">
        <v>150</v>
      </c>
      <c r="AW216" s="14" t="s">
        <v>41</v>
      </c>
      <c r="AX216" s="14" t="s">
        <v>21</v>
      </c>
      <c r="AY216" s="216" t="s">
        <v>132</v>
      </c>
    </row>
    <row r="217" spans="1:65" s="2" customFormat="1" ht="24.2" customHeight="1">
      <c r="A217" s="36"/>
      <c r="B217" s="37"/>
      <c r="C217" s="176" t="s">
        <v>391</v>
      </c>
      <c r="D217" s="176" t="s">
        <v>135</v>
      </c>
      <c r="E217" s="177" t="s">
        <v>357</v>
      </c>
      <c r="F217" s="178" t="s">
        <v>358</v>
      </c>
      <c r="G217" s="179" t="s">
        <v>191</v>
      </c>
      <c r="H217" s="180">
        <v>40.36</v>
      </c>
      <c r="I217" s="181"/>
      <c r="J217" s="182">
        <f>ROUND(I217*H217,2)</f>
        <v>0</v>
      </c>
      <c r="K217" s="178" t="s">
        <v>139</v>
      </c>
      <c r="L217" s="41"/>
      <c r="M217" s="183" t="s">
        <v>32</v>
      </c>
      <c r="N217" s="184" t="s">
        <v>51</v>
      </c>
      <c r="O217" s="66"/>
      <c r="P217" s="185">
        <f>O217*H217</f>
        <v>0</v>
      </c>
      <c r="Q217" s="185">
        <v>1.2E-4</v>
      </c>
      <c r="R217" s="185">
        <f>Q217*H217</f>
        <v>4.8431999999999998E-3</v>
      </c>
      <c r="S217" s="185">
        <v>0</v>
      </c>
      <c r="T217" s="18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7" t="s">
        <v>150</v>
      </c>
      <c r="AT217" s="187" t="s">
        <v>135</v>
      </c>
      <c r="AU217" s="187" t="s">
        <v>141</v>
      </c>
      <c r="AY217" s="18" t="s">
        <v>132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8" t="s">
        <v>141</v>
      </c>
      <c r="BK217" s="188">
        <f>ROUND(I217*H217,2)</f>
        <v>0</v>
      </c>
      <c r="BL217" s="18" t="s">
        <v>150</v>
      </c>
      <c r="BM217" s="187" t="s">
        <v>899</v>
      </c>
    </row>
    <row r="218" spans="1:65" s="13" customFormat="1">
      <c r="B218" s="194"/>
      <c r="C218" s="195"/>
      <c r="D218" s="196" t="s">
        <v>193</v>
      </c>
      <c r="E218" s="197" t="s">
        <v>32</v>
      </c>
      <c r="F218" s="198" t="s">
        <v>900</v>
      </c>
      <c r="G218" s="195"/>
      <c r="H218" s="199">
        <v>40.36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193</v>
      </c>
      <c r="AU218" s="205" t="s">
        <v>141</v>
      </c>
      <c r="AV218" s="13" t="s">
        <v>141</v>
      </c>
      <c r="AW218" s="13" t="s">
        <v>41</v>
      </c>
      <c r="AX218" s="13" t="s">
        <v>79</v>
      </c>
      <c r="AY218" s="205" t="s">
        <v>132</v>
      </c>
    </row>
    <row r="219" spans="1:65" s="14" customFormat="1">
      <c r="B219" s="206"/>
      <c r="C219" s="207"/>
      <c r="D219" s="196" t="s">
        <v>193</v>
      </c>
      <c r="E219" s="208" t="s">
        <v>32</v>
      </c>
      <c r="F219" s="209" t="s">
        <v>195</v>
      </c>
      <c r="G219" s="207"/>
      <c r="H219" s="210">
        <v>40.36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193</v>
      </c>
      <c r="AU219" s="216" t="s">
        <v>141</v>
      </c>
      <c r="AV219" s="14" t="s">
        <v>150</v>
      </c>
      <c r="AW219" s="14" t="s">
        <v>41</v>
      </c>
      <c r="AX219" s="14" t="s">
        <v>21</v>
      </c>
      <c r="AY219" s="216" t="s">
        <v>132</v>
      </c>
    </row>
    <row r="220" spans="1:65" s="2" customFormat="1" ht="14.45" customHeight="1">
      <c r="A220" s="36"/>
      <c r="B220" s="37"/>
      <c r="C220" s="176" t="s">
        <v>396</v>
      </c>
      <c r="D220" s="176" t="s">
        <v>135</v>
      </c>
      <c r="E220" s="177" t="s">
        <v>362</v>
      </c>
      <c r="F220" s="178" t="s">
        <v>363</v>
      </c>
      <c r="G220" s="179" t="s">
        <v>191</v>
      </c>
      <c r="H220" s="180">
        <v>307.97000000000003</v>
      </c>
      <c r="I220" s="181"/>
      <c r="J220" s="182">
        <f>ROUND(I220*H220,2)</f>
        <v>0</v>
      </c>
      <c r="K220" s="178" t="s">
        <v>139</v>
      </c>
      <c r="L220" s="41"/>
      <c r="M220" s="183" t="s">
        <v>32</v>
      </c>
      <c r="N220" s="184" t="s">
        <v>51</v>
      </c>
      <c r="O220" s="66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7" t="s">
        <v>150</v>
      </c>
      <c r="AT220" s="187" t="s">
        <v>135</v>
      </c>
      <c r="AU220" s="187" t="s">
        <v>141</v>
      </c>
      <c r="AY220" s="18" t="s">
        <v>132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8" t="s">
        <v>141</v>
      </c>
      <c r="BK220" s="188">
        <f>ROUND(I220*H220,2)</f>
        <v>0</v>
      </c>
      <c r="BL220" s="18" t="s">
        <v>150</v>
      </c>
      <c r="BM220" s="187" t="s">
        <v>901</v>
      </c>
    </row>
    <row r="221" spans="1:65" s="13" customFormat="1">
      <c r="B221" s="194"/>
      <c r="C221" s="195"/>
      <c r="D221" s="196" t="s">
        <v>193</v>
      </c>
      <c r="E221" s="197" t="s">
        <v>32</v>
      </c>
      <c r="F221" s="198" t="s">
        <v>1360</v>
      </c>
      <c r="G221" s="195"/>
      <c r="H221" s="199">
        <v>307.97000000000003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193</v>
      </c>
      <c r="AU221" s="205" t="s">
        <v>141</v>
      </c>
      <c r="AV221" s="13" t="s">
        <v>141</v>
      </c>
      <c r="AW221" s="13" t="s">
        <v>41</v>
      </c>
      <c r="AX221" s="13" t="s">
        <v>79</v>
      </c>
      <c r="AY221" s="205" t="s">
        <v>132</v>
      </c>
    </row>
    <row r="222" spans="1:65" s="14" customFormat="1">
      <c r="B222" s="206"/>
      <c r="C222" s="207"/>
      <c r="D222" s="196" t="s">
        <v>193</v>
      </c>
      <c r="E222" s="208" t="s">
        <v>32</v>
      </c>
      <c r="F222" s="209" t="s">
        <v>195</v>
      </c>
      <c r="G222" s="207"/>
      <c r="H222" s="210">
        <v>307.97000000000003</v>
      </c>
      <c r="I222" s="211"/>
      <c r="J222" s="207"/>
      <c r="K222" s="207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193</v>
      </c>
      <c r="AU222" s="216" t="s">
        <v>141</v>
      </c>
      <c r="AV222" s="14" t="s">
        <v>150</v>
      </c>
      <c r="AW222" s="14" t="s">
        <v>41</v>
      </c>
      <c r="AX222" s="14" t="s">
        <v>21</v>
      </c>
      <c r="AY222" s="216" t="s">
        <v>132</v>
      </c>
    </row>
    <row r="223" spans="1:65" s="2" customFormat="1" ht="14.45" customHeight="1">
      <c r="A223" s="36"/>
      <c r="B223" s="37"/>
      <c r="C223" s="176" t="s">
        <v>401</v>
      </c>
      <c r="D223" s="176" t="s">
        <v>135</v>
      </c>
      <c r="E223" s="177" t="s">
        <v>367</v>
      </c>
      <c r="F223" s="178" t="s">
        <v>368</v>
      </c>
      <c r="G223" s="179" t="s">
        <v>191</v>
      </c>
      <c r="H223" s="180">
        <v>63</v>
      </c>
      <c r="I223" s="181"/>
      <c r="J223" s="182">
        <f>ROUND(I223*H223,2)</f>
        <v>0</v>
      </c>
      <c r="K223" s="178" t="s">
        <v>32</v>
      </c>
      <c r="L223" s="41"/>
      <c r="M223" s="183" t="s">
        <v>32</v>
      </c>
      <c r="N223" s="184" t="s">
        <v>51</v>
      </c>
      <c r="O223" s="66"/>
      <c r="P223" s="185">
        <f>O223*H223</f>
        <v>0</v>
      </c>
      <c r="Q223" s="185">
        <v>2.4E-2</v>
      </c>
      <c r="R223" s="185">
        <f>Q223*H223</f>
        <v>1.512</v>
      </c>
      <c r="S223" s="185">
        <v>2.4E-2</v>
      </c>
      <c r="T223" s="186">
        <f>S223*H223</f>
        <v>1.512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7" t="s">
        <v>150</v>
      </c>
      <c r="AT223" s="187" t="s">
        <v>135</v>
      </c>
      <c r="AU223" s="187" t="s">
        <v>141</v>
      </c>
      <c r="AY223" s="18" t="s">
        <v>132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18" t="s">
        <v>141</v>
      </c>
      <c r="BK223" s="188">
        <f>ROUND(I223*H223,2)</f>
        <v>0</v>
      </c>
      <c r="BL223" s="18" t="s">
        <v>150</v>
      </c>
      <c r="BM223" s="187" t="s">
        <v>1361</v>
      </c>
    </row>
    <row r="224" spans="1:65" s="2" customFormat="1" ht="24.2" customHeight="1">
      <c r="A224" s="36"/>
      <c r="B224" s="37"/>
      <c r="C224" s="176" t="s">
        <v>406</v>
      </c>
      <c r="D224" s="176" t="s">
        <v>135</v>
      </c>
      <c r="E224" s="177" t="s">
        <v>371</v>
      </c>
      <c r="F224" s="178" t="s">
        <v>372</v>
      </c>
      <c r="G224" s="179" t="s">
        <v>373</v>
      </c>
      <c r="H224" s="180">
        <v>2</v>
      </c>
      <c r="I224" s="181"/>
      <c r="J224" s="182">
        <f>ROUND(I224*H224,2)</f>
        <v>0</v>
      </c>
      <c r="K224" s="178" t="s">
        <v>139</v>
      </c>
      <c r="L224" s="41"/>
      <c r="M224" s="183" t="s">
        <v>32</v>
      </c>
      <c r="N224" s="184" t="s">
        <v>51</v>
      </c>
      <c r="O224" s="66"/>
      <c r="P224" s="185">
        <f>O224*H224</f>
        <v>0</v>
      </c>
      <c r="Q224" s="185">
        <v>1.7770000000000001E-2</v>
      </c>
      <c r="R224" s="185">
        <f>Q224*H224</f>
        <v>3.5540000000000002E-2</v>
      </c>
      <c r="S224" s="185">
        <v>0</v>
      </c>
      <c r="T224" s="18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7" t="s">
        <v>150</v>
      </c>
      <c r="AT224" s="187" t="s">
        <v>135</v>
      </c>
      <c r="AU224" s="187" t="s">
        <v>141</v>
      </c>
      <c r="AY224" s="18" t="s">
        <v>132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18" t="s">
        <v>141</v>
      </c>
      <c r="BK224" s="188">
        <f>ROUND(I224*H224,2)</f>
        <v>0</v>
      </c>
      <c r="BL224" s="18" t="s">
        <v>150</v>
      </c>
      <c r="BM224" s="187" t="s">
        <v>1362</v>
      </c>
    </row>
    <row r="225" spans="1:65" s="2" customFormat="1" ht="14.45" customHeight="1">
      <c r="A225" s="36"/>
      <c r="B225" s="37"/>
      <c r="C225" s="217" t="s">
        <v>410</v>
      </c>
      <c r="D225" s="217" t="s">
        <v>234</v>
      </c>
      <c r="E225" s="218" t="s">
        <v>376</v>
      </c>
      <c r="F225" s="219" t="s">
        <v>377</v>
      </c>
      <c r="G225" s="220" t="s">
        <v>373</v>
      </c>
      <c r="H225" s="221">
        <v>2</v>
      </c>
      <c r="I225" s="222"/>
      <c r="J225" s="223">
        <f>ROUND(I225*H225,2)</f>
        <v>0</v>
      </c>
      <c r="K225" s="219" t="s">
        <v>139</v>
      </c>
      <c r="L225" s="224"/>
      <c r="M225" s="225" t="s">
        <v>32</v>
      </c>
      <c r="N225" s="226" t="s">
        <v>51</v>
      </c>
      <c r="O225" s="66"/>
      <c r="P225" s="185">
        <f>O225*H225</f>
        <v>0</v>
      </c>
      <c r="Q225" s="185">
        <v>1.992E-2</v>
      </c>
      <c r="R225" s="185">
        <f>Q225*H225</f>
        <v>3.984E-2</v>
      </c>
      <c r="S225" s="185">
        <v>0</v>
      </c>
      <c r="T225" s="18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7" t="s">
        <v>218</v>
      </c>
      <c r="AT225" s="187" t="s">
        <v>234</v>
      </c>
      <c r="AU225" s="187" t="s">
        <v>141</v>
      </c>
      <c r="AY225" s="18" t="s">
        <v>132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8" t="s">
        <v>141</v>
      </c>
      <c r="BK225" s="188">
        <f>ROUND(I225*H225,2)</f>
        <v>0</v>
      </c>
      <c r="BL225" s="18" t="s">
        <v>150</v>
      </c>
      <c r="BM225" s="187" t="s">
        <v>1363</v>
      </c>
    </row>
    <row r="226" spans="1:65" s="12" customFormat="1" ht="22.9" customHeight="1">
      <c r="B226" s="160"/>
      <c r="C226" s="161"/>
      <c r="D226" s="162" t="s">
        <v>78</v>
      </c>
      <c r="E226" s="174" t="s">
        <v>224</v>
      </c>
      <c r="F226" s="174" t="s">
        <v>395</v>
      </c>
      <c r="G226" s="161"/>
      <c r="H226" s="161"/>
      <c r="I226" s="164"/>
      <c r="J226" s="175">
        <f>BK226</f>
        <v>0</v>
      </c>
      <c r="K226" s="161"/>
      <c r="L226" s="166"/>
      <c r="M226" s="167"/>
      <c r="N226" s="168"/>
      <c r="O226" s="168"/>
      <c r="P226" s="169">
        <f>SUM(P227:P253)</f>
        <v>0</v>
      </c>
      <c r="Q226" s="168"/>
      <c r="R226" s="169">
        <f>SUM(R227:R253)</f>
        <v>5.3877400000000006E-2</v>
      </c>
      <c r="S226" s="168"/>
      <c r="T226" s="170">
        <f>SUM(T227:T253)</f>
        <v>12.361462000000001</v>
      </c>
      <c r="AR226" s="171" t="s">
        <v>21</v>
      </c>
      <c r="AT226" s="172" t="s">
        <v>78</v>
      </c>
      <c r="AU226" s="172" t="s">
        <v>21</v>
      </c>
      <c r="AY226" s="171" t="s">
        <v>132</v>
      </c>
      <c r="BK226" s="173">
        <f>SUM(BK227:BK253)</f>
        <v>0</v>
      </c>
    </row>
    <row r="227" spans="1:65" s="2" customFormat="1" ht="24.2" customHeight="1">
      <c r="A227" s="36"/>
      <c r="B227" s="37"/>
      <c r="C227" s="176" t="s">
        <v>414</v>
      </c>
      <c r="D227" s="176" t="s">
        <v>135</v>
      </c>
      <c r="E227" s="177" t="s">
        <v>906</v>
      </c>
      <c r="F227" s="178" t="s">
        <v>907</v>
      </c>
      <c r="G227" s="179" t="s">
        <v>221</v>
      </c>
      <c r="H227" s="180">
        <v>6.8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5.0000000000000002E-5</v>
      </c>
      <c r="R227" s="185">
        <f>Q227*H227</f>
        <v>3.4000000000000002E-4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1364</v>
      </c>
    </row>
    <row r="228" spans="1:65" s="13" customFormat="1">
      <c r="B228" s="194"/>
      <c r="C228" s="195"/>
      <c r="D228" s="196" t="s">
        <v>193</v>
      </c>
      <c r="E228" s="197" t="s">
        <v>32</v>
      </c>
      <c r="F228" s="198" t="s">
        <v>851</v>
      </c>
      <c r="G228" s="195"/>
      <c r="H228" s="199">
        <v>6.8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193</v>
      </c>
      <c r="AU228" s="205" t="s">
        <v>141</v>
      </c>
      <c r="AV228" s="13" t="s">
        <v>141</v>
      </c>
      <c r="AW228" s="13" t="s">
        <v>41</v>
      </c>
      <c r="AX228" s="13" t="s">
        <v>21</v>
      </c>
      <c r="AY228" s="205" t="s">
        <v>132</v>
      </c>
    </row>
    <row r="229" spans="1:65" s="2" customFormat="1" ht="24.2" customHeight="1">
      <c r="A229" s="36"/>
      <c r="B229" s="37"/>
      <c r="C229" s="176" t="s">
        <v>419</v>
      </c>
      <c r="D229" s="176" t="s">
        <v>135</v>
      </c>
      <c r="E229" s="177" t="s">
        <v>397</v>
      </c>
      <c r="F229" s="178" t="s">
        <v>398</v>
      </c>
      <c r="G229" s="179" t="s">
        <v>191</v>
      </c>
      <c r="H229" s="180">
        <v>332.8</v>
      </c>
      <c r="I229" s="181"/>
      <c r="J229" s="182">
        <f>ROUND(I229*H229,2)</f>
        <v>0</v>
      </c>
      <c r="K229" s="178" t="s">
        <v>139</v>
      </c>
      <c r="L229" s="41"/>
      <c r="M229" s="183" t="s">
        <v>32</v>
      </c>
      <c r="N229" s="184" t="s">
        <v>51</v>
      </c>
      <c r="O229" s="66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150</v>
      </c>
      <c r="AT229" s="187" t="s">
        <v>135</v>
      </c>
      <c r="AU229" s="187" t="s">
        <v>141</v>
      </c>
      <c r="AY229" s="18" t="s">
        <v>132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8" t="s">
        <v>141</v>
      </c>
      <c r="BK229" s="188">
        <f>ROUND(I229*H229,2)</f>
        <v>0</v>
      </c>
      <c r="BL229" s="18" t="s">
        <v>150</v>
      </c>
      <c r="BM229" s="187" t="s">
        <v>1365</v>
      </c>
    </row>
    <row r="230" spans="1:65" s="13" customFormat="1">
      <c r="B230" s="194"/>
      <c r="C230" s="195"/>
      <c r="D230" s="196" t="s">
        <v>193</v>
      </c>
      <c r="E230" s="197" t="s">
        <v>32</v>
      </c>
      <c r="F230" s="198" t="s">
        <v>1366</v>
      </c>
      <c r="G230" s="195"/>
      <c r="H230" s="199">
        <v>332.8</v>
      </c>
      <c r="I230" s="200"/>
      <c r="J230" s="195"/>
      <c r="K230" s="195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193</v>
      </c>
      <c r="AU230" s="205" t="s">
        <v>141</v>
      </c>
      <c r="AV230" s="13" t="s">
        <v>141</v>
      </c>
      <c r="AW230" s="13" t="s">
        <v>41</v>
      </c>
      <c r="AX230" s="13" t="s">
        <v>79</v>
      </c>
      <c r="AY230" s="205" t="s">
        <v>132</v>
      </c>
    </row>
    <row r="231" spans="1:65" s="14" customFormat="1">
      <c r="B231" s="206"/>
      <c r="C231" s="207"/>
      <c r="D231" s="196" t="s">
        <v>193</v>
      </c>
      <c r="E231" s="208" t="s">
        <v>32</v>
      </c>
      <c r="F231" s="209" t="s">
        <v>195</v>
      </c>
      <c r="G231" s="207"/>
      <c r="H231" s="210">
        <v>332.8</v>
      </c>
      <c r="I231" s="211"/>
      <c r="J231" s="207"/>
      <c r="K231" s="207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193</v>
      </c>
      <c r="AU231" s="216" t="s">
        <v>141</v>
      </c>
      <c r="AV231" s="14" t="s">
        <v>150</v>
      </c>
      <c r="AW231" s="14" t="s">
        <v>41</v>
      </c>
      <c r="AX231" s="14" t="s">
        <v>21</v>
      </c>
      <c r="AY231" s="216" t="s">
        <v>132</v>
      </c>
    </row>
    <row r="232" spans="1:65" s="2" customFormat="1" ht="24.2" customHeight="1">
      <c r="A232" s="36"/>
      <c r="B232" s="37"/>
      <c r="C232" s="176" t="s">
        <v>423</v>
      </c>
      <c r="D232" s="176" t="s">
        <v>135</v>
      </c>
      <c r="E232" s="177" t="s">
        <v>402</v>
      </c>
      <c r="F232" s="178" t="s">
        <v>403</v>
      </c>
      <c r="G232" s="179" t="s">
        <v>191</v>
      </c>
      <c r="H232" s="180">
        <v>9984</v>
      </c>
      <c r="I232" s="181"/>
      <c r="J232" s="182">
        <f>ROUND(I232*H232,2)</f>
        <v>0</v>
      </c>
      <c r="K232" s="178" t="s">
        <v>139</v>
      </c>
      <c r="L232" s="41"/>
      <c r="M232" s="183" t="s">
        <v>32</v>
      </c>
      <c r="N232" s="184" t="s">
        <v>51</v>
      </c>
      <c r="O232" s="66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7" t="s">
        <v>150</v>
      </c>
      <c r="AT232" s="187" t="s">
        <v>135</v>
      </c>
      <c r="AU232" s="187" t="s">
        <v>141</v>
      </c>
      <c r="AY232" s="18" t="s">
        <v>132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18" t="s">
        <v>141</v>
      </c>
      <c r="BK232" s="188">
        <f>ROUND(I232*H232,2)</f>
        <v>0</v>
      </c>
      <c r="BL232" s="18" t="s">
        <v>150</v>
      </c>
      <c r="BM232" s="187" t="s">
        <v>911</v>
      </c>
    </row>
    <row r="233" spans="1:65" s="13" customFormat="1">
      <c r="B233" s="194"/>
      <c r="C233" s="195"/>
      <c r="D233" s="196" t="s">
        <v>193</v>
      </c>
      <c r="E233" s="197" t="s">
        <v>32</v>
      </c>
      <c r="F233" s="198" t="s">
        <v>1367</v>
      </c>
      <c r="G233" s="195"/>
      <c r="H233" s="199">
        <v>9984</v>
      </c>
      <c r="I233" s="200"/>
      <c r="J233" s="195"/>
      <c r="K233" s="195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193</v>
      </c>
      <c r="AU233" s="205" t="s">
        <v>141</v>
      </c>
      <c r="AV233" s="13" t="s">
        <v>141</v>
      </c>
      <c r="AW233" s="13" t="s">
        <v>41</v>
      </c>
      <c r="AX233" s="13" t="s">
        <v>79</v>
      </c>
      <c r="AY233" s="205" t="s">
        <v>132</v>
      </c>
    </row>
    <row r="234" spans="1:65" s="14" customFormat="1">
      <c r="B234" s="206"/>
      <c r="C234" s="207"/>
      <c r="D234" s="196" t="s">
        <v>193</v>
      </c>
      <c r="E234" s="208" t="s">
        <v>32</v>
      </c>
      <c r="F234" s="209" t="s">
        <v>195</v>
      </c>
      <c r="G234" s="207"/>
      <c r="H234" s="210">
        <v>9984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193</v>
      </c>
      <c r="AU234" s="216" t="s">
        <v>141</v>
      </c>
      <c r="AV234" s="14" t="s">
        <v>150</v>
      </c>
      <c r="AW234" s="14" t="s">
        <v>41</v>
      </c>
      <c r="AX234" s="14" t="s">
        <v>21</v>
      </c>
      <c r="AY234" s="216" t="s">
        <v>132</v>
      </c>
    </row>
    <row r="235" spans="1:65" s="2" customFormat="1" ht="24.2" customHeight="1">
      <c r="A235" s="36"/>
      <c r="B235" s="37"/>
      <c r="C235" s="176" t="s">
        <v>431</v>
      </c>
      <c r="D235" s="176" t="s">
        <v>135</v>
      </c>
      <c r="E235" s="177" t="s">
        <v>407</v>
      </c>
      <c r="F235" s="178" t="s">
        <v>408</v>
      </c>
      <c r="G235" s="179" t="s">
        <v>191</v>
      </c>
      <c r="H235" s="180">
        <v>332.8</v>
      </c>
      <c r="I235" s="181"/>
      <c r="J235" s="182">
        <f>ROUND(I235*H235,2)</f>
        <v>0</v>
      </c>
      <c r="K235" s="178" t="s">
        <v>139</v>
      </c>
      <c r="L235" s="41"/>
      <c r="M235" s="183" t="s">
        <v>32</v>
      </c>
      <c r="N235" s="184" t="s">
        <v>51</v>
      </c>
      <c r="O235" s="66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7" t="s">
        <v>150</v>
      </c>
      <c r="AT235" s="187" t="s">
        <v>135</v>
      </c>
      <c r="AU235" s="187" t="s">
        <v>141</v>
      </c>
      <c r="AY235" s="18" t="s">
        <v>132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8" t="s">
        <v>141</v>
      </c>
      <c r="BK235" s="188">
        <f>ROUND(I235*H235,2)</f>
        <v>0</v>
      </c>
      <c r="BL235" s="18" t="s">
        <v>150</v>
      </c>
      <c r="BM235" s="187" t="s">
        <v>913</v>
      </c>
    </row>
    <row r="236" spans="1:65" s="2" customFormat="1" ht="14.45" customHeight="1">
      <c r="A236" s="36"/>
      <c r="B236" s="37"/>
      <c r="C236" s="176" t="s">
        <v>435</v>
      </c>
      <c r="D236" s="176" t="s">
        <v>135</v>
      </c>
      <c r="E236" s="177" t="s">
        <v>411</v>
      </c>
      <c r="F236" s="178" t="s">
        <v>412</v>
      </c>
      <c r="G236" s="179" t="s">
        <v>191</v>
      </c>
      <c r="H236" s="180">
        <v>332.8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150</v>
      </c>
      <c r="AT236" s="187" t="s">
        <v>135</v>
      </c>
      <c r="AU236" s="187" t="s">
        <v>141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150</v>
      </c>
      <c r="BM236" s="187" t="s">
        <v>1368</v>
      </c>
    </row>
    <row r="237" spans="1:65" s="2" customFormat="1" ht="14.45" customHeight="1">
      <c r="A237" s="36"/>
      <c r="B237" s="37"/>
      <c r="C237" s="176" t="s">
        <v>440</v>
      </c>
      <c r="D237" s="176" t="s">
        <v>135</v>
      </c>
      <c r="E237" s="177" t="s">
        <v>415</v>
      </c>
      <c r="F237" s="178" t="s">
        <v>416</v>
      </c>
      <c r="G237" s="179" t="s">
        <v>191</v>
      </c>
      <c r="H237" s="180">
        <v>9984</v>
      </c>
      <c r="I237" s="181"/>
      <c r="J237" s="182">
        <f>ROUND(I237*H237,2)</f>
        <v>0</v>
      </c>
      <c r="K237" s="178" t="s">
        <v>139</v>
      </c>
      <c r="L237" s="41"/>
      <c r="M237" s="183" t="s">
        <v>32</v>
      </c>
      <c r="N237" s="184" t="s">
        <v>51</v>
      </c>
      <c r="O237" s="66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7" t="s">
        <v>150</v>
      </c>
      <c r="AT237" s="187" t="s">
        <v>135</v>
      </c>
      <c r="AU237" s="187" t="s">
        <v>141</v>
      </c>
      <c r="AY237" s="18" t="s">
        <v>132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8" t="s">
        <v>141</v>
      </c>
      <c r="BK237" s="188">
        <f>ROUND(I237*H237,2)</f>
        <v>0</v>
      </c>
      <c r="BL237" s="18" t="s">
        <v>150</v>
      </c>
      <c r="BM237" s="187" t="s">
        <v>1369</v>
      </c>
    </row>
    <row r="238" spans="1:65" s="13" customFormat="1">
      <c r="B238" s="194"/>
      <c r="C238" s="195"/>
      <c r="D238" s="196" t="s">
        <v>193</v>
      </c>
      <c r="E238" s="195"/>
      <c r="F238" s="198" t="s">
        <v>916</v>
      </c>
      <c r="G238" s="195"/>
      <c r="H238" s="199">
        <v>9984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193</v>
      </c>
      <c r="AU238" s="205" t="s">
        <v>141</v>
      </c>
      <c r="AV238" s="13" t="s">
        <v>141</v>
      </c>
      <c r="AW238" s="13" t="s">
        <v>4</v>
      </c>
      <c r="AX238" s="13" t="s">
        <v>21</v>
      </c>
      <c r="AY238" s="205" t="s">
        <v>132</v>
      </c>
    </row>
    <row r="239" spans="1:65" s="2" customFormat="1" ht="14.45" customHeight="1">
      <c r="A239" s="36"/>
      <c r="B239" s="37"/>
      <c r="C239" s="176" t="s">
        <v>446</v>
      </c>
      <c r="D239" s="176" t="s">
        <v>135</v>
      </c>
      <c r="E239" s="177" t="s">
        <v>420</v>
      </c>
      <c r="F239" s="178" t="s">
        <v>421</v>
      </c>
      <c r="G239" s="179" t="s">
        <v>191</v>
      </c>
      <c r="H239" s="180">
        <v>362.1</v>
      </c>
      <c r="I239" s="181"/>
      <c r="J239" s="182">
        <f>ROUND(I239*H239,2)</f>
        <v>0</v>
      </c>
      <c r="K239" s="178" t="s">
        <v>139</v>
      </c>
      <c r="L239" s="41"/>
      <c r="M239" s="183" t="s">
        <v>32</v>
      </c>
      <c r="N239" s="184" t="s">
        <v>51</v>
      </c>
      <c r="O239" s="66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7" t="s">
        <v>150</v>
      </c>
      <c r="AT239" s="187" t="s">
        <v>135</v>
      </c>
      <c r="AU239" s="187" t="s">
        <v>141</v>
      </c>
      <c r="AY239" s="18" t="s">
        <v>132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8" t="s">
        <v>141</v>
      </c>
      <c r="BK239" s="188">
        <f>ROUND(I239*H239,2)</f>
        <v>0</v>
      </c>
      <c r="BL239" s="18" t="s">
        <v>150</v>
      </c>
      <c r="BM239" s="187" t="s">
        <v>1370</v>
      </c>
    </row>
    <row r="240" spans="1:65" s="2" customFormat="1" ht="24.2" customHeight="1">
      <c r="A240" s="36"/>
      <c r="B240" s="37"/>
      <c r="C240" s="176" t="s">
        <v>450</v>
      </c>
      <c r="D240" s="176" t="s">
        <v>135</v>
      </c>
      <c r="E240" s="177" t="s">
        <v>424</v>
      </c>
      <c r="F240" s="178" t="s">
        <v>425</v>
      </c>
      <c r="G240" s="179" t="s">
        <v>191</v>
      </c>
      <c r="H240" s="180">
        <v>53.66</v>
      </c>
      <c r="I240" s="181"/>
      <c r="J240" s="182">
        <f>ROUND(I240*H240,2)</f>
        <v>0</v>
      </c>
      <c r="K240" s="178" t="s">
        <v>139</v>
      </c>
      <c r="L240" s="41"/>
      <c r="M240" s="183" t="s">
        <v>32</v>
      </c>
      <c r="N240" s="184" t="s">
        <v>51</v>
      </c>
      <c r="O240" s="66"/>
      <c r="P240" s="185">
        <f>O240*H240</f>
        <v>0</v>
      </c>
      <c r="Q240" s="185">
        <v>2.1000000000000001E-4</v>
      </c>
      <c r="R240" s="185">
        <f>Q240*H240</f>
        <v>1.12686E-2</v>
      </c>
      <c r="S240" s="185">
        <v>0</v>
      </c>
      <c r="T240" s="18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7" t="s">
        <v>150</v>
      </c>
      <c r="AT240" s="187" t="s">
        <v>135</v>
      </c>
      <c r="AU240" s="187" t="s">
        <v>141</v>
      </c>
      <c r="AY240" s="18" t="s">
        <v>132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8" t="s">
        <v>141</v>
      </c>
      <c r="BK240" s="188">
        <f>ROUND(I240*H240,2)</f>
        <v>0</v>
      </c>
      <c r="BL240" s="18" t="s">
        <v>150</v>
      </c>
      <c r="BM240" s="187" t="s">
        <v>918</v>
      </c>
    </row>
    <row r="241" spans="1:65" s="15" customFormat="1">
      <c r="B241" s="227"/>
      <c r="C241" s="228"/>
      <c r="D241" s="196" t="s">
        <v>193</v>
      </c>
      <c r="E241" s="229" t="s">
        <v>32</v>
      </c>
      <c r="F241" s="230" t="s">
        <v>427</v>
      </c>
      <c r="G241" s="228"/>
      <c r="H241" s="229" t="s">
        <v>32</v>
      </c>
      <c r="I241" s="231"/>
      <c r="J241" s="228"/>
      <c r="K241" s="228"/>
      <c r="L241" s="232"/>
      <c r="M241" s="233"/>
      <c r="N241" s="234"/>
      <c r="O241" s="234"/>
      <c r="P241" s="234"/>
      <c r="Q241" s="234"/>
      <c r="R241" s="234"/>
      <c r="S241" s="234"/>
      <c r="T241" s="235"/>
      <c r="AT241" s="236" t="s">
        <v>193</v>
      </c>
      <c r="AU241" s="236" t="s">
        <v>141</v>
      </c>
      <c r="AV241" s="15" t="s">
        <v>21</v>
      </c>
      <c r="AW241" s="15" t="s">
        <v>41</v>
      </c>
      <c r="AX241" s="15" t="s">
        <v>79</v>
      </c>
      <c r="AY241" s="236" t="s">
        <v>132</v>
      </c>
    </row>
    <row r="242" spans="1:65" s="13" customFormat="1">
      <c r="B242" s="194"/>
      <c r="C242" s="195"/>
      <c r="D242" s="196" t="s">
        <v>193</v>
      </c>
      <c r="E242" s="197" t="s">
        <v>32</v>
      </c>
      <c r="F242" s="198" t="s">
        <v>428</v>
      </c>
      <c r="G242" s="195"/>
      <c r="H242" s="199">
        <v>32.86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193</v>
      </c>
      <c r="AU242" s="205" t="s">
        <v>141</v>
      </c>
      <c r="AV242" s="13" t="s">
        <v>141</v>
      </c>
      <c r="AW242" s="13" t="s">
        <v>41</v>
      </c>
      <c r="AX242" s="13" t="s">
        <v>79</v>
      </c>
      <c r="AY242" s="205" t="s">
        <v>132</v>
      </c>
    </row>
    <row r="243" spans="1:65" s="15" customFormat="1">
      <c r="B243" s="227"/>
      <c r="C243" s="228"/>
      <c r="D243" s="196" t="s">
        <v>193</v>
      </c>
      <c r="E243" s="229" t="s">
        <v>32</v>
      </c>
      <c r="F243" s="230" t="s">
        <v>429</v>
      </c>
      <c r="G243" s="228"/>
      <c r="H243" s="229" t="s">
        <v>32</v>
      </c>
      <c r="I243" s="231"/>
      <c r="J243" s="228"/>
      <c r="K243" s="228"/>
      <c r="L243" s="232"/>
      <c r="M243" s="233"/>
      <c r="N243" s="234"/>
      <c r="O243" s="234"/>
      <c r="P243" s="234"/>
      <c r="Q243" s="234"/>
      <c r="R243" s="234"/>
      <c r="S243" s="234"/>
      <c r="T243" s="235"/>
      <c r="AT243" s="236" t="s">
        <v>193</v>
      </c>
      <c r="AU243" s="236" t="s">
        <v>141</v>
      </c>
      <c r="AV243" s="15" t="s">
        <v>21</v>
      </c>
      <c r="AW243" s="15" t="s">
        <v>41</v>
      </c>
      <c r="AX243" s="15" t="s">
        <v>79</v>
      </c>
      <c r="AY243" s="236" t="s">
        <v>132</v>
      </c>
    </row>
    <row r="244" spans="1:65" s="13" customFormat="1">
      <c r="B244" s="194"/>
      <c r="C244" s="195"/>
      <c r="D244" s="196" t="s">
        <v>193</v>
      </c>
      <c r="E244" s="197" t="s">
        <v>32</v>
      </c>
      <c r="F244" s="198" t="s">
        <v>430</v>
      </c>
      <c r="G244" s="195"/>
      <c r="H244" s="199">
        <v>20.8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193</v>
      </c>
      <c r="AU244" s="205" t="s">
        <v>141</v>
      </c>
      <c r="AV244" s="13" t="s">
        <v>141</v>
      </c>
      <c r="AW244" s="13" t="s">
        <v>41</v>
      </c>
      <c r="AX244" s="13" t="s">
        <v>79</v>
      </c>
      <c r="AY244" s="205" t="s">
        <v>132</v>
      </c>
    </row>
    <row r="245" spans="1:65" s="14" customFormat="1">
      <c r="B245" s="206"/>
      <c r="C245" s="207"/>
      <c r="D245" s="196" t="s">
        <v>193</v>
      </c>
      <c r="E245" s="208" t="s">
        <v>32</v>
      </c>
      <c r="F245" s="209" t="s">
        <v>195</v>
      </c>
      <c r="G245" s="207"/>
      <c r="H245" s="210">
        <v>53.66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193</v>
      </c>
      <c r="AU245" s="216" t="s">
        <v>141</v>
      </c>
      <c r="AV245" s="14" t="s">
        <v>150</v>
      </c>
      <c r="AW245" s="14" t="s">
        <v>41</v>
      </c>
      <c r="AX245" s="14" t="s">
        <v>21</v>
      </c>
      <c r="AY245" s="216" t="s">
        <v>132</v>
      </c>
    </row>
    <row r="246" spans="1:65" s="2" customFormat="1" ht="24.2" customHeight="1">
      <c r="A246" s="36"/>
      <c r="B246" s="37"/>
      <c r="C246" s="176" t="s">
        <v>455</v>
      </c>
      <c r="D246" s="176" t="s">
        <v>135</v>
      </c>
      <c r="E246" s="177" t="s">
        <v>432</v>
      </c>
      <c r="F246" s="178" t="s">
        <v>433</v>
      </c>
      <c r="G246" s="179" t="s">
        <v>191</v>
      </c>
      <c r="H246" s="180">
        <v>45</v>
      </c>
      <c r="I246" s="181"/>
      <c r="J246" s="182">
        <f>ROUND(I246*H246,2)</f>
        <v>0</v>
      </c>
      <c r="K246" s="178" t="s">
        <v>139</v>
      </c>
      <c r="L246" s="41"/>
      <c r="M246" s="183" t="s">
        <v>32</v>
      </c>
      <c r="N246" s="184" t="s">
        <v>51</v>
      </c>
      <c r="O246" s="66"/>
      <c r="P246" s="185">
        <f>O246*H246</f>
        <v>0</v>
      </c>
      <c r="Q246" s="185">
        <v>0</v>
      </c>
      <c r="R246" s="185">
        <f>Q246*H246</f>
        <v>0</v>
      </c>
      <c r="S246" s="185">
        <v>0.13100000000000001</v>
      </c>
      <c r="T246" s="186">
        <f>S246*H246</f>
        <v>5.8950000000000005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150</v>
      </c>
      <c r="AT246" s="187" t="s">
        <v>135</v>
      </c>
      <c r="AU246" s="187" t="s">
        <v>141</v>
      </c>
      <c r="AY246" s="18" t="s">
        <v>132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8" t="s">
        <v>141</v>
      </c>
      <c r="BK246" s="188">
        <f>ROUND(I246*H246,2)</f>
        <v>0</v>
      </c>
      <c r="BL246" s="18" t="s">
        <v>150</v>
      </c>
      <c r="BM246" s="187" t="s">
        <v>919</v>
      </c>
    </row>
    <row r="247" spans="1:65" s="2" customFormat="1" ht="24.2" customHeight="1">
      <c r="A247" s="36"/>
      <c r="B247" s="37"/>
      <c r="C247" s="176" t="s">
        <v>459</v>
      </c>
      <c r="D247" s="176" t="s">
        <v>135</v>
      </c>
      <c r="E247" s="177" t="s">
        <v>436</v>
      </c>
      <c r="F247" s="178" t="s">
        <v>437</v>
      </c>
      <c r="G247" s="179" t="s">
        <v>198</v>
      </c>
      <c r="H247" s="180">
        <v>2.673</v>
      </c>
      <c r="I247" s="181"/>
      <c r="J247" s="182">
        <f>ROUND(I247*H247,2)</f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>O247*H247</f>
        <v>0</v>
      </c>
      <c r="Q247" s="185">
        <v>0</v>
      </c>
      <c r="R247" s="185">
        <f>Q247*H247</f>
        <v>0</v>
      </c>
      <c r="S247" s="185">
        <v>1.5940000000000001</v>
      </c>
      <c r="T247" s="186">
        <f>S247*H247</f>
        <v>4.2607620000000006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150</v>
      </c>
      <c r="AT247" s="187" t="s">
        <v>135</v>
      </c>
      <c r="AU247" s="187" t="s">
        <v>141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150</v>
      </c>
      <c r="BM247" s="187" t="s">
        <v>1371</v>
      </c>
    </row>
    <row r="248" spans="1:65" s="13" customFormat="1">
      <c r="B248" s="194"/>
      <c r="C248" s="195"/>
      <c r="D248" s="196" t="s">
        <v>193</v>
      </c>
      <c r="E248" s="197" t="s">
        <v>32</v>
      </c>
      <c r="F248" s="198" t="s">
        <v>921</v>
      </c>
      <c r="G248" s="195"/>
      <c r="H248" s="199">
        <v>2.673</v>
      </c>
      <c r="I248" s="200"/>
      <c r="J248" s="195"/>
      <c r="K248" s="195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193</v>
      </c>
      <c r="AU248" s="205" t="s">
        <v>141</v>
      </c>
      <c r="AV248" s="13" t="s">
        <v>141</v>
      </c>
      <c r="AW248" s="13" t="s">
        <v>41</v>
      </c>
      <c r="AX248" s="13" t="s">
        <v>79</v>
      </c>
      <c r="AY248" s="205" t="s">
        <v>132</v>
      </c>
    </row>
    <row r="249" spans="1:65" s="14" customFormat="1">
      <c r="B249" s="206"/>
      <c r="C249" s="207"/>
      <c r="D249" s="196" t="s">
        <v>193</v>
      </c>
      <c r="E249" s="208" t="s">
        <v>32</v>
      </c>
      <c r="F249" s="209" t="s">
        <v>195</v>
      </c>
      <c r="G249" s="207"/>
      <c r="H249" s="210">
        <v>2.673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193</v>
      </c>
      <c r="AU249" s="216" t="s">
        <v>141</v>
      </c>
      <c r="AV249" s="14" t="s">
        <v>150</v>
      </c>
      <c r="AW249" s="14" t="s">
        <v>41</v>
      </c>
      <c r="AX249" s="14" t="s">
        <v>21</v>
      </c>
      <c r="AY249" s="216" t="s">
        <v>132</v>
      </c>
    </row>
    <row r="250" spans="1:65" s="2" customFormat="1" ht="24.2" customHeight="1">
      <c r="A250" s="36"/>
      <c r="B250" s="37"/>
      <c r="C250" s="176" t="s">
        <v>465</v>
      </c>
      <c r="D250" s="176" t="s">
        <v>135</v>
      </c>
      <c r="E250" s="177" t="s">
        <v>441</v>
      </c>
      <c r="F250" s="178" t="s">
        <v>442</v>
      </c>
      <c r="G250" s="179" t="s">
        <v>191</v>
      </c>
      <c r="H250" s="180">
        <v>220.57</v>
      </c>
      <c r="I250" s="181"/>
      <c r="J250" s="182">
        <f>ROUND(I250*H250,2)</f>
        <v>0</v>
      </c>
      <c r="K250" s="178" t="s">
        <v>139</v>
      </c>
      <c r="L250" s="41"/>
      <c r="M250" s="183" t="s">
        <v>32</v>
      </c>
      <c r="N250" s="184" t="s">
        <v>51</v>
      </c>
      <c r="O250" s="66"/>
      <c r="P250" s="185">
        <f>O250*H250</f>
        <v>0</v>
      </c>
      <c r="Q250" s="185">
        <v>0</v>
      </c>
      <c r="R250" s="185">
        <f>Q250*H250</f>
        <v>0</v>
      </c>
      <c r="S250" s="185">
        <v>0.01</v>
      </c>
      <c r="T250" s="186">
        <f>S250*H250</f>
        <v>2.2056999999999998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7" t="s">
        <v>150</v>
      </c>
      <c r="AT250" s="187" t="s">
        <v>135</v>
      </c>
      <c r="AU250" s="187" t="s">
        <v>141</v>
      </c>
      <c r="AY250" s="18" t="s">
        <v>132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18" t="s">
        <v>141</v>
      </c>
      <c r="BK250" s="188">
        <f>ROUND(I250*H250,2)</f>
        <v>0</v>
      </c>
      <c r="BL250" s="18" t="s">
        <v>150</v>
      </c>
      <c r="BM250" s="187" t="s">
        <v>922</v>
      </c>
    </row>
    <row r="251" spans="1:65" s="2" customFormat="1" ht="14.45" customHeight="1">
      <c r="A251" s="36"/>
      <c r="B251" s="37"/>
      <c r="C251" s="176" t="s">
        <v>471</v>
      </c>
      <c r="D251" s="176" t="s">
        <v>135</v>
      </c>
      <c r="E251" s="177" t="s">
        <v>923</v>
      </c>
      <c r="F251" s="178" t="s">
        <v>924</v>
      </c>
      <c r="G251" s="179" t="s">
        <v>191</v>
      </c>
      <c r="H251" s="180">
        <v>1.0880000000000001</v>
      </c>
      <c r="I251" s="181"/>
      <c r="J251" s="182">
        <f>ROUND(I251*H251,2)</f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>O251*H251</f>
        <v>0</v>
      </c>
      <c r="Q251" s="185">
        <v>3.8850000000000003E-2</v>
      </c>
      <c r="R251" s="185">
        <f>Q251*H251</f>
        <v>4.2268800000000009E-2</v>
      </c>
      <c r="S251" s="185">
        <v>0</v>
      </c>
      <c r="T251" s="18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150</v>
      </c>
      <c r="AT251" s="187" t="s">
        <v>135</v>
      </c>
      <c r="AU251" s="187" t="s">
        <v>141</v>
      </c>
      <c r="AY251" s="18" t="s">
        <v>132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8" t="s">
        <v>141</v>
      </c>
      <c r="BK251" s="188">
        <f>ROUND(I251*H251,2)</f>
        <v>0</v>
      </c>
      <c r="BL251" s="18" t="s">
        <v>150</v>
      </c>
      <c r="BM251" s="187" t="s">
        <v>1372</v>
      </c>
    </row>
    <row r="252" spans="1:65" s="13" customFormat="1">
      <c r="B252" s="194"/>
      <c r="C252" s="195"/>
      <c r="D252" s="196" t="s">
        <v>193</v>
      </c>
      <c r="E252" s="197" t="s">
        <v>32</v>
      </c>
      <c r="F252" s="198" t="s">
        <v>926</v>
      </c>
      <c r="G252" s="195"/>
      <c r="H252" s="199">
        <v>1.0880000000000001</v>
      </c>
      <c r="I252" s="200"/>
      <c r="J252" s="195"/>
      <c r="K252" s="195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193</v>
      </c>
      <c r="AU252" s="205" t="s">
        <v>141</v>
      </c>
      <c r="AV252" s="13" t="s">
        <v>141</v>
      </c>
      <c r="AW252" s="13" t="s">
        <v>41</v>
      </c>
      <c r="AX252" s="13" t="s">
        <v>79</v>
      </c>
      <c r="AY252" s="205" t="s">
        <v>132</v>
      </c>
    </row>
    <row r="253" spans="1:65" s="14" customFormat="1">
      <c r="B253" s="206"/>
      <c r="C253" s="207"/>
      <c r="D253" s="196" t="s">
        <v>193</v>
      </c>
      <c r="E253" s="208" t="s">
        <v>32</v>
      </c>
      <c r="F253" s="209" t="s">
        <v>195</v>
      </c>
      <c r="G253" s="207"/>
      <c r="H253" s="210">
        <v>1.0880000000000001</v>
      </c>
      <c r="I253" s="211"/>
      <c r="J253" s="207"/>
      <c r="K253" s="207"/>
      <c r="L253" s="212"/>
      <c r="M253" s="213"/>
      <c r="N253" s="214"/>
      <c r="O253" s="214"/>
      <c r="P253" s="214"/>
      <c r="Q253" s="214"/>
      <c r="R253" s="214"/>
      <c r="S253" s="214"/>
      <c r="T253" s="215"/>
      <c r="AT253" s="216" t="s">
        <v>193</v>
      </c>
      <c r="AU253" s="216" t="s">
        <v>141</v>
      </c>
      <c r="AV253" s="14" t="s">
        <v>150</v>
      </c>
      <c r="AW253" s="14" t="s">
        <v>41</v>
      </c>
      <c r="AX253" s="14" t="s">
        <v>21</v>
      </c>
      <c r="AY253" s="216" t="s">
        <v>132</v>
      </c>
    </row>
    <row r="254" spans="1:65" s="12" customFormat="1" ht="22.9" customHeight="1">
      <c r="B254" s="160"/>
      <c r="C254" s="161"/>
      <c r="D254" s="162" t="s">
        <v>78</v>
      </c>
      <c r="E254" s="174" t="s">
        <v>444</v>
      </c>
      <c r="F254" s="174" t="s">
        <v>445</v>
      </c>
      <c r="G254" s="161"/>
      <c r="H254" s="161"/>
      <c r="I254" s="164"/>
      <c r="J254" s="175">
        <f>BK254</f>
        <v>0</v>
      </c>
      <c r="K254" s="161"/>
      <c r="L254" s="166"/>
      <c r="M254" s="167"/>
      <c r="N254" s="168"/>
      <c r="O254" s="168"/>
      <c r="P254" s="169">
        <f>SUM(P255:P260)</f>
        <v>0</v>
      </c>
      <c r="Q254" s="168"/>
      <c r="R254" s="169">
        <f>SUM(R255:R260)</f>
        <v>0</v>
      </c>
      <c r="S254" s="168"/>
      <c r="T254" s="170">
        <f>SUM(T255:T260)</f>
        <v>0</v>
      </c>
      <c r="AR254" s="171" t="s">
        <v>21</v>
      </c>
      <c r="AT254" s="172" t="s">
        <v>78</v>
      </c>
      <c r="AU254" s="172" t="s">
        <v>21</v>
      </c>
      <c r="AY254" s="171" t="s">
        <v>132</v>
      </c>
      <c r="BK254" s="173">
        <f>SUM(BK255:BK260)</f>
        <v>0</v>
      </c>
    </row>
    <row r="255" spans="1:65" s="2" customFormat="1" ht="24.2" customHeight="1">
      <c r="A255" s="36"/>
      <c r="B255" s="37"/>
      <c r="C255" s="176" t="s">
        <v>475</v>
      </c>
      <c r="D255" s="176" t="s">
        <v>135</v>
      </c>
      <c r="E255" s="177" t="s">
        <v>447</v>
      </c>
      <c r="F255" s="178" t="s">
        <v>448</v>
      </c>
      <c r="G255" s="179" t="s">
        <v>242</v>
      </c>
      <c r="H255" s="180">
        <v>29.603999999999999</v>
      </c>
      <c r="I255" s="181"/>
      <c r="J255" s="182">
        <f>ROUND(I255*H255,2)</f>
        <v>0</v>
      </c>
      <c r="K255" s="178" t="s">
        <v>139</v>
      </c>
      <c r="L255" s="41"/>
      <c r="M255" s="183" t="s">
        <v>32</v>
      </c>
      <c r="N255" s="184" t="s">
        <v>51</v>
      </c>
      <c r="O255" s="66"/>
      <c r="P255" s="185">
        <f>O255*H255</f>
        <v>0</v>
      </c>
      <c r="Q255" s="185">
        <v>0</v>
      </c>
      <c r="R255" s="185">
        <f>Q255*H255</f>
        <v>0</v>
      </c>
      <c r="S255" s="185">
        <v>0</v>
      </c>
      <c r="T255" s="18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7" t="s">
        <v>150</v>
      </c>
      <c r="AT255" s="187" t="s">
        <v>135</v>
      </c>
      <c r="AU255" s="187" t="s">
        <v>141</v>
      </c>
      <c r="AY255" s="18" t="s">
        <v>132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18" t="s">
        <v>141</v>
      </c>
      <c r="BK255" s="188">
        <f>ROUND(I255*H255,2)</f>
        <v>0</v>
      </c>
      <c r="BL255" s="18" t="s">
        <v>150</v>
      </c>
      <c r="BM255" s="187" t="s">
        <v>927</v>
      </c>
    </row>
    <row r="256" spans="1:65" s="2" customFormat="1" ht="24.2" customHeight="1">
      <c r="A256" s="36"/>
      <c r="B256" s="37"/>
      <c r="C256" s="176" t="s">
        <v>479</v>
      </c>
      <c r="D256" s="176" t="s">
        <v>135</v>
      </c>
      <c r="E256" s="177" t="s">
        <v>451</v>
      </c>
      <c r="F256" s="178" t="s">
        <v>452</v>
      </c>
      <c r="G256" s="179" t="s">
        <v>242</v>
      </c>
      <c r="H256" s="180">
        <v>414.45600000000002</v>
      </c>
      <c r="I256" s="181"/>
      <c r="J256" s="182">
        <f>ROUND(I256*H256,2)</f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150</v>
      </c>
      <c r="AT256" s="187" t="s">
        <v>135</v>
      </c>
      <c r="AU256" s="187" t="s">
        <v>141</v>
      </c>
      <c r="AY256" s="18" t="s">
        <v>132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8" t="s">
        <v>141</v>
      </c>
      <c r="BK256" s="188">
        <f>ROUND(I256*H256,2)</f>
        <v>0</v>
      </c>
      <c r="BL256" s="18" t="s">
        <v>150</v>
      </c>
      <c r="BM256" s="187" t="s">
        <v>928</v>
      </c>
    </row>
    <row r="257" spans="1:65" s="13" customFormat="1">
      <c r="B257" s="194"/>
      <c r="C257" s="195"/>
      <c r="D257" s="196" t="s">
        <v>193</v>
      </c>
      <c r="E257" s="197" t="s">
        <v>32</v>
      </c>
      <c r="F257" s="198" t="s">
        <v>454</v>
      </c>
      <c r="G257" s="195"/>
      <c r="H257" s="199">
        <v>414.45600000000002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193</v>
      </c>
      <c r="AU257" s="205" t="s">
        <v>141</v>
      </c>
      <c r="AV257" s="13" t="s">
        <v>141</v>
      </c>
      <c r="AW257" s="13" t="s">
        <v>41</v>
      </c>
      <c r="AX257" s="13" t="s">
        <v>79</v>
      </c>
      <c r="AY257" s="205" t="s">
        <v>132</v>
      </c>
    </row>
    <row r="258" spans="1:65" s="14" customFormat="1">
      <c r="B258" s="206"/>
      <c r="C258" s="207"/>
      <c r="D258" s="196" t="s">
        <v>193</v>
      </c>
      <c r="E258" s="208" t="s">
        <v>32</v>
      </c>
      <c r="F258" s="209" t="s">
        <v>195</v>
      </c>
      <c r="G258" s="207"/>
      <c r="H258" s="210">
        <v>414.45600000000002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193</v>
      </c>
      <c r="AU258" s="216" t="s">
        <v>141</v>
      </c>
      <c r="AV258" s="14" t="s">
        <v>150</v>
      </c>
      <c r="AW258" s="14" t="s">
        <v>41</v>
      </c>
      <c r="AX258" s="14" t="s">
        <v>21</v>
      </c>
      <c r="AY258" s="216" t="s">
        <v>132</v>
      </c>
    </row>
    <row r="259" spans="1:65" s="2" customFormat="1" ht="14.45" customHeight="1">
      <c r="A259" s="36"/>
      <c r="B259" s="37"/>
      <c r="C259" s="176" t="s">
        <v>483</v>
      </c>
      <c r="D259" s="176" t="s">
        <v>135</v>
      </c>
      <c r="E259" s="177" t="s">
        <v>456</v>
      </c>
      <c r="F259" s="178" t="s">
        <v>457</v>
      </c>
      <c r="G259" s="179" t="s">
        <v>242</v>
      </c>
      <c r="H259" s="180">
        <v>29.603999999999999</v>
      </c>
      <c r="I259" s="181"/>
      <c r="J259" s="182">
        <f>ROUND(I259*H259,2)</f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150</v>
      </c>
      <c r="AT259" s="187" t="s">
        <v>135</v>
      </c>
      <c r="AU259" s="187" t="s">
        <v>141</v>
      </c>
      <c r="AY259" s="18" t="s">
        <v>132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8" t="s">
        <v>141</v>
      </c>
      <c r="BK259" s="188">
        <f>ROUND(I259*H259,2)</f>
        <v>0</v>
      </c>
      <c r="BL259" s="18" t="s">
        <v>150</v>
      </c>
      <c r="BM259" s="187" t="s">
        <v>929</v>
      </c>
    </row>
    <row r="260" spans="1:65" s="2" customFormat="1" ht="24.2" customHeight="1">
      <c r="A260" s="36"/>
      <c r="B260" s="37"/>
      <c r="C260" s="176" t="s">
        <v>487</v>
      </c>
      <c r="D260" s="176" t="s">
        <v>135</v>
      </c>
      <c r="E260" s="177" t="s">
        <v>460</v>
      </c>
      <c r="F260" s="178" t="s">
        <v>461</v>
      </c>
      <c r="G260" s="179" t="s">
        <v>242</v>
      </c>
      <c r="H260" s="180">
        <v>29.603999999999999</v>
      </c>
      <c r="I260" s="181"/>
      <c r="J260" s="182">
        <f>ROUND(I260*H260,2)</f>
        <v>0</v>
      </c>
      <c r="K260" s="178" t="s">
        <v>139</v>
      </c>
      <c r="L260" s="41"/>
      <c r="M260" s="183" t="s">
        <v>32</v>
      </c>
      <c r="N260" s="184" t="s">
        <v>51</v>
      </c>
      <c r="O260" s="66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7" t="s">
        <v>150</v>
      </c>
      <c r="AT260" s="187" t="s">
        <v>135</v>
      </c>
      <c r="AU260" s="187" t="s">
        <v>141</v>
      </c>
      <c r="AY260" s="18" t="s">
        <v>132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8" t="s">
        <v>141</v>
      </c>
      <c r="BK260" s="188">
        <f>ROUND(I260*H260,2)</f>
        <v>0</v>
      </c>
      <c r="BL260" s="18" t="s">
        <v>150</v>
      </c>
      <c r="BM260" s="187" t="s">
        <v>930</v>
      </c>
    </row>
    <row r="261" spans="1:65" s="12" customFormat="1" ht="22.9" customHeight="1">
      <c r="B261" s="160"/>
      <c r="C261" s="161"/>
      <c r="D261" s="162" t="s">
        <v>78</v>
      </c>
      <c r="E261" s="174" t="s">
        <v>463</v>
      </c>
      <c r="F261" s="174" t="s">
        <v>464</v>
      </c>
      <c r="G261" s="161"/>
      <c r="H261" s="161"/>
      <c r="I261" s="164"/>
      <c r="J261" s="175">
        <f>BK261</f>
        <v>0</v>
      </c>
      <c r="K261" s="161"/>
      <c r="L261" s="166"/>
      <c r="M261" s="167"/>
      <c r="N261" s="168"/>
      <c r="O261" s="168"/>
      <c r="P261" s="169">
        <f>P262</f>
        <v>0</v>
      </c>
      <c r="Q261" s="168"/>
      <c r="R261" s="169">
        <f>R262</f>
        <v>0</v>
      </c>
      <c r="S261" s="168"/>
      <c r="T261" s="170">
        <f>T262</f>
        <v>0</v>
      </c>
      <c r="AR261" s="171" t="s">
        <v>21</v>
      </c>
      <c r="AT261" s="172" t="s">
        <v>78</v>
      </c>
      <c r="AU261" s="172" t="s">
        <v>21</v>
      </c>
      <c r="AY261" s="171" t="s">
        <v>132</v>
      </c>
      <c r="BK261" s="173">
        <f>BK262</f>
        <v>0</v>
      </c>
    </row>
    <row r="262" spans="1:65" s="2" customFormat="1" ht="24.2" customHeight="1">
      <c r="A262" s="36"/>
      <c r="B262" s="37"/>
      <c r="C262" s="176" t="s">
        <v>492</v>
      </c>
      <c r="D262" s="176" t="s">
        <v>135</v>
      </c>
      <c r="E262" s="177" t="s">
        <v>466</v>
      </c>
      <c r="F262" s="178" t="s">
        <v>467</v>
      </c>
      <c r="G262" s="179" t="s">
        <v>242</v>
      </c>
      <c r="H262" s="180">
        <v>27.099</v>
      </c>
      <c r="I262" s="181"/>
      <c r="J262" s="182">
        <f>ROUND(I262*H262,2)</f>
        <v>0</v>
      </c>
      <c r="K262" s="178" t="s">
        <v>139</v>
      </c>
      <c r="L262" s="41"/>
      <c r="M262" s="183" t="s">
        <v>32</v>
      </c>
      <c r="N262" s="184" t="s">
        <v>51</v>
      </c>
      <c r="O262" s="66"/>
      <c r="P262" s="185">
        <f>O262*H262</f>
        <v>0</v>
      </c>
      <c r="Q262" s="185">
        <v>0</v>
      </c>
      <c r="R262" s="185">
        <f>Q262*H262</f>
        <v>0</v>
      </c>
      <c r="S262" s="185">
        <v>0</v>
      </c>
      <c r="T262" s="18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7" t="s">
        <v>150</v>
      </c>
      <c r="AT262" s="187" t="s">
        <v>135</v>
      </c>
      <c r="AU262" s="187" t="s">
        <v>141</v>
      </c>
      <c r="AY262" s="18" t="s">
        <v>132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18" t="s">
        <v>141</v>
      </c>
      <c r="BK262" s="188">
        <f>ROUND(I262*H262,2)</f>
        <v>0</v>
      </c>
      <c r="BL262" s="18" t="s">
        <v>150</v>
      </c>
      <c r="BM262" s="187" t="s">
        <v>931</v>
      </c>
    </row>
    <row r="263" spans="1:65" s="12" customFormat="1" ht="25.9" customHeight="1">
      <c r="B263" s="160"/>
      <c r="C263" s="161"/>
      <c r="D263" s="162" t="s">
        <v>78</v>
      </c>
      <c r="E263" s="163" t="s">
        <v>469</v>
      </c>
      <c r="F263" s="163" t="s">
        <v>470</v>
      </c>
      <c r="G263" s="161"/>
      <c r="H263" s="161"/>
      <c r="I263" s="164"/>
      <c r="J263" s="165">
        <f>BK263</f>
        <v>0</v>
      </c>
      <c r="K263" s="161"/>
      <c r="L263" s="166"/>
      <c r="M263" s="167"/>
      <c r="N263" s="168"/>
      <c r="O263" s="168"/>
      <c r="P263" s="169">
        <f>SUM(P264:P291)</f>
        <v>0</v>
      </c>
      <c r="Q263" s="168"/>
      <c r="R263" s="169">
        <f>SUM(R264:R291)</f>
        <v>2.6204849999999995</v>
      </c>
      <c r="S263" s="168"/>
      <c r="T263" s="170">
        <f>SUM(T264:T291)</f>
        <v>1.7932679999999999</v>
      </c>
      <c r="AR263" s="171" t="s">
        <v>141</v>
      </c>
      <c r="AT263" s="172" t="s">
        <v>78</v>
      </c>
      <c r="AU263" s="172" t="s">
        <v>79</v>
      </c>
      <c r="AY263" s="171" t="s">
        <v>132</v>
      </c>
      <c r="BK263" s="173">
        <f>SUM(BK264:BK291)</f>
        <v>0</v>
      </c>
    </row>
    <row r="264" spans="1:65" s="2" customFormat="1" ht="14.45" customHeight="1">
      <c r="A264" s="36"/>
      <c r="B264" s="37"/>
      <c r="C264" s="176" t="s">
        <v>496</v>
      </c>
      <c r="D264" s="176" t="s">
        <v>135</v>
      </c>
      <c r="E264" s="177" t="s">
        <v>472</v>
      </c>
      <c r="F264" s="178" t="s">
        <v>473</v>
      </c>
      <c r="G264" s="179" t="s">
        <v>191</v>
      </c>
      <c r="H264" s="180">
        <v>262.2</v>
      </c>
      <c r="I264" s="181"/>
      <c r="J264" s="182">
        <f>ROUND(I264*H264,2)</f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>O264*H264</f>
        <v>0</v>
      </c>
      <c r="Q264" s="185">
        <v>0</v>
      </c>
      <c r="R264" s="185">
        <f>Q264*H264</f>
        <v>0</v>
      </c>
      <c r="S264" s="185">
        <v>5.94E-3</v>
      </c>
      <c r="T264" s="186">
        <f>S264*H264</f>
        <v>1.5574679999999999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8" t="s">
        <v>141</v>
      </c>
      <c r="BK264" s="188">
        <f>ROUND(I264*H264,2)</f>
        <v>0</v>
      </c>
      <c r="BL264" s="18" t="s">
        <v>259</v>
      </c>
      <c r="BM264" s="187" t="s">
        <v>1373</v>
      </c>
    </row>
    <row r="265" spans="1:65" s="2" customFormat="1" ht="14.45" customHeight="1">
      <c r="A265" s="36"/>
      <c r="B265" s="37"/>
      <c r="C265" s="176" t="s">
        <v>500</v>
      </c>
      <c r="D265" s="176" t="s">
        <v>135</v>
      </c>
      <c r="E265" s="177" t="s">
        <v>476</v>
      </c>
      <c r="F265" s="178" t="s">
        <v>477</v>
      </c>
      <c r="G265" s="179" t="s">
        <v>221</v>
      </c>
      <c r="H265" s="180">
        <v>19</v>
      </c>
      <c r="I265" s="181"/>
      <c r="J265" s="182">
        <f>ROUND(I265*H265,2)</f>
        <v>0</v>
      </c>
      <c r="K265" s="178" t="s">
        <v>139</v>
      </c>
      <c r="L265" s="41"/>
      <c r="M265" s="183" t="s">
        <v>32</v>
      </c>
      <c r="N265" s="184" t="s">
        <v>51</v>
      </c>
      <c r="O265" s="66"/>
      <c r="P265" s="185">
        <f>O265*H265</f>
        <v>0</v>
      </c>
      <c r="Q265" s="185">
        <v>0</v>
      </c>
      <c r="R265" s="185">
        <f>Q265*H265</f>
        <v>0</v>
      </c>
      <c r="S265" s="185">
        <v>3.3800000000000002E-3</v>
      </c>
      <c r="T265" s="186">
        <f>S265*H265</f>
        <v>6.4219999999999999E-2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259</v>
      </c>
      <c r="AT265" s="187" t="s">
        <v>135</v>
      </c>
      <c r="AU265" s="187" t="s">
        <v>21</v>
      </c>
      <c r="AY265" s="18" t="s">
        <v>132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8" t="s">
        <v>141</v>
      </c>
      <c r="BK265" s="188">
        <f>ROUND(I265*H265,2)</f>
        <v>0</v>
      </c>
      <c r="BL265" s="18" t="s">
        <v>259</v>
      </c>
      <c r="BM265" s="187" t="s">
        <v>1374</v>
      </c>
    </row>
    <row r="266" spans="1:65" s="2" customFormat="1" ht="14.45" customHeight="1">
      <c r="A266" s="36"/>
      <c r="B266" s="37"/>
      <c r="C266" s="176" t="s">
        <v>504</v>
      </c>
      <c r="D266" s="176" t="s">
        <v>135</v>
      </c>
      <c r="E266" s="177" t="s">
        <v>480</v>
      </c>
      <c r="F266" s="178" t="s">
        <v>481</v>
      </c>
      <c r="G266" s="179" t="s">
        <v>221</v>
      </c>
      <c r="H266" s="180">
        <v>38</v>
      </c>
      <c r="I266" s="181"/>
      <c r="J266" s="182">
        <f>ROUND(I266*H266,2)</f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>O266*H266</f>
        <v>0</v>
      </c>
      <c r="Q266" s="185">
        <v>0</v>
      </c>
      <c r="R266" s="185">
        <f>Q266*H266</f>
        <v>0</v>
      </c>
      <c r="S266" s="185">
        <v>1.91E-3</v>
      </c>
      <c r="T266" s="186">
        <f>S266*H266</f>
        <v>7.2580000000000006E-2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8" t="s">
        <v>141</v>
      </c>
      <c r="BK266" s="188">
        <f>ROUND(I266*H266,2)</f>
        <v>0</v>
      </c>
      <c r="BL266" s="18" t="s">
        <v>259</v>
      </c>
      <c r="BM266" s="187" t="s">
        <v>936</v>
      </c>
    </row>
    <row r="267" spans="1:65" s="2" customFormat="1" ht="14.45" customHeight="1">
      <c r="A267" s="36"/>
      <c r="B267" s="37"/>
      <c r="C267" s="176" t="s">
        <v>508</v>
      </c>
      <c r="D267" s="176" t="s">
        <v>135</v>
      </c>
      <c r="E267" s="177" t="s">
        <v>484</v>
      </c>
      <c r="F267" s="178" t="s">
        <v>485</v>
      </c>
      <c r="G267" s="179" t="s">
        <v>221</v>
      </c>
      <c r="H267" s="180">
        <v>38</v>
      </c>
      <c r="I267" s="181"/>
      <c r="J267" s="182">
        <f>ROUND(I267*H267,2)</f>
        <v>0</v>
      </c>
      <c r="K267" s="178" t="s">
        <v>139</v>
      </c>
      <c r="L267" s="41"/>
      <c r="M267" s="183" t="s">
        <v>32</v>
      </c>
      <c r="N267" s="184" t="s">
        <v>51</v>
      </c>
      <c r="O267" s="66"/>
      <c r="P267" s="185">
        <f>O267*H267</f>
        <v>0</v>
      </c>
      <c r="Q267" s="185">
        <v>0</v>
      </c>
      <c r="R267" s="185">
        <f>Q267*H267</f>
        <v>0</v>
      </c>
      <c r="S267" s="185">
        <v>0</v>
      </c>
      <c r="T267" s="18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259</v>
      </c>
      <c r="AT267" s="187" t="s">
        <v>135</v>
      </c>
      <c r="AU267" s="187" t="s">
        <v>21</v>
      </c>
      <c r="AY267" s="18" t="s">
        <v>132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8" t="s">
        <v>141</v>
      </c>
      <c r="BK267" s="188">
        <f>ROUND(I267*H267,2)</f>
        <v>0</v>
      </c>
      <c r="BL267" s="18" t="s">
        <v>259</v>
      </c>
      <c r="BM267" s="187" t="s">
        <v>937</v>
      </c>
    </row>
    <row r="268" spans="1:65" s="2" customFormat="1" ht="14.45" customHeight="1">
      <c r="A268" s="36"/>
      <c r="B268" s="37"/>
      <c r="C268" s="176" t="s">
        <v>512</v>
      </c>
      <c r="D268" s="176" t="s">
        <v>135</v>
      </c>
      <c r="E268" s="177" t="s">
        <v>488</v>
      </c>
      <c r="F268" s="178" t="s">
        <v>489</v>
      </c>
      <c r="G268" s="179" t="s">
        <v>221</v>
      </c>
      <c r="H268" s="180">
        <v>30.4</v>
      </c>
      <c r="I268" s="181"/>
      <c r="J268" s="182">
        <f>ROUND(I268*H268,2)</f>
        <v>0</v>
      </c>
      <c r="K268" s="178" t="s">
        <v>139</v>
      </c>
      <c r="L268" s="41"/>
      <c r="M268" s="183" t="s">
        <v>32</v>
      </c>
      <c r="N268" s="184" t="s">
        <v>51</v>
      </c>
      <c r="O268" s="66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259</v>
      </c>
      <c r="AT268" s="187" t="s">
        <v>135</v>
      </c>
      <c r="AU268" s="187" t="s">
        <v>21</v>
      </c>
      <c r="AY268" s="18" t="s">
        <v>132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18" t="s">
        <v>141</v>
      </c>
      <c r="BK268" s="188">
        <f>ROUND(I268*H268,2)</f>
        <v>0</v>
      </c>
      <c r="BL268" s="18" t="s">
        <v>259</v>
      </c>
      <c r="BM268" s="187" t="s">
        <v>938</v>
      </c>
    </row>
    <row r="269" spans="1:65" s="13" customFormat="1">
      <c r="B269" s="194"/>
      <c r="C269" s="195"/>
      <c r="D269" s="196" t="s">
        <v>193</v>
      </c>
      <c r="E269" s="197" t="s">
        <v>32</v>
      </c>
      <c r="F269" s="198" t="s">
        <v>491</v>
      </c>
      <c r="G269" s="195"/>
      <c r="H269" s="199">
        <v>30.4</v>
      </c>
      <c r="I269" s="200"/>
      <c r="J269" s="195"/>
      <c r="K269" s="195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193</v>
      </c>
      <c r="AU269" s="205" t="s">
        <v>21</v>
      </c>
      <c r="AV269" s="13" t="s">
        <v>141</v>
      </c>
      <c r="AW269" s="13" t="s">
        <v>41</v>
      </c>
      <c r="AX269" s="13" t="s">
        <v>79</v>
      </c>
      <c r="AY269" s="205" t="s">
        <v>132</v>
      </c>
    </row>
    <row r="270" spans="1:65" s="14" customFormat="1">
      <c r="B270" s="206"/>
      <c r="C270" s="207"/>
      <c r="D270" s="196" t="s">
        <v>193</v>
      </c>
      <c r="E270" s="208" t="s">
        <v>32</v>
      </c>
      <c r="F270" s="209" t="s">
        <v>195</v>
      </c>
      <c r="G270" s="207"/>
      <c r="H270" s="210">
        <v>30.4</v>
      </c>
      <c r="I270" s="211"/>
      <c r="J270" s="207"/>
      <c r="K270" s="207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193</v>
      </c>
      <c r="AU270" s="216" t="s">
        <v>21</v>
      </c>
      <c r="AV270" s="14" t="s">
        <v>150</v>
      </c>
      <c r="AW270" s="14" t="s">
        <v>41</v>
      </c>
      <c r="AX270" s="14" t="s">
        <v>21</v>
      </c>
      <c r="AY270" s="216" t="s">
        <v>132</v>
      </c>
    </row>
    <row r="271" spans="1:65" s="2" customFormat="1" ht="14.45" customHeight="1">
      <c r="A271" s="36"/>
      <c r="B271" s="37"/>
      <c r="C271" s="176" t="s">
        <v>516</v>
      </c>
      <c r="D271" s="176" t="s">
        <v>135</v>
      </c>
      <c r="E271" s="177" t="s">
        <v>493</v>
      </c>
      <c r="F271" s="178" t="s">
        <v>494</v>
      </c>
      <c r="G271" s="179" t="s">
        <v>221</v>
      </c>
      <c r="H271" s="180">
        <v>38</v>
      </c>
      <c r="I271" s="181"/>
      <c r="J271" s="182">
        <f t="shared" ref="J271:J280" si="0">ROUND(I271*H271,2)</f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 t="shared" ref="P271:P280" si="1">O271*H271</f>
        <v>0</v>
      </c>
      <c r="Q271" s="185">
        <v>0</v>
      </c>
      <c r="R271" s="185">
        <f t="shared" ref="R271:R280" si="2">Q271*H271</f>
        <v>0</v>
      </c>
      <c r="S271" s="185">
        <v>0</v>
      </c>
      <c r="T271" s="186">
        <f t="shared" ref="T271:T280" si="3"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21</v>
      </c>
      <c r="AY271" s="18" t="s">
        <v>132</v>
      </c>
      <c r="BE271" s="188">
        <f t="shared" ref="BE271:BE280" si="4">IF(N271="základní",J271,0)</f>
        <v>0</v>
      </c>
      <c r="BF271" s="188">
        <f t="shared" ref="BF271:BF280" si="5">IF(N271="snížená",J271,0)</f>
        <v>0</v>
      </c>
      <c r="BG271" s="188">
        <f t="shared" ref="BG271:BG280" si="6">IF(N271="zákl. přenesená",J271,0)</f>
        <v>0</v>
      </c>
      <c r="BH271" s="188">
        <f t="shared" ref="BH271:BH280" si="7">IF(N271="sníž. přenesená",J271,0)</f>
        <v>0</v>
      </c>
      <c r="BI271" s="188">
        <f t="shared" ref="BI271:BI280" si="8">IF(N271="nulová",J271,0)</f>
        <v>0</v>
      </c>
      <c r="BJ271" s="18" t="s">
        <v>141</v>
      </c>
      <c r="BK271" s="188">
        <f t="shared" ref="BK271:BK280" si="9">ROUND(I271*H271,2)</f>
        <v>0</v>
      </c>
      <c r="BL271" s="18" t="s">
        <v>259</v>
      </c>
      <c r="BM271" s="187" t="s">
        <v>939</v>
      </c>
    </row>
    <row r="272" spans="1:65" s="2" customFormat="1" ht="24.2" customHeight="1">
      <c r="A272" s="36"/>
      <c r="B272" s="37"/>
      <c r="C272" s="176" t="s">
        <v>520</v>
      </c>
      <c r="D272" s="176" t="s">
        <v>135</v>
      </c>
      <c r="E272" s="177" t="s">
        <v>497</v>
      </c>
      <c r="F272" s="178" t="s">
        <v>498</v>
      </c>
      <c r="G272" s="179" t="s">
        <v>191</v>
      </c>
      <c r="H272" s="180">
        <v>262.2</v>
      </c>
      <c r="I272" s="181"/>
      <c r="J272" s="182">
        <f t="shared" si="0"/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 t="shared" si="1"/>
        <v>0</v>
      </c>
      <c r="Q272" s="185">
        <v>7.5599999999999999E-3</v>
      </c>
      <c r="R272" s="185">
        <f t="shared" si="2"/>
        <v>1.9822319999999998</v>
      </c>
      <c r="S272" s="185">
        <v>0</v>
      </c>
      <c r="T272" s="186">
        <f t="shared" si="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259</v>
      </c>
      <c r="AT272" s="187" t="s">
        <v>135</v>
      </c>
      <c r="AU272" s="187" t="s">
        <v>21</v>
      </c>
      <c r="AY272" s="18" t="s">
        <v>132</v>
      </c>
      <c r="BE272" s="188">
        <f t="shared" si="4"/>
        <v>0</v>
      </c>
      <c r="BF272" s="188">
        <f t="shared" si="5"/>
        <v>0</v>
      </c>
      <c r="BG272" s="188">
        <f t="shared" si="6"/>
        <v>0</v>
      </c>
      <c r="BH272" s="188">
        <f t="shared" si="7"/>
        <v>0</v>
      </c>
      <c r="BI272" s="188">
        <f t="shared" si="8"/>
        <v>0</v>
      </c>
      <c r="BJ272" s="18" t="s">
        <v>141</v>
      </c>
      <c r="BK272" s="188">
        <f t="shared" si="9"/>
        <v>0</v>
      </c>
      <c r="BL272" s="18" t="s">
        <v>259</v>
      </c>
      <c r="BM272" s="187" t="s">
        <v>940</v>
      </c>
    </row>
    <row r="273" spans="1:65" s="2" customFormat="1" ht="14.45" customHeight="1">
      <c r="A273" s="36"/>
      <c r="B273" s="37"/>
      <c r="C273" s="176" t="s">
        <v>524</v>
      </c>
      <c r="D273" s="176" t="s">
        <v>135</v>
      </c>
      <c r="E273" s="177" t="s">
        <v>501</v>
      </c>
      <c r="F273" s="178" t="s">
        <v>502</v>
      </c>
      <c r="G273" s="179" t="s">
        <v>373</v>
      </c>
      <c r="H273" s="180">
        <v>6</v>
      </c>
      <c r="I273" s="181"/>
      <c r="J273" s="182">
        <f t="shared" si="0"/>
        <v>0</v>
      </c>
      <c r="K273" s="178" t="s">
        <v>139</v>
      </c>
      <c r="L273" s="41"/>
      <c r="M273" s="183" t="s">
        <v>32</v>
      </c>
      <c r="N273" s="184" t="s">
        <v>51</v>
      </c>
      <c r="O273" s="66"/>
      <c r="P273" s="185">
        <f t="shared" si="1"/>
        <v>0</v>
      </c>
      <c r="Q273" s="185">
        <v>0</v>
      </c>
      <c r="R273" s="185">
        <f t="shared" si="2"/>
        <v>0</v>
      </c>
      <c r="S273" s="185">
        <v>0</v>
      </c>
      <c r="T273" s="186">
        <f t="shared" si="3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259</v>
      </c>
      <c r="AT273" s="187" t="s">
        <v>135</v>
      </c>
      <c r="AU273" s="187" t="s">
        <v>21</v>
      </c>
      <c r="AY273" s="18" t="s">
        <v>132</v>
      </c>
      <c r="BE273" s="188">
        <f t="shared" si="4"/>
        <v>0</v>
      </c>
      <c r="BF273" s="188">
        <f t="shared" si="5"/>
        <v>0</v>
      </c>
      <c r="BG273" s="188">
        <f t="shared" si="6"/>
        <v>0</v>
      </c>
      <c r="BH273" s="188">
        <f t="shared" si="7"/>
        <v>0</v>
      </c>
      <c r="BI273" s="188">
        <f t="shared" si="8"/>
        <v>0</v>
      </c>
      <c r="BJ273" s="18" t="s">
        <v>141</v>
      </c>
      <c r="BK273" s="188">
        <f t="shared" si="9"/>
        <v>0</v>
      </c>
      <c r="BL273" s="18" t="s">
        <v>259</v>
      </c>
      <c r="BM273" s="187" t="s">
        <v>1375</v>
      </c>
    </row>
    <row r="274" spans="1:65" s="2" customFormat="1" ht="14.45" customHeight="1">
      <c r="A274" s="36"/>
      <c r="B274" s="37"/>
      <c r="C274" s="217" t="s">
        <v>528</v>
      </c>
      <c r="D274" s="217" t="s">
        <v>234</v>
      </c>
      <c r="E274" s="218" t="s">
        <v>505</v>
      </c>
      <c r="F274" s="219" t="s">
        <v>506</v>
      </c>
      <c r="G274" s="220" t="s">
        <v>373</v>
      </c>
      <c r="H274" s="221">
        <v>6</v>
      </c>
      <c r="I274" s="222"/>
      <c r="J274" s="223">
        <f t="shared" si="0"/>
        <v>0</v>
      </c>
      <c r="K274" s="219" t="s">
        <v>139</v>
      </c>
      <c r="L274" s="224"/>
      <c r="M274" s="225" t="s">
        <v>32</v>
      </c>
      <c r="N274" s="226" t="s">
        <v>51</v>
      </c>
      <c r="O274" s="66"/>
      <c r="P274" s="185">
        <f t="shared" si="1"/>
        <v>0</v>
      </c>
      <c r="Q274" s="185">
        <v>8.6999999999999994E-3</v>
      </c>
      <c r="R274" s="185">
        <f t="shared" si="2"/>
        <v>5.2199999999999996E-2</v>
      </c>
      <c r="S274" s="185">
        <v>0</v>
      </c>
      <c r="T274" s="186">
        <f t="shared" si="3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7" t="s">
        <v>342</v>
      </c>
      <c r="AT274" s="187" t="s">
        <v>234</v>
      </c>
      <c r="AU274" s="187" t="s">
        <v>21</v>
      </c>
      <c r="AY274" s="18" t="s">
        <v>132</v>
      </c>
      <c r="BE274" s="188">
        <f t="shared" si="4"/>
        <v>0</v>
      </c>
      <c r="BF274" s="188">
        <f t="shared" si="5"/>
        <v>0</v>
      </c>
      <c r="BG274" s="188">
        <f t="shared" si="6"/>
        <v>0</v>
      </c>
      <c r="BH274" s="188">
        <f t="shared" si="7"/>
        <v>0</v>
      </c>
      <c r="BI274" s="188">
        <f t="shared" si="8"/>
        <v>0</v>
      </c>
      <c r="BJ274" s="18" t="s">
        <v>141</v>
      </c>
      <c r="BK274" s="188">
        <f t="shared" si="9"/>
        <v>0</v>
      </c>
      <c r="BL274" s="18" t="s">
        <v>259</v>
      </c>
      <c r="BM274" s="187" t="s">
        <v>1376</v>
      </c>
    </row>
    <row r="275" spans="1:65" s="2" customFormat="1" ht="14.45" customHeight="1">
      <c r="A275" s="36"/>
      <c r="B275" s="37"/>
      <c r="C275" s="176" t="s">
        <v>532</v>
      </c>
      <c r="D275" s="176" t="s">
        <v>135</v>
      </c>
      <c r="E275" s="177" t="s">
        <v>509</v>
      </c>
      <c r="F275" s="178" t="s">
        <v>510</v>
      </c>
      <c r="G275" s="179" t="s">
        <v>221</v>
      </c>
      <c r="H275" s="180">
        <v>19</v>
      </c>
      <c r="I275" s="181"/>
      <c r="J275" s="182">
        <f t="shared" si="0"/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 t="shared" si="1"/>
        <v>0</v>
      </c>
      <c r="Q275" s="185">
        <v>0</v>
      </c>
      <c r="R275" s="185">
        <f t="shared" si="2"/>
        <v>0</v>
      </c>
      <c r="S275" s="185">
        <v>0</v>
      </c>
      <c r="T275" s="186">
        <f t="shared" si="3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259</v>
      </c>
      <c r="AT275" s="187" t="s">
        <v>135</v>
      </c>
      <c r="AU275" s="187" t="s">
        <v>21</v>
      </c>
      <c r="AY275" s="18" t="s">
        <v>132</v>
      </c>
      <c r="BE275" s="188">
        <f t="shared" si="4"/>
        <v>0</v>
      </c>
      <c r="BF275" s="188">
        <f t="shared" si="5"/>
        <v>0</v>
      </c>
      <c r="BG275" s="188">
        <f t="shared" si="6"/>
        <v>0</v>
      </c>
      <c r="BH275" s="188">
        <f t="shared" si="7"/>
        <v>0</v>
      </c>
      <c r="BI275" s="188">
        <f t="shared" si="8"/>
        <v>0</v>
      </c>
      <c r="BJ275" s="18" t="s">
        <v>141</v>
      </c>
      <c r="BK275" s="188">
        <f t="shared" si="9"/>
        <v>0</v>
      </c>
      <c r="BL275" s="18" t="s">
        <v>259</v>
      </c>
      <c r="BM275" s="187" t="s">
        <v>943</v>
      </c>
    </row>
    <row r="276" spans="1:65" s="2" customFormat="1" ht="24.2" customHeight="1">
      <c r="A276" s="36"/>
      <c r="B276" s="37"/>
      <c r="C276" s="176" t="s">
        <v>536</v>
      </c>
      <c r="D276" s="176" t="s">
        <v>135</v>
      </c>
      <c r="E276" s="177" t="s">
        <v>513</v>
      </c>
      <c r="F276" s="178" t="s">
        <v>514</v>
      </c>
      <c r="G276" s="179" t="s">
        <v>221</v>
      </c>
      <c r="H276" s="180">
        <v>19</v>
      </c>
      <c r="I276" s="181"/>
      <c r="J276" s="182">
        <f t="shared" si="0"/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 t="shared" si="1"/>
        <v>0</v>
      </c>
      <c r="Q276" s="185">
        <v>3.62E-3</v>
      </c>
      <c r="R276" s="185">
        <f t="shared" si="2"/>
        <v>6.8779999999999994E-2</v>
      </c>
      <c r="S276" s="185">
        <v>0</v>
      </c>
      <c r="T276" s="186">
        <f t="shared" si="3"/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259</v>
      </c>
      <c r="AT276" s="187" t="s">
        <v>135</v>
      </c>
      <c r="AU276" s="187" t="s">
        <v>21</v>
      </c>
      <c r="AY276" s="18" t="s">
        <v>132</v>
      </c>
      <c r="BE276" s="188">
        <f t="shared" si="4"/>
        <v>0</v>
      </c>
      <c r="BF276" s="188">
        <f t="shared" si="5"/>
        <v>0</v>
      </c>
      <c r="BG276" s="188">
        <f t="shared" si="6"/>
        <v>0</v>
      </c>
      <c r="BH276" s="188">
        <f t="shared" si="7"/>
        <v>0</v>
      </c>
      <c r="BI276" s="188">
        <f t="shared" si="8"/>
        <v>0</v>
      </c>
      <c r="BJ276" s="18" t="s">
        <v>141</v>
      </c>
      <c r="BK276" s="188">
        <f t="shared" si="9"/>
        <v>0</v>
      </c>
      <c r="BL276" s="18" t="s">
        <v>259</v>
      </c>
      <c r="BM276" s="187" t="s">
        <v>944</v>
      </c>
    </row>
    <row r="277" spans="1:65" s="2" customFormat="1" ht="14.45" customHeight="1">
      <c r="A277" s="36"/>
      <c r="B277" s="37"/>
      <c r="C277" s="176" t="s">
        <v>540</v>
      </c>
      <c r="D277" s="176" t="s">
        <v>135</v>
      </c>
      <c r="E277" s="177" t="s">
        <v>517</v>
      </c>
      <c r="F277" s="178" t="s">
        <v>518</v>
      </c>
      <c r="G277" s="179" t="s">
        <v>373</v>
      </c>
      <c r="H277" s="180">
        <v>72</v>
      </c>
      <c r="I277" s="181"/>
      <c r="J277" s="182">
        <f t="shared" si="0"/>
        <v>0</v>
      </c>
      <c r="K277" s="178" t="s">
        <v>139</v>
      </c>
      <c r="L277" s="41"/>
      <c r="M277" s="183" t="s">
        <v>32</v>
      </c>
      <c r="N277" s="184" t="s">
        <v>51</v>
      </c>
      <c r="O277" s="66"/>
      <c r="P277" s="185">
        <f t="shared" si="1"/>
        <v>0</v>
      </c>
      <c r="Q277" s="185">
        <v>4.0000000000000002E-4</v>
      </c>
      <c r="R277" s="185">
        <f t="shared" si="2"/>
        <v>2.8800000000000003E-2</v>
      </c>
      <c r="S277" s="185">
        <v>0</v>
      </c>
      <c r="T277" s="186">
        <f t="shared" si="3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150</v>
      </c>
      <c r="AT277" s="187" t="s">
        <v>135</v>
      </c>
      <c r="AU277" s="187" t="s">
        <v>21</v>
      </c>
      <c r="AY277" s="18" t="s">
        <v>132</v>
      </c>
      <c r="BE277" s="188">
        <f t="shared" si="4"/>
        <v>0</v>
      </c>
      <c r="BF277" s="188">
        <f t="shared" si="5"/>
        <v>0</v>
      </c>
      <c r="BG277" s="188">
        <f t="shared" si="6"/>
        <v>0</v>
      </c>
      <c r="BH277" s="188">
        <f t="shared" si="7"/>
        <v>0</v>
      </c>
      <c r="BI277" s="188">
        <f t="shared" si="8"/>
        <v>0</v>
      </c>
      <c r="BJ277" s="18" t="s">
        <v>141</v>
      </c>
      <c r="BK277" s="188">
        <f t="shared" si="9"/>
        <v>0</v>
      </c>
      <c r="BL277" s="18" t="s">
        <v>150</v>
      </c>
      <c r="BM277" s="187" t="s">
        <v>1377</v>
      </c>
    </row>
    <row r="278" spans="1:65" s="2" customFormat="1" ht="24.2" customHeight="1">
      <c r="A278" s="36"/>
      <c r="B278" s="37"/>
      <c r="C278" s="176" t="s">
        <v>544</v>
      </c>
      <c r="D278" s="176" t="s">
        <v>135</v>
      </c>
      <c r="E278" s="177" t="s">
        <v>521</v>
      </c>
      <c r="F278" s="178" t="s">
        <v>522</v>
      </c>
      <c r="G278" s="179" t="s">
        <v>221</v>
      </c>
      <c r="H278" s="180">
        <v>38</v>
      </c>
      <c r="I278" s="181"/>
      <c r="J278" s="182">
        <f t="shared" si="0"/>
        <v>0</v>
      </c>
      <c r="K278" s="178" t="s">
        <v>139</v>
      </c>
      <c r="L278" s="41"/>
      <c r="M278" s="183" t="s">
        <v>32</v>
      </c>
      <c r="N278" s="184" t="s">
        <v>51</v>
      </c>
      <c r="O278" s="66"/>
      <c r="P278" s="185">
        <f t="shared" si="1"/>
        <v>0</v>
      </c>
      <c r="Q278" s="185">
        <v>5.6499999999999996E-3</v>
      </c>
      <c r="R278" s="185">
        <f t="shared" si="2"/>
        <v>0.21469999999999997</v>
      </c>
      <c r="S278" s="185">
        <v>0</v>
      </c>
      <c r="T278" s="186">
        <f t="shared" si="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259</v>
      </c>
      <c r="AT278" s="187" t="s">
        <v>135</v>
      </c>
      <c r="AU278" s="187" t="s">
        <v>21</v>
      </c>
      <c r="AY278" s="18" t="s">
        <v>132</v>
      </c>
      <c r="BE278" s="188">
        <f t="shared" si="4"/>
        <v>0</v>
      </c>
      <c r="BF278" s="188">
        <f t="shared" si="5"/>
        <v>0</v>
      </c>
      <c r="BG278" s="188">
        <f t="shared" si="6"/>
        <v>0</v>
      </c>
      <c r="BH278" s="188">
        <f t="shared" si="7"/>
        <v>0</v>
      </c>
      <c r="BI278" s="188">
        <f t="shared" si="8"/>
        <v>0</v>
      </c>
      <c r="BJ278" s="18" t="s">
        <v>141</v>
      </c>
      <c r="BK278" s="188">
        <f t="shared" si="9"/>
        <v>0</v>
      </c>
      <c r="BL278" s="18" t="s">
        <v>259</v>
      </c>
      <c r="BM278" s="187" t="s">
        <v>946</v>
      </c>
    </row>
    <row r="279" spans="1:65" s="2" customFormat="1" ht="24.2" customHeight="1">
      <c r="A279" s="36"/>
      <c r="B279" s="37"/>
      <c r="C279" s="176" t="s">
        <v>548</v>
      </c>
      <c r="D279" s="176" t="s">
        <v>135</v>
      </c>
      <c r="E279" s="177" t="s">
        <v>947</v>
      </c>
      <c r="F279" s="178" t="s">
        <v>948</v>
      </c>
      <c r="G279" s="179" t="s">
        <v>221</v>
      </c>
      <c r="H279" s="180">
        <v>4.5999999999999996</v>
      </c>
      <c r="I279" s="181"/>
      <c r="J279" s="182">
        <f t="shared" si="0"/>
        <v>0</v>
      </c>
      <c r="K279" s="178" t="s">
        <v>32</v>
      </c>
      <c r="L279" s="41"/>
      <c r="M279" s="183" t="s">
        <v>32</v>
      </c>
      <c r="N279" s="184" t="s">
        <v>51</v>
      </c>
      <c r="O279" s="66"/>
      <c r="P279" s="185">
        <f t="shared" si="1"/>
        <v>0</v>
      </c>
      <c r="Q279" s="185">
        <v>1.1000000000000001E-3</v>
      </c>
      <c r="R279" s="185">
        <f t="shared" si="2"/>
        <v>5.0600000000000003E-3</v>
      </c>
      <c r="S279" s="185">
        <v>0</v>
      </c>
      <c r="T279" s="186">
        <f t="shared" si="3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7" t="s">
        <v>259</v>
      </c>
      <c r="AT279" s="187" t="s">
        <v>135</v>
      </c>
      <c r="AU279" s="187" t="s">
        <v>21</v>
      </c>
      <c r="AY279" s="18" t="s">
        <v>132</v>
      </c>
      <c r="BE279" s="188">
        <f t="shared" si="4"/>
        <v>0</v>
      </c>
      <c r="BF279" s="188">
        <f t="shared" si="5"/>
        <v>0</v>
      </c>
      <c r="BG279" s="188">
        <f t="shared" si="6"/>
        <v>0</v>
      </c>
      <c r="BH279" s="188">
        <f t="shared" si="7"/>
        <v>0</v>
      </c>
      <c r="BI279" s="188">
        <f t="shared" si="8"/>
        <v>0</v>
      </c>
      <c r="BJ279" s="18" t="s">
        <v>141</v>
      </c>
      <c r="BK279" s="188">
        <f t="shared" si="9"/>
        <v>0</v>
      </c>
      <c r="BL279" s="18" t="s">
        <v>259</v>
      </c>
      <c r="BM279" s="187" t="s">
        <v>1378</v>
      </c>
    </row>
    <row r="280" spans="1:65" s="2" customFormat="1" ht="24.2" customHeight="1">
      <c r="A280" s="36"/>
      <c r="B280" s="37"/>
      <c r="C280" s="176" t="s">
        <v>552</v>
      </c>
      <c r="D280" s="176" t="s">
        <v>135</v>
      </c>
      <c r="E280" s="177" t="s">
        <v>525</v>
      </c>
      <c r="F280" s="178" t="s">
        <v>526</v>
      </c>
      <c r="G280" s="179" t="s">
        <v>221</v>
      </c>
      <c r="H280" s="180">
        <v>26</v>
      </c>
      <c r="I280" s="181"/>
      <c r="J280" s="182">
        <f t="shared" si="0"/>
        <v>0</v>
      </c>
      <c r="K280" s="178" t="s">
        <v>139</v>
      </c>
      <c r="L280" s="41"/>
      <c r="M280" s="183" t="s">
        <v>32</v>
      </c>
      <c r="N280" s="184" t="s">
        <v>51</v>
      </c>
      <c r="O280" s="66"/>
      <c r="P280" s="185">
        <f t="shared" si="1"/>
        <v>0</v>
      </c>
      <c r="Q280" s="185">
        <v>4.2900000000000004E-3</v>
      </c>
      <c r="R280" s="185">
        <f t="shared" si="2"/>
        <v>0.11154000000000001</v>
      </c>
      <c r="S280" s="185">
        <v>0</v>
      </c>
      <c r="T280" s="186">
        <f t="shared" si="3"/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7" t="s">
        <v>259</v>
      </c>
      <c r="AT280" s="187" t="s">
        <v>135</v>
      </c>
      <c r="AU280" s="187" t="s">
        <v>21</v>
      </c>
      <c r="AY280" s="18" t="s">
        <v>132</v>
      </c>
      <c r="BE280" s="188">
        <f t="shared" si="4"/>
        <v>0</v>
      </c>
      <c r="BF280" s="188">
        <f t="shared" si="5"/>
        <v>0</v>
      </c>
      <c r="BG280" s="188">
        <f t="shared" si="6"/>
        <v>0</v>
      </c>
      <c r="BH280" s="188">
        <f t="shared" si="7"/>
        <v>0</v>
      </c>
      <c r="BI280" s="188">
        <f t="shared" si="8"/>
        <v>0</v>
      </c>
      <c r="BJ280" s="18" t="s">
        <v>141</v>
      </c>
      <c r="BK280" s="188">
        <f t="shared" si="9"/>
        <v>0</v>
      </c>
      <c r="BL280" s="18" t="s">
        <v>259</v>
      </c>
      <c r="BM280" s="187" t="s">
        <v>1379</v>
      </c>
    </row>
    <row r="281" spans="1:65" s="13" customFormat="1">
      <c r="B281" s="194"/>
      <c r="C281" s="195"/>
      <c r="D281" s="196" t="s">
        <v>193</v>
      </c>
      <c r="E281" s="197" t="s">
        <v>32</v>
      </c>
      <c r="F281" s="198" t="s">
        <v>953</v>
      </c>
      <c r="G281" s="195"/>
      <c r="H281" s="199">
        <v>26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193</v>
      </c>
      <c r="AU281" s="205" t="s">
        <v>21</v>
      </c>
      <c r="AV281" s="13" t="s">
        <v>141</v>
      </c>
      <c r="AW281" s="13" t="s">
        <v>41</v>
      </c>
      <c r="AX281" s="13" t="s">
        <v>79</v>
      </c>
      <c r="AY281" s="205" t="s">
        <v>132</v>
      </c>
    </row>
    <row r="282" spans="1:65" s="14" customFormat="1">
      <c r="B282" s="206"/>
      <c r="C282" s="207"/>
      <c r="D282" s="196" t="s">
        <v>193</v>
      </c>
      <c r="E282" s="208" t="s">
        <v>32</v>
      </c>
      <c r="F282" s="209" t="s">
        <v>195</v>
      </c>
      <c r="G282" s="207"/>
      <c r="H282" s="210">
        <v>26</v>
      </c>
      <c r="I282" s="211"/>
      <c r="J282" s="207"/>
      <c r="K282" s="207"/>
      <c r="L282" s="212"/>
      <c r="M282" s="213"/>
      <c r="N282" s="214"/>
      <c r="O282" s="214"/>
      <c r="P282" s="214"/>
      <c r="Q282" s="214"/>
      <c r="R282" s="214"/>
      <c r="S282" s="214"/>
      <c r="T282" s="215"/>
      <c r="AT282" s="216" t="s">
        <v>193</v>
      </c>
      <c r="AU282" s="216" t="s">
        <v>21</v>
      </c>
      <c r="AV282" s="14" t="s">
        <v>150</v>
      </c>
      <c r="AW282" s="14" t="s">
        <v>41</v>
      </c>
      <c r="AX282" s="14" t="s">
        <v>21</v>
      </c>
      <c r="AY282" s="216" t="s">
        <v>132</v>
      </c>
    </row>
    <row r="283" spans="1:65" s="2" customFormat="1" ht="14.45" customHeight="1">
      <c r="A283" s="36"/>
      <c r="B283" s="37"/>
      <c r="C283" s="176" t="s">
        <v>556</v>
      </c>
      <c r="D283" s="176" t="s">
        <v>135</v>
      </c>
      <c r="E283" s="177" t="s">
        <v>529</v>
      </c>
      <c r="F283" s="178" t="s">
        <v>530</v>
      </c>
      <c r="G283" s="179" t="s">
        <v>221</v>
      </c>
      <c r="H283" s="180">
        <v>14.7</v>
      </c>
      <c r="I283" s="181"/>
      <c r="J283" s="182">
        <f t="shared" ref="J283:J291" si="10">ROUND(I283*H283,2)</f>
        <v>0</v>
      </c>
      <c r="K283" s="178" t="s">
        <v>32</v>
      </c>
      <c r="L283" s="41"/>
      <c r="M283" s="183" t="s">
        <v>32</v>
      </c>
      <c r="N283" s="184" t="s">
        <v>51</v>
      </c>
      <c r="O283" s="66"/>
      <c r="P283" s="185">
        <f t="shared" ref="P283:P291" si="11">O283*H283</f>
        <v>0</v>
      </c>
      <c r="Q283" s="185">
        <v>2.9099999999999998E-3</v>
      </c>
      <c r="R283" s="185">
        <f t="shared" ref="R283:R291" si="12">Q283*H283</f>
        <v>4.2776999999999996E-2</v>
      </c>
      <c r="S283" s="185">
        <v>0</v>
      </c>
      <c r="T283" s="186">
        <f t="shared" ref="T283:T291" si="13"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259</v>
      </c>
      <c r="AT283" s="187" t="s">
        <v>135</v>
      </c>
      <c r="AU283" s="187" t="s">
        <v>21</v>
      </c>
      <c r="AY283" s="18" t="s">
        <v>132</v>
      </c>
      <c r="BE283" s="188">
        <f t="shared" ref="BE283:BE291" si="14">IF(N283="základní",J283,0)</f>
        <v>0</v>
      </c>
      <c r="BF283" s="188">
        <f t="shared" ref="BF283:BF291" si="15">IF(N283="snížená",J283,0)</f>
        <v>0</v>
      </c>
      <c r="BG283" s="188">
        <f t="shared" ref="BG283:BG291" si="16">IF(N283="zákl. přenesená",J283,0)</f>
        <v>0</v>
      </c>
      <c r="BH283" s="188">
        <f t="shared" ref="BH283:BH291" si="17">IF(N283="sníž. přenesená",J283,0)</f>
        <v>0</v>
      </c>
      <c r="BI283" s="188">
        <f t="shared" ref="BI283:BI291" si="18">IF(N283="nulová",J283,0)</f>
        <v>0</v>
      </c>
      <c r="BJ283" s="18" t="s">
        <v>141</v>
      </c>
      <c r="BK283" s="188">
        <f t="shared" ref="BK283:BK291" si="19">ROUND(I283*H283,2)</f>
        <v>0</v>
      </c>
      <c r="BL283" s="18" t="s">
        <v>259</v>
      </c>
      <c r="BM283" s="187" t="s">
        <v>1380</v>
      </c>
    </row>
    <row r="284" spans="1:65" s="2" customFormat="1" ht="24.2" customHeight="1">
      <c r="A284" s="36"/>
      <c r="B284" s="37"/>
      <c r="C284" s="176" t="s">
        <v>560</v>
      </c>
      <c r="D284" s="176" t="s">
        <v>135</v>
      </c>
      <c r="E284" s="177" t="s">
        <v>533</v>
      </c>
      <c r="F284" s="178" t="s">
        <v>534</v>
      </c>
      <c r="G284" s="179" t="s">
        <v>191</v>
      </c>
      <c r="H284" s="180">
        <v>6</v>
      </c>
      <c r="I284" s="181"/>
      <c r="J284" s="182">
        <f t="shared" si="10"/>
        <v>0</v>
      </c>
      <c r="K284" s="178" t="s">
        <v>139</v>
      </c>
      <c r="L284" s="41"/>
      <c r="M284" s="183" t="s">
        <v>32</v>
      </c>
      <c r="N284" s="184" t="s">
        <v>51</v>
      </c>
      <c r="O284" s="66"/>
      <c r="P284" s="185">
        <f t="shared" si="11"/>
        <v>0</v>
      </c>
      <c r="Q284" s="185">
        <v>1.082E-2</v>
      </c>
      <c r="R284" s="185">
        <f t="shared" si="12"/>
        <v>6.4920000000000005E-2</v>
      </c>
      <c r="S284" s="185">
        <v>0</v>
      </c>
      <c r="T284" s="186">
        <f t="shared" si="13"/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259</v>
      </c>
      <c r="AT284" s="187" t="s">
        <v>135</v>
      </c>
      <c r="AU284" s="187" t="s">
        <v>21</v>
      </c>
      <c r="AY284" s="18" t="s">
        <v>132</v>
      </c>
      <c r="BE284" s="188">
        <f t="shared" si="14"/>
        <v>0</v>
      </c>
      <c r="BF284" s="188">
        <f t="shared" si="15"/>
        <v>0</v>
      </c>
      <c r="BG284" s="188">
        <f t="shared" si="16"/>
        <v>0</v>
      </c>
      <c r="BH284" s="188">
        <f t="shared" si="17"/>
        <v>0</v>
      </c>
      <c r="BI284" s="188">
        <f t="shared" si="18"/>
        <v>0</v>
      </c>
      <c r="BJ284" s="18" t="s">
        <v>141</v>
      </c>
      <c r="BK284" s="188">
        <f t="shared" si="19"/>
        <v>0</v>
      </c>
      <c r="BL284" s="18" t="s">
        <v>259</v>
      </c>
      <c r="BM284" s="187" t="s">
        <v>956</v>
      </c>
    </row>
    <row r="285" spans="1:65" s="2" customFormat="1" ht="14.45" customHeight="1">
      <c r="A285" s="36"/>
      <c r="B285" s="37"/>
      <c r="C285" s="176" t="s">
        <v>568</v>
      </c>
      <c r="D285" s="176" t="s">
        <v>135</v>
      </c>
      <c r="E285" s="177" t="s">
        <v>537</v>
      </c>
      <c r="F285" s="178" t="s">
        <v>538</v>
      </c>
      <c r="G285" s="179" t="s">
        <v>221</v>
      </c>
      <c r="H285" s="180">
        <v>39.200000000000003</v>
      </c>
      <c r="I285" s="181"/>
      <c r="J285" s="182">
        <f t="shared" si="10"/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 t="shared" si="11"/>
        <v>0</v>
      </c>
      <c r="Q285" s="185">
        <v>0</v>
      </c>
      <c r="R285" s="185">
        <f t="shared" si="12"/>
        <v>0</v>
      </c>
      <c r="S285" s="185">
        <v>0</v>
      </c>
      <c r="T285" s="186">
        <f t="shared" si="13"/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259</v>
      </c>
      <c r="AT285" s="187" t="s">
        <v>135</v>
      </c>
      <c r="AU285" s="187" t="s">
        <v>21</v>
      </c>
      <c r="AY285" s="18" t="s">
        <v>132</v>
      </c>
      <c r="BE285" s="188">
        <f t="shared" si="14"/>
        <v>0</v>
      </c>
      <c r="BF285" s="188">
        <f t="shared" si="15"/>
        <v>0</v>
      </c>
      <c r="BG285" s="188">
        <f t="shared" si="16"/>
        <v>0</v>
      </c>
      <c r="BH285" s="188">
        <f t="shared" si="17"/>
        <v>0</v>
      </c>
      <c r="BI285" s="188">
        <f t="shared" si="18"/>
        <v>0</v>
      </c>
      <c r="BJ285" s="18" t="s">
        <v>141</v>
      </c>
      <c r="BK285" s="188">
        <f t="shared" si="19"/>
        <v>0</v>
      </c>
      <c r="BL285" s="18" t="s">
        <v>259</v>
      </c>
      <c r="BM285" s="187" t="s">
        <v>957</v>
      </c>
    </row>
    <row r="286" spans="1:65" s="2" customFormat="1" ht="14.45" customHeight="1">
      <c r="A286" s="36"/>
      <c r="B286" s="37"/>
      <c r="C286" s="176" t="s">
        <v>573</v>
      </c>
      <c r="D286" s="176" t="s">
        <v>135</v>
      </c>
      <c r="E286" s="177" t="s">
        <v>541</v>
      </c>
      <c r="F286" s="178" t="s">
        <v>542</v>
      </c>
      <c r="G286" s="179" t="s">
        <v>373</v>
      </c>
      <c r="H286" s="180">
        <v>3</v>
      </c>
      <c r="I286" s="181"/>
      <c r="J286" s="182">
        <f t="shared" si="10"/>
        <v>0</v>
      </c>
      <c r="K286" s="178" t="s">
        <v>139</v>
      </c>
      <c r="L286" s="41"/>
      <c r="M286" s="183" t="s">
        <v>32</v>
      </c>
      <c r="N286" s="184" t="s">
        <v>51</v>
      </c>
      <c r="O286" s="66"/>
      <c r="P286" s="185">
        <f t="shared" si="11"/>
        <v>0</v>
      </c>
      <c r="Q286" s="185">
        <v>0</v>
      </c>
      <c r="R286" s="185">
        <f t="shared" si="12"/>
        <v>0</v>
      </c>
      <c r="S286" s="185">
        <v>0</v>
      </c>
      <c r="T286" s="186">
        <f t="shared" si="13"/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259</v>
      </c>
      <c r="AT286" s="187" t="s">
        <v>135</v>
      </c>
      <c r="AU286" s="187" t="s">
        <v>21</v>
      </c>
      <c r="AY286" s="18" t="s">
        <v>132</v>
      </c>
      <c r="BE286" s="188">
        <f t="shared" si="14"/>
        <v>0</v>
      </c>
      <c r="BF286" s="188">
        <f t="shared" si="15"/>
        <v>0</v>
      </c>
      <c r="BG286" s="188">
        <f t="shared" si="16"/>
        <v>0</v>
      </c>
      <c r="BH286" s="188">
        <f t="shared" si="17"/>
        <v>0</v>
      </c>
      <c r="BI286" s="188">
        <f t="shared" si="18"/>
        <v>0</v>
      </c>
      <c r="BJ286" s="18" t="s">
        <v>141</v>
      </c>
      <c r="BK286" s="188">
        <f t="shared" si="19"/>
        <v>0</v>
      </c>
      <c r="BL286" s="18" t="s">
        <v>259</v>
      </c>
      <c r="BM286" s="187" t="s">
        <v>958</v>
      </c>
    </row>
    <row r="287" spans="1:65" s="2" customFormat="1" ht="24.2" customHeight="1">
      <c r="A287" s="36"/>
      <c r="B287" s="37"/>
      <c r="C287" s="176" t="s">
        <v>578</v>
      </c>
      <c r="D287" s="176" t="s">
        <v>135</v>
      </c>
      <c r="E287" s="177" t="s">
        <v>545</v>
      </c>
      <c r="F287" s="178" t="s">
        <v>546</v>
      </c>
      <c r="G287" s="179" t="s">
        <v>221</v>
      </c>
      <c r="H287" s="180">
        <v>22.8</v>
      </c>
      <c r="I287" s="181"/>
      <c r="J287" s="182">
        <f t="shared" si="10"/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 t="shared" si="11"/>
        <v>0</v>
      </c>
      <c r="Q287" s="185">
        <v>2.1700000000000001E-3</v>
      </c>
      <c r="R287" s="185">
        <f t="shared" si="12"/>
        <v>4.9476000000000006E-2</v>
      </c>
      <c r="S287" s="185">
        <v>0</v>
      </c>
      <c r="T287" s="186">
        <f t="shared" si="13"/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259</v>
      </c>
      <c r="AT287" s="187" t="s">
        <v>135</v>
      </c>
      <c r="AU287" s="187" t="s">
        <v>21</v>
      </c>
      <c r="AY287" s="18" t="s">
        <v>132</v>
      </c>
      <c r="BE287" s="188">
        <f t="shared" si="14"/>
        <v>0</v>
      </c>
      <c r="BF287" s="188">
        <f t="shared" si="15"/>
        <v>0</v>
      </c>
      <c r="BG287" s="188">
        <f t="shared" si="16"/>
        <v>0</v>
      </c>
      <c r="BH287" s="188">
        <f t="shared" si="17"/>
        <v>0</v>
      </c>
      <c r="BI287" s="188">
        <f t="shared" si="18"/>
        <v>0</v>
      </c>
      <c r="BJ287" s="18" t="s">
        <v>141</v>
      </c>
      <c r="BK287" s="188">
        <f t="shared" si="19"/>
        <v>0</v>
      </c>
      <c r="BL287" s="18" t="s">
        <v>259</v>
      </c>
      <c r="BM287" s="187" t="s">
        <v>1381</v>
      </c>
    </row>
    <row r="288" spans="1:65" s="2" customFormat="1" ht="14.45" customHeight="1">
      <c r="A288" s="36"/>
      <c r="B288" s="37"/>
      <c r="C288" s="176" t="s">
        <v>582</v>
      </c>
      <c r="D288" s="176" t="s">
        <v>135</v>
      </c>
      <c r="E288" s="177" t="s">
        <v>549</v>
      </c>
      <c r="F288" s="178" t="s">
        <v>550</v>
      </c>
      <c r="G288" s="179" t="s">
        <v>373</v>
      </c>
      <c r="H288" s="180">
        <v>6</v>
      </c>
      <c r="I288" s="181"/>
      <c r="J288" s="182">
        <f t="shared" si="10"/>
        <v>0</v>
      </c>
      <c r="K288" s="178" t="s">
        <v>32</v>
      </c>
      <c r="L288" s="41"/>
      <c r="M288" s="183" t="s">
        <v>32</v>
      </c>
      <c r="N288" s="184" t="s">
        <v>51</v>
      </c>
      <c r="O288" s="66"/>
      <c r="P288" s="185">
        <f t="shared" si="11"/>
        <v>0</v>
      </c>
      <c r="Q288" s="185">
        <v>0</v>
      </c>
      <c r="R288" s="185">
        <f t="shared" si="12"/>
        <v>0</v>
      </c>
      <c r="S288" s="185">
        <v>0</v>
      </c>
      <c r="T288" s="186">
        <f t="shared" si="13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7" t="s">
        <v>259</v>
      </c>
      <c r="AT288" s="187" t="s">
        <v>135</v>
      </c>
      <c r="AU288" s="187" t="s">
        <v>21</v>
      </c>
      <c r="AY288" s="18" t="s">
        <v>132</v>
      </c>
      <c r="BE288" s="188">
        <f t="shared" si="14"/>
        <v>0</v>
      </c>
      <c r="BF288" s="188">
        <f t="shared" si="15"/>
        <v>0</v>
      </c>
      <c r="BG288" s="188">
        <f t="shared" si="16"/>
        <v>0</v>
      </c>
      <c r="BH288" s="188">
        <f t="shared" si="17"/>
        <v>0</v>
      </c>
      <c r="BI288" s="188">
        <f t="shared" si="18"/>
        <v>0</v>
      </c>
      <c r="BJ288" s="18" t="s">
        <v>141</v>
      </c>
      <c r="BK288" s="188">
        <f t="shared" si="19"/>
        <v>0</v>
      </c>
      <c r="BL288" s="18" t="s">
        <v>259</v>
      </c>
      <c r="BM288" s="187" t="s">
        <v>1382</v>
      </c>
    </row>
    <row r="289" spans="1:65" s="2" customFormat="1" ht="14.45" customHeight="1">
      <c r="A289" s="36"/>
      <c r="B289" s="37"/>
      <c r="C289" s="176" t="s">
        <v>586</v>
      </c>
      <c r="D289" s="176" t="s">
        <v>135</v>
      </c>
      <c r="E289" s="177" t="s">
        <v>553</v>
      </c>
      <c r="F289" s="178" t="s">
        <v>554</v>
      </c>
      <c r="G289" s="179" t="s">
        <v>373</v>
      </c>
      <c r="H289" s="180">
        <v>6</v>
      </c>
      <c r="I289" s="181"/>
      <c r="J289" s="182">
        <f t="shared" si="10"/>
        <v>0</v>
      </c>
      <c r="K289" s="178" t="s">
        <v>139</v>
      </c>
      <c r="L289" s="41"/>
      <c r="M289" s="183" t="s">
        <v>32</v>
      </c>
      <c r="N289" s="184" t="s">
        <v>51</v>
      </c>
      <c r="O289" s="66"/>
      <c r="P289" s="185">
        <f t="shared" si="11"/>
        <v>0</v>
      </c>
      <c r="Q289" s="185">
        <v>0</v>
      </c>
      <c r="R289" s="185">
        <f t="shared" si="12"/>
        <v>0</v>
      </c>
      <c r="S289" s="185">
        <v>1.6500000000000001E-2</v>
      </c>
      <c r="T289" s="186">
        <f t="shared" si="13"/>
        <v>9.9000000000000005E-2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259</v>
      </c>
      <c r="AT289" s="187" t="s">
        <v>135</v>
      </c>
      <c r="AU289" s="187" t="s">
        <v>21</v>
      </c>
      <c r="AY289" s="18" t="s">
        <v>132</v>
      </c>
      <c r="BE289" s="188">
        <f t="shared" si="14"/>
        <v>0</v>
      </c>
      <c r="BF289" s="188">
        <f t="shared" si="15"/>
        <v>0</v>
      </c>
      <c r="BG289" s="188">
        <f t="shared" si="16"/>
        <v>0</v>
      </c>
      <c r="BH289" s="188">
        <f t="shared" si="17"/>
        <v>0</v>
      </c>
      <c r="BI289" s="188">
        <f t="shared" si="18"/>
        <v>0</v>
      </c>
      <c r="BJ289" s="18" t="s">
        <v>141</v>
      </c>
      <c r="BK289" s="188">
        <f t="shared" si="19"/>
        <v>0</v>
      </c>
      <c r="BL289" s="18" t="s">
        <v>259</v>
      </c>
      <c r="BM289" s="187" t="s">
        <v>1383</v>
      </c>
    </row>
    <row r="290" spans="1:65" s="2" customFormat="1" ht="14.45" customHeight="1">
      <c r="A290" s="36"/>
      <c r="B290" s="37"/>
      <c r="C290" s="176" t="s">
        <v>591</v>
      </c>
      <c r="D290" s="176" t="s">
        <v>135</v>
      </c>
      <c r="E290" s="177" t="s">
        <v>557</v>
      </c>
      <c r="F290" s="178" t="s">
        <v>558</v>
      </c>
      <c r="G290" s="179" t="s">
        <v>242</v>
      </c>
      <c r="H290" s="180">
        <v>2.29</v>
      </c>
      <c r="I290" s="181"/>
      <c r="J290" s="182">
        <f t="shared" si="10"/>
        <v>0</v>
      </c>
      <c r="K290" s="178" t="s">
        <v>139</v>
      </c>
      <c r="L290" s="41"/>
      <c r="M290" s="183" t="s">
        <v>32</v>
      </c>
      <c r="N290" s="184" t="s">
        <v>51</v>
      </c>
      <c r="O290" s="66"/>
      <c r="P290" s="185">
        <f t="shared" si="11"/>
        <v>0</v>
      </c>
      <c r="Q290" s="185">
        <v>0</v>
      </c>
      <c r="R290" s="185">
        <f t="shared" si="12"/>
        <v>0</v>
      </c>
      <c r="S290" s="185">
        <v>0</v>
      </c>
      <c r="T290" s="186">
        <f t="shared" si="13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259</v>
      </c>
      <c r="AT290" s="187" t="s">
        <v>135</v>
      </c>
      <c r="AU290" s="187" t="s">
        <v>21</v>
      </c>
      <c r="AY290" s="18" t="s">
        <v>132</v>
      </c>
      <c r="BE290" s="188">
        <f t="shared" si="14"/>
        <v>0</v>
      </c>
      <c r="BF290" s="188">
        <f t="shared" si="15"/>
        <v>0</v>
      </c>
      <c r="BG290" s="188">
        <f t="shared" si="16"/>
        <v>0</v>
      </c>
      <c r="BH290" s="188">
        <f t="shared" si="17"/>
        <v>0</v>
      </c>
      <c r="BI290" s="188">
        <f t="shared" si="18"/>
        <v>0</v>
      </c>
      <c r="BJ290" s="18" t="s">
        <v>141</v>
      </c>
      <c r="BK290" s="188">
        <f t="shared" si="19"/>
        <v>0</v>
      </c>
      <c r="BL290" s="18" t="s">
        <v>259</v>
      </c>
      <c r="BM290" s="187" t="s">
        <v>962</v>
      </c>
    </row>
    <row r="291" spans="1:65" s="2" customFormat="1" ht="24.2" customHeight="1">
      <c r="A291" s="36"/>
      <c r="B291" s="37"/>
      <c r="C291" s="176" t="s">
        <v>595</v>
      </c>
      <c r="D291" s="176" t="s">
        <v>135</v>
      </c>
      <c r="E291" s="177" t="s">
        <v>561</v>
      </c>
      <c r="F291" s="178" t="s">
        <v>562</v>
      </c>
      <c r="G291" s="179" t="s">
        <v>242</v>
      </c>
      <c r="H291" s="180">
        <v>0.16600000000000001</v>
      </c>
      <c r="I291" s="181"/>
      <c r="J291" s="182">
        <f t="shared" si="10"/>
        <v>0</v>
      </c>
      <c r="K291" s="178" t="s">
        <v>139</v>
      </c>
      <c r="L291" s="41"/>
      <c r="M291" s="183" t="s">
        <v>32</v>
      </c>
      <c r="N291" s="184" t="s">
        <v>51</v>
      </c>
      <c r="O291" s="66"/>
      <c r="P291" s="185">
        <f t="shared" si="11"/>
        <v>0</v>
      </c>
      <c r="Q291" s="185">
        <v>0</v>
      </c>
      <c r="R291" s="185">
        <f t="shared" si="12"/>
        <v>0</v>
      </c>
      <c r="S291" s="185">
        <v>0</v>
      </c>
      <c r="T291" s="186">
        <f t="shared" si="1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259</v>
      </c>
      <c r="AT291" s="187" t="s">
        <v>135</v>
      </c>
      <c r="AU291" s="187" t="s">
        <v>21</v>
      </c>
      <c r="AY291" s="18" t="s">
        <v>132</v>
      </c>
      <c r="BE291" s="188">
        <f t="shared" si="14"/>
        <v>0</v>
      </c>
      <c r="BF291" s="188">
        <f t="shared" si="15"/>
        <v>0</v>
      </c>
      <c r="BG291" s="188">
        <f t="shared" si="16"/>
        <v>0</v>
      </c>
      <c r="BH291" s="188">
        <f t="shared" si="17"/>
        <v>0</v>
      </c>
      <c r="BI291" s="188">
        <f t="shared" si="18"/>
        <v>0</v>
      </c>
      <c r="BJ291" s="18" t="s">
        <v>141</v>
      </c>
      <c r="BK291" s="188">
        <f t="shared" si="19"/>
        <v>0</v>
      </c>
      <c r="BL291" s="18" t="s">
        <v>259</v>
      </c>
      <c r="BM291" s="187" t="s">
        <v>963</v>
      </c>
    </row>
    <row r="292" spans="1:65" s="12" customFormat="1" ht="25.9" customHeight="1">
      <c r="B292" s="160"/>
      <c r="C292" s="161"/>
      <c r="D292" s="162" t="s">
        <v>78</v>
      </c>
      <c r="E292" s="163" t="s">
        <v>564</v>
      </c>
      <c r="F292" s="163" t="s">
        <v>565</v>
      </c>
      <c r="G292" s="161"/>
      <c r="H292" s="161"/>
      <c r="I292" s="164"/>
      <c r="J292" s="165">
        <f>BK292</f>
        <v>0</v>
      </c>
      <c r="K292" s="161"/>
      <c r="L292" s="166"/>
      <c r="M292" s="167"/>
      <c r="N292" s="168"/>
      <c r="O292" s="168"/>
      <c r="P292" s="169">
        <f>P293+P310+P336+P340+P342+P344+P361+P364+P370+P377+P396+P401</f>
        <v>0</v>
      </c>
      <c r="Q292" s="168"/>
      <c r="R292" s="169">
        <f>R293+R310+R336+R340+R342+R344+R361+R364+R370+R377+R396+R401</f>
        <v>9.477265319999999</v>
      </c>
      <c r="S292" s="168"/>
      <c r="T292" s="170">
        <f>T293+T310+T336+T340+T342+T344+T361+T364+T370+T377+T396+T401</f>
        <v>1.17407157</v>
      </c>
      <c r="AR292" s="171" t="s">
        <v>141</v>
      </c>
      <c r="AT292" s="172" t="s">
        <v>78</v>
      </c>
      <c r="AU292" s="172" t="s">
        <v>79</v>
      </c>
      <c r="AY292" s="171" t="s">
        <v>132</v>
      </c>
      <c r="BK292" s="173">
        <f>BK293+BK310+BK336+BK340+BK342+BK344+BK361+BK364+BK370+BK377+BK396+BK401</f>
        <v>0</v>
      </c>
    </row>
    <row r="293" spans="1:65" s="12" customFormat="1" ht="22.9" customHeight="1">
      <c r="B293" s="160"/>
      <c r="C293" s="161"/>
      <c r="D293" s="162" t="s">
        <v>78</v>
      </c>
      <c r="E293" s="174" t="s">
        <v>566</v>
      </c>
      <c r="F293" s="174" t="s">
        <v>567</v>
      </c>
      <c r="G293" s="161"/>
      <c r="H293" s="161"/>
      <c r="I293" s="164"/>
      <c r="J293" s="175">
        <f>BK293</f>
        <v>0</v>
      </c>
      <c r="K293" s="161"/>
      <c r="L293" s="166"/>
      <c r="M293" s="167"/>
      <c r="N293" s="168"/>
      <c r="O293" s="168"/>
      <c r="P293" s="169">
        <f>SUM(P294:P309)</f>
        <v>0</v>
      </c>
      <c r="Q293" s="168"/>
      <c r="R293" s="169">
        <f>SUM(R294:R309)</f>
        <v>0.43284800000000001</v>
      </c>
      <c r="S293" s="168"/>
      <c r="T293" s="170">
        <f>SUM(T294:T309)</f>
        <v>0.28349999999999997</v>
      </c>
      <c r="AR293" s="171" t="s">
        <v>141</v>
      </c>
      <c r="AT293" s="172" t="s">
        <v>78</v>
      </c>
      <c r="AU293" s="172" t="s">
        <v>21</v>
      </c>
      <c r="AY293" s="171" t="s">
        <v>132</v>
      </c>
      <c r="BK293" s="173">
        <f>SUM(BK294:BK309)</f>
        <v>0</v>
      </c>
    </row>
    <row r="294" spans="1:65" s="2" customFormat="1" ht="24.2" customHeight="1">
      <c r="A294" s="36"/>
      <c r="B294" s="37"/>
      <c r="C294" s="176" t="s">
        <v>599</v>
      </c>
      <c r="D294" s="176" t="s">
        <v>135</v>
      </c>
      <c r="E294" s="177" t="s">
        <v>569</v>
      </c>
      <c r="F294" s="178" t="s">
        <v>570</v>
      </c>
      <c r="G294" s="179" t="s">
        <v>191</v>
      </c>
      <c r="H294" s="180">
        <v>63</v>
      </c>
      <c r="I294" s="181"/>
      <c r="J294" s="182">
        <f>ROUND(I294*H294,2)</f>
        <v>0</v>
      </c>
      <c r="K294" s="178" t="s">
        <v>139</v>
      </c>
      <c r="L294" s="41"/>
      <c r="M294" s="183" t="s">
        <v>32</v>
      </c>
      <c r="N294" s="184" t="s">
        <v>51</v>
      </c>
      <c r="O294" s="66"/>
      <c r="P294" s="185">
        <f>O294*H294</f>
        <v>0</v>
      </c>
      <c r="Q294" s="185">
        <v>0</v>
      </c>
      <c r="R294" s="185">
        <f>Q294*H294</f>
        <v>0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259</v>
      </c>
      <c r="AT294" s="187" t="s">
        <v>135</v>
      </c>
      <c r="AU294" s="187" t="s">
        <v>141</v>
      </c>
      <c r="AY294" s="18" t="s">
        <v>132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8" t="s">
        <v>141</v>
      </c>
      <c r="BK294" s="188">
        <f>ROUND(I294*H294,2)</f>
        <v>0</v>
      </c>
      <c r="BL294" s="18" t="s">
        <v>259</v>
      </c>
      <c r="BM294" s="187" t="s">
        <v>964</v>
      </c>
    </row>
    <row r="295" spans="1:65" s="13" customFormat="1">
      <c r="B295" s="194"/>
      <c r="C295" s="195"/>
      <c r="D295" s="196" t="s">
        <v>193</v>
      </c>
      <c r="E295" s="197" t="s">
        <v>32</v>
      </c>
      <c r="F295" s="198" t="s">
        <v>572</v>
      </c>
      <c r="G295" s="195"/>
      <c r="H295" s="199">
        <v>63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193</v>
      </c>
      <c r="AU295" s="205" t="s">
        <v>141</v>
      </c>
      <c r="AV295" s="13" t="s">
        <v>141</v>
      </c>
      <c r="AW295" s="13" t="s">
        <v>41</v>
      </c>
      <c r="AX295" s="13" t="s">
        <v>79</v>
      </c>
      <c r="AY295" s="205" t="s">
        <v>132</v>
      </c>
    </row>
    <row r="296" spans="1:65" s="14" customFormat="1">
      <c r="B296" s="206"/>
      <c r="C296" s="207"/>
      <c r="D296" s="196" t="s">
        <v>193</v>
      </c>
      <c r="E296" s="208" t="s">
        <v>32</v>
      </c>
      <c r="F296" s="209" t="s">
        <v>195</v>
      </c>
      <c r="G296" s="207"/>
      <c r="H296" s="210">
        <v>63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193</v>
      </c>
      <c r="AU296" s="216" t="s">
        <v>141</v>
      </c>
      <c r="AV296" s="14" t="s">
        <v>150</v>
      </c>
      <c r="AW296" s="14" t="s">
        <v>41</v>
      </c>
      <c r="AX296" s="14" t="s">
        <v>21</v>
      </c>
      <c r="AY296" s="216" t="s">
        <v>132</v>
      </c>
    </row>
    <row r="297" spans="1:65" s="2" customFormat="1" ht="14.45" customHeight="1">
      <c r="A297" s="36"/>
      <c r="B297" s="37"/>
      <c r="C297" s="217" t="s">
        <v>605</v>
      </c>
      <c r="D297" s="217" t="s">
        <v>234</v>
      </c>
      <c r="E297" s="218" t="s">
        <v>965</v>
      </c>
      <c r="F297" s="219" t="s">
        <v>966</v>
      </c>
      <c r="G297" s="220" t="s">
        <v>967</v>
      </c>
      <c r="H297" s="221">
        <v>69</v>
      </c>
      <c r="I297" s="222"/>
      <c r="J297" s="223">
        <f>ROUND(I297*H297,2)</f>
        <v>0</v>
      </c>
      <c r="K297" s="219" t="s">
        <v>139</v>
      </c>
      <c r="L297" s="224"/>
      <c r="M297" s="225" t="s">
        <v>32</v>
      </c>
      <c r="N297" s="226" t="s">
        <v>51</v>
      </c>
      <c r="O297" s="66"/>
      <c r="P297" s="185">
        <f>O297*H297</f>
        <v>0</v>
      </c>
      <c r="Q297" s="185">
        <v>1E-3</v>
      </c>
      <c r="R297" s="185">
        <f>Q297*H297</f>
        <v>6.9000000000000006E-2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342</v>
      </c>
      <c r="AT297" s="187" t="s">
        <v>234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968</v>
      </c>
    </row>
    <row r="298" spans="1:65" s="2" customFormat="1" ht="14.45" customHeight="1">
      <c r="A298" s="36"/>
      <c r="B298" s="37"/>
      <c r="C298" s="176" t="s">
        <v>609</v>
      </c>
      <c r="D298" s="176" t="s">
        <v>135</v>
      </c>
      <c r="E298" s="177" t="s">
        <v>579</v>
      </c>
      <c r="F298" s="178" t="s">
        <v>580</v>
      </c>
      <c r="G298" s="179" t="s">
        <v>191</v>
      </c>
      <c r="H298" s="180">
        <v>63</v>
      </c>
      <c r="I298" s="181"/>
      <c r="J298" s="182">
        <f>ROUND(I298*H298,2)</f>
        <v>0</v>
      </c>
      <c r="K298" s="178" t="s">
        <v>139</v>
      </c>
      <c r="L298" s="41"/>
      <c r="M298" s="183" t="s">
        <v>32</v>
      </c>
      <c r="N298" s="184" t="s">
        <v>51</v>
      </c>
      <c r="O298" s="66"/>
      <c r="P298" s="185">
        <f>O298*H298</f>
        <v>0</v>
      </c>
      <c r="Q298" s="185">
        <v>0</v>
      </c>
      <c r="R298" s="185">
        <f>Q298*H298</f>
        <v>0</v>
      </c>
      <c r="S298" s="185">
        <v>4.4999999999999997E-3</v>
      </c>
      <c r="T298" s="186">
        <f>S298*H298</f>
        <v>0.28349999999999997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150</v>
      </c>
      <c r="AT298" s="187" t="s">
        <v>135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150</v>
      </c>
      <c r="BM298" s="187" t="s">
        <v>1384</v>
      </c>
    </row>
    <row r="299" spans="1:65" s="2" customFormat="1" ht="24.2" customHeight="1">
      <c r="A299" s="36"/>
      <c r="B299" s="37"/>
      <c r="C299" s="176" t="s">
        <v>615</v>
      </c>
      <c r="D299" s="176" t="s">
        <v>135</v>
      </c>
      <c r="E299" s="177" t="s">
        <v>970</v>
      </c>
      <c r="F299" s="178" t="s">
        <v>971</v>
      </c>
      <c r="G299" s="179" t="s">
        <v>191</v>
      </c>
      <c r="H299" s="180">
        <v>4.9059999999999997</v>
      </c>
      <c r="I299" s="181"/>
      <c r="J299" s="182">
        <f>ROUND(I299*H299,2)</f>
        <v>0</v>
      </c>
      <c r="K299" s="178" t="s">
        <v>139</v>
      </c>
      <c r="L299" s="41"/>
      <c r="M299" s="183" t="s">
        <v>32</v>
      </c>
      <c r="N299" s="184" t="s">
        <v>51</v>
      </c>
      <c r="O299" s="66"/>
      <c r="P299" s="185">
        <f>O299*H299</f>
        <v>0</v>
      </c>
      <c r="Q299" s="185">
        <v>0</v>
      </c>
      <c r="R299" s="185">
        <f>Q299*H299</f>
        <v>0</v>
      </c>
      <c r="S299" s="185">
        <v>0</v>
      </c>
      <c r="T299" s="18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259</v>
      </c>
      <c r="AT299" s="187" t="s">
        <v>135</v>
      </c>
      <c r="AU299" s="187" t="s">
        <v>141</v>
      </c>
      <c r="AY299" s="18" t="s">
        <v>132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8" t="s">
        <v>141</v>
      </c>
      <c r="BK299" s="188">
        <f>ROUND(I299*H299,2)</f>
        <v>0</v>
      </c>
      <c r="BL299" s="18" t="s">
        <v>259</v>
      </c>
      <c r="BM299" s="187" t="s">
        <v>1385</v>
      </c>
    </row>
    <row r="300" spans="1:65" s="2" customFormat="1" ht="14.45" customHeight="1">
      <c r="A300" s="36"/>
      <c r="B300" s="37"/>
      <c r="C300" s="217" t="s">
        <v>620</v>
      </c>
      <c r="D300" s="217" t="s">
        <v>234</v>
      </c>
      <c r="E300" s="218" t="s">
        <v>973</v>
      </c>
      <c r="F300" s="219" t="s">
        <v>974</v>
      </c>
      <c r="G300" s="220" t="s">
        <v>242</v>
      </c>
      <c r="H300" s="221">
        <v>5.0000000000000001E-3</v>
      </c>
      <c r="I300" s="222"/>
      <c r="J300" s="223">
        <f>ROUND(I300*H300,2)</f>
        <v>0</v>
      </c>
      <c r="K300" s="219" t="s">
        <v>32</v>
      </c>
      <c r="L300" s="224"/>
      <c r="M300" s="225" t="s">
        <v>32</v>
      </c>
      <c r="N300" s="226" t="s">
        <v>51</v>
      </c>
      <c r="O300" s="66"/>
      <c r="P300" s="185">
        <f>O300*H300</f>
        <v>0</v>
      </c>
      <c r="Q300" s="185">
        <v>1</v>
      </c>
      <c r="R300" s="185">
        <f>Q300*H300</f>
        <v>5.0000000000000001E-3</v>
      </c>
      <c r="S300" s="185">
        <v>0</v>
      </c>
      <c r="T300" s="18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7" t="s">
        <v>342</v>
      </c>
      <c r="AT300" s="187" t="s">
        <v>234</v>
      </c>
      <c r="AU300" s="187" t="s">
        <v>141</v>
      </c>
      <c r="AY300" s="18" t="s">
        <v>132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8" t="s">
        <v>141</v>
      </c>
      <c r="BK300" s="188">
        <f>ROUND(I300*H300,2)</f>
        <v>0</v>
      </c>
      <c r="BL300" s="18" t="s">
        <v>259</v>
      </c>
      <c r="BM300" s="187" t="s">
        <v>1386</v>
      </c>
    </row>
    <row r="301" spans="1:65" s="13" customFormat="1">
      <c r="B301" s="194"/>
      <c r="C301" s="195"/>
      <c r="D301" s="196" t="s">
        <v>193</v>
      </c>
      <c r="E301" s="195"/>
      <c r="F301" s="198" t="s">
        <v>976</v>
      </c>
      <c r="G301" s="195"/>
      <c r="H301" s="199">
        <v>5.0000000000000001E-3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193</v>
      </c>
      <c r="AU301" s="205" t="s">
        <v>141</v>
      </c>
      <c r="AV301" s="13" t="s">
        <v>141</v>
      </c>
      <c r="AW301" s="13" t="s">
        <v>4</v>
      </c>
      <c r="AX301" s="13" t="s">
        <v>21</v>
      </c>
      <c r="AY301" s="205" t="s">
        <v>132</v>
      </c>
    </row>
    <row r="302" spans="1:65" s="2" customFormat="1" ht="14.45" customHeight="1">
      <c r="A302" s="36"/>
      <c r="B302" s="37"/>
      <c r="C302" s="176" t="s">
        <v>625</v>
      </c>
      <c r="D302" s="176" t="s">
        <v>135</v>
      </c>
      <c r="E302" s="177" t="s">
        <v>583</v>
      </c>
      <c r="F302" s="178" t="s">
        <v>584</v>
      </c>
      <c r="G302" s="179" t="s">
        <v>191</v>
      </c>
      <c r="H302" s="180">
        <v>63</v>
      </c>
      <c r="I302" s="181"/>
      <c r="J302" s="182">
        <f>ROUND(I302*H302,2)</f>
        <v>0</v>
      </c>
      <c r="K302" s="178" t="s">
        <v>139</v>
      </c>
      <c r="L302" s="41"/>
      <c r="M302" s="183" t="s">
        <v>32</v>
      </c>
      <c r="N302" s="184" t="s">
        <v>51</v>
      </c>
      <c r="O302" s="66"/>
      <c r="P302" s="185">
        <f>O302*H302</f>
        <v>0</v>
      </c>
      <c r="Q302" s="185">
        <v>4.0000000000000002E-4</v>
      </c>
      <c r="R302" s="185">
        <f>Q302*H302</f>
        <v>2.52E-2</v>
      </c>
      <c r="S302" s="185">
        <v>0</v>
      </c>
      <c r="T302" s="18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7" t="s">
        <v>259</v>
      </c>
      <c r="AT302" s="187" t="s">
        <v>135</v>
      </c>
      <c r="AU302" s="187" t="s">
        <v>141</v>
      </c>
      <c r="AY302" s="18" t="s">
        <v>132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8" t="s">
        <v>141</v>
      </c>
      <c r="BK302" s="188">
        <f>ROUND(I302*H302,2)</f>
        <v>0</v>
      </c>
      <c r="BL302" s="18" t="s">
        <v>259</v>
      </c>
      <c r="BM302" s="187" t="s">
        <v>977</v>
      </c>
    </row>
    <row r="303" spans="1:65" s="2" customFormat="1" ht="14.45" customHeight="1">
      <c r="A303" s="36"/>
      <c r="B303" s="37"/>
      <c r="C303" s="217" t="s">
        <v>629</v>
      </c>
      <c r="D303" s="217" t="s">
        <v>234</v>
      </c>
      <c r="E303" s="218" t="s">
        <v>587</v>
      </c>
      <c r="F303" s="219" t="s">
        <v>978</v>
      </c>
      <c r="G303" s="220" t="s">
        <v>191</v>
      </c>
      <c r="H303" s="221">
        <v>75.599999999999994</v>
      </c>
      <c r="I303" s="222"/>
      <c r="J303" s="223">
        <f>ROUND(I303*H303,2)</f>
        <v>0</v>
      </c>
      <c r="K303" s="219" t="s">
        <v>139</v>
      </c>
      <c r="L303" s="224"/>
      <c r="M303" s="225" t="s">
        <v>32</v>
      </c>
      <c r="N303" s="226" t="s">
        <v>51</v>
      </c>
      <c r="O303" s="66"/>
      <c r="P303" s="185">
        <f>O303*H303</f>
        <v>0</v>
      </c>
      <c r="Q303" s="185">
        <v>3.8800000000000002E-3</v>
      </c>
      <c r="R303" s="185">
        <f>Q303*H303</f>
        <v>0.29332799999999998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342</v>
      </c>
      <c r="AT303" s="187" t="s">
        <v>234</v>
      </c>
      <c r="AU303" s="187" t="s">
        <v>141</v>
      </c>
      <c r="AY303" s="18" t="s">
        <v>132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8" t="s">
        <v>141</v>
      </c>
      <c r="BK303" s="188">
        <f>ROUND(I303*H303,2)</f>
        <v>0</v>
      </c>
      <c r="BL303" s="18" t="s">
        <v>259</v>
      </c>
      <c r="BM303" s="187" t="s">
        <v>979</v>
      </c>
    </row>
    <row r="304" spans="1:65" s="13" customFormat="1">
      <c r="B304" s="194"/>
      <c r="C304" s="195"/>
      <c r="D304" s="196" t="s">
        <v>193</v>
      </c>
      <c r="E304" s="195"/>
      <c r="F304" s="198" t="s">
        <v>590</v>
      </c>
      <c r="G304" s="195"/>
      <c r="H304" s="199">
        <v>75.599999999999994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193</v>
      </c>
      <c r="AU304" s="205" t="s">
        <v>141</v>
      </c>
      <c r="AV304" s="13" t="s">
        <v>141</v>
      </c>
      <c r="AW304" s="13" t="s">
        <v>4</v>
      </c>
      <c r="AX304" s="13" t="s">
        <v>21</v>
      </c>
      <c r="AY304" s="205" t="s">
        <v>132</v>
      </c>
    </row>
    <row r="305" spans="1:65" s="2" customFormat="1" ht="24.2" customHeight="1">
      <c r="A305" s="36"/>
      <c r="B305" s="37"/>
      <c r="C305" s="176" t="s">
        <v>634</v>
      </c>
      <c r="D305" s="176" t="s">
        <v>135</v>
      </c>
      <c r="E305" s="177" t="s">
        <v>592</v>
      </c>
      <c r="F305" s="178" t="s">
        <v>1387</v>
      </c>
      <c r="G305" s="179" t="s">
        <v>191</v>
      </c>
      <c r="H305" s="180">
        <v>63</v>
      </c>
      <c r="I305" s="181"/>
      <c r="J305" s="182">
        <f>ROUND(I305*H305,2)</f>
        <v>0</v>
      </c>
      <c r="K305" s="178" t="s">
        <v>139</v>
      </c>
      <c r="L305" s="41"/>
      <c r="M305" s="183" t="s">
        <v>32</v>
      </c>
      <c r="N305" s="184" t="s">
        <v>51</v>
      </c>
      <c r="O305" s="66"/>
      <c r="P305" s="185">
        <f>O305*H305</f>
        <v>0</v>
      </c>
      <c r="Q305" s="185">
        <v>4.0000000000000003E-5</v>
      </c>
      <c r="R305" s="185">
        <f>Q305*H305</f>
        <v>2.5200000000000001E-3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259</v>
      </c>
      <c r="AT305" s="187" t="s">
        <v>135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980</v>
      </c>
    </row>
    <row r="306" spans="1:65" s="2" customFormat="1" ht="14.45" customHeight="1">
      <c r="A306" s="36"/>
      <c r="B306" s="37"/>
      <c r="C306" s="217" t="s">
        <v>640</v>
      </c>
      <c r="D306" s="217" t="s">
        <v>234</v>
      </c>
      <c r="E306" s="218" t="s">
        <v>596</v>
      </c>
      <c r="F306" s="219" t="s">
        <v>597</v>
      </c>
      <c r="G306" s="220" t="s">
        <v>191</v>
      </c>
      <c r="H306" s="221">
        <v>75.599999999999994</v>
      </c>
      <c r="I306" s="222"/>
      <c r="J306" s="223">
        <f>ROUND(I306*H306,2)</f>
        <v>0</v>
      </c>
      <c r="K306" s="219" t="s">
        <v>139</v>
      </c>
      <c r="L306" s="224"/>
      <c r="M306" s="225" t="s">
        <v>32</v>
      </c>
      <c r="N306" s="226" t="s">
        <v>51</v>
      </c>
      <c r="O306" s="66"/>
      <c r="P306" s="185">
        <f>O306*H306</f>
        <v>0</v>
      </c>
      <c r="Q306" s="185">
        <v>5.0000000000000001E-4</v>
      </c>
      <c r="R306" s="185">
        <f>Q306*H306</f>
        <v>3.78E-2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342</v>
      </c>
      <c r="AT306" s="187" t="s">
        <v>234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981</v>
      </c>
    </row>
    <row r="307" spans="1:65" s="13" customFormat="1">
      <c r="B307" s="194"/>
      <c r="C307" s="195"/>
      <c r="D307" s="196" t="s">
        <v>193</v>
      </c>
      <c r="E307" s="195"/>
      <c r="F307" s="198" t="s">
        <v>590</v>
      </c>
      <c r="G307" s="195"/>
      <c r="H307" s="199">
        <v>75.599999999999994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193</v>
      </c>
      <c r="AU307" s="205" t="s">
        <v>141</v>
      </c>
      <c r="AV307" s="13" t="s">
        <v>141</v>
      </c>
      <c r="AW307" s="13" t="s">
        <v>4</v>
      </c>
      <c r="AX307" s="13" t="s">
        <v>21</v>
      </c>
      <c r="AY307" s="205" t="s">
        <v>132</v>
      </c>
    </row>
    <row r="308" spans="1:65" s="2" customFormat="1" ht="24.2" customHeight="1">
      <c r="A308" s="36"/>
      <c r="B308" s="37"/>
      <c r="C308" s="176" t="s">
        <v>645</v>
      </c>
      <c r="D308" s="176" t="s">
        <v>135</v>
      </c>
      <c r="E308" s="177" t="s">
        <v>600</v>
      </c>
      <c r="F308" s="178" t="s">
        <v>601</v>
      </c>
      <c r="G308" s="179" t="s">
        <v>242</v>
      </c>
      <c r="H308" s="180">
        <v>0.433</v>
      </c>
      <c r="I308" s="181"/>
      <c r="J308" s="182">
        <f>ROUND(I308*H308,2)</f>
        <v>0</v>
      </c>
      <c r="K308" s="178" t="s">
        <v>139</v>
      </c>
      <c r="L308" s="41"/>
      <c r="M308" s="183" t="s">
        <v>32</v>
      </c>
      <c r="N308" s="184" t="s">
        <v>51</v>
      </c>
      <c r="O308" s="66"/>
      <c r="P308" s="185">
        <f>O308*H308</f>
        <v>0</v>
      </c>
      <c r="Q308" s="185">
        <v>0</v>
      </c>
      <c r="R308" s="185">
        <f>Q308*H308</f>
        <v>0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259</v>
      </c>
      <c r="AT308" s="187" t="s">
        <v>135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982</v>
      </c>
    </row>
    <row r="309" spans="1:65" s="2" customFormat="1" ht="24.2" customHeight="1">
      <c r="A309" s="36"/>
      <c r="B309" s="37"/>
      <c r="C309" s="176" t="s">
        <v>650</v>
      </c>
      <c r="D309" s="176" t="s">
        <v>135</v>
      </c>
      <c r="E309" s="177" t="s">
        <v>1388</v>
      </c>
      <c r="F309" s="178" t="s">
        <v>1389</v>
      </c>
      <c r="G309" s="179" t="s">
        <v>242</v>
      </c>
      <c r="H309" s="180">
        <v>0.433</v>
      </c>
      <c r="I309" s="181"/>
      <c r="J309" s="182">
        <f>ROUND(I309*H309,2)</f>
        <v>0</v>
      </c>
      <c r="K309" s="178" t="s">
        <v>139</v>
      </c>
      <c r="L309" s="41"/>
      <c r="M309" s="183" t="s">
        <v>32</v>
      </c>
      <c r="N309" s="184" t="s">
        <v>51</v>
      </c>
      <c r="O309" s="66"/>
      <c r="P309" s="185">
        <f>O309*H309</f>
        <v>0</v>
      </c>
      <c r="Q309" s="185">
        <v>0</v>
      </c>
      <c r="R309" s="185">
        <f>Q309*H309</f>
        <v>0</v>
      </c>
      <c r="S309" s="185">
        <v>0</v>
      </c>
      <c r="T309" s="18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7" t="s">
        <v>259</v>
      </c>
      <c r="AT309" s="187" t="s">
        <v>135</v>
      </c>
      <c r="AU309" s="187" t="s">
        <v>141</v>
      </c>
      <c r="AY309" s="18" t="s">
        <v>132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18" t="s">
        <v>141</v>
      </c>
      <c r="BK309" s="188">
        <f>ROUND(I309*H309,2)</f>
        <v>0</v>
      </c>
      <c r="BL309" s="18" t="s">
        <v>259</v>
      </c>
      <c r="BM309" s="187" t="s">
        <v>1390</v>
      </c>
    </row>
    <row r="310" spans="1:65" s="12" customFormat="1" ht="22.9" customHeight="1">
      <c r="B310" s="160"/>
      <c r="C310" s="161"/>
      <c r="D310" s="162" t="s">
        <v>78</v>
      </c>
      <c r="E310" s="174" t="s">
        <v>603</v>
      </c>
      <c r="F310" s="174" t="s">
        <v>604</v>
      </c>
      <c r="G310" s="161"/>
      <c r="H310" s="161"/>
      <c r="I310" s="164"/>
      <c r="J310" s="175">
        <f>BK310</f>
        <v>0</v>
      </c>
      <c r="K310" s="161"/>
      <c r="L310" s="166"/>
      <c r="M310" s="167"/>
      <c r="N310" s="168"/>
      <c r="O310" s="168"/>
      <c r="P310" s="169">
        <f>SUM(P311:P335)</f>
        <v>0</v>
      </c>
      <c r="Q310" s="168"/>
      <c r="R310" s="169">
        <f>SUM(R311:R335)</f>
        <v>2.9866145999999993</v>
      </c>
      <c r="S310" s="168"/>
      <c r="T310" s="170">
        <f>SUM(T311:T335)</f>
        <v>0</v>
      </c>
      <c r="AR310" s="171" t="s">
        <v>141</v>
      </c>
      <c r="AT310" s="172" t="s">
        <v>78</v>
      </c>
      <c r="AU310" s="172" t="s">
        <v>21</v>
      </c>
      <c r="AY310" s="171" t="s">
        <v>132</v>
      </c>
      <c r="BK310" s="173">
        <f>SUM(BK311:BK335)</f>
        <v>0</v>
      </c>
    </row>
    <row r="311" spans="1:65" s="2" customFormat="1" ht="14.45" customHeight="1">
      <c r="A311" s="36"/>
      <c r="B311" s="37"/>
      <c r="C311" s="176" t="s">
        <v>655</v>
      </c>
      <c r="D311" s="176" t="s">
        <v>135</v>
      </c>
      <c r="E311" s="177" t="s">
        <v>606</v>
      </c>
      <c r="F311" s="178" t="s">
        <v>607</v>
      </c>
      <c r="G311" s="179" t="s">
        <v>191</v>
      </c>
      <c r="H311" s="180">
        <v>122.72</v>
      </c>
      <c r="I311" s="181"/>
      <c r="J311" s="182">
        <f>ROUND(I311*H311,2)</f>
        <v>0</v>
      </c>
      <c r="K311" s="178" t="s">
        <v>139</v>
      </c>
      <c r="L311" s="41"/>
      <c r="M311" s="183" t="s">
        <v>32</v>
      </c>
      <c r="N311" s="184" t="s">
        <v>51</v>
      </c>
      <c r="O311" s="66"/>
      <c r="P311" s="185">
        <f>O311*H311</f>
        <v>0</v>
      </c>
      <c r="Q311" s="185">
        <v>6.0299999999999998E-3</v>
      </c>
      <c r="R311" s="185">
        <f>Q311*H311</f>
        <v>0.74000159999999993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259</v>
      </c>
      <c r="AT311" s="187" t="s">
        <v>135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983</v>
      </c>
    </row>
    <row r="312" spans="1:65" s="2" customFormat="1" ht="14.45" customHeight="1">
      <c r="A312" s="36"/>
      <c r="B312" s="37"/>
      <c r="C312" s="217" t="s">
        <v>659</v>
      </c>
      <c r="D312" s="217" t="s">
        <v>234</v>
      </c>
      <c r="E312" s="218" t="s">
        <v>610</v>
      </c>
      <c r="F312" s="219" t="s">
        <v>611</v>
      </c>
      <c r="G312" s="220" t="s">
        <v>198</v>
      </c>
      <c r="H312" s="221">
        <v>15.462</v>
      </c>
      <c r="I312" s="222"/>
      <c r="J312" s="223">
        <f>ROUND(I312*H312,2)</f>
        <v>0</v>
      </c>
      <c r="K312" s="219" t="s">
        <v>139</v>
      </c>
      <c r="L312" s="224"/>
      <c r="M312" s="225" t="s">
        <v>32</v>
      </c>
      <c r="N312" s="226" t="s">
        <v>51</v>
      </c>
      <c r="O312" s="66"/>
      <c r="P312" s="185">
        <f>O312*H312</f>
        <v>0</v>
      </c>
      <c r="Q312" s="185">
        <v>0.04</v>
      </c>
      <c r="R312" s="185">
        <f>Q312*H312</f>
        <v>0.61848000000000003</v>
      </c>
      <c r="S312" s="185">
        <v>0</v>
      </c>
      <c r="T312" s="18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7" t="s">
        <v>342</v>
      </c>
      <c r="AT312" s="187" t="s">
        <v>234</v>
      </c>
      <c r="AU312" s="187" t="s">
        <v>141</v>
      </c>
      <c r="AY312" s="18" t="s">
        <v>132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18" t="s">
        <v>141</v>
      </c>
      <c r="BK312" s="188">
        <f>ROUND(I312*H312,2)</f>
        <v>0</v>
      </c>
      <c r="BL312" s="18" t="s">
        <v>259</v>
      </c>
      <c r="BM312" s="187" t="s">
        <v>984</v>
      </c>
    </row>
    <row r="313" spans="1:65" s="13" customFormat="1">
      <c r="B313" s="194"/>
      <c r="C313" s="195"/>
      <c r="D313" s="196" t="s">
        <v>193</v>
      </c>
      <c r="E313" s="197" t="s">
        <v>32</v>
      </c>
      <c r="F313" s="198" t="s">
        <v>613</v>
      </c>
      <c r="G313" s="195"/>
      <c r="H313" s="199">
        <v>14.726000000000001</v>
      </c>
      <c r="I313" s="200"/>
      <c r="J313" s="195"/>
      <c r="K313" s="195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193</v>
      </c>
      <c r="AU313" s="205" t="s">
        <v>141</v>
      </c>
      <c r="AV313" s="13" t="s">
        <v>141</v>
      </c>
      <c r="AW313" s="13" t="s">
        <v>41</v>
      </c>
      <c r="AX313" s="13" t="s">
        <v>21</v>
      </c>
      <c r="AY313" s="205" t="s">
        <v>132</v>
      </c>
    </row>
    <row r="314" spans="1:65" s="13" customFormat="1">
      <c r="B314" s="194"/>
      <c r="C314" s="195"/>
      <c r="D314" s="196" t="s">
        <v>193</v>
      </c>
      <c r="E314" s="195"/>
      <c r="F314" s="198" t="s">
        <v>614</v>
      </c>
      <c r="G314" s="195"/>
      <c r="H314" s="199">
        <v>15.462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193</v>
      </c>
      <c r="AU314" s="205" t="s">
        <v>141</v>
      </c>
      <c r="AV314" s="13" t="s">
        <v>141</v>
      </c>
      <c r="AW314" s="13" t="s">
        <v>4</v>
      </c>
      <c r="AX314" s="13" t="s">
        <v>21</v>
      </c>
      <c r="AY314" s="205" t="s">
        <v>132</v>
      </c>
    </row>
    <row r="315" spans="1:65" s="2" customFormat="1" ht="24.2" customHeight="1">
      <c r="A315" s="36"/>
      <c r="B315" s="37"/>
      <c r="C315" s="176" t="s">
        <v>663</v>
      </c>
      <c r="D315" s="176" t="s">
        <v>135</v>
      </c>
      <c r="E315" s="177" t="s">
        <v>616</v>
      </c>
      <c r="F315" s="178" t="s">
        <v>617</v>
      </c>
      <c r="G315" s="179" t="s">
        <v>191</v>
      </c>
      <c r="H315" s="180">
        <v>152.32</v>
      </c>
      <c r="I315" s="181"/>
      <c r="J315" s="182">
        <f>ROUND(I315*H315,2)</f>
        <v>0</v>
      </c>
      <c r="K315" s="178" t="s">
        <v>139</v>
      </c>
      <c r="L315" s="41"/>
      <c r="M315" s="183" t="s">
        <v>32</v>
      </c>
      <c r="N315" s="184" t="s">
        <v>51</v>
      </c>
      <c r="O315" s="66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7" t="s">
        <v>259</v>
      </c>
      <c r="AT315" s="187" t="s">
        <v>135</v>
      </c>
      <c r="AU315" s="187" t="s">
        <v>141</v>
      </c>
      <c r="AY315" s="18" t="s">
        <v>132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8" t="s">
        <v>141</v>
      </c>
      <c r="BK315" s="188">
        <f>ROUND(I315*H315,2)</f>
        <v>0</v>
      </c>
      <c r="BL315" s="18" t="s">
        <v>259</v>
      </c>
      <c r="BM315" s="187" t="s">
        <v>985</v>
      </c>
    </row>
    <row r="316" spans="1:65" s="2" customFormat="1" ht="14.45" customHeight="1">
      <c r="A316" s="36"/>
      <c r="B316" s="37"/>
      <c r="C316" s="217" t="s">
        <v>669</v>
      </c>
      <c r="D316" s="217" t="s">
        <v>234</v>
      </c>
      <c r="E316" s="218" t="s">
        <v>621</v>
      </c>
      <c r="F316" s="219" t="s">
        <v>622</v>
      </c>
      <c r="G316" s="220" t="s">
        <v>191</v>
      </c>
      <c r="H316" s="221">
        <v>307.68599999999998</v>
      </c>
      <c r="I316" s="222"/>
      <c r="J316" s="223">
        <f>ROUND(I316*H316,2)</f>
        <v>0</v>
      </c>
      <c r="K316" s="219" t="s">
        <v>139</v>
      </c>
      <c r="L316" s="224"/>
      <c r="M316" s="225" t="s">
        <v>32</v>
      </c>
      <c r="N316" s="226" t="s">
        <v>51</v>
      </c>
      <c r="O316" s="66"/>
      <c r="P316" s="185">
        <f>O316*H316</f>
        <v>0</v>
      </c>
      <c r="Q316" s="185">
        <v>3.9199999999999999E-3</v>
      </c>
      <c r="R316" s="185">
        <f>Q316*H316</f>
        <v>1.2061291199999999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342</v>
      </c>
      <c r="AT316" s="187" t="s">
        <v>234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986</v>
      </c>
    </row>
    <row r="317" spans="1:65" s="13" customFormat="1">
      <c r="B317" s="194"/>
      <c r="C317" s="195"/>
      <c r="D317" s="196" t="s">
        <v>193</v>
      </c>
      <c r="E317" s="195"/>
      <c r="F317" s="198" t="s">
        <v>987</v>
      </c>
      <c r="G317" s="195"/>
      <c r="H317" s="199">
        <v>307.68599999999998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193</v>
      </c>
      <c r="AU317" s="205" t="s">
        <v>141</v>
      </c>
      <c r="AV317" s="13" t="s">
        <v>141</v>
      </c>
      <c r="AW317" s="13" t="s">
        <v>4</v>
      </c>
      <c r="AX317" s="13" t="s">
        <v>21</v>
      </c>
      <c r="AY317" s="205" t="s">
        <v>132</v>
      </c>
    </row>
    <row r="318" spans="1:65" s="2" customFormat="1" ht="14.45" customHeight="1">
      <c r="A318" s="36"/>
      <c r="B318" s="37"/>
      <c r="C318" s="176" t="s">
        <v>673</v>
      </c>
      <c r="D318" s="176" t="s">
        <v>135</v>
      </c>
      <c r="E318" s="177" t="s">
        <v>626</v>
      </c>
      <c r="F318" s="178" t="s">
        <v>627</v>
      </c>
      <c r="G318" s="179" t="s">
        <v>191</v>
      </c>
      <c r="H318" s="180">
        <v>152.32</v>
      </c>
      <c r="I318" s="181"/>
      <c r="J318" s="182">
        <f>ROUND(I318*H318,2)</f>
        <v>0</v>
      </c>
      <c r="K318" s="178" t="s">
        <v>139</v>
      </c>
      <c r="L318" s="41"/>
      <c r="M318" s="183" t="s">
        <v>32</v>
      </c>
      <c r="N318" s="184" t="s">
        <v>51</v>
      </c>
      <c r="O318" s="66"/>
      <c r="P318" s="185">
        <f>O318*H318</f>
        <v>0</v>
      </c>
      <c r="Q318" s="185">
        <v>3.0000000000000001E-5</v>
      </c>
      <c r="R318" s="185">
        <f>Q318*H318</f>
        <v>4.5696000000000001E-3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259</v>
      </c>
      <c r="AT318" s="187" t="s">
        <v>135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988</v>
      </c>
    </row>
    <row r="319" spans="1:65" s="2" customFormat="1" ht="14.45" customHeight="1">
      <c r="A319" s="36"/>
      <c r="B319" s="37"/>
      <c r="C319" s="217" t="s">
        <v>677</v>
      </c>
      <c r="D319" s="217" t="s">
        <v>234</v>
      </c>
      <c r="E319" s="218" t="s">
        <v>630</v>
      </c>
      <c r="F319" s="219" t="s">
        <v>631</v>
      </c>
      <c r="G319" s="220" t="s">
        <v>191</v>
      </c>
      <c r="H319" s="221">
        <v>159.93600000000001</v>
      </c>
      <c r="I319" s="222"/>
      <c r="J319" s="223">
        <f>ROUND(I319*H319,2)</f>
        <v>0</v>
      </c>
      <c r="K319" s="219" t="s">
        <v>139</v>
      </c>
      <c r="L319" s="224"/>
      <c r="M319" s="225" t="s">
        <v>32</v>
      </c>
      <c r="N319" s="226" t="s">
        <v>51</v>
      </c>
      <c r="O319" s="66"/>
      <c r="P319" s="185">
        <f>O319*H319</f>
        <v>0</v>
      </c>
      <c r="Q319" s="185">
        <v>1.8000000000000001E-4</v>
      </c>
      <c r="R319" s="185">
        <f>Q319*H319</f>
        <v>2.8788480000000002E-2</v>
      </c>
      <c r="S319" s="185">
        <v>0</v>
      </c>
      <c r="T319" s="18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7" t="s">
        <v>342</v>
      </c>
      <c r="AT319" s="187" t="s">
        <v>234</v>
      </c>
      <c r="AU319" s="187" t="s">
        <v>141</v>
      </c>
      <c r="AY319" s="18" t="s">
        <v>132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18" t="s">
        <v>141</v>
      </c>
      <c r="BK319" s="188">
        <f>ROUND(I319*H319,2)</f>
        <v>0</v>
      </c>
      <c r="BL319" s="18" t="s">
        <v>259</v>
      </c>
      <c r="BM319" s="187" t="s">
        <v>989</v>
      </c>
    </row>
    <row r="320" spans="1:65" s="13" customFormat="1">
      <c r="B320" s="194"/>
      <c r="C320" s="195"/>
      <c r="D320" s="196" t="s">
        <v>193</v>
      </c>
      <c r="E320" s="195"/>
      <c r="F320" s="198" t="s">
        <v>990</v>
      </c>
      <c r="G320" s="195"/>
      <c r="H320" s="199">
        <v>159.93600000000001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193</v>
      </c>
      <c r="AU320" s="205" t="s">
        <v>141</v>
      </c>
      <c r="AV320" s="13" t="s">
        <v>141</v>
      </c>
      <c r="AW320" s="13" t="s">
        <v>4</v>
      </c>
      <c r="AX320" s="13" t="s">
        <v>21</v>
      </c>
      <c r="AY320" s="205" t="s">
        <v>132</v>
      </c>
    </row>
    <row r="321" spans="1:65" s="2" customFormat="1" ht="24.2" customHeight="1">
      <c r="A321" s="36"/>
      <c r="B321" s="37"/>
      <c r="C321" s="176" t="s">
        <v>681</v>
      </c>
      <c r="D321" s="176" t="s">
        <v>135</v>
      </c>
      <c r="E321" s="177" t="s">
        <v>635</v>
      </c>
      <c r="F321" s="178" t="s">
        <v>636</v>
      </c>
      <c r="G321" s="179" t="s">
        <v>191</v>
      </c>
      <c r="H321" s="180">
        <v>24.63</v>
      </c>
      <c r="I321" s="181"/>
      <c r="J321" s="182">
        <f>ROUND(I321*H321,2)</f>
        <v>0</v>
      </c>
      <c r="K321" s="178" t="s">
        <v>139</v>
      </c>
      <c r="L321" s="41"/>
      <c r="M321" s="183" t="s">
        <v>32</v>
      </c>
      <c r="N321" s="184" t="s">
        <v>51</v>
      </c>
      <c r="O321" s="66"/>
      <c r="P321" s="185">
        <f>O321*H321</f>
        <v>0</v>
      </c>
      <c r="Q321" s="185">
        <v>6.0600000000000003E-3</v>
      </c>
      <c r="R321" s="185">
        <f>Q321*H321</f>
        <v>0.1492578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259</v>
      </c>
      <c r="AT321" s="187" t="s">
        <v>135</v>
      </c>
      <c r="AU321" s="187" t="s">
        <v>141</v>
      </c>
      <c r="AY321" s="18" t="s">
        <v>132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8" t="s">
        <v>141</v>
      </c>
      <c r="BK321" s="188">
        <f>ROUND(I321*H321,2)</f>
        <v>0</v>
      </c>
      <c r="BL321" s="18" t="s">
        <v>259</v>
      </c>
      <c r="BM321" s="187" t="s">
        <v>1391</v>
      </c>
    </row>
    <row r="322" spans="1:65" s="13" customFormat="1">
      <c r="B322" s="194"/>
      <c r="C322" s="195"/>
      <c r="D322" s="196" t="s">
        <v>193</v>
      </c>
      <c r="E322" s="197" t="s">
        <v>32</v>
      </c>
      <c r="F322" s="198" t="s">
        <v>992</v>
      </c>
      <c r="G322" s="195"/>
      <c r="H322" s="199">
        <v>27.83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193</v>
      </c>
      <c r="AU322" s="205" t="s">
        <v>141</v>
      </c>
      <c r="AV322" s="13" t="s">
        <v>141</v>
      </c>
      <c r="AW322" s="13" t="s">
        <v>41</v>
      </c>
      <c r="AX322" s="13" t="s">
        <v>79</v>
      </c>
      <c r="AY322" s="205" t="s">
        <v>132</v>
      </c>
    </row>
    <row r="323" spans="1:65" s="13" customFormat="1">
      <c r="B323" s="194"/>
      <c r="C323" s="195"/>
      <c r="D323" s="196" t="s">
        <v>193</v>
      </c>
      <c r="E323" s="197" t="s">
        <v>32</v>
      </c>
      <c r="F323" s="198" t="s">
        <v>993</v>
      </c>
      <c r="G323" s="195"/>
      <c r="H323" s="199">
        <v>-3.2</v>
      </c>
      <c r="I323" s="200"/>
      <c r="J323" s="195"/>
      <c r="K323" s="195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193</v>
      </c>
      <c r="AU323" s="205" t="s">
        <v>141</v>
      </c>
      <c r="AV323" s="13" t="s">
        <v>141</v>
      </c>
      <c r="AW323" s="13" t="s">
        <v>41</v>
      </c>
      <c r="AX323" s="13" t="s">
        <v>79</v>
      </c>
      <c r="AY323" s="205" t="s">
        <v>132</v>
      </c>
    </row>
    <row r="324" spans="1:65" s="14" customFormat="1">
      <c r="B324" s="206"/>
      <c r="C324" s="207"/>
      <c r="D324" s="196" t="s">
        <v>193</v>
      </c>
      <c r="E324" s="208" t="s">
        <v>32</v>
      </c>
      <c r="F324" s="209" t="s">
        <v>195</v>
      </c>
      <c r="G324" s="207"/>
      <c r="H324" s="210">
        <v>24.63</v>
      </c>
      <c r="I324" s="211"/>
      <c r="J324" s="207"/>
      <c r="K324" s="207"/>
      <c r="L324" s="212"/>
      <c r="M324" s="213"/>
      <c r="N324" s="214"/>
      <c r="O324" s="214"/>
      <c r="P324" s="214"/>
      <c r="Q324" s="214"/>
      <c r="R324" s="214"/>
      <c r="S324" s="214"/>
      <c r="T324" s="215"/>
      <c r="AT324" s="216" t="s">
        <v>193</v>
      </c>
      <c r="AU324" s="216" t="s">
        <v>141</v>
      </c>
      <c r="AV324" s="14" t="s">
        <v>150</v>
      </c>
      <c r="AW324" s="14" t="s">
        <v>41</v>
      </c>
      <c r="AX324" s="14" t="s">
        <v>21</v>
      </c>
      <c r="AY324" s="216" t="s">
        <v>132</v>
      </c>
    </row>
    <row r="325" spans="1:65" s="2" customFormat="1" ht="14.45" customHeight="1">
      <c r="A325" s="36"/>
      <c r="B325" s="37"/>
      <c r="C325" s="217" t="s">
        <v>687</v>
      </c>
      <c r="D325" s="217" t="s">
        <v>234</v>
      </c>
      <c r="E325" s="218" t="s">
        <v>641</v>
      </c>
      <c r="F325" s="219" t="s">
        <v>642</v>
      </c>
      <c r="G325" s="220" t="s">
        <v>191</v>
      </c>
      <c r="H325" s="221">
        <v>24.645</v>
      </c>
      <c r="I325" s="222"/>
      <c r="J325" s="223">
        <f>ROUND(I325*H325,2)</f>
        <v>0</v>
      </c>
      <c r="K325" s="219" t="s">
        <v>139</v>
      </c>
      <c r="L325" s="224"/>
      <c r="M325" s="225" t="s">
        <v>32</v>
      </c>
      <c r="N325" s="226" t="s">
        <v>51</v>
      </c>
      <c r="O325" s="66"/>
      <c r="P325" s="185">
        <f>O325*H325</f>
        <v>0</v>
      </c>
      <c r="Q325" s="185">
        <v>8.0000000000000002E-3</v>
      </c>
      <c r="R325" s="185">
        <f>Q325*H325</f>
        <v>0.19716</v>
      </c>
      <c r="S325" s="185">
        <v>0</v>
      </c>
      <c r="T325" s="18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7" t="s">
        <v>342</v>
      </c>
      <c r="AT325" s="187" t="s">
        <v>234</v>
      </c>
      <c r="AU325" s="187" t="s">
        <v>141</v>
      </c>
      <c r="AY325" s="18" t="s">
        <v>132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8" t="s">
        <v>141</v>
      </c>
      <c r="BK325" s="188">
        <f>ROUND(I325*H325,2)</f>
        <v>0</v>
      </c>
      <c r="BL325" s="18" t="s">
        <v>259</v>
      </c>
      <c r="BM325" s="187" t="s">
        <v>1392</v>
      </c>
    </row>
    <row r="326" spans="1:65" s="13" customFormat="1">
      <c r="B326" s="194"/>
      <c r="C326" s="195"/>
      <c r="D326" s="196" t="s">
        <v>193</v>
      </c>
      <c r="E326" s="195"/>
      <c r="F326" s="198" t="s">
        <v>995</v>
      </c>
      <c r="G326" s="195"/>
      <c r="H326" s="199">
        <v>24.645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193</v>
      </c>
      <c r="AU326" s="205" t="s">
        <v>141</v>
      </c>
      <c r="AV326" s="13" t="s">
        <v>141</v>
      </c>
      <c r="AW326" s="13" t="s">
        <v>4</v>
      </c>
      <c r="AX326" s="13" t="s">
        <v>21</v>
      </c>
      <c r="AY326" s="205" t="s">
        <v>132</v>
      </c>
    </row>
    <row r="327" spans="1:65" s="2" customFormat="1" ht="24.2" customHeight="1">
      <c r="A327" s="36"/>
      <c r="B327" s="37"/>
      <c r="C327" s="176" t="s">
        <v>694</v>
      </c>
      <c r="D327" s="176" t="s">
        <v>135</v>
      </c>
      <c r="E327" s="177" t="s">
        <v>646</v>
      </c>
      <c r="F327" s="178" t="s">
        <v>647</v>
      </c>
      <c r="G327" s="179" t="s">
        <v>191</v>
      </c>
      <c r="H327" s="180">
        <v>6.9</v>
      </c>
      <c r="I327" s="181"/>
      <c r="J327" s="182">
        <f>ROUND(I327*H327,2)</f>
        <v>0</v>
      </c>
      <c r="K327" s="178" t="s">
        <v>139</v>
      </c>
      <c r="L327" s="41"/>
      <c r="M327" s="183" t="s">
        <v>32</v>
      </c>
      <c r="N327" s="184" t="s">
        <v>51</v>
      </c>
      <c r="O327" s="66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259</v>
      </c>
      <c r="AT327" s="187" t="s">
        <v>135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259</v>
      </c>
      <c r="BM327" s="187" t="s">
        <v>1393</v>
      </c>
    </row>
    <row r="328" spans="1:65" s="13" customFormat="1">
      <c r="B328" s="194"/>
      <c r="C328" s="195"/>
      <c r="D328" s="196" t="s">
        <v>193</v>
      </c>
      <c r="E328" s="197" t="s">
        <v>32</v>
      </c>
      <c r="F328" s="198" t="s">
        <v>997</v>
      </c>
      <c r="G328" s="195"/>
      <c r="H328" s="199">
        <v>6.9</v>
      </c>
      <c r="I328" s="200"/>
      <c r="J328" s="195"/>
      <c r="K328" s="195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193</v>
      </c>
      <c r="AU328" s="205" t="s">
        <v>141</v>
      </c>
      <c r="AV328" s="13" t="s">
        <v>141</v>
      </c>
      <c r="AW328" s="13" t="s">
        <v>41</v>
      </c>
      <c r="AX328" s="13" t="s">
        <v>79</v>
      </c>
      <c r="AY328" s="205" t="s">
        <v>132</v>
      </c>
    </row>
    <row r="329" spans="1:65" s="14" customFormat="1">
      <c r="B329" s="206"/>
      <c r="C329" s="207"/>
      <c r="D329" s="196" t="s">
        <v>193</v>
      </c>
      <c r="E329" s="208" t="s">
        <v>32</v>
      </c>
      <c r="F329" s="209" t="s">
        <v>195</v>
      </c>
      <c r="G329" s="207"/>
      <c r="H329" s="210">
        <v>6.9</v>
      </c>
      <c r="I329" s="211"/>
      <c r="J329" s="207"/>
      <c r="K329" s="207"/>
      <c r="L329" s="212"/>
      <c r="M329" s="213"/>
      <c r="N329" s="214"/>
      <c r="O329" s="214"/>
      <c r="P329" s="214"/>
      <c r="Q329" s="214"/>
      <c r="R329" s="214"/>
      <c r="S329" s="214"/>
      <c r="T329" s="215"/>
      <c r="AT329" s="216" t="s">
        <v>193</v>
      </c>
      <c r="AU329" s="216" t="s">
        <v>141</v>
      </c>
      <c r="AV329" s="14" t="s">
        <v>150</v>
      </c>
      <c r="AW329" s="14" t="s">
        <v>41</v>
      </c>
      <c r="AX329" s="14" t="s">
        <v>21</v>
      </c>
      <c r="AY329" s="216" t="s">
        <v>132</v>
      </c>
    </row>
    <row r="330" spans="1:65" s="2" customFormat="1" ht="14.45" customHeight="1">
      <c r="A330" s="36"/>
      <c r="B330" s="37"/>
      <c r="C330" s="217" t="s">
        <v>700</v>
      </c>
      <c r="D330" s="217" t="s">
        <v>234</v>
      </c>
      <c r="E330" s="218" t="s">
        <v>651</v>
      </c>
      <c r="F330" s="219" t="s">
        <v>652</v>
      </c>
      <c r="G330" s="220" t="s">
        <v>191</v>
      </c>
      <c r="H330" s="221">
        <v>7.0380000000000003</v>
      </c>
      <c r="I330" s="222"/>
      <c r="J330" s="223">
        <f>ROUND(I330*H330,2)</f>
        <v>0</v>
      </c>
      <c r="K330" s="219" t="s">
        <v>139</v>
      </c>
      <c r="L330" s="224"/>
      <c r="M330" s="225" t="s">
        <v>32</v>
      </c>
      <c r="N330" s="226" t="s">
        <v>51</v>
      </c>
      <c r="O330" s="66"/>
      <c r="P330" s="185">
        <f>O330*H330</f>
        <v>0</v>
      </c>
      <c r="Q330" s="185">
        <v>2.3999999999999998E-3</v>
      </c>
      <c r="R330" s="185">
        <f>Q330*H330</f>
        <v>1.6891199999999999E-2</v>
      </c>
      <c r="S330" s="185">
        <v>0</v>
      </c>
      <c r="T330" s="186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7" t="s">
        <v>342</v>
      </c>
      <c r="AT330" s="187" t="s">
        <v>234</v>
      </c>
      <c r="AU330" s="187" t="s">
        <v>141</v>
      </c>
      <c r="AY330" s="18" t="s">
        <v>132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18" t="s">
        <v>141</v>
      </c>
      <c r="BK330" s="188">
        <f>ROUND(I330*H330,2)</f>
        <v>0</v>
      </c>
      <c r="BL330" s="18" t="s">
        <v>259</v>
      </c>
      <c r="BM330" s="187" t="s">
        <v>1394</v>
      </c>
    </row>
    <row r="331" spans="1:65" s="13" customFormat="1">
      <c r="B331" s="194"/>
      <c r="C331" s="195"/>
      <c r="D331" s="196" t="s">
        <v>193</v>
      </c>
      <c r="E331" s="195"/>
      <c r="F331" s="198" t="s">
        <v>999</v>
      </c>
      <c r="G331" s="195"/>
      <c r="H331" s="199">
        <v>7.0380000000000003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193</v>
      </c>
      <c r="AU331" s="205" t="s">
        <v>141</v>
      </c>
      <c r="AV331" s="13" t="s">
        <v>141</v>
      </c>
      <c r="AW331" s="13" t="s">
        <v>4</v>
      </c>
      <c r="AX331" s="13" t="s">
        <v>21</v>
      </c>
      <c r="AY331" s="205" t="s">
        <v>132</v>
      </c>
    </row>
    <row r="332" spans="1:65" s="2" customFormat="1" ht="24.2" customHeight="1">
      <c r="A332" s="36"/>
      <c r="B332" s="37"/>
      <c r="C332" s="176" t="s">
        <v>704</v>
      </c>
      <c r="D332" s="176" t="s">
        <v>135</v>
      </c>
      <c r="E332" s="177" t="s">
        <v>656</v>
      </c>
      <c r="F332" s="178" t="s">
        <v>657</v>
      </c>
      <c r="G332" s="179" t="s">
        <v>191</v>
      </c>
      <c r="H332" s="180">
        <v>6.9</v>
      </c>
      <c r="I332" s="181"/>
      <c r="J332" s="182">
        <f>ROUND(I332*H332,2)</f>
        <v>0</v>
      </c>
      <c r="K332" s="178" t="s">
        <v>139</v>
      </c>
      <c r="L332" s="41"/>
      <c r="M332" s="183" t="s">
        <v>32</v>
      </c>
      <c r="N332" s="184" t="s">
        <v>51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259</v>
      </c>
      <c r="AT332" s="187" t="s">
        <v>135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1395</v>
      </c>
    </row>
    <row r="333" spans="1:65" s="2" customFormat="1" ht="14.45" customHeight="1">
      <c r="A333" s="36"/>
      <c r="B333" s="37"/>
      <c r="C333" s="217" t="s">
        <v>710</v>
      </c>
      <c r="D333" s="217" t="s">
        <v>234</v>
      </c>
      <c r="E333" s="218" t="s">
        <v>660</v>
      </c>
      <c r="F333" s="219" t="s">
        <v>661</v>
      </c>
      <c r="G333" s="220" t="s">
        <v>191</v>
      </c>
      <c r="H333" s="221">
        <v>7.0380000000000003</v>
      </c>
      <c r="I333" s="222"/>
      <c r="J333" s="223">
        <f>ROUND(I333*H333,2)</f>
        <v>0</v>
      </c>
      <c r="K333" s="219" t="s">
        <v>139</v>
      </c>
      <c r="L333" s="224"/>
      <c r="M333" s="225" t="s">
        <v>32</v>
      </c>
      <c r="N333" s="226" t="s">
        <v>51</v>
      </c>
      <c r="O333" s="66"/>
      <c r="P333" s="185">
        <f>O333*H333</f>
        <v>0</v>
      </c>
      <c r="Q333" s="185">
        <v>3.5999999999999999E-3</v>
      </c>
      <c r="R333" s="185">
        <f>Q333*H333</f>
        <v>2.53368E-2</v>
      </c>
      <c r="S333" s="185">
        <v>0</v>
      </c>
      <c r="T333" s="186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7" t="s">
        <v>342</v>
      </c>
      <c r="AT333" s="187" t="s">
        <v>234</v>
      </c>
      <c r="AU333" s="187" t="s">
        <v>141</v>
      </c>
      <c r="AY333" s="18" t="s">
        <v>132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18" t="s">
        <v>141</v>
      </c>
      <c r="BK333" s="188">
        <f>ROUND(I333*H333,2)</f>
        <v>0</v>
      </c>
      <c r="BL333" s="18" t="s">
        <v>259</v>
      </c>
      <c r="BM333" s="187" t="s">
        <v>1396</v>
      </c>
    </row>
    <row r="334" spans="1:65" s="13" customFormat="1">
      <c r="B334" s="194"/>
      <c r="C334" s="195"/>
      <c r="D334" s="196" t="s">
        <v>193</v>
      </c>
      <c r="E334" s="195"/>
      <c r="F334" s="198" t="s">
        <v>999</v>
      </c>
      <c r="G334" s="195"/>
      <c r="H334" s="199">
        <v>7.0380000000000003</v>
      </c>
      <c r="I334" s="200"/>
      <c r="J334" s="195"/>
      <c r="K334" s="195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193</v>
      </c>
      <c r="AU334" s="205" t="s">
        <v>141</v>
      </c>
      <c r="AV334" s="13" t="s">
        <v>141</v>
      </c>
      <c r="AW334" s="13" t="s">
        <v>4</v>
      </c>
      <c r="AX334" s="13" t="s">
        <v>21</v>
      </c>
      <c r="AY334" s="205" t="s">
        <v>132</v>
      </c>
    </row>
    <row r="335" spans="1:65" s="2" customFormat="1" ht="24.2" customHeight="1">
      <c r="A335" s="36"/>
      <c r="B335" s="37"/>
      <c r="C335" s="176" t="s">
        <v>714</v>
      </c>
      <c r="D335" s="176" t="s">
        <v>135</v>
      </c>
      <c r="E335" s="177" t="s">
        <v>664</v>
      </c>
      <c r="F335" s="178" t="s">
        <v>665</v>
      </c>
      <c r="G335" s="179" t="s">
        <v>242</v>
      </c>
      <c r="H335" s="180">
        <v>2.9870000000000001</v>
      </c>
      <c r="I335" s="181"/>
      <c r="J335" s="182">
        <f>ROUND(I335*H335,2)</f>
        <v>0</v>
      </c>
      <c r="K335" s="178" t="s">
        <v>139</v>
      </c>
      <c r="L335" s="41"/>
      <c r="M335" s="183" t="s">
        <v>32</v>
      </c>
      <c r="N335" s="184" t="s">
        <v>51</v>
      </c>
      <c r="O335" s="66"/>
      <c r="P335" s="185">
        <f>O335*H335</f>
        <v>0</v>
      </c>
      <c r="Q335" s="185">
        <v>0</v>
      </c>
      <c r="R335" s="185">
        <f>Q335*H335</f>
        <v>0</v>
      </c>
      <c r="S335" s="185">
        <v>0</v>
      </c>
      <c r="T335" s="186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7" t="s">
        <v>259</v>
      </c>
      <c r="AT335" s="187" t="s">
        <v>135</v>
      </c>
      <c r="AU335" s="187" t="s">
        <v>141</v>
      </c>
      <c r="AY335" s="18" t="s">
        <v>132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8" t="s">
        <v>141</v>
      </c>
      <c r="BK335" s="188">
        <f>ROUND(I335*H335,2)</f>
        <v>0</v>
      </c>
      <c r="BL335" s="18" t="s">
        <v>259</v>
      </c>
      <c r="BM335" s="187" t="s">
        <v>1002</v>
      </c>
    </row>
    <row r="336" spans="1:65" s="12" customFormat="1" ht="22.9" customHeight="1">
      <c r="B336" s="160"/>
      <c r="C336" s="161"/>
      <c r="D336" s="162" t="s">
        <v>78</v>
      </c>
      <c r="E336" s="174" t="s">
        <v>667</v>
      </c>
      <c r="F336" s="174" t="s">
        <v>668</v>
      </c>
      <c r="G336" s="161"/>
      <c r="H336" s="161"/>
      <c r="I336" s="164"/>
      <c r="J336" s="175">
        <f>BK336</f>
        <v>0</v>
      </c>
      <c r="K336" s="161"/>
      <c r="L336" s="166"/>
      <c r="M336" s="167"/>
      <c r="N336" s="168"/>
      <c r="O336" s="168"/>
      <c r="P336" s="169">
        <f>SUM(P337:P339)</f>
        <v>0</v>
      </c>
      <c r="Q336" s="168"/>
      <c r="R336" s="169">
        <f>SUM(R337:R339)</f>
        <v>4.5000000000000005E-3</v>
      </c>
      <c r="S336" s="168"/>
      <c r="T336" s="170">
        <f>SUM(T337:T339)</f>
        <v>6.3390000000000002E-2</v>
      </c>
      <c r="AR336" s="171" t="s">
        <v>141</v>
      </c>
      <c r="AT336" s="172" t="s">
        <v>78</v>
      </c>
      <c r="AU336" s="172" t="s">
        <v>21</v>
      </c>
      <c r="AY336" s="171" t="s">
        <v>132</v>
      </c>
      <c r="BK336" s="173">
        <f>SUM(BK337:BK339)</f>
        <v>0</v>
      </c>
    </row>
    <row r="337" spans="1:65" s="2" customFormat="1" ht="14.45" customHeight="1">
      <c r="A337" s="36"/>
      <c r="B337" s="37"/>
      <c r="C337" s="176" t="s">
        <v>719</v>
      </c>
      <c r="D337" s="176" t="s">
        <v>135</v>
      </c>
      <c r="E337" s="177" t="s">
        <v>674</v>
      </c>
      <c r="F337" s="178" t="s">
        <v>675</v>
      </c>
      <c r="G337" s="179" t="s">
        <v>373</v>
      </c>
      <c r="H337" s="180">
        <v>3</v>
      </c>
      <c r="I337" s="181"/>
      <c r="J337" s="182">
        <f>ROUND(I337*H337,2)</f>
        <v>0</v>
      </c>
      <c r="K337" s="178" t="s">
        <v>139</v>
      </c>
      <c r="L337" s="41"/>
      <c r="M337" s="183" t="s">
        <v>32</v>
      </c>
      <c r="N337" s="184" t="s">
        <v>51</v>
      </c>
      <c r="O337" s="66"/>
      <c r="P337" s="185">
        <f>O337*H337</f>
        <v>0</v>
      </c>
      <c r="Q337" s="185">
        <v>1.5E-3</v>
      </c>
      <c r="R337" s="185">
        <f>Q337*H337</f>
        <v>4.5000000000000005E-3</v>
      </c>
      <c r="S337" s="185">
        <v>0</v>
      </c>
      <c r="T337" s="18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259</v>
      </c>
      <c r="AT337" s="187" t="s">
        <v>135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259</v>
      </c>
      <c r="BM337" s="187" t="s">
        <v>1397</v>
      </c>
    </row>
    <row r="338" spans="1:65" s="2" customFormat="1" ht="14.45" customHeight="1">
      <c r="A338" s="36"/>
      <c r="B338" s="37"/>
      <c r="C338" s="176" t="s">
        <v>723</v>
      </c>
      <c r="D338" s="176" t="s">
        <v>135</v>
      </c>
      <c r="E338" s="177" t="s">
        <v>678</v>
      </c>
      <c r="F338" s="178" t="s">
        <v>679</v>
      </c>
      <c r="G338" s="179" t="s">
        <v>373</v>
      </c>
      <c r="H338" s="180">
        <v>3</v>
      </c>
      <c r="I338" s="181"/>
      <c r="J338" s="182">
        <f>ROUND(I338*H338,2)</f>
        <v>0</v>
      </c>
      <c r="K338" s="178" t="s">
        <v>139</v>
      </c>
      <c r="L338" s="41"/>
      <c r="M338" s="183" t="s">
        <v>32</v>
      </c>
      <c r="N338" s="184" t="s">
        <v>51</v>
      </c>
      <c r="O338" s="66"/>
      <c r="P338" s="185">
        <f>O338*H338</f>
        <v>0</v>
      </c>
      <c r="Q338" s="185">
        <v>0</v>
      </c>
      <c r="R338" s="185">
        <f>Q338*H338</f>
        <v>0</v>
      </c>
      <c r="S338" s="185">
        <v>2.1129999999999999E-2</v>
      </c>
      <c r="T338" s="186">
        <f>S338*H338</f>
        <v>6.3390000000000002E-2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259</v>
      </c>
      <c r="AT338" s="187" t="s">
        <v>135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259</v>
      </c>
      <c r="BM338" s="187" t="s">
        <v>1398</v>
      </c>
    </row>
    <row r="339" spans="1:65" s="2" customFormat="1" ht="24.2" customHeight="1">
      <c r="A339" s="36"/>
      <c r="B339" s="37"/>
      <c r="C339" s="176" t="s">
        <v>727</v>
      </c>
      <c r="D339" s="176" t="s">
        <v>135</v>
      </c>
      <c r="E339" s="177" t="s">
        <v>682</v>
      </c>
      <c r="F339" s="178" t="s">
        <v>683</v>
      </c>
      <c r="G339" s="179" t="s">
        <v>242</v>
      </c>
      <c r="H339" s="180">
        <v>5.0000000000000001E-3</v>
      </c>
      <c r="I339" s="181"/>
      <c r="J339" s="182">
        <f>ROUND(I339*H339,2)</f>
        <v>0</v>
      </c>
      <c r="K339" s="178" t="s">
        <v>139</v>
      </c>
      <c r="L339" s="41"/>
      <c r="M339" s="183" t="s">
        <v>32</v>
      </c>
      <c r="N339" s="184" t="s">
        <v>51</v>
      </c>
      <c r="O339" s="66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259</v>
      </c>
      <c r="AT339" s="187" t="s">
        <v>135</v>
      </c>
      <c r="AU339" s="187" t="s">
        <v>141</v>
      </c>
      <c r="AY339" s="18" t="s">
        <v>132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8" t="s">
        <v>141</v>
      </c>
      <c r="BK339" s="188">
        <f>ROUND(I339*H339,2)</f>
        <v>0</v>
      </c>
      <c r="BL339" s="18" t="s">
        <v>259</v>
      </c>
      <c r="BM339" s="187" t="s">
        <v>1399</v>
      </c>
    </row>
    <row r="340" spans="1:65" s="12" customFormat="1" ht="22.9" customHeight="1">
      <c r="B340" s="160"/>
      <c r="C340" s="161"/>
      <c r="D340" s="162" t="s">
        <v>78</v>
      </c>
      <c r="E340" s="174" t="s">
        <v>685</v>
      </c>
      <c r="F340" s="174" t="s">
        <v>686</v>
      </c>
      <c r="G340" s="161"/>
      <c r="H340" s="161"/>
      <c r="I340" s="164"/>
      <c r="J340" s="175">
        <f>BK340</f>
        <v>0</v>
      </c>
      <c r="K340" s="161"/>
      <c r="L340" s="166"/>
      <c r="M340" s="167"/>
      <c r="N340" s="168"/>
      <c r="O340" s="168"/>
      <c r="P340" s="169">
        <f>P341</f>
        <v>0</v>
      </c>
      <c r="Q340" s="168"/>
      <c r="R340" s="169">
        <f>R341</f>
        <v>1.56E-3</v>
      </c>
      <c r="S340" s="168"/>
      <c r="T340" s="170">
        <f>T341</f>
        <v>0</v>
      </c>
      <c r="AR340" s="171" t="s">
        <v>141</v>
      </c>
      <c r="AT340" s="172" t="s">
        <v>78</v>
      </c>
      <c r="AU340" s="172" t="s">
        <v>21</v>
      </c>
      <c r="AY340" s="171" t="s">
        <v>132</v>
      </c>
      <c r="BK340" s="173">
        <f>BK341</f>
        <v>0</v>
      </c>
    </row>
    <row r="341" spans="1:65" s="2" customFormat="1" ht="14.45" customHeight="1">
      <c r="A341" s="36"/>
      <c r="B341" s="37"/>
      <c r="C341" s="176" t="s">
        <v>733</v>
      </c>
      <c r="D341" s="176" t="s">
        <v>135</v>
      </c>
      <c r="E341" s="177" t="s">
        <v>688</v>
      </c>
      <c r="F341" s="178" t="s">
        <v>689</v>
      </c>
      <c r="G341" s="179" t="s">
        <v>690</v>
      </c>
      <c r="H341" s="180">
        <v>2</v>
      </c>
      <c r="I341" s="181"/>
      <c r="J341" s="182">
        <f>ROUND(I341*H341,2)</f>
        <v>0</v>
      </c>
      <c r="K341" s="178" t="s">
        <v>32</v>
      </c>
      <c r="L341" s="41"/>
      <c r="M341" s="183" t="s">
        <v>32</v>
      </c>
      <c r="N341" s="184" t="s">
        <v>51</v>
      </c>
      <c r="O341" s="66"/>
      <c r="P341" s="185">
        <f>O341*H341</f>
        <v>0</v>
      </c>
      <c r="Q341" s="185">
        <v>7.7999999999999999E-4</v>
      </c>
      <c r="R341" s="185">
        <f>Q341*H341</f>
        <v>1.56E-3</v>
      </c>
      <c r="S341" s="185">
        <v>0</v>
      </c>
      <c r="T341" s="186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7" t="s">
        <v>259</v>
      </c>
      <c r="AT341" s="187" t="s">
        <v>135</v>
      </c>
      <c r="AU341" s="187" t="s">
        <v>141</v>
      </c>
      <c r="AY341" s="18" t="s">
        <v>132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8" t="s">
        <v>141</v>
      </c>
      <c r="BK341" s="188">
        <f>ROUND(I341*H341,2)</f>
        <v>0</v>
      </c>
      <c r="BL341" s="18" t="s">
        <v>259</v>
      </c>
      <c r="BM341" s="187" t="s">
        <v>1400</v>
      </c>
    </row>
    <row r="342" spans="1:65" s="12" customFormat="1" ht="22.9" customHeight="1">
      <c r="B342" s="160"/>
      <c r="C342" s="161"/>
      <c r="D342" s="162" t="s">
        <v>78</v>
      </c>
      <c r="E342" s="174" t="s">
        <v>692</v>
      </c>
      <c r="F342" s="174" t="s">
        <v>693</v>
      </c>
      <c r="G342" s="161"/>
      <c r="H342" s="161"/>
      <c r="I342" s="164"/>
      <c r="J342" s="175">
        <f>BK342</f>
        <v>0</v>
      </c>
      <c r="K342" s="161"/>
      <c r="L342" s="166"/>
      <c r="M342" s="167"/>
      <c r="N342" s="168"/>
      <c r="O342" s="168"/>
      <c r="P342" s="169">
        <f>P343</f>
        <v>0</v>
      </c>
      <c r="Q342" s="168"/>
      <c r="R342" s="169">
        <f>R343</f>
        <v>0</v>
      </c>
      <c r="S342" s="168"/>
      <c r="T342" s="170">
        <f>T343</f>
        <v>0</v>
      </c>
      <c r="AR342" s="171" t="s">
        <v>141</v>
      </c>
      <c r="AT342" s="172" t="s">
        <v>78</v>
      </c>
      <c r="AU342" s="172" t="s">
        <v>21</v>
      </c>
      <c r="AY342" s="171" t="s">
        <v>132</v>
      </c>
      <c r="BK342" s="173">
        <f>BK343</f>
        <v>0</v>
      </c>
    </row>
    <row r="343" spans="1:65" s="2" customFormat="1" ht="24.2" customHeight="1">
      <c r="A343" s="36"/>
      <c r="B343" s="37"/>
      <c r="C343" s="176" t="s">
        <v>737</v>
      </c>
      <c r="D343" s="176" t="s">
        <v>135</v>
      </c>
      <c r="E343" s="177" t="s">
        <v>695</v>
      </c>
      <c r="F343" s="178" t="s">
        <v>1009</v>
      </c>
      <c r="G343" s="179" t="s">
        <v>138</v>
      </c>
      <c r="H343" s="180">
        <v>1</v>
      </c>
      <c r="I343" s="181"/>
      <c r="J343" s="182">
        <f>ROUND(I343*H343,2)</f>
        <v>0</v>
      </c>
      <c r="K343" s="178" t="s">
        <v>139</v>
      </c>
      <c r="L343" s="41"/>
      <c r="M343" s="183" t="s">
        <v>32</v>
      </c>
      <c r="N343" s="184" t="s">
        <v>51</v>
      </c>
      <c r="O343" s="66"/>
      <c r="P343" s="185">
        <f>O343*H343</f>
        <v>0</v>
      </c>
      <c r="Q343" s="185">
        <v>0</v>
      </c>
      <c r="R343" s="185">
        <f>Q343*H343</f>
        <v>0</v>
      </c>
      <c r="S343" s="185">
        <v>0</v>
      </c>
      <c r="T343" s="186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259</v>
      </c>
      <c r="AT343" s="187" t="s">
        <v>135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1401</v>
      </c>
    </row>
    <row r="344" spans="1:65" s="12" customFormat="1" ht="22.9" customHeight="1">
      <c r="B344" s="160"/>
      <c r="C344" s="161"/>
      <c r="D344" s="162" t="s">
        <v>78</v>
      </c>
      <c r="E344" s="174" t="s">
        <v>698</v>
      </c>
      <c r="F344" s="174" t="s">
        <v>699</v>
      </c>
      <c r="G344" s="161"/>
      <c r="H344" s="161"/>
      <c r="I344" s="164"/>
      <c r="J344" s="175">
        <f>BK344</f>
        <v>0</v>
      </c>
      <c r="K344" s="161"/>
      <c r="L344" s="166"/>
      <c r="M344" s="167"/>
      <c r="N344" s="168"/>
      <c r="O344" s="168"/>
      <c r="P344" s="169">
        <f>SUM(P345:P360)</f>
        <v>0</v>
      </c>
      <c r="Q344" s="168"/>
      <c r="R344" s="169">
        <f>SUM(R345:R360)</f>
        <v>5.500734500000001</v>
      </c>
      <c r="S344" s="168"/>
      <c r="T344" s="170">
        <f>SUM(T345:T360)</f>
        <v>0</v>
      </c>
      <c r="AR344" s="171" t="s">
        <v>141</v>
      </c>
      <c r="AT344" s="172" t="s">
        <v>78</v>
      </c>
      <c r="AU344" s="172" t="s">
        <v>21</v>
      </c>
      <c r="AY344" s="171" t="s">
        <v>132</v>
      </c>
      <c r="BK344" s="173">
        <f>SUM(BK345:BK360)</f>
        <v>0</v>
      </c>
    </row>
    <row r="345" spans="1:65" s="2" customFormat="1" ht="24.2" customHeight="1">
      <c r="A345" s="36"/>
      <c r="B345" s="37"/>
      <c r="C345" s="176" t="s">
        <v>743</v>
      </c>
      <c r="D345" s="176" t="s">
        <v>135</v>
      </c>
      <c r="E345" s="177" t="s">
        <v>701</v>
      </c>
      <c r="F345" s="178" t="s">
        <v>1011</v>
      </c>
      <c r="G345" s="179" t="s">
        <v>191</v>
      </c>
      <c r="H345" s="180">
        <v>78.66</v>
      </c>
      <c r="I345" s="181"/>
      <c r="J345" s="182">
        <f>ROUND(I345*H345,2)</f>
        <v>0</v>
      </c>
      <c r="K345" s="178" t="s">
        <v>139</v>
      </c>
      <c r="L345" s="41"/>
      <c r="M345" s="183" t="s">
        <v>32</v>
      </c>
      <c r="N345" s="184" t="s">
        <v>51</v>
      </c>
      <c r="O345" s="66"/>
      <c r="P345" s="185">
        <f>O345*H345</f>
        <v>0</v>
      </c>
      <c r="Q345" s="185">
        <v>0</v>
      </c>
      <c r="R345" s="185">
        <f>Q345*H345</f>
        <v>0</v>
      </c>
      <c r="S345" s="185">
        <v>0</v>
      </c>
      <c r="T345" s="186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7" t="s">
        <v>259</v>
      </c>
      <c r="AT345" s="187" t="s">
        <v>135</v>
      </c>
      <c r="AU345" s="187" t="s">
        <v>141</v>
      </c>
      <c r="AY345" s="18" t="s">
        <v>132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18" t="s">
        <v>141</v>
      </c>
      <c r="BK345" s="188">
        <f>ROUND(I345*H345,2)</f>
        <v>0</v>
      </c>
      <c r="BL345" s="18" t="s">
        <v>259</v>
      </c>
      <c r="BM345" s="187" t="s">
        <v>1012</v>
      </c>
    </row>
    <row r="346" spans="1:65" s="13" customFormat="1">
      <c r="B346" s="194"/>
      <c r="C346" s="195"/>
      <c r="D346" s="196" t="s">
        <v>193</v>
      </c>
      <c r="E346" s="197" t="s">
        <v>32</v>
      </c>
      <c r="F346" s="198" t="s">
        <v>1013</v>
      </c>
      <c r="G346" s="195"/>
      <c r="H346" s="199">
        <v>78.66</v>
      </c>
      <c r="I346" s="200"/>
      <c r="J346" s="195"/>
      <c r="K346" s="195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193</v>
      </c>
      <c r="AU346" s="205" t="s">
        <v>141</v>
      </c>
      <c r="AV346" s="13" t="s">
        <v>141</v>
      </c>
      <c r="AW346" s="13" t="s">
        <v>41</v>
      </c>
      <c r="AX346" s="13" t="s">
        <v>79</v>
      </c>
      <c r="AY346" s="205" t="s">
        <v>132</v>
      </c>
    </row>
    <row r="347" spans="1:65" s="14" customFormat="1">
      <c r="B347" s="206"/>
      <c r="C347" s="207"/>
      <c r="D347" s="196" t="s">
        <v>193</v>
      </c>
      <c r="E347" s="208" t="s">
        <v>32</v>
      </c>
      <c r="F347" s="209" t="s">
        <v>195</v>
      </c>
      <c r="G347" s="207"/>
      <c r="H347" s="210">
        <v>78.66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193</v>
      </c>
      <c r="AU347" s="216" t="s">
        <v>141</v>
      </c>
      <c r="AV347" s="14" t="s">
        <v>150</v>
      </c>
      <c r="AW347" s="14" t="s">
        <v>41</v>
      </c>
      <c r="AX347" s="14" t="s">
        <v>21</v>
      </c>
      <c r="AY347" s="216" t="s">
        <v>132</v>
      </c>
    </row>
    <row r="348" spans="1:65" s="2" customFormat="1" ht="14.45" customHeight="1">
      <c r="A348" s="36"/>
      <c r="B348" s="37"/>
      <c r="C348" s="217" t="s">
        <v>747</v>
      </c>
      <c r="D348" s="217" t="s">
        <v>234</v>
      </c>
      <c r="E348" s="218" t="s">
        <v>705</v>
      </c>
      <c r="F348" s="219" t="s">
        <v>706</v>
      </c>
      <c r="G348" s="220" t="s">
        <v>198</v>
      </c>
      <c r="H348" s="221">
        <v>1.9259999999999999</v>
      </c>
      <c r="I348" s="222"/>
      <c r="J348" s="223">
        <f>ROUND(I348*H348,2)</f>
        <v>0</v>
      </c>
      <c r="K348" s="219" t="s">
        <v>139</v>
      </c>
      <c r="L348" s="224"/>
      <c r="M348" s="225" t="s">
        <v>32</v>
      </c>
      <c r="N348" s="226" t="s">
        <v>51</v>
      </c>
      <c r="O348" s="66"/>
      <c r="P348" s="185">
        <f>O348*H348</f>
        <v>0</v>
      </c>
      <c r="Q348" s="185">
        <v>0.55000000000000004</v>
      </c>
      <c r="R348" s="185">
        <f>Q348*H348</f>
        <v>1.0593000000000001</v>
      </c>
      <c r="S348" s="185">
        <v>0</v>
      </c>
      <c r="T348" s="18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7" t="s">
        <v>342</v>
      </c>
      <c r="AT348" s="187" t="s">
        <v>234</v>
      </c>
      <c r="AU348" s="187" t="s">
        <v>141</v>
      </c>
      <c r="AY348" s="18" t="s">
        <v>132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8" t="s">
        <v>141</v>
      </c>
      <c r="BK348" s="188">
        <f>ROUND(I348*H348,2)</f>
        <v>0</v>
      </c>
      <c r="BL348" s="18" t="s">
        <v>259</v>
      </c>
      <c r="BM348" s="187" t="s">
        <v>1014</v>
      </c>
    </row>
    <row r="349" spans="1:65" s="13" customFormat="1">
      <c r="B349" s="194"/>
      <c r="C349" s="195"/>
      <c r="D349" s="196" t="s">
        <v>193</v>
      </c>
      <c r="E349" s="197" t="s">
        <v>32</v>
      </c>
      <c r="F349" s="198" t="s">
        <v>1015</v>
      </c>
      <c r="G349" s="195"/>
      <c r="H349" s="199">
        <v>1.8879999999999999</v>
      </c>
      <c r="I349" s="200"/>
      <c r="J349" s="195"/>
      <c r="K349" s="195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193</v>
      </c>
      <c r="AU349" s="205" t="s">
        <v>141</v>
      </c>
      <c r="AV349" s="13" t="s">
        <v>141</v>
      </c>
      <c r="AW349" s="13" t="s">
        <v>41</v>
      </c>
      <c r="AX349" s="13" t="s">
        <v>21</v>
      </c>
      <c r="AY349" s="205" t="s">
        <v>132</v>
      </c>
    </row>
    <row r="350" spans="1:65" s="13" customFormat="1">
      <c r="B350" s="194"/>
      <c r="C350" s="195"/>
      <c r="D350" s="196" t="s">
        <v>193</v>
      </c>
      <c r="E350" s="195"/>
      <c r="F350" s="198" t="s">
        <v>1016</v>
      </c>
      <c r="G350" s="195"/>
      <c r="H350" s="199">
        <v>1.9259999999999999</v>
      </c>
      <c r="I350" s="200"/>
      <c r="J350" s="195"/>
      <c r="K350" s="195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193</v>
      </c>
      <c r="AU350" s="205" t="s">
        <v>141</v>
      </c>
      <c r="AV350" s="13" t="s">
        <v>141</v>
      </c>
      <c r="AW350" s="13" t="s">
        <v>4</v>
      </c>
      <c r="AX350" s="13" t="s">
        <v>21</v>
      </c>
      <c r="AY350" s="205" t="s">
        <v>132</v>
      </c>
    </row>
    <row r="351" spans="1:65" s="2" customFormat="1" ht="24.2" customHeight="1">
      <c r="A351" s="36"/>
      <c r="B351" s="37"/>
      <c r="C351" s="176" t="s">
        <v>751</v>
      </c>
      <c r="D351" s="176" t="s">
        <v>135</v>
      </c>
      <c r="E351" s="177" t="s">
        <v>1017</v>
      </c>
      <c r="F351" s="178" t="s">
        <v>1018</v>
      </c>
      <c r="G351" s="179" t="s">
        <v>191</v>
      </c>
      <c r="H351" s="180">
        <v>66.224999999999994</v>
      </c>
      <c r="I351" s="181"/>
      <c r="J351" s="182">
        <f>ROUND(I351*H351,2)</f>
        <v>0</v>
      </c>
      <c r="K351" s="178" t="s">
        <v>139</v>
      </c>
      <c r="L351" s="41"/>
      <c r="M351" s="183" t="s">
        <v>32</v>
      </c>
      <c r="N351" s="184" t="s">
        <v>51</v>
      </c>
      <c r="O351" s="66"/>
      <c r="P351" s="185">
        <f>O351*H351</f>
        <v>0</v>
      </c>
      <c r="Q351" s="185">
        <v>1.3899999999999999E-2</v>
      </c>
      <c r="R351" s="185">
        <f>Q351*H351</f>
        <v>0.92052749999999983</v>
      </c>
      <c r="S351" s="185">
        <v>0</v>
      </c>
      <c r="T351" s="186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7" t="s">
        <v>259</v>
      </c>
      <c r="AT351" s="187" t="s">
        <v>135</v>
      </c>
      <c r="AU351" s="187" t="s">
        <v>141</v>
      </c>
      <c r="AY351" s="18" t="s">
        <v>132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18" t="s">
        <v>141</v>
      </c>
      <c r="BK351" s="188">
        <f>ROUND(I351*H351,2)</f>
        <v>0</v>
      </c>
      <c r="BL351" s="18" t="s">
        <v>259</v>
      </c>
      <c r="BM351" s="187" t="s">
        <v>1019</v>
      </c>
    </row>
    <row r="352" spans="1:65" s="15" customFormat="1">
      <c r="B352" s="227"/>
      <c r="C352" s="228"/>
      <c r="D352" s="196" t="s">
        <v>193</v>
      </c>
      <c r="E352" s="229" t="s">
        <v>32</v>
      </c>
      <c r="F352" s="230" t="s">
        <v>1020</v>
      </c>
      <c r="G352" s="228"/>
      <c r="H352" s="229" t="s">
        <v>32</v>
      </c>
      <c r="I352" s="231"/>
      <c r="J352" s="228"/>
      <c r="K352" s="228"/>
      <c r="L352" s="232"/>
      <c r="M352" s="233"/>
      <c r="N352" s="234"/>
      <c r="O352" s="234"/>
      <c r="P352" s="234"/>
      <c r="Q352" s="234"/>
      <c r="R352" s="234"/>
      <c r="S352" s="234"/>
      <c r="T352" s="235"/>
      <c r="AT352" s="236" t="s">
        <v>193</v>
      </c>
      <c r="AU352" s="236" t="s">
        <v>141</v>
      </c>
      <c r="AV352" s="15" t="s">
        <v>21</v>
      </c>
      <c r="AW352" s="15" t="s">
        <v>41</v>
      </c>
      <c r="AX352" s="15" t="s">
        <v>79</v>
      </c>
      <c r="AY352" s="236" t="s">
        <v>132</v>
      </c>
    </row>
    <row r="353" spans="1:65" s="13" customFormat="1">
      <c r="B353" s="194"/>
      <c r="C353" s="195"/>
      <c r="D353" s="196" t="s">
        <v>193</v>
      </c>
      <c r="E353" s="197" t="s">
        <v>32</v>
      </c>
      <c r="F353" s="198" t="s">
        <v>1021</v>
      </c>
      <c r="G353" s="195"/>
      <c r="H353" s="199">
        <v>66.224999999999994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193</v>
      </c>
      <c r="AU353" s="205" t="s">
        <v>141</v>
      </c>
      <c r="AV353" s="13" t="s">
        <v>141</v>
      </c>
      <c r="AW353" s="13" t="s">
        <v>41</v>
      </c>
      <c r="AX353" s="13" t="s">
        <v>79</v>
      </c>
      <c r="AY353" s="205" t="s">
        <v>132</v>
      </c>
    </row>
    <row r="354" spans="1:65" s="14" customFormat="1">
      <c r="B354" s="206"/>
      <c r="C354" s="207"/>
      <c r="D354" s="196" t="s">
        <v>193</v>
      </c>
      <c r="E354" s="208" t="s">
        <v>32</v>
      </c>
      <c r="F354" s="209" t="s">
        <v>195</v>
      </c>
      <c r="G354" s="207"/>
      <c r="H354" s="210">
        <v>66.224999999999994</v>
      </c>
      <c r="I354" s="211"/>
      <c r="J354" s="207"/>
      <c r="K354" s="207"/>
      <c r="L354" s="212"/>
      <c r="M354" s="213"/>
      <c r="N354" s="214"/>
      <c r="O354" s="214"/>
      <c r="P354" s="214"/>
      <c r="Q354" s="214"/>
      <c r="R354" s="214"/>
      <c r="S354" s="214"/>
      <c r="T354" s="215"/>
      <c r="AT354" s="216" t="s">
        <v>193</v>
      </c>
      <c r="AU354" s="216" t="s">
        <v>141</v>
      </c>
      <c r="AV354" s="14" t="s">
        <v>150</v>
      </c>
      <c r="AW354" s="14" t="s">
        <v>41</v>
      </c>
      <c r="AX354" s="14" t="s">
        <v>21</v>
      </c>
      <c r="AY354" s="216" t="s">
        <v>132</v>
      </c>
    </row>
    <row r="355" spans="1:65" s="2" customFormat="1" ht="24.2" customHeight="1">
      <c r="A355" s="36"/>
      <c r="B355" s="37"/>
      <c r="C355" s="176" t="s">
        <v>757</v>
      </c>
      <c r="D355" s="176" t="s">
        <v>135</v>
      </c>
      <c r="E355" s="177" t="s">
        <v>711</v>
      </c>
      <c r="F355" s="178" t="s">
        <v>712</v>
      </c>
      <c r="G355" s="179" t="s">
        <v>191</v>
      </c>
      <c r="H355" s="180">
        <v>152.32</v>
      </c>
      <c r="I355" s="181"/>
      <c r="J355" s="182">
        <f>ROUND(I355*H355,2)</f>
        <v>0</v>
      </c>
      <c r="K355" s="178" t="s">
        <v>139</v>
      </c>
      <c r="L355" s="41"/>
      <c r="M355" s="183" t="s">
        <v>32</v>
      </c>
      <c r="N355" s="184" t="s">
        <v>51</v>
      </c>
      <c r="O355" s="66"/>
      <c r="P355" s="185">
        <f>O355*H355</f>
        <v>0</v>
      </c>
      <c r="Q355" s="185">
        <v>0</v>
      </c>
      <c r="R355" s="185">
        <f>Q355*H355</f>
        <v>0</v>
      </c>
      <c r="S355" s="185">
        <v>0</v>
      </c>
      <c r="T355" s="186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7" t="s">
        <v>259</v>
      </c>
      <c r="AT355" s="187" t="s">
        <v>135</v>
      </c>
      <c r="AU355" s="187" t="s">
        <v>141</v>
      </c>
      <c r="AY355" s="18" t="s">
        <v>132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18" t="s">
        <v>141</v>
      </c>
      <c r="BK355" s="188">
        <f>ROUND(I355*H355,2)</f>
        <v>0</v>
      </c>
      <c r="BL355" s="18" t="s">
        <v>259</v>
      </c>
      <c r="BM355" s="187" t="s">
        <v>1022</v>
      </c>
    </row>
    <row r="356" spans="1:65" s="2" customFormat="1" ht="14.45" customHeight="1">
      <c r="A356" s="36"/>
      <c r="B356" s="37"/>
      <c r="C356" s="217" t="s">
        <v>761</v>
      </c>
      <c r="D356" s="217" t="s">
        <v>234</v>
      </c>
      <c r="E356" s="218" t="s">
        <v>715</v>
      </c>
      <c r="F356" s="219" t="s">
        <v>716</v>
      </c>
      <c r="G356" s="220" t="s">
        <v>191</v>
      </c>
      <c r="H356" s="221">
        <v>164.506</v>
      </c>
      <c r="I356" s="222"/>
      <c r="J356" s="223">
        <f>ROUND(I356*H356,2)</f>
        <v>0</v>
      </c>
      <c r="K356" s="219" t="s">
        <v>139</v>
      </c>
      <c r="L356" s="224"/>
      <c r="M356" s="225" t="s">
        <v>32</v>
      </c>
      <c r="N356" s="226" t="s">
        <v>51</v>
      </c>
      <c r="O356" s="66"/>
      <c r="P356" s="185">
        <f>O356*H356</f>
        <v>0</v>
      </c>
      <c r="Q356" s="185">
        <v>1.4500000000000001E-2</v>
      </c>
      <c r="R356" s="185">
        <f>Q356*H356</f>
        <v>2.3853370000000003</v>
      </c>
      <c r="S356" s="185">
        <v>0</v>
      </c>
      <c r="T356" s="186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7" t="s">
        <v>342</v>
      </c>
      <c r="AT356" s="187" t="s">
        <v>234</v>
      </c>
      <c r="AU356" s="187" t="s">
        <v>141</v>
      </c>
      <c r="AY356" s="18" t="s">
        <v>132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18" t="s">
        <v>141</v>
      </c>
      <c r="BK356" s="188">
        <f>ROUND(I356*H356,2)</f>
        <v>0</v>
      </c>
      <c r="BL356" s="18" t="s">
        <v>259</v>
      </c>
      <c r="BM356" s="187" t="s">
        <v>1023</v>
      </c>
    </row>
    <row r="357" spans="1:65" s="13" customFormat="1">
      <c r="B357" s="194"/>
      <c r="C357" s="195"/>
      <c r="D357" s="196" t="s">
        <v>193</v>
      </c>
      <c r="E357" s="195"/>
      <c r="F357" s="198" t="s">
        <v>1024</v>
      </c>
      <c r="G357" s="195"/>
      <c r="H357" s="199">
        <v>164.506</v>
      </c>
      <c r="I357" s="200"/>
      <c r="J357" s="195"/>
      <c r="K357" s="195"/>
      <c r="L357" s="201"/>
      <c r="M357" s="202"/>
      <c r="N357" s="203"/>
      <c r="O357" s="203"/>
      <c r="P357" s="203"/>
      <c r="Q357" s="203"/>
      <c r="R357" s="203"/>
      <c r="S357" s="203"/>
      <c r="T357" s="204"/>
      <c r="AT357" s="205" t="s">
        <v>193</v>
      </c>
      <c r="AU357" s="205" t="s">
        <v>141</v>
      </c>
      <c r="AV357" s="13" t="s">
        <v>141</v>
      </c>
      <c r="AW357" s="13" t="s">
        <v>4</v>
      </c>
      <c r="AX357" s="13" t="s">
        <v>21</v>
      </c>
      <c r="AY357" s="205" t="s">
        <v>132</v>
      </c>
    </row>
    <row r="358" spans="1:65" s="2" customFormat="1" ht="14.45" customHeight="1">
      <c r="A358" s="36"/>
      <c r="B358" s="37"/>
      <c r="C358" s="176" t="s">
        <v>765</v>
      </c>
      <c r="D358" s="176" t="s">
        <v>135</v>
      </c>
      <c r="E358" s="177" t="s">
        <v>720</v>
      </c>
      <c r="F358" s="178" t="s">
        <v>721</v>
      </c>
      <c r="G358" s="179" t="s">
        <v>221</v>
      </c>
      <c r="H358" s="180">
        <v>257</v>
      </c>
      <c r="I358" s="181"/>
      <c r="J358" s="182">
        <f>ROUND(I358*H358,2)</f>
        <v>0</v>
      </c>
      <c r="K358" s="178" t="s">
        <v>139</v>
      </c>
      <c r="L358" s="41"/>
      <c r="M358" s="183" t="s">
        <v>32</v>
      </c>
      <c r="N358" s="184" t="s">
        <v>51</v>
      </c>
      <c r="O358" s="66"/>
      <c r="P358" s="185">
        <f>O358*H358</f>
        <v>0</v>
      </c>
      <c r="Q358" s="185">
        <v>1.0000000000000001E-5</v>
      </c>
      <c r="R358" s="185">
        <f>Q358*H358</f>
        <v>2.5700000000000002E-3</v>
      </c>
      <c r="S358" s="185">
        <v>0</v>
      </c>
      <c r="T358" s="186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7" t="s">
        <v>259</v>
      </c>
      <c r="AT358" s="187" t="s">
        <v>135</v>
      </c>
      <c r="AU358" s="187" t="s">
        <v>141</v>
      </c>
      <c r="AY358" s="18" t="s">
        <v>132</v>
      </c>
      <c r="BE358" s="188">
        <f>IF(N358="základní",J358,0)</f>
        <v>0</v>
      </c>
      <c r="BF358" s="188">
        <f>IF(N358="snížená",J358,0)</f>
        <v>0</v>
      </c>
      <c r="BG358" s="188">
        <f>IF(N358="zákl. přenesená",J358,0)</f>
        <v>0</v>
      </c>
      <c r="BH358" s="188">
        <f>IF(N358="sníž. přenesená",J358,0)</f>
        <v>0</v>
      </c>
      <c r="BI358" s="188">
        <f>IF(N358="nulová",J358,0)</f>
        <v>0</v>
      </c>
      <c r="BJ358" s="18" t="s">
        <v>141</v>
      </c>
      <c r="BK358" s="188">
        <f>ROUND(I358*H358,2)</f>
        <v>0</v>
      </c>
      <c r="BL358" s="18" t="s">
        <v>259</v>
      </c>
      <c r="BM358" s="187" t="s">
        <v>1025</v>
      </c>
    </row>
    <row r="359" spans="1:65" s="2" customFormat="1" ht="14.45" customHeight="1">
      <c r="A359" s="36"/>
      <c r="B359" s="37"/>
      <c r="C359" s="217" t="s">
        <v>769</v>
      </c>
      <c r="D359" s="217" t="s">
        <v>234</v>
      </c>
      <c r="E359" s="218" t="s">
        <v>724</v>
      </c>
      <c r="F359" s="219" t="s">
        <v>725</v>
      </c>
      <c r="G359" s="220" t="s">
        <v>198</v>
      </c>
      <c r="H359" s="221">
        <v>2.06</v>
      </c>
      <c r="I359" s="222"/>
      <c r="J359" s="223">
        <f>ROUND(I359*H359,2)</f>
        <v>0</v>
      </c>
      <c r="K359" s="219" t="s">
        <v>139</v>
      </c>
      <c r="L359" s="224"/>
      <c r="M359" s="225" t="s">
        <v>32</v>
      </c>
      <c r="N359" s="226" t="s">
        <v>51</v>
      </c>
      <c r="O359" s="66"/>
      <c r="P359" s="185">
        <f>O359*H359</f>
        <v>0</v>
      </c>
      <c r="Q359" s="185">
        <v>0.55000000000000004</v>
      </c>
      <c r="R359" s="185">
        <f>Q359*H359</f>
        <v>1.1330000000000002</v>
      </c>
      <c r="S359" s="185">
        <v>0</v>
      </c>
      <c r="T359" s="186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7" t="s">
        <v>342</v>
      </c>
      <c r="AT359" s="187" t="s">
        <v>234</v>
      </c>
      <c r="AU359" s="187" t="s">
        <v>141</v>
      </c>
      <c r="AY359" s="18" t="s">
        <v>132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18" t="s">
        <v>141</v>
      </c>
      <c r="BK359" s="188">
        <f>ROUND(I359*H359,2)</f>
        <v>0</v>
      </c>
      <c r="BL359" s="18" t="s">
        <v>259</v>
      </c>
      <c r="BM359" s="187" t="s">
        <v>1026</v>
      </c>
    </row>
    <row r="360" spans="1:65" s="2" customFormat="1" ht="24.2" customHeight="1">
      <c r="A360" s="36"/>
      <c r="B360" s="37"/>
      <c r="C360" s="176" t="s">
        <v>776</v>
      </c>
      <c r="D360" s="176" t="s">
        <v>135</v>
      </c>
      <c r="E360" s="177" t="s">
        <v>728</v>
      </c>
      <c r="F360" s="178" t="s">
        <v>729</v>
      </c>
      <c r="G360" s="179" t="s">
        <v>242</v>
      </c>
      <c r="H360" s="180">
        <v>5.5010000000000003</v>
      </c>
      <c r="I360" s="181"/>
      <c r="J360" s="182">
        <f>ROUND(I360*H360,2)</f>
        <v>0</v>
      </c>
      <c r="K360" s="178" t="s">
        <v>139</v>
      </c>
      <c r="L360" s="41"/>
      <c r="M360" s="183" t="s">
        <v>32</v>
      </c>
      <c r="N360" s="184" t="s">
        <v>51</v>
      </c>
      <c r="O360" s="66"/>
      <c r="P360" s="185">
        <f>O360*H360</f>
        <v>0</v>
      </c>
      <c r="Q360" s="185">
        <v>0</v>
      </c>
      <c r="R360" s="185">
        <f>Q360*H360</f>
        <v>0</v>
      </c>
      <c r="S360" s="185">
        <v>0</v>
      </c>
      <c r="T360" s="186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7" t="s">
        <v>259</v>
      </c>
      <c r="AT360" s="187" t="s">
        <v>135</v>
      </c>
      <c r="AU360" s="187" t="s">
        <v>141</v>
      </c>
      <c r="AY360" s="18" t="s">
        <v>132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18" t="s">
        <v>141</v>
      </c>
      <c r="BK360" s="188">
        <f>ROUND(I360*H360,2)</f>
        <v>0</v>
      </c>
      <c r="BL360" s="18" t="s">
        <v>259</v>
      </c>
      <c r="BM360" s="187" t="s">
        <v>1027</v>
      </c>
    </row>
    <row r="361" spans="1:65" s="12" customFormat="1" ht="22.9" customHeight="1">
      <c r="B361" s="160"/>
      <c r="C361" s="161"/>
      <c r="D361" s="162" t="s">
        <v>78</v>
      </c>
      <c r="E361" s="174" t="s">
        <v>731</v>
      </c>
      <c r="F361" s="174" t="s">
        <v>732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f>SUM(P362:P363)</f>
        <v>0</v>
      </c>
      <c r="Q361" s="168"/>
      <c r="R361" s="169">
        <f>SUM(R362:R363)</f>
        <v>8.4180000000000005E-2</v>
      </c>
      <c r="S361" s="168"/>
      <c r="T361" s="170">
        <f>SUM(T362:T363)</f>
        <v>0</v>
      </c>
      <c r="AR361" s="171" t="s">
        <v>141</v>
      </c>
      <c r="AT361" s="172" t="s">
        <v>78</v>
      </c>
      <c r="AU361" s="172" t="s">
        <v>21</v>
      </c>
      <c r="AY361" s="171" t="s">
        <v>132</v>
      </c>
      <c r="BK361" s="173">
        <f>SUM(BK362:BK363)</f>
        <v>0</v>
      </c>
    </row>
    <row r="362" spans="1:65" s="2" customFormat="1" ht="24.2" customHeight="1">
      <c r="A362" s="36"/>
      <c r="B362" s="37"/>
      <c r="C362" s="176" t="s">
        <v>780</v>
      </c>
      <c r="D362" s="176" t="s">
        <v>135</v>
      </c>
      <c r="E362" s="177" t="s">
        <v>734</v>
      </c>
      <c r="F362" s="178" t="s">
        <v>735</v>
      </c>
      <c r="G362" s="179" t="s">
        <v>191</v>
      </c>
      <c r="H362" s="180">
        <v>6.9</v>
      </c>
      <c r="I362" s="181"/>
      <c r="J362" s="182">
        <f>ROUND(I362*H362,2)</f>
        <v>0</v>
      </c>
      <c r="K362" s="178" t="s">
        <v>139</v>
      </c>
      <c r="L362" s="41"/>
      <c r="M362" s="183" t="s">
        <v>32</v>
      </c>
      <c r="N362" s="184" t="s">
        <v>51</v>
      </c>
      <c r="O362" s="66"/>
      <c r="P362" s="185">
        <f>O362*H362</f>
        <v>0</v>
      </c>
      <c r="Q362" s="185">
        <v>1.2200000000000001E-2</v>
      </c>
      <c r="R362" s="185">
        <f>Q362*H362</f>
        <v>8.4180000000000005E-2</v>
      </c>
      <c r="S362" s="185">
        <v>0</v>
      </c>
      <c r="T362" s="186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7" t="s">
        <v>259</v>
      </c>
      <c r="AT362" s="187" t="s">
        <v>135</v>
      </c>
      <c r="AU362" s="187" t="s">
        <v>141</v>
      </c>
      <c r="AY362" s="18" t="s">
        <v>132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18" t="s">
        <v>141</v>
      </c>
      <c r="BK362" s="188">
        <f>ROUND(I362*H362,2)</f>
        <v>0</v>
      </c>
      <c r="BL362" s="18" t="s">
        <v>259</v>
      </c>
      <c r="BM362" s="187" t="s">
        <v>1402</v>
      </c>
    </row>
    <row r="363" spans="1:65" s="2" customFormat="1" ht="37.9" customHeight="1">
      <c r="A363" s="36"/>
      <c r="B363" s="37"/>
      <c r="C363" s="176" t="s">
        <v>784</v>
      </c>
      <c r="D363" s="176" t="s">
        <v>135</v>
      </c>
      <c r="E363" s="177" t="s">
        <v>738</v>
      </c>
      <c r="F363" s="178" t="s">
        <v>739</v>
      </c>
      <c r="G363" s="179" t="s">
        <v>242</v>
      </c>
      <c r="H363" s="180">
        <v>8.4000000000000005E-2</v>
      </c>
      <c r="I363" s="181"/>
      <c r="J363" s="182">
        <f>ROUND(I363*H363,2)</f>
        <v>0</v>
      </c>
      <c r="K363" s="178" t="s">
        <v>139</v>
      </c>
      <c r="L363" s="41"/>
      <c r="M363" s="183" t="s">
        <v>32</v>
      </c>
      <c r="N363" s="184" t="s">
        <v>51</v>
      </c>
      <c r="O363" s="66"/>
      <c r="P363" s="185">
        <f>O363*H363</f>
        <v>0</v>
      </c>
      <c r="Q363" s="185">
        <v>0</v>
      </c>
      <c r="R363" s="185">
        <f>Q363*H363</f>
        <v>0</v>
      </c>
      <c r="S363" s="185">
        <v>0</v>
      </c>
      <c r="T363" s="186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7" t="s">
        <v>259</v>
      </c>
      <c r="AT363" s="187" t="s">
        <v>135</v>
      </c>
      <c r="AU363" s="187" t="s">
        <v>141</v>
      </c>
      <c r="AY363" s="18" t="s">
        <v>132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18" t="s">
        <v>141</v>
      </c>
      <c r="BK363" s="188">
        <f>ROUND(I363*H363,2)</f>
        <v>0</v>
      </c>
      <c r="BL363" s="18" t="s">
        <v>259</v>
      </c>
      <c r="BM363" s="187" t="s">
        <v>1403</v>
      </c>
    </row>
    <row r="364" spans="1:65" s="12" customFormat="1" ht="22.9" customHeight="1">
      <c r="B364" s="160"/>
      <c r="C364" s="161"/>
      <c r="D364" s="162" t="s">
        <v>78</v>
      </c>
      <c r="E364" s="174" t="s">
        <v>741</v>
      </c>
      <c r="F364" s="174" t="s">
        <v>742</v>
      </c>
      <c r="G364" s="161"/>
      <c r="H364" s="161"/>
      <c r="I364" s="164"/>
      <c r="J364" s="175">
        <f>BK364</f>
        <v>0</v>
      </c>
      <c r="K364" s="161"/>
      <c r="L364" s="166"/>
      <c r="M364" s="167"/>
      <c r="N364" s="168"/>
      <c r="O364" s="168"/>
      <c r="P364" s="169">
        <f>SUM(P365:P369)</f>
        <v>0</v>
      </c>
      <c r="Q364" s="168"/>
      <c r="R364" s="169">
        <f>SUM(R365:R369)</f>
        <v>0.11299999999999999</v>
      </c>
      <c r="S364" s="168"/>
      <c r="T364" s="170">
        <f>SUM(T365:T369)</f>
        <v>0</v>
      </c>
      <c r="AR364" s="171" t="s">
        <v>141</v>
      </c>
      <c r="AT364" s="172" t="s">
        <v>78</v>
      </c>
      <c r="AU364" s="172" t="s">
        <v>21</v>
      </c>
      <c r="AY364" s="171" t="s">
        <v>132</v>
      </c>
      <c r="BK364" s="173">
        <f>SUM(BK365:BK369)</f>
        <v>0</v>
      </c>
    </row>
    <row r="365" spans="1:65" s="2" customFormat="1" ht="24.2" customHeight="1">
      <c r="A365" s="36"/>
      <c r="B365" s="37"/>
      <c r="C365" s="176" t="s">
        <v>790</v>
      </c>
      <c r="D365" s="176" t="s">
        <v>135</v>
      </c>
      <c r="E365" s="177" t="s">
        <v>1030</v>
      </c>
      <c r="F365" s="178" t="s">
        <v>1031</v>
      </c>
      <c r="G365" s="179" t="s">
        <v>373</v>
      </c>
      <c r="H365" s="180">
        <v>1</v>
      </c>
      <c r="I365" s="181"/>
      <c r="J365" s="182">
        <f>ROUND(I365*H365,2)</f>
        <v>0</v>
      </c>
      <c r="K365" s="178" t="s">
        <v>139</v>
      </c>
      <c r="L365" s="41"/>
      <c r="M365" s="183" t="s">
        <v>32</v>
      </c>
      <c r="N365" s="184" t="s">
        <v>51</v>
      </c>
      <c r="O365" s="66"/>
      <c r="P365" s="185">
        <f>O365*H365</f>
        <v>0</v>
      </c>
      <c r="Q365" s="185">
        <v>0</v>
      </c>
      <c r="R365" s="185">
        <f>Q365*H365</f>
        <v>0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259</v>
      </c>
      <c r="AT365" s="187" t="s">
        <v>135</v>
      </c>
      <c r="AU365" s="187" t="s">
        <v>141</v>
      </c>
      <c r="AY365" s="18" t="s">
        <v>132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141</v>
      </c>
      <c r="BK365" s="188">
        <f>ROUND(I365*H365,2)</f>
        <v>0</v>
      </c>
      <c r="BL365" s="18" t="s">
        <v>259</v>
      </c>
      <c r="BM365" s="187" t="s">
        <v>1404</v>
      </c>
    </row>
    <row r="366" spans="1:65" s="2" customFormat="1" ht="24.2" customHeight="1">
      <c r="A366" s="36"/>
      <c r="B366" s="37"/>
      <c r="C366" s="217" t="s">
        <v>794</v>
      </c>
      <c r="D366" s="217" t="s">
        <v>234</v>
      </c>
      <c r="E366" s="218" t="s">
        <v>1033</v>
      </c>
      <c r="F366" s="219" t="s">
        <v>1034</v>
      </c>
      <c r="G366" s="220" t="s">
        <v>373</v>
      </c>
      <c r="H366" s="221">
        <v>1</v>
      </c>
      <c r="I366" s="222"/>
      <c r="J366" s="223">
        <f>ROUND(I366*H366,2)</f>
        <v>0</v>
      </c>
      <c r="K366" s="219" t="s">
        <v>139</v>
      </c>
      <c r="L366" s="224"/>
      <c r="M366" s="225" t="s">
        <v>32</v>
      </c>
      <c r="N366" s="226" t="s">
        <v>51</v>
      </c>
      <c r="O366" s="66"/>
      <c r="P366" s="185">
        <f>O366*H366</f>
        <v>0</v>
      </c>
      <c r="Q366" s="185">
        <v>7.3999999999999996E-2</v>
      </c>
      <c r="R366" s="185">
        <f>Q366*H366</f>
        <v>7.3999999999999996E-2</v>
      </c>
      <c r="S366" s="185">
        <v>0</v>
      </c>
      <c r="T366" s="186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7" t="s">
        <v>342</v>
      </c>
      <c r="AT366" s="187" t="s">
        <v>234</v>
      </c>
      <c r="AU366" s="187" t="s">
        <v>141</v>
      </c>
      <c r="AY366" s="18" t="s">
        <v>132</v>
      </c>
      <c r="BE366" s="188">
        <f>IF(N366="základní",J366,0)</f>
        <v>0</v>
      </c>
      <c r="BF366" s="188">
        <f>IF(N366="snížená",J366,0)</f>
        <v>0</v>
      </c>
      <c r="BG366" s="188">
        <f>IF(N366="zákl. přenesená",J366,0)</f>
        <v>0</v>
      </c>
      <c r="BH366" s="188">
        <f>IF(N366="sníž. přenesená",J366,0)</f>
        <v>0</v>
      </c>
      <c r="BI366" s="188">
        <f>IF(N366="nulová",J366,0)</f>
        <v>0</v>
      </c>
      <c r="BJ366" s="18" t="s">
        <v>141</v>
      </c>
      <c r="BK366" s="188">
        <f>ROUND(I366*H366,2)</f>
        <v>0</v>
      </c>
      <c r="BL366" s="18" t="s">
        <v>259</v>
      </c>
      <c r="BM366" s="187" t="s">
        <v>1405</v>
      </c>
    </row>
    <row r="367" spans="1:65" s="2" customFormat="1" ht="24.2" customHeight="1">
      <c r="A367" s="36"/>
      <c r="B367" s="37"/>
      <c r="C367" s="176" t="s">
        <v>798</v>
      </c>
      <c r="D367" s="176" t="s">
        <v>135</v>
      </c>
      <c r="E367" s="177" t="s">
        <v>744</v>
      </c>
      <c r="F367" s="178" t="s">
        <v>745</v>
      </c>
      <c r="G367" s="179" t="s">
        <v>373</v>
      </c>
      <c r="H367" s="180">
        <v>2</v>
      </c>
      <c r="I367" s="181"/>
      <c r="J367" s="182">
        <f>ROUND(I367*H367,2)</f>
        <v>0</v>
      </c>
      <c r="K367" s="178" t="s">
        <v>139</v>
      </c>
      <c r="L367" s="41"/>
      <c r="M367" s="183" t="s">
        <v>32</v>
      </c>
      <c r="N367" s="184" t="s">
        <v>51</v>
      </c>
      <c r="O367" s="66"/>
      <c r="P367" s="185">
        <f>O367*H367</f>
        <v>0</v>
      </c>
      <c r="Q367" s="185">
        <v>0</v>
      </c>
      <c r="R367" s="185">
        <f>Q367*H367</f>
        <v>0</v>
      </c>
      <c r="S367" s="185">
        <v>0</v>
      </c>
      <c r="T367" s="186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7" t="s">
        <v>150</v>
      </c>
      <c r="AT367" s="187" t="s">
        <v>135</v>
      </c>
      <c r="AU367" s="187" t="s">
        <v>141</v>
      </c>
      <c r="AY367" s="18" t="s">
        <v>132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18" t="s">
        <v>141</v>
      </c>
      <c r="BK367" s="188">
        <f>ROUND(I367*H367,2)</f>
        <v>0</v>
      </c>
      <c r="BL367" s="18" t="s">
        <v>150</v>
      </c>
      <c r="BM367" s="187" t="s">
        <v>1406</v>
      </c>
    </row>
    <row r="368" spans="1:65" s="2" customFormat="1" ht="24.2" customHeight="1">
      <c r="A368" s="36"/>
      <c r="B368" s="37"/>
      <c r="C368" s="217" t="s">
        <v>802</v>
      </c>
      <c r="D368" s="217" t="s">
        <v>234</v>
      </c>
      <c r="E368" s="218" t="s">
        <v>748</v>
      </c>
      <c r="F368" s="219" t="s">
        <v>749</v>
      </c>
      <c r="G368" s="220" t="s">
        <v>373</v>
      </c>
      <c r="H368" s="221">
        <v>2</v>
      </c>
      <c r="I368" s="222"/>
      <c r="J368" s="223">
        <f>ROUND(I368*H368,2)</f>
        <v>0</v>
      </c>
      <c r="K368" s="219" t="s">
        <v>139</v>
      </c>
      <c r="L368" s="224"/>
      <c r="M368" s="225" t="s">
        <v>32</v>
      </c>
      <c r="N368" s="226" t="s">
        <v>51</v>
      </c>
      <c r="O368" s="66"/>
      <c r="P368" s="185">
        <f>O368*H368</f>
        <v>0</v>
      </c>
      <c r="Q368" s="185">
        <v>1.95E-2</v>
      </c>
      <c r="R368" s="185">
        <f>Q368*H368</f>
        <v>3.9E-2</v>
      </c>
      <c r="S368" s="185">
        <v>0</v>
      </c>
      <c r="T368" s="186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7" t="s">
        <v>218</v>
      </c>
      <c r="AT368" s="187" t="s">
        <v>234</v>
      </c>
      <c r="AU368" s="187" t="s">
        <v>141</v>
      </c>
      <c r="AY368" s="18" t="s">
        <v>132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18" t="s">
        <v>141</v>
      </c>
      <c r="BK368" s="188">
        <f>ROUND(I368*H368,2)</f>
        <v>0</v>
      </c>
      <c r="BL368" s="18" t="s">
        <v>150</v>
      </c>
      <c r="BM368" s="187" t="s">
        <v>1407</v>
      </c>
    </row>
    <row r="369" spans="1:65" s="2" customFormat="1" ht="24.2" customHeight="1">
      <c r="A369" s="36"/>
      <c r="B369" s="37"/>
      <c r="C369" s="176" t="s">
        <v>1038</v>
      </c>
      <c r="D369" s="176" t="s">
        <v>135</v>
      </c>
      <c r="E369" s="177" t="s">
        <v>752</v>
      </c>
      <c r="F369" s="178" t="s">
        <v>753</v>
      </c>
      <c r="G369" s="179" t="s">
        <v>242</v>
      </c>
      <c r="H369" s="180">
        <v>0.113</v>
      </c>
      <c r="I369" s="181"/>
      <c r="J369" s="182">
        <f>ROUND(I369*H369,2)</f>
        <v>0</v>
      </c>
      <c r="K369" s="178" t="s">
        <v>139</v>
      </c>
      <c r="L369" s="41"/>
      <c r="M369" s="183" t="s">
        <v>32</v>
      </c>
      <c r="N369" s="184" t="s">
        <v>51</v>
      </c>
      <c r="O369" s="66"/>
      <c r="P369" s="185">
        <f>O369*H369</f>
        <v>0</v>
      </c>
      <c r="Q369" s="185">
        <v>0</v>
      </c>
      <c r="R369" s="185">
        <f>Q369*H369</f>
        <v>0</v>
      </c>
      <c r="S369" s="185">
        <v>0</v>
      </c>
      <c r="T369" s="186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7" t="s">
        <v>259</v>
      </c>
      <c r="AT369" s="187" t="s">
        <v>135</v>
      </c>
      <c r="AU369" s="187" t="s">
        <v>141</v>
      </c>
      <c r="AY369" s="18" t="s">
        <v>132</v>
      </c>
      <c r="BE369" s="188">
        <f>IF(N369="základní",J369,0)</f>
        <v>0</v>
      </c>
      <c r="BF369" s="188">
        <f>IF(N369="snížená",J369,0)</f>
        <v>0</v>
      </c>
      <c r="BG369" s="188">
        <f>IF(N369="zákl. přenesená",J369,0)</f>
        <v>0</v>
      </c>
      <c r="BH369" s="188">
        <f>IF(N369="sníž. přenesená",J369,0)</f>
        <v>0</v>
      </c>
      <c r="BI369" s="188">
        <f>IF(N369="nulová",J369,0)</f>
        <v>0</v>
      </c>
      <c r="BJ369" s="18" t="s">
        <v>141</v>
      </c>
      <c r="BK369" s="188">
        <f>ROUND(I369*H369,2)</f>
        <v>0</v>
      </c>
      <c r="BL369" s="18" t="s">
        <v>259</v>
      </c>
      <c r="BM369" s="187" t="s">
        <v>1408</v>
      </c>
    </row>
    <row r="370" spans="1:65" s="12" customFormat="1" ht="22.9" customHeight="1">
      <c r="B370" s="160"/>
      <c r="C370" s="161"/>
      <c r="D370" s="162" t="s">
        <v>78</v>
      </c>
      <c r="E370" s="174" t="s">
        <v>755</v>
      </c>
      <c r="F370" s="174" t="s">
        <v>756</v>
      </c>
      <c r="G370" s="161"/>
      <c r="H370" s="161"/>
      <c r="I370" s="164"/>
      <c r="J370" s="175">
        <f>BK370</f>
        <v>0</v>
      </c>
      <c r="K370" s="161"/>
      <c r="L370" s="166"/>
      <c r="M370" s="167"/>
      <c r="N370" s="168"/>
      <c r="O370" s="168"/>
      <c r="P370" s="169">
        <f>SUM(P371:P376)</f>
        <v>0</v>
      </c>
      <c r="Q370" s="168"/>
      <c r="R370" s="169">
        <f>SUM(R371:R376)</f>
        <v>4.26E-4</v>
      </c>
      <c r="S370" s="168"/>
      <c r="T370" s="170">
        <f>SUM(T371:T376)</f>
        <v>0.36799999999999999</v>
      </c>
      <c r="AR370" s="171" t="s">
        <v>141</v>
      </c>
      <c r="AT370" s="172" t="s">
        <v>78</v>
      </c>
      <c r="AU370" s="172" t="s">
        <v>21</v>
      </c>
      <c r="AY370" s="171" t="s">
        <v>132</v>
      </c>
      <c r="BK370" s="173">
        <f>SUM(BK371:BK376)</f>
        <v>0</v>
      </c>
    </row>
    <row r="371" spans="1:65" s="2" customFormat="1" ht="24.2" customHeight="1">
      <c r="A371" s="36"/>
      <c r="B371" s="37"/>
      <c r="C371" s="176" t="s">
        <v>1040</v>
      </c>
      <c r="D371" s="176" t="s">
        <v>135</v>
      </c>
      <c r="E371" s="177" t="s">
        <v>1041</v>
      </c>
      <c r="F371" s="178" t="s">
        <v>1042</v>
      </c>
      <c r="G371" s="179" t="s">
        <v>221</v>
      </c>
      <c r="H371" s="180">
        <v>7.1</v>
      </c>
      <c r="I371" s="181"/>
      <c r="J371" s="182">
        <f t="shared" ref="J371:J376" si="20">ROUND(I371*H371,2)</f>
        <v>0</v>
      </c>
      <c r="K371" s="178" t="s">
        <v>139</v>
      </c>
      <c r="L371" s="41"/>
      <c r="M371" s="183" t="s">
        <v>32</v>
      </c>
      <c r="N371" s="184" t="s">
        <v>51</v>
      </c>
      <c r="O371" s="66"/>
      <c r="P371" s="185">
        <f t="shared" ref="P371:P376" si="21">O371*H371</f>
        <v>0</v>
      </c>
      <c r="Q371" s="185">
        <v>6.0000000000000002E-5</v>
      </c>
      <c r="R371" s="185">
        <f t="shared" ref="R371:R376" si="22">Q371*H371</f>
        <v>4.26E-4</v>
      </c>
      <c r="S371" s="185">
        <v>0</v>
      </c>
      <c r="T371" s="186">
        <f t="shared" ref="T371:T376" si="23"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7" t="s">
        <v>259</v>
      </c>
      <c r="AT371" s="187" t="s">
        <v>135</v>
      </c>
      <c r="AU371" s="187" t="s">
        <v>141</v>
      </c>
      <c r="AY371" s="18" t="s">
        <v>132</v>
      </c>
      <c r="BE371" s="188">
        <f t="shared" ref="BE371:BE376" si="24">IF(N371="základní",J371,0)</f>
        <v>0</v>
      </c>
      <c r="BF371" s="188">
        <f t="shared" ref="BF371:BF376" si="25">IF(N371="snížená",J371,0)</f>
        <v>0</v>
      </c>
      <c r="BG371" s="188">
        <f t="shared" ref="BG371:BG376" si="26">IF(N371="zákl. přenesená",J371,0)</f>
        <v>0</v>
      </c>
      <c r="BH371" s="188">
        <f t="shared" ref="BH371:BH376" si="27">IF(N371="sníž. přenesená",J371,0)</f>
        <v>0</v>
      </c>
      <c r="BI371" s="188">
        <f t="shared" ref="BI371:BI376" si="28">IF(N371="nulová",J371,0)</f>
        <v>0</v>
      </c>
      <c r="BJ371" s="18" t="s">
        <v>141</v>
      </c>
      <c r="BK371" s="188">
        <f t="shared" ref="BK371:BK376" si="29">ROUND(I371*H371,2)</f>
        <v>0</v>
      </c>
      <c r="BL371" s="18" t="s">
        <v>259</v>
      </c>
      <c r="BM371" s="187" t="s">
        <v>1043</v>
      </c>
    </row>
    <row r="372" spans="1:65" s="2" customFormat="1" ht="14.45" customHeight="1">
      <c r="A372" s="36"/>
      <c r="B372" s="37"/>
      <c r="C372" s="176" t="s">
        <v>1044</v>
      </c>
      <c r="D372" s="176" t="s">
        <v>135</v>
      </c>
      <c r="E372" s="177" t="s">
        <v>1045</v>
      </c>
      <c r="F372" s="178" t="s">
        <v>1046</v>
      </c>
      <c r="G372" s="179" t="s">
        <v>221</v>
      </c>
      <c r="H372" s="180">
        <v>7.1</v>
      </c>
      <c r="I372" s="181"/>
      <c r="J372" s="182">
        <f t="shared" si="20"/>
        <v>0</v>
      </c>
      <c r="K372" s="178" t="s">
        <v>139</v>
      </c>
      <c r="L372" s="41"/>
      <c r="M372" s="183" t="s">
        <v>32</v>
      </c>
      <c r="N372" s="184" t="s">
        <v>51</v>
      </c>
      <c r="O372" s="66"/>
      <c r="P372" s="185">
        <f t="shared" si="21"/>
        <v>0</v>
      </c>
      <c r="Q372" s="185">
        <v>0</v>
      </c>
      <c r="R372" s="185">
        <f t="shared" si="22"/>
        <v>0</v>
      </c>
      <c r="S372" s="185">
        <v>2.5000000000000001E-2</v>
      </c>
      <c r="T372" s="186">
        <f t="shared" si="23"/>
        <v>0.17749999999999999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259</v>
      </c>
      <c r="AT372" s="187" t="s">
        <v>135</v>
      </c>
      <c r="AU372" s="187" t="s">
        <v>141</v>
      </c>
      <c r="AY372" s="18" t="s">
        <v>132</v>
      </c>
      <c r="BE372" s="188">
        <f t="shared" si="24"/>
        <v>0</v>
      </c>
      <c r="BF372" s="188">
        <f t="shared" si="25"/>
        <v>0</v>
      </c>
      <c r="BG372" s="188">
        <f t="shared" si="26"/>
        <v>0</v>
      </c>
      <c r="BH372" s="188">
        <f t="shared" si="27"/>
        <v>0</v>
      </c>
      <c r="BI372" s="188">
        <f t="shared" si="28"/>
        <v>0</v>
      </c>
      <c r="BJ372" s="18" t="s">
        <v>141</v>
      </c>
      <c r="BK372" s="188">
        <f t="shared" si="29"/>
        <v>0</v>
      </c>
      <c r="BL372" s="18" t="s">
        <v>259</v>
      </c>
      <c r="BM372" s="187" t="s">
        <v>1047</v>
      </c>
    </row>
    <row r="373" spans="1:65" s="2" customFormat="1" ht="14.45" customHeight="1">
      <c r="A373" s="36"/>
      <c r="B373" s="37"/>
      <c r="C373" s="176" t="s">
        <v>1048</v>
      </c>
      <c r="D373" s="176" t="s">
        <v>135</v>
      </c>
      <c r="E373" s="177" t="s">
        <v>758</v>
      </c>
      <c r="F373" s="178" t="s">
        <v>759</v>
      </c>
      <c r="G373" s="179" t="s">
        <v>373</v>
      </c>
      <c r="H373" s="180">
        <v>2</v>
      </c>
      <c r="I373" s="181"/>
      <c r="J373" s="182">
        <f t="shared" si="20"/>
        <v>0</v>
      </c>
      <c r="K373" s="178" t="s">
        <v>139</v>
      </c>
      <c r="L373" s="41"/>
      <c r="M373" s="183" t="s">
        <v>32</v>
      </c>
      <c r="N373" s="184" t="s">
        <v>51</v>
      </c>
      <c r="O373" s="66"/>
      <c r="P373" s="185">
        <f t="shared" si="21"/>
        <v>0</v>
      </c>
      <c r="Q373" s="185">
        <v>0</v>
      </c>
      <c r="R373" s="185">
        <f t="shared" si="22"/>
        <v>0</v>
      </c>
      <c r="S373" s="185">
        <v>1.2999999999999999E-2</v>
      </c>
      <c r="T373" s="186">
        <f t="shared" si="23"/>
        <v>2.5999999999999999E-2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7" t="s">
        <v>150</v>
      </c>
      <c r="AT373" s="187" t="s">
        <v>135</v>
      </c>
      <c r="AU373" s="187" t="s">
        <v>141</v>
      </c>
      <c r="AY373" s="18" t="s">
        <v>132</v>
      </c>
      <c r="BE373" s="188">
        <f t="shared" si="24"/>
        <v>0</v>
      </c>
      <c r="BF373" s="188">
        <f t="shared" si="25"/>
        <v>0</v>
      </c>
      <c r="BG373" s="188">
        <f t="shared" si="26"/>
        <v>0</v>
      </c>
      <c r="BH373" s="188">
        <f t="shared" si="27"/>
        <v>0</v>
      </c>
      <c r="BI373" s="188">
        <f t="shared" si="28"/>
        <v>0</v>
      </c>
      <c r="BJ373" s="18" t="s">
        <v>141</v>
      </c>
      <c r="BK373" s="188">
        <f t="shared" si="29"/>
        <v>0</v>
      </c>
      <c r="BL373" s="18" t="s">
        <v>150</v>
      </c>
      <c r="BM373" s="187" t="s">
        <v>1409</v>
      </c>
    </row>
    <row r="374" spans="1:65" s="2" customFormat="1" ht="14.45" customHeight="1">
      <c r="A374" s="36"/>
      <c r="B374" s="37"/>
      <c r="C374" s="176" t="s">
        <v>1050</v>
      </c>
      <c r="D374" s="176" t="s">
        <v>135</v>
      </c>
      <c r="E374" s="177" t="s">
        <v>1051</v>
      </c>
      <c r="F374" s="178" t="s">
        <v>763</v>
      </c>
      <c r="G374" s="179" t="s">
        <v>221</v>
      </c>
      <c r="H374" s="180">
        <v>4.7</v>
      </c>
      <c r="I374" s="181"/>
      <c r="J374" s="182">
        <f t="shared" si="20"/>
        <v>0</v>
      </c>
      <c r="K374" s="178" t="s">
        <v>139</v>
      </c>
      <c r="L374" s="41"/>
      <c r="M374" s="183" t="s">
        <v>32</v>
      </c>
      <c r="N374" s="184" t="s">
        <v>51</v>
      </c>
      <c r="O374" s="66"/>
      <c r="P374" s="185">
        <f t="shared" si="21"/>
        <v>0</v>
      </c>
      <c r="Q374" s="185">
        <v>0</v>
      </c>
      <c r="R374" s="185">
        <f t="shared" si="22"/>
        <v>0</v>
      </c>
      <c r="S374" s="185">
        <v>0</v>
      </c>
      <c r="T374" s="186">
        <f t="shared" si="23"/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7" t="s">
        <v>259</v>
      </c>
      <c r="AT374" s="187" t="s">
        <v>135</v>
      </c>
      <c r="AU374" s="187" t="s">
        <v>141</v>
      </c>
      <c r="AY374" s="18" t="s">
        <v>132</v>
      </c>
      <c r="BE374" s="188">
        <f t="shared" si="24"/>
        <v>0</v>
      </c>
      <c r="BF374" s="188">
        <f t="shared" si="25"/>
        <v>0</v>
      </c>
      <c r="BG374" s="188">
        <f t="shared" si="26"/>
        <v>0</v>
      </c>
      <c r="BH374" s="188">
        <f t="shared" si="27"/>
        <v>0</v>
      </c>
      <c r="BI374" s="188">
        <f t="shared" si="28"/>
        <v>0</v>
      </c>
      <c r="BJ374" s="18" t="s">
        <v>141</v>
      </c>
      <c r="BK374" s="188">
        <f t="shared" si="29"/>
        <v>0</v>
      </c>
      <c r="BL374" s="18" t="s">
        <v>259</v>
      </c>
      <c r="BM374" s="187" t="s">
        <v>1052</v>
      </c>
    </row>
    <row r="375" spans="1:65" s="2" customFormat="1" ht="14.45" customHeight="1">
      <c r="A375" s="36"/>
      <c r="B375" s="37"/>
      <c r="C375" s="176" t="s">
        <v>1053</v>
      </c>
      <c r="D375" s="176" t="s">
        <v>135</v>
      </c>
      <c r="E375" s="177" t="s">
        <v>766</v>
      </c>
      <c r="F375" s="178" t="s">
        <v>767</v>
      </c>
      <c r="G375" s="179" t="s">
        <v>221</v>
      </c>
      <c r="H375" s="180">
        <v>4.7</v>
      </c>
      <c r="I375" s="181"/>
      <c r="J375" s="182">
        <f t="shared" si="20"/>
        <v>0</v>
      </c>
      <c r="K375" s="178" t="s">
        <v>139</v>
      </c>
      <c r="L375" s="41"/>
      <c r="M375" s="183" t="s">
        <v>32</v>
      </c>
      <c r="N375" s="184" t="s">
        <v>51</v>
      </c>
      <c r="O375" s="66"/>
      <c r="P375" s="185">
        <f t="shared" si="21"/>
        <v>0</v>
      </c>
      <c r="Q375" s="185">
        <v>0</v>
      </c>
      <c r="R375" s="185">
        <f t="shared" si="22"/>
        <v>0</v>
      </c>
      <c r="S375" s="185">
        <v>3.5000000000000003E-2</v>
      </c>
      <c r="T375" s="186">
        <f t="shared" si="23"/>
        <v>0.16450000000000004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7" t="s">
        <v>259</v>
      </c>
      <c r="AT375" s="187" t="s">
        <v>135</v>
      </c>
      <c r="AU375" s="187" t="s">
        <v>141</v>
      </c>
      <c r="AY375" s="18" t="s">
        <v>132</v>
      </c>
      <c r="BE375" s="188">
        <f t="shared" si="24"/>
        <v>0</v>
      </c>
      <c r="BF375" s="188">
        <f t="shared" si="25"/>
        <v>0</v>
      </c>
      <c r="BG375" s="188">
        <f t="shared" si="26"/>
        <v>0</v>
      </c>
      <c r="BH375" s="188">
        <f t="shared" si="27"/>
        <v>0</v>
      </c>
      <c r="BI375" s="188">
        <f t="shared" si="28"/>
        <v>0</v>
      </c>
      <c r="BJ375" s="18" t="s">
        <v>141</v>
      </c>
      <c r="BK375" s="188">
        <f t="shared" si="29"/>
        <v>0</v>
      </c>
      <c r="BL375" s="18" t="s">
        <v>259</v>
      </c>
      <c r="BM375" s="187" t="s">
        <v>1054</v>
      </c>
    </row>
    <row r="376" spans="1:65" s="2" customFormat="1" ht="24.2" customHeight="1">
      <c r="A376" s="36"/>
      <c r="B376" s="37"/>
      <c r="C376" s="176" t="s">
        <v>1055</v>
      </c>
      <c r="D376" s="176" t="s">
        <v>135</v>
      </c>
      <c r="E376" s="177" t="s">
        <v>770</v>
      </c>
      <c r="F376" s="178" t="s">
        <v>771</v>
      </c>
      <c r="G376" s="179" t="s">
        <v>772</v>
      </c>
      <c r="H376" s="237"/>
      <c r="I376" s="181"/>
      <c r="J376" s="182">
        <f t="shared" si="20"/>
        <v>0</v>
      </c>
      <c r="K376" s="178" t="s">
        <v>139</v>
      </c>
      <c r="L376" s="41"/>
      <c r="M376" s="183" t="s">
        <v>32</v>
      </c>
      <c r="N376" s="184" t="s">
        <v>51</v>
      </c>
      <c r="O376" s="66"/>
      <c r="P376" s="185">
        <f t="shared" si="21"/>
        <v>0</v>
      </c>
      <c r="Q376" s="185">
        <v>0</v>
      </c>
      <c r="R376" s="185">
        <f t="shared" si="22"/>
        <v>0</v>
      </c>
      <c r="S376" s="185">
        <v>0</v>
      </c>
      <c r="T376" s="186">
        <f t="shared" si="23"/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7" t="s">
        <v>259</v>
      </c>
      <c r="AT376" s="187" t="s">
        <v>135</v>
      </c>
      <c r="AU376" s="187" t="s">
        <v>141</v>
      </c>
      <c r="AY376" s="18" t="s">
        <v>132</v>
      </c>
      <c r="BE376" s="188">
        <f t="shared" si="24"/>
        <v>0</v>
      </c>
      <c r="BF376" s="188">
        <f t="shared" si="25"/>
        <v>0</v>
      </c>
      <c r="BG376" s="188">
        <f t="shared" si="26"/>
        <v>0</v>
      </c>
      <c r="BH376" s="188">
        <f t="shared" si="27"/>
        <v>0</v>
      </c>
      <c r="BI376" s="188">
        <f t="shared" si="28"/>
        <v>0</v>
      </c>
      <c r="BJ376" s="18" t="s">
        <v>141</v>
      </c>
      <c r="BK376" s="188">
        <f t="shared" si="29"/>
        <v>0</v>
      </c>
      <c r="BL376" s="18" t="s">
        <v>259</v>
      </c>
      <c r="BM376" s="187" t="s">
        <v>1410</v>
      </c>
    </row>
    <row r="377" spans="1:65" s="12" customFormat="1" ht="22.9" customHeight="1">
      <c r="B377" s="160"/>
      <c r="C377" s="161"/>
      <c r="D377" s="162" t="s">
        <v>78</v>
      </c>
      <c r="E377" s="174" t="s">
        <v>1057</v>
      </c>
      <c r="F377" s="174" t="s">
        <v>1058</v>
      </c>
      <c r="G377" s="161"/>
      <c r="H377" s="161"/>
      <c r="I377" s="164"/>
      <c r="J377" s="175">
        <f>BK377</f>
        <v>0</v>
      </c>
      <c r="K377" s="161"/>
      <c r="L377" s="166"/>
      <c r="M377" s="167"/>
      <c r="N377" s="168"/>
      <c r="O377" s="168"/>
      <c r="P377" s="169">
        <f>SUM(P378:P395)</f>
        <v>0</v>
      </c>
      <c r="Q377" s="168"/>
      <c r="R377" s="169">
        <f>SUM(R378:R395)</f>
        <v>0.18340782</v>
      </c>
      <c r="S377" s="168"/>
      <c r="T377" s="170">
        <f>SUM(T378:T395)</f>
        <v>0.45918156999999998</v>
      </c>
      <c r="AR377" s="171" t="s">
        <v>141</v>
      </c>
      <c r="AT377" s="172" t="s">
        <v>78</v>
      </c>
      <c r="AU377" s="172" t="s">
        <v>21</v>
      </c>
      <c r="AY377" s="171" t="s">
        <v>132</v>
      </c>
      <c r="BK377" s="173">
        <f>SUM(BK378:BK395)</f>
        <v>0</v>
      </c>
    </row>
    <row r="378" spans="1:65" s="2" customFormat="1" ht="14.45" customHeight="1">
      <c r="A378" s="36"/>
      <c r="B378" s="37"/>
      <c r="C378" s="176" t="s">
        <v>1059</v>
      </c>
      <c r="D378" s="176" t="s">
        <v>135</v>
      </c>
      <c r="E378" s="177" t="s">
        <v>1060</v>
      </c>
      <c r="F378" s="178" t="s">
        <v>1061</v>
      </c>
      <c r="G378" s="179" t="s">
        <v>191</v>
      </c>
      <c r="H378" s="180">
        <v>5.5209999999999999</v>
      </c>
      <c r="I378" s="181"/>
      <c r="J378" s="182">
        <f>ROUND(I378*H378,2)</f>
        <v>0</v>
      </c>
      <c r="K378" s="178" t="s">
        <v>139</v>
      </c>
      <c r="L378" s="41"/>
      <c r="M378" s="183" t="s">
        <v>32</v>
      </c>
      <c r="N378" s="184" t="s">
        <v>51</v>
      </c>
      <c r="O378" s="66"/>
      <c r="P378" s="185">
        <f>O378*H378</f>
        <v>0</v>
      </c>
      <c r="Q378" s="185">
        <v>2.9999999999999997E-4</v>
      </c>
      <c r="R378" s="185">
        <f>Q378*H378</f>
        <v>1.6562999999999999E-3</v>
      </c>
      <c r="S378" s="185">
        <v>0</v>
      </c>
      <c r="T378" s="186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87" t="s">
        <v>259</v>
      </c>
      <c r="AT378" s="187" t="s">
        <v>135</v>
      </c>
      <c r="AU378" s="187" t="s">
        <v>141</v>
      </c>
      <c r="AY378" s="18" t="s">
        <v>132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18" t="s">
        <v>141</v>
      </c>
      <c r="BK378" s="188">
        <f>ROUND(I378*H378,2)</f>
        <v>0</v>
      </c>
      <c r="BL378" s="18" t="s">
        <v>259</v>
      </c>
      <c r="BM378" s="187" t="s">
        <v>1411</v>
      </c>
    </row>
    <row r="379" spans="1:65" s="13" customFormat="1">
      <c r="B379" s="194"/>
      <c r="C379" s="195"/>
      <c r="D379" s="196" t="s">
        <v>193</v>
      </c>
      <c r="E379" s="197" t="s">
        <v>32</v>
      </c>
      <c r="F379" s="198" t="s">
        <v>1063</v>
      </c>
      <c r="G379" s="195"/>
      <c r="H379" s="199">
        <v>4.9059999999999997</v>
      </c>
      <c r="I379" s="200"/>
      <c r="J379" s="195"/>
      <c r="K379" s="195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193</v>
      </c>
      <c r="AU379" s="205" t="s">
        <v>141</v>
      </c>
      <c r="AV379" s="13" t="s">
        <v>141</v>
      </c>
      <c r="AW379" s="13" t="s">
        <v>41</v>
      </c>
      <c r="AX379" s="13" t="s">
        <v>79</v>
      </c>
      <c r="AY379" s="205" t="s">
        <v>132</v>
      </c>
    </row>
    <row r="380" spans="1:65" s="13" customFormat="1">
      <c r="B380" s="194"/>
      <c r="C380" s="195"/>
      <c r="D380" s="196" t="s">
        <v>193</v>
      </c>
      <c r="E380" s="197" t="s">
        <v>32</v>
      </c>
      <c r="F380" s="198" t="s">
        <v>1064</v>
      </c>
      <c r="G380" s="195"/>
      <c r="H380" s="199">
        <v>0.61499999999999999</v>
      </c>
      <c r="I380" s="200"/>
      <c r="J380" s="195"/>
      <c r="K380" s="195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193</v>
      </c>
      <c r="AU380" s="205" t="s">
        <v>141</v>
      </c>
      <c r="AV380" s="13" t="s">
        <v>141</v>
      </c>
      <c r="AW380" s="13" t="s">
        <v>41</v>
      </c>
      <c r="AX380" s="13" t="s">
        <v>79</v>
      </c>
      <c r="AY380" s="205" t="s">
        <v>132</v>
      </c>
    </row>
    <row r="381" spans="1:65" s="14" customFormat="1">
      <c r="B381" s="206"/>
      <c r="C381" s="207"/>
      <c r="D381" s="196" t="s">
        <v>193</v>
      </c>
      <c r="E381" s="208" t="s">
        <v>32</v>
      </c>
      <c r="F381" s="209" t="s">
        <v>195</v>
      </c>
      <c r="G381" s="207"/>
      <c r="H381" s="210">
        <v>5.5209999999999999</v>
      </c>
      <c r="I381" s="211"/>
      <c r="J381" s="207"/>
      <c r="K381" s="207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193</v>
      </c>
      <c r="AU381" s="216" t="s">
        <v>141</v>
      </c>
      <c r="AV381" s="14" t="s">
        <v>150</v>
      </c>
      <c r="AW381" s="14" t="s">
        <v>41</v>
      </c>
      <c r="AX381" s="14" t="s">
        <v>21</v>
      </c>
      <c r="AY381" s="216" t="s">
        <v>132</v>
      </c>
    </row>
    <row r="382" spans="1:65" s="2" customFormat="1" ht="24.2" customHeight="1">
      <c r="A382" s="36"/>
      <c r="B382" s="37"/>
      <c r="C382" s="176" t="s">
        <v>1065</v>
      </c>
      <c r="D382" s="176" t="s">
        <v>135</v>
      </c>
      <c r="E382" s="177" t="s">
        <v>1066</v>
      </c>
      <c r="F382" s="178" t="s">
        <v>1067</v>
      </c>
      <c r="G382" s="179" t="s">
        <v>191</v>
      </c>
      <c r="H382" s="180">
        <v>5.5209999999999999</v>
      </c>
      <c r="I382" s="181"/>
      <c r="J382" s="182">
        <f>ROUND(I382*H382,2)</f>
        <v>0</v>
      </c>
      <c r="K382" s="178" t="s">
        <v>139</v>
      </c>
      <c r="L382" s="41"/>
      <c r="M382" s="183" t="s">
        <v>32</v>
      </c>
      <c r="N382" s="184" t="s">
        <v>51</v>
      </c>
      <c r="O382" s="66"/>
      <c r="P382" s="185">
        <f>O382*H382</f>
        <v>0</v>
      </c>
      <c r="Q382" s="185">
        <v>4.4999999999999997E-3</v>
      </c>
      <c r="R382" s="185">
        <f>Q382*H382</f>
        <v>2.4844499999999999E-2</v>
      </c>
      <c r="S382" s="185">
        <v>0</v>
      </c>
      <c r="T382" s="18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259</v>
      </c>
      <c r="AT382" s="187" t="s">
        <v>135</v>
      </c>
      <c r="AU382" s="187" t="s">
        <v>141</v>
      </c>
      <c r="AY382" s="18" t="s">
        <v>132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141</v>
      </c>
      <c r="BK382" s="188">
        <f>ROUND(I382*H382,2)</f>
        <v>0</v>
      </c>
      <c r="BL382" s="18" t="s">
        <v>259</v>
      </c>
      <c r="BM382" s="187" t="s">
        <v>1412</v>
      </c>
    </row>
    <row r="383" spans="1:65" s="2" customFormat="1" ht="24.2" customHeight="1">
      <c r="A383" s="36"/>
      <c r="B383" s="37"/>
      <c r="C383" s="176" t="s">
        <v>1069</v>
      </c>
      <c r="D383" s="176" t="s">
        <v>135</v>
      </c>
      <c r="E383" s="177" t="s">
        <v>1070</v>
      </c>
      <c r="F383" s="178" t="s">
        <v>1071</v>
      </c>
      <c r="G383" s="179" t="s">
        <v>221</v>
      </c>
      <c r="H383" s="180">
        <v>2.484</v>
      </c>
      <c r="I383" s="181"/>
      <c r="J383" s="182">
        <f>ROUND(I383*H383,2)</f>
        <v>0</v>
      </c>
      <c r="K383" s="178" t="s">
        <v>139</v>
      </c>
      <c r="L383" s="41"/>
      <c r="M383" s="183" t="s">
        <v>32</v>
      </c>
      <c r="N383" s="184" t="s">
        <v>51</v>
      </c>
      <c r="O383" s="66"/>
      <c r="P383" s="185">
        <f>O383*H383</f>
        <v>0</v>
      </c>
      <c r="Q383" s="185">
        <v>4.2999999999999999E-4</v>
      </c>
      <c r="R383" s="185">
        <f>Q383*H383</f>
        <v>1.0681199999999999E-3</v>
      </c>
      <c r="S383" s="185">
        <v>0</v>
      </c>
      <c r="T383" s="186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7" t="s">
        <v>259</v>
      </c>
      <c r="AT383" s="187" t="s">
        <v>135</v>
      </c>
      <c r="AU383" s="187" t="s">
        <v>141</v>
      </c>
      <c r="AY383" s="18" t="s">
        <v>132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18" t="s">
        <v>141</v>
      </c>
      <c r="BK383" s="188">
        <f>ROUND(I383*H383,2)</f>
        <v>0</v>
      </c>
      <c r="BL383" s="18" t="s">
        <v>259</v>
      </c>
      <c r="BM383" s="187" t="s">
        <v>1413</v>
      </c>
    </row>
    <row r="384" spans="1:65" s="13" customFormat="1">
      <c r="B384" s="194"/>
      <c r="C384" s="195"/>
      <c r="D384" s="196" t="s">
        <v>193</v>
      </c>
      <c r="E384" s="197" t="s">
        <v>32</v>
      </c>
      <c r="F384" s="198" t="s">
        <v>1073</v>
      </c>
      <c r="G384" s="195"/>
      <c r="H384" s="199">
        <v>2.484</v>
      </c>
      <c r="I384" s="200"/>
      <c r="J384" s="195"/>
      <c r="K384" s="195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193</v>
      </c>
      <c r="AU384" s="205" t="s">
        <v>141</v>
      </c>
      <c r="AV384" s="13" t="s">
        <v>141</v>
      </c>
      <c r="AW384" s="13" t="s">
        <v>41</v>
      </c>
      <c r="AX384" s="13" t="s">
        <v>79</v>
      </c>
      <c r="AY384" s="205" t="s">
        <v>132</v>
      </c>
    </row>
    <row r="385" spans="1:65" s="14" customFormat="1">
      <c r="B385" s="206"/>
      <c r="C385" s="207"/>
      <c r="D385" s="196" t="s">
        <v>193</v>
      </c>
      <c r="E385" s="208" t="s">
        <v>32</v>
      </c>
      <c r="F385" s="209" t="s">
        <v>195</v>
      </c>
      <c r="G385" s="207"/>
      <c r="H385" s="210">
        <v>2.484</v>
      </c>
      <c r="I385" s="211"/>
      <c r="J385" s="207"/>
      <c r="K385" s="207"/>
      <c r="L385" s="212"/>
      <c r="M385" s="213"/>
      <c r="N385" s="214"/>
      <c r="O385" s="214"/>
      <c r="P385" s="214"/>
      <c r="Q385" s="214"/>
      <c r="R385" s="214"/>
      <c r="S385" s="214"/>
      <c r="T385" s="215"/>
      <c r="AT385" s="216" t="s">
        <v>193</v>
      </c>
      <c r="AU385" s="216" t="s">
        <v>141</v>
      </c>
      <c r="AV385" s="14" t="s">
        <v>150</v>
      </c>
      <c r="AW385" s="14" t="s">
        <v>41</v>
      </c>
      <c r="AX385" s="14" t="s">
        <v>21</v>
      </c>
      <c r="AY385" s="216" t="s">
        <v>132</v>
      </c>
    </row>
    <row r="386" spans="1:65" s="2" customFormat="1" ht="14.45" customHeight="1">
      <c r="A386" s="36"/>
      <c r="B386" s="37"/>
      <c r="C386" s="217" t="s">
        <v>1074</v>
      </c>
      <c r="D386" s="217" t="s">
        <v>234</v>
      </c>
      <c r="E386" s="218" t="s">
        <v>1075</v>
      </c>
      <c r="F386" s="219" t="s">
        <v>1076</v>
      </c>
      <c r="G386" s="220" t="s">
        <v>373</v>
      </c>
      <c r="H386" s="221">
        <v>9.9</v>
      </c>
      <c r="I386" s="222"/>
      <c r="J386" s="223">
        <f>ROUND(I386*H386,2)</f>
        <v>0</v>
      </c>
      <c r="K386" s="219" t="s">
        <v>139</v>
      </c>
      <c r="L386" s="224"/>
      <c r="M386" s="225" t="s">
        <v>32</v>
      </c>
      <c r="N386" s="226" t="s">
        <v>51</v>
      </c>
      <c r="O386" s="66"/>
      <c r="P386" s="185">
        <f>O386*H386</f>
        <v>0</v>
      </c>
      <c r="Q386" s="185">
        <v>4.4999999999999999E-4</v>
      </c>
      <c r="R386" s="185">
        <f>Q386*H386</f>
        <v>4.4549999999999998E-3</v>
      </c>
      <c r="S386" s="185">
        <v>0</v>
      </c>
      <c r="T386" s="186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7" t="s">
        <v>342</v>
      </c>
      <c r="AT386" s="187" t="s">
        <v>234</v>
      </c>
      <c r="AU386" s="187" t="s">
        <v>141</v>
      </c>
      <c r="AY386" s="18" t="s">
        <v>132</v>
      </c>
      <c r="BE386" s="188">
        <f>IF(N386="základní",J386,0)</f>
        <v>0</v>
      </c>
      <c r="BF386" s="188">
        <f>IF(N386="snížená",J386,0)</f>
        <v>0</v>
      </c>
      <c r="BG386" s="188">
        <f>IF(N386="zákl. přenesená",J386,0)</f>
        <v>0</v>
      </c>
      <c r="BH386" s="188">
        <f>IF(N386="sníž. přenesená",J386,0)</f>
        <v>0</v>
      </c>
      <c r="BI386" s="188">
        <f>IF(N386="nulová",J386,0)</f>
        <v>0</v>
      </c>
      <c r="BJ386" s="18" t="s">
        <v>141</v>
      </c>
      <c r="BK386" s="188">
        <f>ROUND(I386*H386,2)</f>
        <v>0</v>
      </c>
      <c r="BL386" s="18" t="s">
        <v>259</v>
      </c>
      <c r="BM386" s="187" t="s">
        <v>1414</v>
      </c>
    </row>
    <row r="387" spans="1:65" s="13" customFormat="1">
      <c r="B387" s="194"/>
      <c r="C387" s="195"/>
      <c r="D387" s="196" t="s">
        <v>193</v>
      </c>
      <c r="E387" s="195"/>
      <c r="F387" s="198" t="s">
        <v>1078</v>
      </c>
      <c r="G387" s="195"/>
      <c r="H387" s="199">
        <v>9.9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193</v>
      </c>
      <c r="AU387" s="205" t="s">
        <v>141</v>
      </c>
      <c r="AV387" s="13" t="s">
        <v>141</v>
      </c>
      <c r="AW387" s="13" t="s">
        <v>4</v>
      </c>
      <c r="AX387" s="13" t="s">
        <v>21</v>
      </c>
      <c r="AY387" s="205" t="s">
        <v>132</v>
      </c>
    </row>
    <row r="388" spans="1:65" s="2" customFormat="1" ht="14.45" customHeight="1">
      <c r="A388" s="36"/>
      <c r="B388" s="37"/>
      <c r="C388" s="176" t="s">
        <v>1079</v>
      </c>
      <c r="D388" s="176" t="s">
        <v>135</v>
      </c>
      <c r="E388" s="177" t="s">
        <v>1080</v>
      </c>
      <c r="F388" s="178" t="s">
        <v>1081</v>
      </c>
      <c r="G388" s="179" t="s">
        <v>191</v>
      </c>
      <c r="H388" s="180">
        <v>5.5209999999999999</v>
      </c>
      <c r="I388" s="181"/>
      <c r="J388" s="182">
        <f>ROUND(I388*H388,2)</f>
        <v>0</v>
      </c>
      <c r="K388" s="178" t="s">
        <v>139</v>
      </c>
      <c r="L388" s="41"/>
      <c r="M388" s="183" t="s">
        <v>32</v>
      </c>
      <c r="N388" s="184" t="s">
        <v>51</v>
      </c>
      <c r="O388" s="66"/>
      <c r="P388" s="185">
        <f>O388*H388</f>
        <v>0</v>
      </c>
      <c r="Q388" s="185">
        <v>0</v>
      </c>
      <c r="R388" s="185">
        <f>Q388*H388</f>
        <v>0</v>
      </c>
      <c r="S388" s="185">
        <v>8.3169999999999994E-2</v>
      </c>
      <c r="T388" s="186">
        <f>S388*H388</f>
        <v>0.45918156999999998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7" t="s">
        <v>259</v>
      </c>
      <c r="AT388" s="187" t="s">
        <v>135</v>
      </c>
      <c r="AU388" s="187" t="s">
        <v>141</v>
      </c>
      <c r="AY388" s="18" t="s">
        <v>132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8" t="s">
        <v>141</v>
      </c>
      <c r="BK388" s="188">
        <f>ROUND(I388*H388,2)</f>
        <v>0</v>
      </c>
      <c r="BL388" s="18" t="s">
        <v>259</v>
      </c>
      <c r="BM388" s="187" t="s">
        <v>1415</v>
      </c>
    </row>
    <row r="389" spans="1:65" s="2" customFormat="1" ht="24.2" customHeight="1">
      <c r="A389" s="36"/>
      <c r="B389" s="37"/>
      <c r="C389" s="176" t="s">
        <v>1083</v>
      </c>
      <c r="D389" s="176" t="s">
        <v>135</v>
      </c>
      <c r="E389" s="177" t="s">
        <v>1084</v>
      </c>
      <c r="F389" s="178" t="s">
        <v>1085</v>
      </c>
      <c r="G389" s="179" t="s">
        <v>191</v>
      </c>
      <c r="H389" s="180">
        <v>5.5209999999999999</v>
      </c>
      <c r="I389" s="181"/>
      <c r="J389" s="182">
        <f>ROUND(I389*H389,2)</f>
        <v>0</v>
      </c>
      <c r="K389" s="178" t="s">
        <v>139</v>
      </c>
      <c r="L389" s="41"/>
      <c r="M389" s="183" t="s">
        <v>32</v>
      </c>
      <c r="N389" s="184" t="s">
        <v>51</v>
      </c>
      <c r="O389" s="66"/>
      <c r="P389" s="185">
        <f>O389*H389</f>
        <v>0</v>
      </c>
      <c r="Q389" s="185">
        <v>6.3E-3</v>
      </c>
      <c r="R389" s="185">
        <f>Q389*H389</f>
        <v>3.4782300000000002E-2</v>
      </c>
      <c r="S389" s="185">
        <v>0</v>
      </c>
      <c r="T389" s="186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7" t="s">
        <v>259</v>
      </c>
      <c r="AT389" s="187" t="s">
        <v>135</v>
      </c>
      <c r="AU389" s="187" t="s">
        <v>141</v>
      </c>
      <c r="AY389" s="18" t="s">
        <v>132</v>
      </c>
      <c r="BE389" s="188">
        <f>IF(N389="základní",J389,0)</f>
        <v>0</v>
      </c>
      <c r="BF389" s="188">
        <f>IF(N389="snížená",J389,0)</f>
        <v>0</v>
      </c>
      <c r="BG389" s="188">
        <f>IF(N389="zákl. přenesená",J389,0)</f>
        <v>0</v>
      </c>
      <c r="BH389" s="188">
        <f>IF(N389="sníž. přenesená",J389,0)</f>
        <v>0</v>
      </c>
      <c r="BI389" s="188">
        <f>IF(N389="nulová",J389,0)</f>
        <v>0</v>
      </c>
      <c r="BJ389" s="18" t="s">
        <v>141</v>
      </c>
      <c r="BK389" s="188">
        <f>ROUND(I389*H389,2)</f>
        <v>0</v>
      </c>
      <c r="BL389" s="18" t="s">
        <v>259</v>
      </c>
      <c r="BM389" s="187" t="s">
        <v>1416</v>
      </c>
    </row>
    <row r="390" spans="1:65" s="13" customFormat="1">
      <c r="B390" s="194"/>
      <c r="C390" s="195"/>
      <c r="D390" s="196" t="s">
        <v>193</v>
      </c>
      <c r="E390" s="197" t="s">
        <v>32</v>
      </c>
      <c r="F390" s="198" t="s">
        <v>1063</v>
      </c>
      <c r="G390" s="195"/>
      <c r="H390" s="199">
        <v>4.9059999999999997</v>
      </c>
      <c r="I390" s="200"/>
      <c r="J390" s="195"/>
      <c r="K390" s="195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193</v>
      </c>
      <c r="AU390" s="205" t="s">
        <v>141</v>
      </c>
      <c r="AV390" s="13" t="s">
        <v>141</v>
      </c>
      <c r="AW390" s="13" t="s">
        <v>41</v>
      </c>
      <c r="AX390" s="13" t="s">
        <v>79</v>
      </c>
      <c r="AY390" s="205" t="s">
        <v>132</v>
      </c>
    </row>
    <row r="391" spans="1:65" s="13" customFormat="1">
      <c r="B391" s="194"/>
      <c r="C391" s="195"/>
      <c r="D391" s="196" t="s">
        <v>193</v>
      </c>
      <c r="E391" s="197" t="s">
        <v>32</v>
      </c>
      <c r="F391" s="198" t="s">
        <v>1064</v>
      </c>
      <c r="G391" s="195"/>
      <c r="H391" s="199">
        <v>0.61499999999999999</v>
      </c>
      <c r="I391" s="200"/>
      <c r="J391" s="195"/>
      <c r="K391" s="195"/>
      <c r="L391" s="201"/>
      <c r="M391" s="202"/>
      <c r="N391" s="203"/>
      <c r="O391" s="203"/>
      <c r="P391" s="203"/>
      <c r="Q391" s="203"/>
      <c r="R391" s="203"/>
      <c r="S391" s="203"/>
      <c r="T391" s="204"/>
      <c r="AT391" s="205" t="s">
        <v>193</v>
      </c>
      <c r="AU391" s="205" t="s">
        <v>141</v>
      </c>
      <c r="AV391" s="13" t="s">
        <v>141</v>
      </c>
      <c r="AW391" s="13" t="s">
        <v>41</v>
      </c>
      <c r="AX391" s="13" t="s">
        <v>79</v>
      </c>
      <c r="AY391" s="205" t="s">
        <v>132</v>
      </c>
    </row>
    <row r="392" spans="1:65" s="14" customFormat="1">
      <c r="B392" s="206"/>
      <c r="C392" s="207"/>
      <c r="D392" s="196" t="s">
        <v>193</v>
      </c>
      <c r="E392" s="208" t="s">
        <v>32</v>
      </c>
      <c r="F392" s="209" t="s">
        <v>195</v>
      </c>
      <c r="G392" s="207"/>
      <c r="H392" s="210">
        <v>5.5209999999999999</v>
      </c>
      <c r="I392" s="211"/>
      <c r="J392" s="207"/>
      <c r="K392" s="207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193</v>
      </c>
      <c r="AU392" s="216" t="s">
        <v>141</v>
      </c>
      <c r="AV392" s="14" t="s">
        <v>150</v>
      </c>
      <c r="AW392" s="14" t="s">
        <v>41</v>
      </c>
      <c r="AX392" s="14" t="s">
        <v>21</v>
      </c>
      <c r="AY392" s="216" t="s">
        <v>132</v>
      </c>
    </row>
    <row r="393" spans="1:65" s="2" customFormat="1" ht="14.45" customHeight="1">
      <c r="A393" s="36"/>
      <c r="B393" s="37"/>
      <c r="C393" s="217" t="s">
        <v>1087</v>
      </c>
      <c r="D393" s="217" t="s">
        <v>234</v>
      </c>
      <c r="E393" s="218" t="s">
        <v>1088</v>
      </c>
      <c r="F393" s="219" t="s">
        <v>1089</v>
      </c>
      <c r="G393" s="220" t="s">
        <v>191</v>
      </c>
      <c r="H393" s="221">
        <v>6.0730000000000004</v>
      </c>
      <c r="I393" s="222"/>
      <c r="J393" s="223">
        <f>ROUND(I393*H393,2)</f>
        <v>0</v>
      </c>
      <c r="K393" s="219" t="s">
        <v>139</v>
      </c>
      <c r="L393" s="224"/>
      <c r="M393" s="225" t="s">
        <v>32</v>
      </c>
      <c r="N393" s="226" t="s">
        <v>51</v>
      </c>
      <c r="O393" s="66"/>
      <c r="P393" s="185">
        <f>O393*H393</f>
        <v>0</v>
      </c>
      <c r="Q393" s="185">
        <v>1.9199999999999998E-2</v>
      </c>
      <c r="R393" s="185">
        <f>Q393*H393</f>
        <v>0.1166016</v>
      </c>
      <c r="S393" s="185">
        <v>0</v>
      </c>
      <c r="T393" s="186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7" t="s">
        <v>342</v>
      </c>
      <c r="AT393" s="187" t="s">
        <v>234</v>
      </c>
      <c r="AU393" s="187" t="s">
        <v>141</v>
      </c>
      <c r="AY393" s="18" t="s">
        <v>132</v>
      </c>
      <c r="BE393" s="188">
        <f>IF(N393="základní",J393,0)</f>
        <v>0</v>
      </c>
      <c r="BF393" s="188">
        <f>IF(N393="snížená",J393,0)</f>
        <v>0</v>
      </c>
      <c r="BG393" s="188">
        <f>IF(N393="zákl. přenesená",J393,0)</f>
        <v>0</v>
      </c>
      <c r="BH393" s="188">
        <f>IF(N393="sníž. přenesená",J393,0)</f>
        <v>0</v>
      </c>
      <c r="BI393" s="188">
        <f>IF(N393="nulová",J393,0)</f>
        <v>0</v>
      </c>
      <c r="BJ393" s="18" t="s">
        <v>141</v>
      </c>
      <c r="BK393" s="188">
        <f>ROUND(I393*H393,2)</f>
        <v>0</v>
      </c>
      <c r="BL393" s="18" t="s">
        <v>259</v>
      </c>
      <c r="BM393" s="187" t="s">
        <v>1417</v>
      </c>
    </row>
    <row r="394" spans="1:65" s="13" customFormat="1">
      <c r="B394" s="194"/>
      <c r="C394" s="195"/>
      <c r="D394" s="196" t="s">
        <v>193</v>
      </c>
      <c r="E394" s="195"/>
      <c r="F394" s="198" t="s">
        <v>1091</v>
      </c>
      <c r="G394" s="195"/>
      <c r="H394" s="199">
        <v>6.0730000000000004</v>
      </c>
      <c r="I394" s="200"/>
      <c r="J394" s="195"/>
      <c r="K394" s="195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193</v>
      </c>
      <c r="AU394" s="205" t="s">
        <v>141</v>
      </c>
      <c r="AV394" s="13" t="s">
        <v>141</v>
      </c>
      <c r="AW394" s="13" t="s">
        <v>4</v>
      </c>
      <c r="AX394" s="13" t="s">
        <v>21</v>
      </c>
      <c r="AY394" s="205" t="s">
        <v>132</v>
      </c>
    </row>
    <row r="395" spans="1:65" s="2" customFormat="1" ht="24.2" customHeight="1">
      <c r="A395" s="36"/>
      <c r="B395" s="37"/>
      <c r="C395" s="176" t="s">
        <v>1092</v>
      </c>
      <c r="D395" s="176" t="s">
        <v>135</v>
      </c>
      <c r="E395" s="177" t="s">
        <v>1093</v>
      </c>
      <c r="F395" s="178" t="s">
        <v>1094</v>
      </c>
      <c r="G395" s="179" t="s">
        <v>242</v>
      </c>
      <c r="H395" s="180">
        <v>0.183</v>
      </c>
      <c r="I395" s="181"/>
      <c r="J395" s="182">
        <f>ROUND(I395*H395,2)</f>
        <v>0</v>
      </c>
      <c r="K395" s="178" t="s">
        <v>139</v>
      </c>
      <c r="L395" s="41"/>
      <c r="M395" s="183" t="s">
        <v>32</v>
      </c>
      <c r="N395" s="184" t="s">
        <v>51</v>
      </c>
      <c r="O395" s="66"/>
      <c r="P395" s="185">
        <f>O395*H395</f>
        <v>0</v>
      </c>
      <c r="Q395" s="185">
        <v>0</v>
      </c>
      <c r="R395" s="185">
        <f>Q395*H395</f>
        <v>0</v>
      </c>
      <c r="S395" s="185">
        <v>0</v>
      </c>
      <c r="T395" s="186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7" t="s">
        <v>259</v>
      </c>
      <c r="AT395" s="187" t="s">
        <v>135</v>
      </c>
      <c r="AU395" s="187" t="s">
        <v>141</v>
      </c>
      <c r="AY395" s="18" t="s">
        <v>132</v>
      </c>
      <c r="BE395" s="188">
        <f>IF(N395="základní",J395,0)</f>
        <v>0</v>
      </c>
      <c r="BF395" s="188">
        <f>IF(N395="snížená",J395,0)</f>
        <v>0</v>
      </c>
      <c r="BG395" s="188">
        <f>IF(N395="zákl. přenesená",J395,0)</f>
        <v>0</v>
      </c>
      <c r="BH395" s="188">
        <f>IF(N395="sníž. přenesená",J395,0)</f>
        <v>0</v>
      </c>
      <c r="BI395" s="188">
        <f>IF(N395="nulová",J395,0)</f>
        <v>0</v>
      </c>
      <c r="BJ395" s="18" t="s">
        <v>141</v>
      </c>
      <c r="BK395" s="188">
        <f>ROUND(I395*H395,2)</f>
        <v>0</v>
      </c>
      <c r="BL395" s="18" t="s">
        <v>259</v>
      </c>
      <c r="BM395" s="187" t="s">
        <v>1418</v>
      </c>
    </row>
    <row r="396" spans="1:65" s="12" customFormat="1" ht="22.9" customHeight="1">
      <c r="B396" s="160"/>
      <c r="C396" s="161"/>
      <c r="D396" s="162" t="s">
        <v>78</v>
      </c>
      <c r="E396" s="174" t="s">
        <v>774</v>
      </c>
      <c r="F396" s="174" t="s">
        <v>775</v>
      </c>
      <c r="G396" s="161"/>
      <c r="H396" s="161"/>
      <c r="I396" s="164"/>
      <c r="J396" s="175">
        <f>BK396</f>
        <v>0</v>
      </c>
      <c r="K396" s="161"/>
      <c r="L396" s="166"/>
      <c r="M396" s="167"/>
      <c r="N396" s="168"/>
      <c r="O396" s="168"/>
      <c r="P396" s="169">
        <f>SUM(P397:P400)</f>
        <v>0</v>
      </c>
      <c r="Q396" s="168"/>
      <c r="R396" s="169">
        <f>SUM(R397:R400)</f>
        <v>6.3974400000000001E-2</v>
      </c>
      <c r="S396" s="168"/>
      <c r="T396" s="170">
        <f>SUM(T397:T400)</f>
        <v>0</v>
      </c>
      <c r="AR396" s="171" t="s">
        <v>141</v>
      </c>
      <c r="AT396" s="172" t="s">
        <v>78</v>
      </c>
      <c r="AU396" s="172" t="s">
        <v>21</v>
      </c>
      <c r="AY396" s="171" t="s">
        <v>132</v>
      </c>
      <c r="BK396" s="173">
        <f>SUM(BK397:BK400)</f>
        <v>0</v>
      </c>
    </row>
    <row r="397" spans="1:65" s="2" customFormat="1" ht="14.45" customHeight="1">
      <c r="A397" s="36"/>
      <c r="B397" s="37"/>
      <c r="C397" s="176" t="s">
        <v>1096</v>
      </c>
      <c r="D397" s="176" t="s">
        <v>135</v>
      </c>
      <c r="E397" s="177" t="s">
        <v>777</v>
      </c>
      <c r="F397" s="178" t="s">
        <v>778</v>
      </c>
      <c r="G397" s="179" t="s">
        <v>191</v>
      </c>
      <c r="H397" s="180">
        <v>152.32</v>
      </c>
      <c r="I397" s="181"/>
      <c r="J397" s="182">
        <f>ROUND(I397*H397,2)</f>
        <v>0</v>
      </c>
      <c r="K397" s="178" t="s">
        <v>139</v>
      </c>
      <c r="L397" s="41"/>
      <c r="M397" s="183" t="s">
        <v>32</v>
      </c>
      <c r="N397" s="184" t="s">
        <v>51</v>
      </c>
      <c r="O397" s="66"/>
      <c r="P397" s="185">
        <f>O397*H397</f>
        <v>0</v>
      </c>
      <c r="Q397" s="185">
        <v>0</v>
      </c>
      <c r="R397" s="185">
        <f>Q397*H397</f>
        <v>0</v>
      </c>
      <c r="S397" s="185">
        <v>0</v>
      </c>
      <c r="T397" s="186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7" t="s">
        <v>259</v>
      </c>
      <c r="AT397" s="187" t="s">
        <v>135</v>
      </c>
      <c r="AU397" s="187" t="s">
        <v>141</v>
      </c>
      <c r="AY397" s="18" t="s">
        <v>132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8" t="s">
        <v>141</v>
      </c>
      <c r="BK397" s="188">
        <f>ROUND(I397*H397,2)</f>
        <v>0</v>
      </c>
      <c r="BL397" s="18" t="s">
        <v>259</v>
      </c>
      <c r="BM397" s="187" t="s">
        <v>1097</v>
      </c>
    </row>
    <row r="398" spans="1:65" s="2" customFormat="1" ht="24.2" customHeight="1">
      <c r="A398" s="36"/>
      <c r="B398" s="37"/>
      <c r="C398" s="217" t="s">
        <v>1098</v>
      </c>
      <c r="D398" s="217" t="s">
        <v>234</v>
      </c>
      <c r="E398" s="218" t="s">
        <v>781</v>
      </c>
      <c r="F398" s="219" t="s">
        <v>782</v>
      </c>
      <c r="G398" s="220" t="s">
        <v>221</v>
      </c>
      <c r="H398" s="221">
        <v>159.93600000000001</v>
      </c>
      <c r="I398" s="222"/>
      <c r="J398" s="223">
        <f>ROUND(I398*H398,2)</f>
        <v>0</v>
      </c>
      <c r="K398" s="219" t="s">
        <v>139</v>
      </c>
      <c r="L398" s="224"/>
      <c r="M398" s="225" t="s">
        <v>32</v>
      </c>
      <c r="N398" s="226" t="s">
        <v>51</v>
      </c>
      <c r="O398" s="66"/>
      <c r="P398" s="185">
        <f>O398*H398</f>
        <v>0</v>
      </c>
      <c r="Q398" s="185">
        <v>4.0000000000000002E-4</v>
      </c>
      <c r="R398" s="185">
        <f>Q398*H398</f>
        <v>6.3974400000000001E-2</v>
      </c>
      <c r="S398" s="185">
        <v>0</v>
      </c>
      <c r="T398" s="186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7" t="s">
        <v>342</v>
      </c>
      <c r="AT398" s="187" t="s">
        <v>234</v>
      </c>
      <c r="AU398" s="187" t="s">
        <v>141</v>
      </c>
      <c r="AY398" s="18" t="s">
        <v>132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18" t="s">
        <v>141</v>
      </c>
      <c r="BK398" s="188">
        <f>ROUND(I398*H398,2)</f>
        <v>0</v>
      </c>
      <c r="BL398" s="18" t="s">
        <v>259</v>
      </c>
      <c r="BM398" s="187" t="s">
        <v>1099</v>
      </c>
    </row>
    <row r="399" spans="1:65" s="13" customFormat="1">
      <c r="B399" s="194"/>
      <c r="C399" s="195"/>
      <c r="D399" s="196" t="s">
        <v>193</v>
      </c>
      <c r="E399" s="195"/>
      <c r="F399" s="198" t="s">
        <v>990</v>
      </c>
      <c r="G399" s="195"/>
      <c r="H399" s="199">
        <v>159.93600000000001</v>
      </c>
      <c r="I399" s="200"/>
      <c r="J399" s="195"/>
      <c r="K399" s="195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193</v>
      </c>
      <c r="AU399" s="205" t="s">
        <v>141</v>
      </c>
      <c r="AV399" s="13" t="s">
        <v>141</v>
      </c>
      <c r="AW399" s="13" t="s">
        <v>4</v>
      </c>
      <c r="AX399" s="13" t="s">
        <v>21</v>
      </c>
      <c r="AY399" s="205" t="s">
        <v>132</v>
      </c>
    </row>
    <row r="400" spans="1:65" s="2" customFormat="1" ht="24.2" customHeight="1">
      <c r="A400" s="36"/>
      <c r="B400" s="37"/>
      <c r="C400" s="176" t="s">
        <v>1100</v>
      </c>
      <c r="D400" s="176" t="s">
        <v>135</v>
      </c>
      <c r="E400" s="177" t="s">
        <v>785</v>
      </c>
      <c r="F400" s="178" t="s">
        <v>786</v>
      </c>
      <c r="G400" s="179" t="s">
        <v>242</v>
      </c>
      <c r="H400" s="180">
        <v>6.4000000000000001E-2</v>
      </c>
      <c r="I400" s="181"/>
      <c r="J400" s="182">
        <f>ROUND(I400*H400,2)</f>
        <v>0</v>
      </c>
      <c r="K400" s="178" t="s">
        <v>139</v>
      </c>
      <c r="L400" s="41"/>
      <c r="M400" s="183" t="s">
        <v>32</v>
      </c>
      <c r="N400" s="184" t="s">
        <v>51</v>
      </c>
      <c r="O400" s="66"/>
      <c r="P400" s="185">
        <f>O400*H400</f>
        <v>0</v>
      </c>
      <c r="Q400" s="185">
        <v>0</v>
      </c>
      <c r="R400" s="185">
        <f>Q400*H400</f>
        <v>0</v>
      </c>
      <c r="S400" s="185">
        <v>0</v>
      </c>
      <c r="T400" s="186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7" t="s">
        <v>259</v>
      </c>
      <c r="AT400" s="187" t="s">
        <v>135</v>
      </c>
      <c r="AU400" s="187" t="s">
        <v>141</v>
      </c>
      <c r="AY400" s="18" t="s">
        <v>132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18" t="s">
        <v>141</v>
      </c>
      <c r="BK400" s="188">
        <f>ROUND(I400*H400,2)</f>
        <v>0</v>
      </c>
      <c r="BL400" s="18" t="s">
        <v>259</v>
      </c>
      <c r="BM400" s="187" t="s">
        <v>1101</v>
      </c>
    </row>
    <row r="401" spans="1:65" s="12" customFormat="1" ht="22.9" customHeight="1">
      <c r="B401" s="160"/>
      <c r="C401" s="161"/>
      <c r="D401" s="162" t="s">
        <v>78</v>
      </c>
      <c r="E401" s="174" t="s">
        <v>788</v>
      </c>
      <c r="F401" s="174" t="s">
        <v>789</v>
      </c>
      <c r="G401" s="161"/>
      <c r="H401" s="161"/>
      <c r="I401" s="164"/>
      <c r="J401" s="175">
        <f>BK401</f>
        <v>0</v>
      </c>
      <c r="K401" s="161"/>
      <c r="L401" s="166"/>
      <c r="M401" s="167"/>
      <c r="N401" s="168"/>
      <c r="O401" s="168"/>
      <c r="P401" s="169">
        <f>SUM(P402:P405)</f>
        <v>0</v>
      </c>
      <c r="Q401" s="168"/>
      <c r="R401" s="169">
        <f>SUM(R402:R405)</f>
        <v>0.10602000000000002</v>
      </c>
      <c r="S401" s="168"/>
      <c r="T401" s="170">
        <f>SUM(T402:T405)</f>
        <v>0</v>
      </c>
      <c r="AR401" s="171" t="s">
        <v>141</v>
      </c>
      <c r="AT401" s="172" t="s">
        <v>78</v>
      </c>
      <c r="AU401" s="172" t="s">
        <v>21</v>
      </c>
      <c r="AY401" s="171" t="s">
        <v>132</v>
      </c>
      <c r="BK401" s="173">
        <f>SUM(BK402:BK405)</f>
        <v>0</v>
      </c>
    </row>
    <row r="402" spans="1:65" s="2" customFormat="1" ht="14.45" customHeight="1">
      <c r="A402" s="36"/>
      <c r="B402" s="37"/>
      <c r="C402" s="176" t="s">
        <v>1102</v>
      </c>
      <c r="D402" s="176" t="s">
        <v>135</v>
      </c>
      <c r="E402" s="177" t="s">
        <v>791</v>
      </c>
      <c r="F402" s="178" t="s">
        <v>792</v>
      </c>
      <c r="G402" s="179" t="s">
        <v>191</v>
      </c>
      <c r="H402" s="180">
        <v>393</v>
      </c>
      <c r="I402" s="181"/>
      <c r="J402" s="182">
        <f>ROUND(I402*H402,2)</f>
        <v>0</v>
      </c>
      <c r="K402" s="178" t="s">
        <v>139</v>
      </c>
      <c r="L402" s="41"/>
      <c r="M402" s="183" t="s">
        <v>32</v>
      </c>
      <c r="N402" s="184" t="s">
        <v>51</v>
      </c>
      <c r="O402" s="66"/>
      <c r="P402" s="185">
        <f>O402*H402</f>
        <v>0</v>
      </c>
      <c r="Q402" s="185">
        <v>2.0000000000000002E-5</v>
      </c>
      <c r="R402" s="185">
        <f>Q402*H402</f>
        <v>7.8600000000000007E-3</v>
      </c>
      <c r="S402" s="185">
        <v>0</v>
      </c>
      <c r="T402" s="186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7" t="s">
        <v>259</v>
      </c>
      <c r="AT402" s="187" t="s">
        <v>135</v>
      </c>
      <c r="AU402" s="187" t="s">
        <v>141</v>
      </c>
      <c r="AY402" s="18" t="s">
        <v>132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18" t="s">
        <v>141</v>
      </c>
      <c r="BK402" s="188">
        <f>ROUND(I402*H402,2)</f>
        <v>0</v>
      </c>
      <c r="BL402" s="18" t="s">
        <v>259</v>
      </c>
      <c r="BM402" s="187" t="s">
        <v>1103</v>
      </c>
    </row>
    <row r="403" spans="1:65" s="2" customFormat="1" ht="14.45" customHeight="1">
      <c r="A403" s="36"/>
      <c r="B403" s="37"/>
      <c r="C403" s="176" t="s">
        <v>1104</v>
      </c>
      <c r="D403" s="176" t="s">
        <v>135</v>
      </c>
      <c r="E403" s="177" t="s">
        <v>795</v>
      </c>
      <c r="F403" s="178" t="s">
        <v>796</v>
      </c>
      <c r="G403" s="179" t="s">
        <v>191</v>
      </c>
      <c r="H403" s="180">
        <v>393</v>
      </c>
      <c r="I403" s="181"/>
      <c r="J403" s="182">
        <f>ROUND(I403*H403,2)</f>
        <v>0</v>
      </c>
      <c r="K403" s="178" t="s">
        <v>139</v>
      </c>
      <c r="L403" s="41"/>
      <c r="M403" s="183" t="s">
        <v>32</v>
      </c>
      <c r="N403" s="184" t="s">
        <v>51</v>
      </c>
      <c r="O403" s="66"/>
      <c r="P403" s="185">
        <f>O403*H403</f>
        <v>0</v>
      </c>
      <c r="Q403" s="185">
        <v>0</v>
      </c>
      <c r="R403" s="185">
        <f>Q403*H403</f>
        <v>0</v>
      </c>
      <c r="S403" s="185">
        <v>0</v>
      </c>
      <c r="T403" s="186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7" t="s">
        <v>259</v>
      </c>
      <c r="AT403" s="187" t="s">
        <v>135</v>
      </c>
      <c r="AU403" s="187" t="s">
        <v>141</v>
      </c>
      <c r="AY403" s="18" t="s">
        <v>132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8" t="s">
        <v>141</v>
      </c>
      <c r="BK403" s="188">
        <f>ROUND(I403*H403,2)</f>
        <v>0</v>
      </c>
      <c r="BL403" s="18" t="s">
        <v>259</v>
      </c>
      <c r="BM403" s="187" t="s">
        <v>1105</v>
      </c>
    </row>
    <row r="404" spans="1:65" s="2" customFormat="1" ht="24.2" customHeight="1">
      <c r="A404" s="36"/>
      <c r="B404" s="37"/>
      <c r="C404" s="176" t="s">
        <v>1106</v>
      </c>
      <c r="D404" s="176" t="s">
        <v>135</v>
      </c>
      <c r="E404" s="177" t="s">
        <v>799</v>
      </c>
      <c r="F404" s="178" t="s">
        <v>800</v>
      </c>
      <c r="G404" s="179" t="s">
        <v>191</v>
      </c>
      <c r="H404" s="180">
        <v>393</v>
      </c>
      <c r="I404" s="181"/>
      <c r="J404" s="182">
        <f>ROUND(I404*H404,2)</f>
        <v>0</v>
      </c>
      <c r="K404" s="178" t="s">
        <v>139</v>
      </c>
      <c r="L404" s="41"/>
      <c r="M404" s="183" t="s">
        <v>32</v>
      </c>
      <c r="N404" s="184" t="s">
        <v>51</v>
      </c>
      <c r="O404" s="66"/>
      <c r="P404" s="185">
        <f>O404*H404</f>
        <v>0</v>
      </c>
      <c r="Q404" s="185">
        <v>2.2000000000000001E-4</v>
      </c>
      <c r="R404" s="185">
        <f>Q404*H404</f>
        <v>8.6460000000000009E-2</v>
      </c>
      <c r="S404" s="185">
        <v>0</v>
      </c>
      <c r="T404" s="186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7" t="s">
        <v>259</v>
      </c>
      <c r="AT404" s="187" t="s">
        <v>135</v>
      </c>
      <c r="AU404" s="187" t="s">
        <v>141</v>
      </c>
      <c r="AY404" s="18" t="s">
        <v>132</v>
      </c>
      <c r="BE404" s="188">
        <f>IF(N404="základní",J404,0)</f>
        <v>0</v>
      </c>
      <c r="BF404" s="188">
        <f>IF(N404="snížená",J404,0)</f>
        <v>0</v>
      </c>
      <c r="BG404" s="188">
        <f>IF(N404="zákl. přenesená",J404,0)</f>
        <v>0</v>
      </c>
      <c r="BH404" s="188">
        <f>IF(N404="sníž. přenesená",J404,0)</f>
        <v>0</v>
      </c>
      <c r="BI404" s="188">
        <f>IF(N404="nulová",J404,0)</f>
        <v>0</v>
      </c>
      <c r="BJ404" s="18" t="s">
        <v>141</v>
      </c>
      <c r="BK404" s="188">
        <f>ROUND(I404*H404,2)</f>
        <v>0</v>
      </c>
      <c r="BL404" s="18" t="s">
        <v>259</v>
      </c>
      <c r="BM404" s="187" t="s">
        <v>1107</v>
      </c>
    </row>
    <row r="405" spans="1:65" s="2" customFormat="1" ht="24.2" customHeight="1">
      <c r="A405" s="36"/>
      <c r="B405" s="37"/>
      <c r="C405" s="176" t="s">
        <v>1108</v>
      </c>
      <c r="D405" s="176" t="s">
        <v>135</v>
      </c>
      <c r="E405" s="177" t="s">
        <v>803</v>
      </c>
      <c r="F405" s="178" t="s">
        <v>804</v>
      </c>
      <c r="G405" s="179" t="s">
        <v>191</v>
      </c>
      <c r="H405" s="180">
        <v>78</v>
      </c>
      <c r="I405" s="181"/>
      <c r="J405" s="182">
        <f>ROUND(I405*H405,2)</f>
        <v>0</v>
      </c>
      <c r="K405" s="178" t="s">
        <v>139</v>
      </c>
      <c r="L405" s="41"/>
      <c r="M405" s="189" t="s">
        <v>32</v>
      </c>
      <c r="N405" s="190" t="s">
        <v>51</v>
      </c>
      <c r="O405" s="191"/>
      <c r="P405" s="192">
        <f>O405*H405</f>
        <v>0</v>
      </c>
      <c r="Q405" s="192">
        <v>1.4999999999999999E-4</v>
      </c>
      <c r="R405" s="192">
        <f>Q405*H405</f>
        <v>1.1699999999999999E-2</v>
      </c>
      <c r="S405" s="192">
        <v>0</v>
      </c>
      <c r="T405" s="193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7" t="s">
        <v>259</v>
      </c>
      <c r="AT405" s="187" t="s">
        <v>135</v>
      </c>
      <c r="AU405" s="187" t="s">
        <v>141</v>
      </c>
      <c r="AY405" s="18" t="s">
        <v>132</v>
      </c>
      <c r="BE405" s="188">
        <f>IF(N405="základní",J405,0)</f>
        <v>0</v>
      </c>
      <c r="BF405" s="188">
        <f>IF(N405="snížená",J405,0)</f>
        <v>0</v>
      </c>
      <c r="BG405" s="188">
        <f>IF(N405="zákl. přenesená",J405,0)</f>
        <v>0</v>
      </c>
      <c r="BH405" s="188">
        <f>IF(N405="sníž. přenesená",J405,0)</f>
        <v>0</v>
      </c>
      <c r="BI405" s="188">
        <f>IF(N405="nulová",J405,0)</f>
        <v>0</v>
      </c>
      <c r="BJ405" s="18" t="s">
        <v>141</v>
      </c>
      <c r="BK405" s="188">
        <f>ROUND(I405*H405,2)</f>
        <v>0</v>
      </c>
      <c r="BL405" s="18" t="s">
        <v>259</v>
      </c>
      <c r="BM405" s="187" t="s">
        <v>1109</v>
      </c>
    </row>
    <row r="406" spans="1:65" s="2" customFormat="1" ht="6.95" customHeight="1">
      <c r="A406" s="36"/>
      <c r="B406" s="49"/>
      <c r="C406" s="50"/>
      <c r="D406" s="50"/>
      <c r="E406" s="50"/>
      <c r="F406" s="50"/>
      <c r="G406" s="50"/>
      <c r="H406" s="50"/>
      <c r="I406" s="50"/>
      <c r="J406" s="50"/>
      <c r="K406" s="50"/>
      <c r="L406" s="41"/>
      <c r="M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</row>
  </sheetData>
  <sheetProtection algorithmName="SHA-512" hashValue="Z3Oi8SuvY/VM4HDjtF5IJxVp/qqEVU5+U7yi6mlgdy9o/0EvRkYGyhvwdBBmL9ZisFBwo+Apqrl8V01aCWEsRA==" saltValue="+uNXuoY4iuSFHVwf8Im5nsl11ZQFhkml7chLsdUjkuqADjxX3cRMiR9aMdj4eblKVrTryxsvmUNdTbMTvlBCvA==" spinCount="100000" sheet="1" objects="1" scenarios="1" formatColumns="0" formatRows="0" autoFilter="0"/>
  <autoFilter ref="C102:K405" xr:uid="{00000000-0009-0000-0000-000006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40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1419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21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0" t="s">
        <v>26</v>
      </c>
      <c r="E13" s="36"/>
      <c r="F13" s="111" t="s">
        <v>27</v>
      </c>
      <c r="G13" s="36"/>
      <c r="H13" s="36"/>
      <c r="I13" s="110" t="s">
        <v>28</v>
      </c>
      <c r="J13" s="111" t="s">
        <v>29</v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ROUND(J104,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ROUND((SUM(BE104:BE399)),  2)</f>
        <v>0</v>
      </c>
      <c r="G33" s="36"/>
      <c r="H33" s="36"/>
      <c r="I33" s="121">
        <v>0.21</v>
      </c>
      <c r="J33" s="120">
        <f>ROUND(((SUM(BE104:BE399))*I33),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ROUND((SUM(BF104:BF399)),  2)</f>
        <v>0</v>
      </c>
      <c r="G34" s="36"/>
      <c r="H34" s="36"/>
      <c r="I34" s="121">
        <v>0.15</v>
      </c>
      <c r="J34" s="120">
        <f>ROUND(((SUM(BF104:BF399))*I34),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ROUND((SUM(BG104:BG399)),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ROUND((SUM(BH104:BH399)),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ROUND((SUM(BI104:BI399)),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 xml:space="preserve">D.1.1/1-18 - Chrustova 18 - Stavební práce vnější-zateplení objektu,zateplení půdy,izolace suterénu,střecha   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J104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J105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J106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807</v>
      </c>
      <c r="E62" s="146"/>
      <c r="F62" s="146"/>
      <c r="G62" s="146"/>
      <c r="H62" s="146"/>
      <c r="I62" s="146"/>
      <c r="J62" s="147">
        <f>J118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166</v>
      </c>
      <c r="E63" s="146"/>
      <c r="F63" s="146"/>
      <c r="G63" s="146"/>
      <c r="H63" s="146"/>
      <c r="I63" s="146"/>
      <c r="J63" s="147">
        <f>J122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167</v>
      </c>
      <c r="E64" s="146"/>
      <c r="F64" s="146"/>
      <c r="G64" s="146"/>
      <c r="H64" s="146"/>
      <c r="I64" s="146"/>
      <c r="J64" s="147">
        <f>J124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168</v>
      </c>
      <c r="E65" s="146"/>
      <c r="F65" s="146"/>
      <c r="G65" s="146"/>
      <c r="H65" s="146"/>
      <c r="I65" s="146"/>
      <c r="J65" s="147">
        <f>J131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169</v>
      </c>
      <c r="E66" s="146"/>
      <c r="F66" s="146"/>
      <c r="G66" s="146"/>
      <c r="H66" s="146"/>
      <c r="I66" s="146"/>
      <c r="J66" s="147">
        <f>J223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170</v>
      </c>
      <c r="E67" s="146"/>
      <c r="F67" s="146"/>
      <c r="G67" s="146"/>
      <c r="H67" s="146"/>
      <c r="I67" s="146"/>
      <c r="J67" s="147">
        <f>J228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171</v>
      </c>
      <c r="E68" s="146"/>
      <c r="F68" s="146"/>
      <c r="G68" s="146"/>
      <c r="H68" s="146"/>
      <c r="I68" s="146"/>
      <c r="J68" s="147">
        <f>J251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172</v>
      </c>
      <c r="E69" s="146"/>
      <c r="F69" s="146"/>
      <c r="G69" s="146"/>
      <c r="H69" s="146"/>
      <c r="I69" s="146"/>
      <c r="J69" s="147">
        <f>J258</f>
        <v>0</v>
      </c>
      <c r="K69" s="144"/>
      <c r="L69" s="148"/>
    </row>
    <row r="70" spans="2:12" s="9" customFormat="1" ht="24.95" customHeight="1">
      <c r="B70" s="137"/>
      <c r="C70" s="138"/>
      <c r="D70" s="139" t="s">
        <v>173</v>
      </c>
      <c r="E70" s="140"/>
      <c r="F70" s="140"/>
      <c r="G70" s="140"/>
      <c r="H70" s="140"/>
      <c r="I70" s="140"/>
      <c r="J70" s="141">
        <f>J260</f>
        <v>0</v>
      </c>
      <c r="K70" s="138"/>
      <c r="L70" s="142"/>
    </row>
    <row r="71" spans="2:12" s="10" customFormat="1" ht="19.899999999999999" customHeight="1">
      <c r="B71" s="143"/>
      <c r="C71" s="144"/>
      <c r="D71" s="145" t="s">
        <v>165</v>
      </c>
      <c r="E71" s="146"/>
      <c r="F71" s="146"/>
      <c r="G71" s="146"/>
      <c r="H71" s="146"/>
      <c r="I71" s="146"/>
      <c r="J71" s="147">
        <f>J290</f>
        <v>0</v>
      </c>
      <c r="K71" s="144"/>
      <c r="L71" s="148"/>
    </row>
    <row r="72" spans="2:12" s="9" customFormat="1" ht="24.95" customHeight="1">
      <c r="B72" s="137"/>
      <c r="C72" s="138"/>
      <c r="D72" s="139" t="s">
        <v>174</v>
      </c>
      <c r="E72" s="140"/>
      <c r="F72" s="140"/>
      <c r="G72" s="140"/>
      <c r="H72" s="140"/>
      <c r="I72" s="140"/>
      <c r="J72" s="141">
        <f>J292</f>
        <v>0</v>
      </c>
      <c r="K72" s="138"/>
      <c r="L72" s="142"/>
    </row>
    <row r="73" spans="2:12" s="10" customFormat="1" ht="19.899999999999999" customHeight="1">
      <c r="B73" s="143"/>
      <c r="C73" s="144"/>
      <c r="D73" s="145" t="s">
        <v>175</v>
      </c>
      <c r="E73" s="146"/>
      <c r="F73" s="146"/>
      <c r="G73" s="146"/>
      <c r="H73" s="146"/>
      <c r="I73" s="146"/>
      <c r="J73" s="147">
        <f>J293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176</v>
      </c>
      <c r="E74" s="146"/>
      <c r="F74" s="146"/>
      <c r="G74" s="146"/>
      <c r="H74" s="146"/>
      <c r="I74" s="146"/>
      <c r="J74" s="147">
        <f>J309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177</v>
      </c>
      <c r="E75" s="146"/>
      <c r="F75" s="146"/>
      <c r="G75" s="146"/>
      <c r="H75" s="146"/>
      <c r="I75" s="146"/>
      <c r="J75" s="147">
        <f>J335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178</v>
      </c>
      <c r="E76" s="146"/>
      <c r="F76" s="146"/>
      <c r="G76" s="146"/>
      <c r="H76" s="146"/>
      <c r="I76" s="146"/>
      <c r="J76" s="147">
        <f>J339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179</v>
      </c>
      <c r="E77" s="146"/>
      <c r="F77" s="146"/>
      <c r="G77" s="146"/>
      <c r="H77" s="146"/>
      <c r="I77" s="146"/>
      <c r="J77" s="147">
        <f>J341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180</v>
      </c>
      <c r="E78" s="146"/>
      <c r="F78" s="146"/>
      <c r="G78" s="146"/>
      <c r="H78" s="146"/>
      <c r="I78" s="146"/>
      <c r="J78" s="147">
        <f>J343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181</v>
      </c>
      <c r="E79" s="146"/>
      <c r="F79" s="146"/>
      <c r="G79" s="146"/>
      <c r="H79" s="146"/>
      <c r="I79" s="146"/>
      <c r="J79" s="147">
        <f>J355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182</v>
      </c>
      <c r="E80" s="146"/>
      <c r="F80" s="146"/>
      <c r="G80" s="146"/>
      <c r="H80" s="146"/>
      <c r="I80" s="146"/>
      <c r="J80" s="147">
        <f>J358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183</v>
      </c>
      <c r="E81" s="146"/>
      <c r="F81" s="146"/>
      <c r="G81" s="146"/>
      <c r="H81" s="146"/>
      <c r="I81" s="146"/>
      <c r="J81" s="147">
        <f>J364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808</v>
      </c>
      <c r="E82" s="146"/>
      <c r="F82" s="146"/>
      <c r="G82" s="146"/>
      <c r="H82" s="146"/>
      <c r="I82" s="146"/>
      <c r="J82" s="147">
        <f>J371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184</v>
      </c>
      <c r="E83" s="146"/>
      <c r="F83" s="146"/>
      <c r="G83" s="146"/>
      <c r="H83" s="146"/>
      <c r="I83" s="146"/>
      <c r="J83" s="147">
        <f>J390</f>
        <v>0</v>
      </c>
      <c r="K83" s="144"/>
      <c r="L83" s="148"/>
    </row>
    <row r="84" spans="1:31" s="10" customFormat="1" ht="19.899999999999999" customHeight="1">
      <c r="B84" s="143"/>
      <c r="C84" s="144"/>
      <c r="D84" s="145" t="s">
        <v>185</v>
      </c>
      <c r="E84" s="146"/>
      <c r="F84" s="146"/>
      <c r="G84" s="146"/>
      <c r="H84" s="146"/>
      <c r="I84" s="146"/>
      <c r="J84" s="147">
        <f>J395</f>
        <v>0</v>
      </c>
      <c r="K84" s="144"/>
      <c r="L84" s="148"/>
    </row>
    <row r="85" spans="1:31" s="2" customFormat="1" ht="21.7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6.95" customHeight="1">
      <c r="A86" s="36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107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90" spans="1:31" s="2" customFormat="1" ht="6.95" customHeight="1">
      <c r="A90" s="36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24.95" customHeight="1">
      <c r="A91" s="36"/>
      <c r="B91" s="37"/>
      <c r="C91" s="24" t="s">
        <v>116</v>
      </c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</v>
      </c>
      <c r="D93" s="38"/>
      <c r="E93" s="38"/>
      <c r="F93" s="38"/>
      <c r="G93" s="38"/>
      <c r="H93" s="38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65" t="str">
        <f>E7</f>
        <v>Regenerace bytového fondu Mírová osada I.etapa -ul.Chrustova - VZ ZATEPLENÍ ,IZOLACE</v>
      </c>
      <c r="F94" s="366"/>
      <c r="G94" s="366"/>
      <c r="H94" s="366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161</v>
      </c>
      <c r="D95" s="38"/>
      <c r="E95" s="38"/>
      <c r="F95" s="38"/>
      <c r="G95" s="38"/>
      <c r="H95" s="38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6.5" customHeight="1">
      <c r="A96" s="36"/>
      <c r="B96" s="37"/>
      <c r="C96" s="38"/>
      <c r="D96" s="38"/>
      <c r="E96" s="348" t="str">
        <f>E9</f>
        <v xml:space="preserve">D.1.1/1-18 - Chrustova 18 - Stavební práce vnější-zateplení objektu,zateplení půdy,izolace suterénu,střecha   </v>
      </c>
      <c r="F96" s="364"/>
      <c r="G96" s="364"/>
      <c r="H96" s="364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2" customHeight="1">
      <c r="A98" s="36"/>
      <c r="B98" s="37"/>
      <c r="C98" s="30" t="s">
        <v>22</v>
      </c>
      <c r="D98" s="38"/>
      <c r="E98" s="38"/>
      <c r="F98" s="28" t="str">
        <f>F12</f>
        <v xml:space="preserve">Slezská Ostrava </v>
      </c>
      <c r="G98" s="38"/>
      <c r="H98" s="38"/>
      <c r="I98" s="30" t="s">
        <v>24</v>
      </c>
      <c r="J98" s="61" t="str">
        <f>IF(J12="","",J12)</f>
        <v>22. 3. 2020</v>
      </c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6.9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30</v>
      </c>
      <c r="D100" s="38"/>
      <c r="E100" s="38"/>
      <c r="F100" s="28" t="str">
        <f>E15</f>
        <v xml:space="preserve"> </v>
      </c>
      <c r="G100" s="38"/>
      <c r="H100" s="38"/>
      <c r="I100" s="30" t="s">
        <v>37</v>
      </c>
      <c r="J100" s="34" t="str">
        <f>E21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0" t="s">
        <v>35</v>
      </c>
      <c r="D101" s="38"/>
      <c r="E101" s="38"/>
      <c r="F101" s="28" t="str">
        <f>IF(E18="","",E18)</f>
        <v>Vyplň údaj</v>
      </c>
      <c r="G101" s="38"/>
      <c r="H101" s="38"/>
      <c r="I101" s="30" t="s">
        <v>42</v>
      </c>
      <c r="J101" s="34" t="str">
        <f>E24</f>
        <v xml:space="preserve">Lenka Jerakasová </v>
      </c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0.3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107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11" customFormat="1" ht="29.25" customHeight="1">
      <c r="A103" s="149"/>
      <c r="B103" s="150"/>
      <c r="C103" s="151" t="s">
        <v>117</v>
      </c>
      <c r="D103" s="152" t="s">
        <v>64</v>
      </c>
      <c r="E103" s="152" t="s">
        <v>60</v>
      </c>
      <c r="F103" s="152" t="s">
        <v>61</v>
      </c>
      <c r="G103" s="152" t="s">
        <v>118</v>
      </c>
      <c r="H103" s="152" t="s">
        <v>119</v>
      </c>
      <c r="I103" s="152" t="s">
        <v>120</v>
      </c>
      <c r="J103" s="152" t="s">
        <v>112</v>
      </c>
      <c r="K103" s="153" t="s">
        <v>121</v>
      </c>
      <c r="L103" s="154"/>
      <c r="M103" s="70" t="s">
        <v>32</v>
      </c>
      <c r="N103" s="71" t="s">
        <v>49</v>
      </c>
      <c r="O103" s="71" t="s">
        <v>122</v>
      </c>
      <c r="P103" s="71" t="s">
        <v>123</v>
      </c>
      <c r="Q103" s="71" t="s">
        <v>124</v>
      </c>
      <c r="R103" s="71" t="s">
        <v>125</v>
      </c>
      <c r="S103" s="71" t="s">
        <v>126</v>
      </c>
      <c r="T103" s="72" t="s">
        <v>127</v>
      </c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</row>
    <row r="104" spans="1:65" s="2" customFormat="1" ht="22.9" customHeight="1">
      <c r="A104" s="36"/>
      <c r="B104" s="37"/>
      <c r="C104" s="77" t="s">
        <v>128</v>
      </c>
      <c r="D104" s="38"/>
      <c r="E104" s="38"/>
      <c r="F104" s="38"/>
      <c r="G104" s="38"/>
      <c r="H104" s="38"/>
      <c r="I104" s="38"/>
      <c r="J104" s="155">
        <f>BK104</f>
        <v>0</v>
      </c>
      <c r="K104" s="38"/>
      <c r="L104" s="41"/>
      <c r="M104" s="73"/>
      <c r="N104" s="156"/>
      <c r="O104" s="74"/>
      <c r="P104" s="157">
        <f>P105+P260+P292</f>
        <v>0</v>
      </c>
      <c r="Q104" s="74"/>
      <c r="R104" s="157">
        <f>R105+R260+R292</f>
        <v>45.69469805</v>
      </c>
      <c r="S104" s="74"/>
      <c r="T104" s="158">
        <f>T105+T260+T292</f>
        <v>32.53146357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78</v>
      </c>
      <c r="AU104" s="18" t="s">
        <v>113</v>
      </c>
      <c r="BK104" s="159">
        <f>BK105+BK260+BK292</f>
        <v>0</v>
      </c>
    </row>
    <row r="105" spans="1:65" s="12" customFormat="1" ht="25.9" customHeight="1">
      <c r="B105" s="160"/>
      <c r="C105" s="161"/>
      <c r="D105" s="162" t="s">
        <v>78</v>
      </c>
      <c r="E105" s="163" t="s">
        <v>186</v>
      </c>
      <c r="F105" s="163" t="s">
        <v>187</v>
      </c>
      <c r="G105" s="161"/>
      <c r="H105" s="161"/>
      <c r="I105" s="164"/>
      <c r="J105" s="165">
        <f>BK105</f>
        <v>0</v>
      </c>
      <c r="K105" s="161"/>
      <c r="L105" s="166"/>
      <c r="M105" s="167"/>
      <c r="N105" s="168"/>
      <c r="O105" s="168"/>
      <c r="P105" s="169">
        <f>P106+P118+P122+P124+P131+P223+P228+P251+P258</f>
        <v>0</v>
      </c>
      <c r="Q105" s="168"/>
      <c r="R105" s="169">
        <f>R106+R118+R122+R124+R131+R223+R228+R251+R258</f>
        <v>22.355241229999997</v>
      </c>
      <c r="S105" s="168"/>
      <c r="T105" s="170">
        <f>T106+T118+T122+T124+T131+T223+T228+T251+T258</f>
        <v>31.093112000000001</v>
      </c>
      <c r="AR105" s="171" t="s">
        <v>21</v>
      </c>
      <c r="AT105" s="172" t="s">
        <v>78</v>
      </c>
      <c r="AU105" s="172" t="s">
        <v>79</v>
      </c>
      <c r="AY105" s="171" t="s">
        <v>132</v>
      </c>
      <c r="BK105" s="173">
        <f>BK106+BK118+BK122+BK124+BK131+BK223+BK228+BK251+BK258</f>
        <v>0</v>
      </c>
    </row>
    <row r="106" spans="1:65" s="12" customFormat="1" ht="22.9" customHeight="1">
      <c r="B106" s="160"/>
      <c r="C106" s="161"/>
      <c r="D106" s="162" t="s">
        <v>78</v>
      </c>
      <c r="E106" s="174" t="s">
        <v>21</v>
      </c>
      <c r="F106" s="174" t="s">
        <v>188</v>
      </c>
      <c r="G106" s="161"/>
      <c r="H106" s="161"/>
      <c r="I106" s="164"/>
      <c r="J106" s="175">
        <f>BK106</f>
        <v>0</v>
      </c>
      <c r="K106" s="161"/>
      <c r="L106" s="166"/>
      <c r="M106" s="167"/>
      <c r="N106" s="168"/>
      <c r="O106" s="168"/>
      <c r="P106" s="169">
        <f>SUM(P107:P117)</f>
        <v>0</v>
      </c>
      <c r="Q106" s="168"/>
      <c r="R106" s="169">
        <f>SUM(R107:R117)</f>
        <v>0</v>
      </c>
      <c r="S106" s="168"/>
      <c r="T106" s="170">
        <f>SUM(T107:T117)</f>
        <v>14.611499999999999</v>
      </c>
      <c r="AR106" s="171" t="s">
        <v>21</v>
      </c>
      <c r="AT106" s="172" t="s">
        <v>78</v>
      </c>
      <c r="AU106" s="172" t="s">
        <v>21</v>
      </c>
      <c r="AY106" s="171" t="s">
        <v>132</v>
      </c>
      <c r="BK106" s="173">
        <f>SUM(BK107:BK117)</f>
        <v>0</v>
      </c>
    </row>
    <row r="107" spans="1:65" s="2" customFormat="1" ht="37.9" customHeight="1">
      <c r="A107" s="36"/>
      <c r="B107" s="37"/>
      <c r="C107" s="176" t="s">
        <v>21</v>
      </c>
      <c r="D107" s="176" t="s">
        <v>135</v>
      </c>
      <c r="E107" s="177" t="s">
        <v>189</v>
      </c>
      <c r="F107" s="178" t="s">
        <v>190</v>
      </c>
      <c r="G107" s="179" t="s">
        <v>191</v>
      </c>
      <c r="H107" s="180">
        <v>57.3</v>
      </c>
      <c r="I107" s="181"/>
      <c r="J107" s="182">
        <f>ROUND(I107*H107,2)</f>
        <v>0</v>
      </c>
      <c r="K107" s="178" t="s">
        <v>139</v>
      </c>
      <c r="L107" s="41"/>
      <c r="M107" s="183" t="s">
        <v>32</v>
      </c>
      <c r="N107" s="184" t="s">
        <v>51</v>
      </c>
      <c r="O107" s="66"/>
      <c r="P107" s="185">
        <f>O107*H107</f>
        <v>0</v>
      </c>
      <c r="Q107" s="185">
        <v>0</v>
      </c>
      <c r="R107" s="185">
        <f>Q107*H107</f>
        <v>0</v>
      </c>
      <c r="S107" s="185">
        <v>0.255</v>
      </c>
      <c r="T107" s="186">
        <f>S107*H107</f>
        <v>14.611499999999999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150</v>
      </c>
      <c r="AT107" s="187" t="s">
        <v>135</v>
      </c>
      <c r="AU107" s="187" t="s">
        <v>141</v>
      </c>
      <c r="AY107" s="18" t="s">
        <v>132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8" t="s">
        <v>141</v>
      </c>
      <c r="BK107" s="188">
        <f>ROUND(I107*H107,2)</f>
        <v>0</v>
      </c>
      <c r="BL107" s="18" t="s">
        <v>150</v>
      </c>
      <c r="BM107" s="187" t="s">
        <v>1420</v>
      </c>
    </row>
    <row r="108" spans="1:65" s="13" customFormat="1">
      <c r="B108" s="194"/>
      <c r="C108" s="195"/>
      <c r="D108" s="196" t="s">
        <v>193</v>
      </c>
      <c r="E108" s="197" t="s">
        <v>32</v>
      </c>
      <c r="F108" s="198" t="s">
        <v>1421</v>
      </c>
      <c r="G108" s="195"/>
      <c r="H108" s="199">
        <v>57.3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193</v>
      </c>
      <c r="AU108" s="205" t="s">
        <v>141</v>
      </c>
      <c r="AV108" s="13" t="s">
        <v>141</v>
      </c>
      <c r="AW108" s="13" t="s">
        <v>41</v>
      </c>
      <c r="AX108" s="13" t="s">
        <v>79</v>
      </c>
      <c r="AY108" s="205" t="s">
        <v>132</v>
      </c>
    </row>
    <row r="109" spans="1:65" s="14" customFormat="1">
      <c r="B109" s="206"/>
      <c r="C109" s="207"/>
      <c r="D109" s="196" t="s">
        <v>193</v>
      </c>
      <c r="E109" s="208" t="s">
        <v>32</v>
      </c>
      <c r="F109" s="209" t="s">
        <v>195</v>
      </c>
      <c r="G109" s="207"/>
      <c r="H109" s="210">
        <v>57.3</v>
      </c>
      <c r="I109" s="211"/>
      <c r="J109" s="207"/>
      <c r="K109" s="207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193</v>
      </c>
      <c r="AU109" s="216" t="s">
        <v>141</v>
      </c>
      <c r="AV109" s="14" t="s">
        <v>150</v>
      </c>
      <c r="AW109" s="14" t="s">
        <v>41</v>
      </c>
      <c r="AX109" s="14" t="s">
        <v>21</v>
      </c>
      <c r="AY109" s="216" t="s">
        <v>132</v>
      </c>
    </row>
    <row r="110" spans="1:65" s="2" customFormat="1" ht="24.2" customHeight="1">
      <c r="A110" s="36"/>
      <c r="B110" s="37"/>
      <c r="C110" s="176" t="s">
        <v>141</v>
      </c>
      <c r="D110" s="176" t="s">
        <v>135</v>
      </c>
      <c r="E110" s="177" t="s">
        <v>196</v>
      </c>
      <c r="F110" s="178" t="s">
        <v>197</v>
      </c>
      <c r="G110" s="179" t="s">
        <v>198</v>
      </c>
      <c r="H110" s="180">
        <v>75.206000000000003</v>
      </c>
      <c r="I110" s="181"/>
      <c r="J110" s="182">
        <f>ROUND(I110*H110,2)</f>
        <v>0</v>
      </c>
      <c r="K110" s="178" t="s">
        <v>139</v>
      </c>
      <c r="L110" s="41"/>
      <c r="M110" s="183" t="s">
        <v>32</v>
      </c>
      <c r="N110" s="184" t="s">
        <v>51</v>
      </c>
      <c r="O110" s="66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150</v>
      </c>
      <c r="AT110" s="187" t="s">
        <v>135</v>
      </c>
      <c r="AU110" s="187" t="s">
        <v>141</v>
      </c>
      <c r="AY110" s="18" t="s">
        <v>132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8" t="s">
        <v>141</v>
      </c>
      <c r="BK110" s="188">
        <f>ROUND(I110*H110,2)</f>
        <v>0</v>
      </c>
      <c r="BL110" s="18" t="s">
        <v>150</v>
      </c>
      <c r="BM110" s="187" t="s">
        <v>1422</v>
      </c>
    </row>
    <row r="111" spans="1:65" s="13" customFormat="1">
      <c r="B111" s="194"/>
      <c r="C111" s="195"/>
      <c r="D111" s="196" t="s">
        <v>193</v>
      </c>
      <c r="E111" s="197" t="s">
        <v>32</v>
      </c>
      <c r="F111" s="198" t="s">
        <v>1423</v>
      </c>
      <c r="G111" s="195"/>
      <c r="H111" s="199">
        <v>75.206000000000003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193</v>
      </c>
      <c r="AU111" s="205" t="s">
        <v>141</v>
      </c>
      <c r="AV111" s="13" t="s">
        <v>141</v>
      </c>
      <c r="AW111" s="13" t="s">
        <v>41</v>
      </c>
      <c r="AX111" s="13" t="s">
        <v>79</v>
      </c>
      <c r="AY111" s="205" t="s">
        <v>132</v>
      </c>
    </row>
    <row r="112" spans="1:65" s="14" customFormat="1">
      <c r="B112" s="206"/>
      <c r="C112" s="207"/>
      <c r="D112" s="196" t="s">
        <v>193</v>
      </c>
      <c r="E112" s="208" t="s">
        <v>32</v>
      </c>
      <c r="F112" s="209" t="s">
        <v>195</v>
      </c>
      <c r="G112" s="207"/>
      <c r="H112" s="210">
        <v>75.206000000000003</v>
      </c>
      <c r="I112" s="211"/>
      <c r="J112" s="207"/>
      <c r="K112" s="207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193</v>
      </c>
      <c r="AU112" s="216" t="s">
        <v>141</v>
      </c>
      <c r="AV112" s="14" t="s">
        <v>150</v>
      </c>
      <c r="AW112" s="14" t="s">
        <v>41</v>
      </c>
      <c r="AX112" s="14" t="s">
        <v>21</v>
      </c>
      <c r="AY112" s="216" t="s">
        <v>132</v>
      </c>
    </row>
    <row r="113" spans="1:65" s="2" customFormat="1" ht="24.2" customHeight="1">
      <c r="A113" s="36"/>
      <c r="B113" s="37"/>
      <c r="C113" s="176" t="s">
        <v>146</v>
      </c>
      <c r="D113" s="176" t="s">
        <v>135</v>
      </c>
      <c r="E113" s="177" t="s">
        <v>201</v>
      </c>
      <c r="F113" s="178" t="s">
        <v>202</v>
      </c>
      <c r="G113" s="179" t="s">
        <v>198</v>
      </c>
      <c r="H113" s="180">
        <v>75.206000000000003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1424</v>
      </c>
    </row>
    <row r="114" spans="1:65" s="2" customFormat="1" ht="24.2" customHeight="1">
      <c r="A114" s="36"/>
      <c r="B114" s="37"/>
      <c r="C114" s="176" t="s">
        <v>150</v>
      </c>
      <c r="D114" s="176" t="s">
        <v>135</v>
      </c>
      <c r="E114" s="177" t="s">
        <v>204</v>
      </c>
      <c r="F114" s="178" t="s">
        <v>205</v>
      </c>
      <c r="G114" s="179" t="s">
        <v>198</v>
      </c>
      <c r="H114" s="180">
        <v>75.206000000000003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1425</v>
      </c>
    </row>
    <row r="115" spans="1:65" s="2" customFormat="1" ht="24.2" customHeight="1">
      <c r="A115" s="36"/>
      <c r="B115" s="37"/>
      <c r="C115" s="176" t="s">
        <v>131</v>
      </c>
      <c r="D115" s="176" t="s">
        <v>135</v>
      </c>
      <c r="E115" s="177" t="s">
        <v>207</v>
      </c>
      <c r="F115" s="178" t="s">
        <v>208</v>
      </c>
      <c r="G115" s="179" t="s">
        <v>198</v>
      </c>
      <c r="H115" s="180">
        <v>75.206000000000003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1426</v>
      </c>
    </row>
    <row r="116" spans="1:65" s="2" customFormat="1" ht="24.2" customHeight="1">
      <c r="A116" s="36"/>
      <c r="B116" s="37"/>
      <c r="C116" s="176" t="s">
        <v>210</v>
      </c>
      <c r="D116" s="176" t="s">
        <v>135</v>
      </c>
      <c r="E116" s="177" t="s">
        <v>211</v>
      </c>
      <c r="F116" s="178" t="s">
        <v>212</v>
      </c>
      <c r="G116" s="179" t="s">
        <v>198</v>
      </c>
      <c r="H116" s="180">
        <v>75.206000000000003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1427</v>
      </c>
    </row>
    <row r="117" spans="1:65" s="2" customFormat="1" ht="24.2" customHeight="1">
      <c r="A117" s="36"/>
      <c r="B117" s="37"/>
      <c r="C117" s="176" t="s">
        <v>157</v>
      </c>
      <c r="D117" s="176" t="s">
        <v>135</v>
      </c>
      <c r="E117" s="177" t="s">
        <v>214</v>
      </c>
      <c r="F117" s="178" t="s">
        <v>215</v>
      </c>
      <c r="G117" s="179" t="s">
        <v>198</v>
      </c>
      <c r="H117" s="180">
        <v>75.206000000000003</v>
      </c>
      <c r="I117" s="181"/>
      <c r="J117" s="182">
        <f>ROUND(I117*H117,2)</f>
        <v>0</v>
      </c>
      <c r="K117" s="178" t="s">
        <v>139</v>
      </c>
      <c r="L117" s="41"/>
      <c r="M117" s="183" t="s">
        <v>32</v>
      </c>
      <c r="N117" s="184" t="s">
        <v>51</v>
      </c>
      <c r="O117" s="66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7" t="s">
        <v>150</v>
      </c>
      <c r="AT117" s="187" t="s">
        <v>135</v>
      </c>
      <c r="AU117" s="187" t="s">
        <v>141</v>
      </c>
      <c r="AY117" s="18" t="s">
        <v>132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18" t="s">
        <v>141</v>
      </c>
      <c r="BK117" s="188">
        <f>ROUND(I117*H117,2)</f>
        <v>0</v>
      </c>
      <c r="BL117" s="18" t="s">
        <v>150</v>
      </c>
      <c r="BM117" s="187" t="s">
        <v>1428</v>
      </c>
    </row>
    <row r="118" spans="1:65" s="12" customFormat="1" ht="22.9" customHeight="1">
      <c r="B118" s="160"/>
      <c r="C118" s="161"/>
      <c r="D118" s="162" t="s">
        <v>78</v>
      </c>
      <c r="E118" s="174" t="s">
        <v>146</v>
      </c>
      <c r="F118" s="174" t="s">
        <v>819</v>
      </c>
      <c r="G118" s="161"/>
      <c r="H118" s="161"/>
      <c r="I118" s="164"/>
      <c r="J118" s="175">
        <f>BK118</f>
        <v>0</v>
      </c>
      <c r="K118" s="161"/>
      <c r="L118" s="166"/>
      <c r="M118" s="167"/>
      <c r="N118" s="168"/>
      <c r="O118" s="168"/>
      <c r="P118" s="169">
        <f>SUM(P119:P121)</f>
        <v>0</v>
      </c>
      <c r="Q118" s="168"/>
      <c r="R118" s="169">
        <f>SUM(R119:R121)</f>
        <v>1.5797249999999999E-2</v>
      </c>
      <c r="S118" s="168"/>
      <c r="T118" s="170">
        <f>SUM(T119:T121)</f>
        <v>0</v>
      </c>
      <c r="AR118" s="171" t="s">
        <v>21</v>
      </c>
      <c r="AT118" s="172" t="s">
        <v>78</v>
      </c>
      <c r="AU118" s="172" t="s">
        <v>21</v>
      </c>
      <c r="AY118" s="171" t="s">
        <v>132</v>
      </c>
      <c r="BK118" s="173">
        <f>SUM(BK119:BK121)</f>
        <v>0</v>
      </c>
    </row>
    <row r="119" spans="1:65" s="2" customFormat="1" ht="24.2" customHeight="1">
      <c r="A119" s="36"/>
      <c r="B119" s="37"/>
      <c r="C119" s="176" t="s">
        <v>218</v>
      </c>
      <c r="D119" s="176" t="s">
        <v>135</v>
      </c>
      <c r="E119" s="177" t="s">
        <v>820</v>
      </c>
      <c r="F119" s="178" t="s">
        <v>821</v>
      </c>
      <c r="G119" s="179" t="s">
        <v>191</v>
      </c>
      <c r="H119" s="180">
        <v>0.315</v>
      </c>
      <c r="I119" s="181"/>
      <c r="J119" s="182">
        <f>ROUND(I119*H119,2)</f>
        <v>0</v>
      </c>
      <c r="K119" s="178" t="s">
        <v>139</v>
      </c>
      <c r="L119" s="41"/>
      <c r="M119" s="183" t="s">
        <v>32</v>
      </c>
      <c r="N119" s="184" t="s">
        <v>51</v>
      </c>
      <c r="O119" s="66"/>
      <c r="P119" s="185">
        <f>O119*H119</f>
        <v>0</v>
      </c>
      <c r="Q119" s="185">
        <v>5.015E-2</v>
      </c>
      <c r="R119" s="185">
        <f>Q119*H119</f>
        <v>1.5797249999999999E-2</v>
      </c>
      <c r="S119" s="185">
        <v>0</v>
      </c>
      <c r="T119" s="186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7" t="s">
        <v>150</v>
      </c>
      <c r="AT119" s="187" t="s">
        <v>135</v>
      </c>
      <c r="AU119" s="187" t="s">
        <v>141</v>
      </c>
      <c r="AY119" s="18" t="s">
        <v>132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18" t="s">
        <v>141</v>
      </c>
      <c r="BK119" s="188">
        <f>ROUND(I119*H119,2)</f>
        <v>0</v>
      </c>
      <c r="BL119" s="18" t="s">
        <v>150</v>
      </c>
      <c r="BM119" s="187" t="s">
        <v>1429</v>
      </c>
    </row>
    <row r="120" spans="1:65" s="13" customFormat="1">
      <c r="B120" s="194"/>
      <c r="C120" s="195"/>
      <c r="D120" s="196" t="s">
        <v>193</v>
      </c>
      <c r="E120" s="197" t="s">
        <v>32</v>
      </c>
      <c r="F120" s="198" t="s">
        <v>823</v>
      </c>
      <c r="G120" s="195"/>
      <c r="H120" s="199">
        <v>0.315</v>
      </c>
      <c r="I120" s="200"/>
      <c r="J120" s="195"/>
      <c r="K120" s="195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193</v>
      </c>
      <c r="AU120" s="205" t="s">
        <v>141</v>
      </c>
      <c r="AV120" s="13" t="s">
        <v>141</v>
      </c>
      <c r="AW120" s="13" t="s">
        <v>41</v>
      </c>
      <c r="AX120" s="13" t="s">
        <v>79</v>
      </c>
      <c r="AY120" s="205" t="s">
        <v>132</v>
      </c>
    </row>
    <row r="121" spans="1:65" s="14" customFormat="1">
      <c r="B121" s="206"/>
      <c r="C121" s="207"/>
      <c r="D121" s="196" t="s">
        <v>193</v>
      </c>
      <c r="E121" s="208" t="s">
        <v>32</v>
      </c>
      <c r="F121" s="209" t="s">
        <v>195</v>
      </c>
      <c r="G121" s="207"/>
      <c r="H121" s="210">
        <v>0.315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193</v>
      </c>
      <c r="AU121" s="216" t="s">
        <v>141</v>
      </c>
      <c r="AV121" s="14" t="s">
        <v>150</v>
      </c>
      <c r="AW121" s="14" t="s">
        <v>41</v>
      </c>
      <c r="AX121" s="14" t="s">
        <v>21</v>
      </c>
      <c r="AY121" s="216" t="s">
        <v>132</v>
      </c>
    </row>
    <row r="122" spans="1:65" s="12" customFormat="1" ht="22.9" customHeight="1">
      <c r="B122" s="160"/>
      <c r="C122" s="161"/>
      <c r="D122" s="162" t="s">
        <v>78</v>
      </c>
      <c r="E122" s="174" t="s">
        <v>150</v>
      </c>
      <c r="F122" s="174" t="s">
        <v>223</v>
      </c>
      <c r="G122" s="161"/>
      <c r="H122" s="161"/>
      <c r="I122" s="164"/>
      <c r="J122" s="175">
        <f>BK122</f>
        <v>0</v>
      </c>
      <c r="K122" s="161"/>
      <c r="L122" s="166"/>
      <c r="M122" s="167"/>
      <c r="N122" s="168"/>
      <c r="O122" s="168"/>
      <c r="P122" s="169">
        <f>P123</f>
        <v>0</v>
      </c>
      <c r="Q122" s="168"/>
      <c r="R122" s="169">
        <f>R123</f>
        <v>0</v>
      </c>
      <c r="S122" s="168"/>
      <c r="T122" s="170">
        <f>T123</f>
        <v>0</v>
      </c>
      <c r="AR122" s="171" t="s">
        <v>21</v>
      </c>
      <c r="AT122" s="172" t="s">
        <v>78</v>
      </c>
      <c r="AU122" s="172" t="s">
        <v>21</v>
      </c>
      <c r="AY122" s="171" t="s">
        <v>132</v>
      </c>
      <c r="BK122" s="173">
        <f>BK123</f>
        <v>0</v>
      </c>
    </row>
    <row r="123" spans="1:65" s="2" customFormat="1" ht="24.2" customHeight="1">
      <c r="A123" s="36"/>
      <c r="B123" s="37"/>
      <c r="C123" s="176" t="s">
        <v>224</v>
      </c>
      <c r="D123" s="176" t="s">
        <v>135</v>
      </c>
      <c r="E123" s="177" t="s">
        <v>225</v>
      </c>
      <c r="F123" s="178" t="s">
        <v>226</v>
      </c>
      <c r="G123" s="179" t="s">
        <v>191</v>
      </c>
      <c r="H123" s="180">
        <v>57.3</v>
      </c>
      <c r="I123" s="181"/>
      <c r="J123" s="182">
        <f>ROUND(I123*H123,2)</f>
        <v>0</v>
      </c>
      <c r="K123" s="178" t="s">
        <v>139</v>
      </c>
      <c r="L123" s="41"/>
      <c r="M123" s="183" t="s">
        <v>32</v>
      </c>
      <c r="N123" s="184" t="s">
        <v>51</v>
      </c>
      <c r="O123" s="66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7" t="s">
        <v>150</v>
      </c>
      <c r="AT123" s="187" t="s">
        <v>135</v>
      </c>
      <c r="AU123" s="187" t="s">
        <v>141</v>
      </c>
      <c r="AY123" s="18" t="s">
        <v>132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8" t="s">
        <v>141</v>
      </c>
      <c r="BK123" s="188">
        <f>ROUND(I123*H123,2)</f>
        <v>0</v>
      </c>
      <c r="BL123" s="18" t="s">
        <v>150</v>
      </c>
      <c r="BM123" s="187" t="s">
        <v>1430</v>
      </c>
    </row>
    <row r="124" spans="1:65" s="12" customFormat="1" ht="22.9" customHeight="1">
      <c r="B124" s="160"/>
      <c r="C124" s="161"/>
      <c r="D124" s="162" t="s">
        <v>78</v>
      </c>
      <c r="E124" s="174" t="s">
        <v>131</v>
      </c>
      <c r="F124" s="174" t="s">
        <v>228</v>
      </c>
      <c r="G124" s="161"/>
      <c r="H124" s="161"/>
      <c r="I124" s="164"/>
      <c r="J124" s="175">
        <f>BK124</f>
        <v>0</v>
      </c>
      <c r="K124" s="161"/>
      <c r="L124" s="166"/>
      <c r="M124" s="167"/>
      <c r="N124" s="168"/>
      <c r="O124" s="168"/>
      <c r="P124" s="169">
        <f>SUM(P125:P130)</f>
        <v>0</v>
      </c>
      <c r="Q124" s="168"/>
      <c r="R124" s="169">
        <f>SUM(R125:R130)</f>
        <v>10.045079999999999</v>
      </c>
      <c r="S124" s="168"/>
      <c r="T124" s="170">
        <f>SUM(T125:T130)</f>
        <v>0</v>
      </c>
      <c r="AR124" s="171" t="s">
        <v>21</v>
      </c>
      <c r="AT124" s="172" t="s">
        <v>78</v>
      </c>
      <c r="AU124" s="172" t="s">
        <v>21</v>
      </c>
      <c r="AY124" s="171" t="s">
        <v>132</v>
      </c>
      <c r="BK124" s="173">
        <f>SUM(BK125:BK130)</f>
        <v>0</v>
      </c>
    </row>
    <row r="125" spans="1:65" s="2" customFormat="1" ht="37.9" customHeight="1">
      <c r="A125" s="36"/>
      <c r="B125" s="37"/>
      <c r="C125" s="176" t="s">
        <v>229</v>
      </c>
      <c r="D125" s="176" t="s">
        <v>135</v>
      </c>
      <c r="E125" s="177" t="s">
        <v>230</v>
      </c>
      <c r="F125" s="178" t="s">
        <v>231</v>
      </c>
      <c r="G125" s="179" t="s">
        <v>191</v>
      </c>
      <c r="H125" s="180">
        <v>57.3</v>
      </c>
      <c r="I125" s="181"/>
      <c r="J125" s="182">
        <f>ROUND(I125*H125,2)</f>
        <v>0</v>
      </c>
      <c r="K125" s="178" t="s">
        <v>139</v>
      </c>
      <c r="L125" s="41"/>
      <c r="M125" s="183" t="s">
        <v>32</v>
      </c>
      <c r="N125" s="184" t="s">
        <v>51</v>
      </c>
      <c r="O125" s="66"/>
      <c r="P125" s="185">
        <f>O125*H125</f>
        <v>0</v>
      </c>
      <c r="Q125" s="185">
        <v>8.8800000000000004E-2</v>
      </c>
      <c r="R125" s="185">
        <f>Q125*H125</f>
        <v>5.0882399999999999</v>
      </c>
      <c r="S125" s="185">
        <v>0</v>
      </c>
      <c r="T125" s="18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150</v>
      </c>
      <c r="AT125" s="187" t="s">
        <v>135</v>
      </c>
      <c r="AU125" s="187" t="s">
        <v>141</v>
      </c>
      <c r="AY125" s="18" t="s">
        <v>132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8" t="s">
        <v>141</v>
      </c>
      <c r="BK125" s="188">
        <f>ROUND(I125*H125,2)</f>
        <v>0</v>
      </c>
      <c r="BL125" s="18" t="s">
        <v>150</v>
      </c>
      <c r="BM125" s="187" t="s">
        <v>1431</v>
      </c>
    </row>
    <row r="126" spans="1:65" s="13" customFormat="1">
      <c r="B126" s="194"/>
      <c r="C126" s="195"/>
      <c r="D126" s="196" t="s">
        <v>193</v>
      </c>
      <c r="E126" s="197" t="s">
        <v>32</v>
      </c>
      <c r="F126" s="198" t="s">
        <v>1421</v>
      </c>
      <c r="G126" s="195"/>
      <c r="H126" s="199">
        <v>57.3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193</v>
      </c>
      <c r="AU126" s="205" t="s">
        <v>141</v>
      </c>
      <c r="AV126" s="13" t="s">
        <v>141</v>
      </c>
      <c r="AW126" s="13" t="s">
        <v>41</v>
      </c>
      <c r="AX126" s="13" t="s">
        <v>79</v>
      </c>
      <c r="AY126" s="205" t="s">
        <v>132</v>
      </c>
    </row>
    <row r="127" spans="1:65" s="14" customFormat="1">
      <c r="B127" s="206"/>
      <c r="C127" s="207"/>
      <c r="D127" s="196" t="s">
        <v>193</v>
      </c>
      <c r="E127" s="208" t="s">
        <v>32</v>
      </c>
      <c r="F127" s="209" t="s">
        <v>195</v>
      </c>
      <c r="G127" s="207"/>
      <c r="H127" s="210">
        <v>57.3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193</v>
      </c>
      <c r="AU127" s="216" t="s">
        <v>141</v>
      </c>
      <c r="AV127" s="14" t="s">
        <v>150</v>
      </c>
      <c r="AW127" s="14" t="s">
        <v>41</v>
      </c>
      <c r="AX127" s="14" t="s">
        <v>21</v>
      </c>
      <c r="AY127" s="216" t="s">
        <v>132</v>
      </c>
    </row>
    <row r="128" spans="1:65" s="2" customFormat="1" ht="14.45" customHeight="1">
      <c r="A128" s="36"/>
      <c r="B128" s="37"/>
      <c r="C128" s="217" t="s">
        <v>233</v>
      </c>
      <c r="D128" s="217" t="s">
        <v>234</v>
      </c>
      <c r="E128" s="218" t="s">
        <v>235</v>
      </c>
      <c r="F128" s="219" t="s">
        <v>236</v>
      </c>
      <c r="G128" s="220" t="s">
        <v>191</v>
      </c>
      <c r="H128" s="221">
        <v>23.603999999999999</v>
      </c>
      <c r="I128" s="222"/>
      <c r="J128" s="223">
        <f>ROUND(I128*H128,2)</f>
        <v>0</v>
      </c>
      <c r="K128" s="219" t="s">
        <v>139</v>
      </c>
      <c r="L128" s="224"/>
      <c r="M128" s="225" t="s">
        <v>32</v>
      </c>
      <c r="N128" s="226" t="s">
        <v>51</v>
      </c>
      <c r="O128" s="66"/>
      <c r="P128" s="185">
        <f>O128*H128</f>
        <v>0</v>
      </c>
      <c r="Q128" s="185">
        <v>0.21</v>
      </c>
      <c r="R128" s="185">
        <f>Q128*H128</f>
        <v>4.9568399999999997</v>
      </c>
      <c r="S128" s="185">
        <v>0</v>
      </c>
      <c r="T128" s="18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218</v>
      </c>
      <c r="AT128" s="187" t="s">
        <v>234</v>
      </c>
      <c r="AU128" s="187" t="s">
        <v>141</v>
      </c>
      <c r="AY128" s="18" t="s">
        <v>132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8" t="s">
        <v>141</v>
      </c>
      <c r="BK128" s="188">
        <f>ROUND(I128*H128,2)</f>
        <v>0</v>
      </c>
      <c r="BL128" s="18" t="s">
        <v>150</v>
      </c>
      <c r="BM128" s="187" t="s">
        <v>1432</v>
      </c>
    </row>
    <row r="129" spans="1:65" s="13" customFormat="1">
      <c r="B129" s="194"/>
      <c r="C129" s="195"/>
      <c r="D129" s="196" t="s">
        <v>193</v>
      </c>
      <c r="E129" s="195"/>
      <c r="F129" s="198" t="s">
        <v>1433</v>
      </c>
      <c r="G129" s="195"/>
      <c r="H129" s="199">
        <v>23.603999999999999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193</v>
      </c>
      <c r="AU129" s="205" t="s">
        <v>141</v>
      </c>
      <c r="AV129" s="13" t="s">
        <v>141</v>
      </c>
      <c r="AW129" s="13" t="s">
        <v>4</v>
      </c>
      <c r="AX129" s="13" t="s">
        <v>21</v>
      </c>
      <c r="AY129" s="205" t="s">
        <v>132</v>
      </c>
    </row>
    <row r="130" spans="1:65" s="2" customFormat="1" ht="24.2" customHeight="1">
      <c r="A130" s="36"/>
      <c r="B130" s="37"/>
      <c r="C130" s="176" t="s">
        <v>239</v>
      </c>
      <c r="D130" s="176" t="s">
        <v>135</v>
      </c>
      <c r="E130" s="177" t="s">
        <v>240</v>
      </c>
      <c r="F130" s="178" t="s">
        <v>241</v>
      </c>
      <c r="G130" s="179" t="s">
        <v>242</v>
      </c>
      <c r="H130" s="180">
        <v>10.423999999999999</v>
      </c>
      <c r="I130" s="181"/>
      <c r="J130" s="182">
        <f>ROUND(I130*H130,2)</f>
        <v>0</v>
      </c>
      <c r="K130" s="178" t="s">
        <v>139</v>
      </c>
      <c r="L130" s="41"/>
      <c r="M130" s="183" t="s">
        <v>32</v>
      </c>
      <c r="N130" s="184" t="s">
        <v>51</v>
      </c>
      <c r="O130" s="66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7" t="s">
        <v>150</v>
      </c>
      <c r="AT130" s="187" t="s">
        <v>135</v>
      </c>
      <c r="AU130" s="187" t="s">
        <v>141</v>
      </c>
      <c r="AY130" s="18" t="s">
        <v>132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8" t="s">
        <v>141</v>
      </c>
      <c r="BK130" s="188">
        <f>ROUND(I130*H130,2)</f>
        <v>0</v>
      </c>
      <c r="BL130" s="18" t="s">
        <v>150</v>
      </c>
      <c r="BM130" s="187" t="s">
        <v>1434</v>
      </c>
    </row>
    <row r="131" spans="1:65" s="12" customFormat="1" ht="22.9" customHeight="1">
      <c r="B131" s="160"/>
      <c r="C131" s="161"/>
      <c r="D131" s="162" t="s">
        <v>78</v>
      </c>
      <c r="E131" s="174" t="s">
        <v>210</v>
      </c>
      <c r="F131" s="174" t="s">
        <v>244</v>
      </c>
      <c r="G131" s="161"/>
      <c r="H131" s="161"/>
      <c r="I131" s="164"/>
      <c r="J131" s="175">
        <f>BK131</f>
        <v>0</v>
      </c>
      <c r="K131" s="161"/>
      <c r="L131" s="166"/>
      <c r="M131" s="167"/>
      <c r="N131" s="168"/>
      <c r="O131" s="168"/>
      <c r="P131" s="169">
        <f>SUM(P132:P222)</f>
        <v>0</v>
      </c>
      <c r="Q131" s="168"/>
      <c r="R131" s="169">
        <f>SUM(R132:R222)</f>
        <v>12.143817179999997</v>
      </c>
      <c r="S131" s="168"/>
      <c r="T131" s="170">
        <f>SUM(T132:T222)</f>
        <v>2.0063999999999997</v>
      </c>
      <c r="AR131" s="171" t="s">
        <v>21</v>
      </c>
      <c r="AT131" s="172" t="s">
        <v>78</v>
      </c>
      <c r="AU131" s="172" t="s">
        <v>21</v>
      </c>
      <c r="AY131" s="171" t="s">
        <v>132</v>
      </c>
      <c r="BK131" s="173">
        <f>SUM(BK132:BK222)</f>
        <v>0</v>
      </c>
    </row>
    <row r="132" spans="1:65" s="2" customFormat="1" ht="14.45" customHeight="1">
      <c r="A132" s="36"/>
      <c r="B132" s="37"/>
      <c r="C132" s="176" t="s">
        <v>245</v>
      </c>
      <c r="D132" s="176" t="s">
        <v>135</v>
      </c>
      <c r="E132" s="177" t="s">
        <v>246</v>
      </c>
      <c r="F132" s="178" t="s">
        <v>247</v>
      </c>
      <c r="G132" s="179" t="s">
        <v>191</v>
      </c>
      <c r="H132" s="180">
        <v>34.200000000000003</v>
      </c>
      <c r="I132" s="181"/>
      <c r="J132" s="182">
        <f>ROUND(I132*H132,2)</f>
        <v>0</v>
      </c>
      <c r="K132" s="178" t="s">
        <v>32</v>
      </c>
      <c r="L132" s="41"/>
      <c r="M132" s="183" t="s">
        <v>32</v>
      </c>
      <c r="N132" s="184" t="s">
        <v>51</v>
      </c>
      <c r="O132" s="66"/>
      <c r="P132" s="185">
        <f>O132*H132</f>
        <v>0</v>
      </c>
      <c r="Q132" s="185">
        <v>3.0450000000000001E-2</v>
      </c>
      <c r="R132" s="185">
        <f>Q132*H132</f>
        <v>1.04139</v>
      </c>
      <c r="S132" s="185">
        <v>0</v>
      </c>
      <c r="T132" s="18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150</v>
      </c>
      <c r="AT132" s="187" t="s">
        <v>135</v>
      </c>
      <c r="AU132" s="187" t="s">
        <v>141</v>
      </c>
      <c r="AY132" s="18" t="s">
        <v>132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8" t="s">
        <v>141</v>
      </c>
      <c r="BK132" s="188">
        <f>ROUND(I132*H132,2)</f>
        <v>0</v>
      </c>
      <c r="BL132" s="18" t="s">
        <v>150</v>
      </c>
      <c r="BM132" s="187" t="s">
        <v>1435</v>
      </c>
    </row>
    <row r="133" spans="1:65" s="13" customFormat="1">
      <c r="B133" s="194"/>
      <c r="C133" s="195"/>
      <c r="D133" s="196" t="s">
        <v>193</v>
      </c>
      <c r="E133" s="197" t="s">
        <v>32</v>
      </c>
      <c r="F133" s="198" t="s">
        <v>830</v>
      </c>
      <c r="G133" s="195"/>
      <c r="H133" s="199">
        <v>34.200000000000003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193</v>
      </c>
      <c r="AU133" s="205" t="s">
        <v>141</v>
      </c>
      <c r="AV133" s="13" t="s">
        <v>141</v>
      </c>
      <c r="AW133" s="13" t="s">
        <v>41</v>
      </c>
      <c r="AX133" s="13" t="s">
        <v>79</v>
      </c>
      <c r="AY133" s="205" t="s">
        <v>132</v>
      </c>
    </row>
    <row r="134" spans="1:65" s="14" customFormat="1">
      <c r="B134" s="206"/>
      <c r="C134" s="207"/>
      <c r="D134" s="196" t="s">
        <v>193</v>
      </c>
      <c r="E134" s="208" t="s">
        <v>32</v>
      </c>
      <c r="F134" s="209" t="s">
        <v>195</v>
      </c>
      <c r="G134" s="207"/>
      <c r="H134" s="210">
        <v>34.200000000000003</v>
      </c>
      <c r="I134" s="211"/>
      <c r="J134" s="207"/>
      <c r="K134" s="207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193</v>
      </c>
      <c r="AU134" s="216" t="s">
        <v>141</v>
      </c>
      <c r="AV134" s="14" t="s">
        <v>150</v>
      </c>
      <c r="AW134" s="14" t="s">
        <v>41</v>
      </c>
      <c r="AX134" s="14" t="s">
        <v>21</v>
      </c>
      <c r="AY134" s="216" t="s">
        <v>132</v>
      </c>
    </row>
    <row r="135" spans="1:65" s="2" customFormat="1" ht="24.2" customHeight="1">
      <c r="A135" s="36"/>
      <c r="B135" s="37"/>
      <c r="C135" s="176" t="s">
        <v>250</v>
      </c>
      <c r="D135" s="176" t="s">
        <v>135</v>
      </c>
      <c r="E135" s="177" t="s">
        <v>251</v>
      </c>
      <c r="F135" s="178" t="s">
        <v>252</v>
      </c>
      <c r="G135" s="179" t="s">
        <v>191</v>
      </c>
      <c r="H135" s="180">
        <v>6.38</v>
      </c>
      <c r="I135" s="181"/>
      <c r="J135" s="182">
        <f>ROUND(I135*H135,2)</f>
        <v>0</v>
      </c>
      <c r="K135" s="178" t="s">
        <v>32</v>
      </c>
      <c r="L135" s="41"/>
      <c r="M135" s="183" t="s">
        <v>32</v>
      </c>
      <c r="N135" s="184" t="s">
        <v>51</v>
      </c>
      <c r="O135" s="66"/>
      <c r="P135" s="185">
        <f>O135*H135</f>
        <v>0</v>
      </c>
      <c r="Q135" s="185">
        <v>5.1999999999999998E-3</v>
      </c>
      <c r="R135" s="185">
        <f>Q135*H135</f>
        <v>3.3175999999999997E-2</v>
      </c>
      <c r="S135" s="185">
        <v>0</v>
      </c>
      <c r="T135" s="18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150</v>
      </c>
      <c r="AT135" s="187" t="s">
        <v>135</v>
      </c>
      <c r="AU135" s="187" t="s">
        <v>141</v>
      </c>
      <c r="AY135" s="18" t="s">
        <v>132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8" t="s">
        <v>141</v>
      </c>
      <c r="BK135" s="188">
        <f>ROUND(I135*H135,2)</f>
        <v>0</v>
      </c>
      <c r="BL135" s="18" t="s">
        <v>150</v>
      </c>
      <c r="BM135" s="187" t="s">
        <v>1436</v>
      </c>
    </row>
    <row r="136" spans="1:65" s="13" customFormat="1">
      <c r="B136" s="194"/>
      <c r="C136" s="195"/>
      <c r="D136" s="196" t="s">
        <v>193</v>
      </c>
      <c r="E136" s="197" t="s">
        <v>32</v>
      </c>
      <c r="F136" s="198" t="s">
        <v>832</v>
      </c>
      <c r="G136" s="195"/>
      <c r="H136" s="199">
        <v>6.38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193</v>
      </c>
      <c r="AU136" s="205" t="s">
        <v>141</v>
      </c>
      <c r="AV136" s="13" t="s">
        <v>141</v>
      </c>
      <c r="AW136" s="13" t="s">
        <v>41</v>
      </c>
      <c r="AX136" s="13" t="s">
        <v>79</v>
      </c>
      <c r="AY136" s="205" t="s">
        <v>132</v>
      </c>
    </row>
    <row r="137" spans="1:65" s="14" customFormat="1">
      <c r="B137" s="206"/>
      <c r="C137" s="207"/>
      <c r="D137" s="196" t="s">
        <v>193</v>
      </c>
      <c r="E137" s="208" t="s">
        <v>32</v>
      </c>
      <c r="F137" s="209" t="s">
        <v>195</v>
      </c>
      <c r="G137" s="207"/>
      <c r="H137" s="210">
        <v>6.38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193</v>
      </c>
      <c r="AU137" s="216" t="s">
        <v>141</v>
      </c>
      <c r="AV137" s="14" t="s">
        <v>150</v>
      </c>
      <c r="AW137" s="14" t="s">
        <v>41</v>
      </c>
      <c r="AX137" s="14" t="s">
        <v>21</v>
      </c>
      <c r="AY137" s="216" t="s">
        <v>132</v>
      </c>
    </row>
    <row r="138" spans="1:65" s="2" customFormat="1" ht="14.45" customHeight="1">
      <c r="A138" s="36"/>
      <c r="B138" s="37"/>
      <c r="C138" s="176" t="s">
        <v>8</v>
      </c>
      <c r="D138" s="176" t="s">
        <v>135</v>
      </c>
      <c r="E138" s="177" t="s">
        <v>255</v>
      </c>
      <c r="F138" s="178" t="s">
        <v>256</v>
      </c>
      <c r="G138" s="179" t="s">
        <v>221</v>
      </c>
      <c r="H138" s="180">
        <v>14.6</v>
      </c>
      <c r="I138" s="181"/>
      <c r="J138" s="182">
        <f>ROUND(I138*H138,2)</f>
        <v>0</v>
      </c>
      <c r="K138" s="178" t="s">
        <v>139</v>
      </c>
      <c r="L138" s="41"/>
      <c r="M138" s="183" t="s">
        <v>32</v>
      </c>
      <c r="N138" s="184" t="s">
        <v>51</v>
      </c>
      <c r="O138" s="66"/>
      <c r="P138" s="185">
        <f>O138*H138</f>
        <v>0</v>
      </c>
      <c r="Q138" s="185">
        <v>1.5E-3</v>
      </c>
      <c r="R138" s="185">
        <f>Q138*H138</f>
        <v>2.1899999999999999E-2</v>
      </c>
      <c r="S138" s="185">
        <v>0</v>
      </c>
      <c r="T138" s="18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150</v>
      </c>
      <c r="AT138" s="187" t="s">
        <v>135</v>
      </c>
      <c r="AU138" s="187" t="s">
        <v>141</v>
      </c>
      <c r="AY138" s="18" t="s">
        <v>132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18" t="s">
        <v>141</v>
      </c>
      <c r="BK138" s="188">
        <f>ROUND(I138*H138,2)</f>
        <v>0</v>
      </c>
      <c r="BL138" s="18" t="s">
        <v>150</v>
      </c>
      <c r="BM138" s="187" t="s">
        <v>1437</v>
      </c>
    </row>
    <row r="139" spans="1:65" s="13" customFormat="1">
      <c r="B139" s="194"/>
      <c r="C139" s="195"/>
      <c r="D139" s="196" t="s">
        <v>193</v>
      </c>
      <c r="E139" s="197" t="s">
        <v>32</v>
      </c>
      <c r="F139" s="198" t="s">
        <v>834</v>
      </c>
      <c r="G139" s="195"/>
      <c r="H139" s="199">
        <v>14.6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193</v>
      </c>
      <c r="AU139" s="205" t="s">
        <v>141</v>
      </c>
      <c r="AV139" s="13" t="s">
        <v>141</v>
      </c>
      <c r="AW139" s="13" t="s">
        <v>41</v>
      </c>
      <c r="AX139" s="13" t="s">
        <v>79</v>
      </c>
      <c r="AY139" s="205" t="s">
        <v>132</v>
      </c>
    </row>
    <row r="140" spans="1:65" s="14" customFormat="1">
      <c r="B140" s="206"/>
      <c r="C140" s="207"/>
      <c r="D140" s="196" t="s">
        <v>193</v>
      </c>
      <c r="E140" s="208" t="s">
        <v>32</v>
      </c>
      <c r="F140" s="209" t="s">
        <v>195</v>
      </c>
      <c r="G140" s="207"/>
      <c r="H140" s="210">
        <v>14.6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193</v>
      </c>
      <c r="AU140" s="216" t="s">
        <v>141</v>
      </c>
      <c r="AV140" s="14" t="s">
        <v>150</v>
      </c>
      <c r="AW140" s="14" t="s">
        <v>41</v>
      </c>
      <c r="AX140" s="14" t="s">
        <v>21</v>
      </c>
      <c r="AY140" s="216" t="s">
        <v>132</v>
      </c>
    </row>
    <row r="141" spans="1:65" s="2" customFormat="1" ht="24.2" customHeight="1">
      <c r="A141" s="36"/>
      <c r="B141" s="37"/>
      <c r="C141" s="176" t="s">
        <v>259</v>
      </c>
      <c r="D141" s="176" t="s">
        <v>135</v>
      </c>
      <c r="E141" s="177" t="s">
        <v>835</v>
      </c>
      <c r="F141" s="178" t="s">
        <v>836</v>
      </c>
      <c r="G141" s="179" t="s">
        <v>191</v>
      </c>
      <c r="H141" s="180">
        <v>5.0599999999999996</v>
      </c>
      <c r="I141" s="181"/>
      <c r="J141" s="182">
        <f>ROUND(I141*H141,2)</f>
        <v>0</v>
      </c>
      <c r="K141" s="178" t="s">
        <v>139</v>
      </c>
      <c r="L141" s="41"/>
      <c r="M141" s="183" t="s">
        <v>32</v>
      </c>
      <c r="N141" s="184" t="s">
        <v>51</v>
      </c>
      <c r="O141" s="66"/>
      <c r="P141" s="185">
        <f>O141*H141</f>
        <v>0</v>
      </c>
      <c r="Q141" s="185">
        <v>8.3899999999999999E-3</v>
      </c>
      <c r="R141" s="185">
        <f>Q141*H141</f>
        <v>4.2453399999999995E-2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150</v>
      </c>
      <c r="AT141" s="187" t="s">
        <v>135</v>
      </c>
      <c r="AU141" s="187" t="s">
        <v>141</v>
      </c>
      <c r="AY141" s="18" t="s">
        <v>132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8" t="s">
        <v>141</v>
      </c>
      <c r="BK141" s="188">
        <f>ROUND(I141*H141,2)</f>
        <v>0</v>
      </c>
      <c r="BL141" s="18" t="s">
        <v>150</v>
      </c>
      <c r="BM141" s="187" t="s">
        <v>1438</v>
      </c>
    </row>
    <row r="142" spans="1:65" s="13" customFormat="1">
      <c r="B142" s="194"/>
      <c r="C142" s="195"/>
      <c r="D142" s="196" t="s">
        <v>193</v>
      </c>
      <c r="E142" s="197" t="s">
        <v>32</v>
      </c>
      <c r="F142" s="198" t="s">
        <v>838</v>
      </c>
      <c r="G142" s="195"/>
      <c r="H142" s="199">
        <v>5.0599999999999996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193</v>
      </c>
      <c r="AU142" s="205" t="s">
        <v>141</v>
      </c>
      <c r="AV142" s="13" t="s">
        <v>141</v>
      </c>
      <c r="AW142" s="13" t="s">
        <v>41</v>
      </c>
      <c r="AX142" s="13" t="s">
        <v>79</v>
      </c>
      <c r="AY142" s="205" t="s">
        <v>132</v>
      </c>
    </row>
    <row r="143" spans="1:65" s="14" customFormat="1">
      <c r="B143" s="206"/>
      <c r="C143" s="207"/>
      <c r="D143" s="196" t="s">
        <v>193</v>
      </c>
      <c r="E143" s="208" t="s">
        <v>32</v>
      </c>
      <c r="F143" s="209" t="s">
        <v>195</v>
      </c>
      <c r="G143" s="207"/>
      <c r="H143" s="210">
        <v>5.0599999999999996</v>
      </c>
      <c r="I143" s="211"/>
      <c r="J143" s="207"/>
      <c r="K143" s="207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193</v>
      </c>
      <c r="AU143" s="216" t="s">
        <v>141</v>
      </c>
      <c r="AV143" s="14" t="s">
        <v>150</v>
      </c>
      <c r="AW143" s="14" t="s">
        <v>41</v>
      </c>
      <c r="AX143" s="14" t="s">
        <v>21</v>
      </c>
      <c r="AY143" s="216" t="s">
        <v>132</v>
      </c>
    </row>
    <row r="144" spans="1:65" s="2" customFormat="1" ht="14.45" customHeight="1">
      <c r="A144" s="36"/>
      <c r="B144" s="37"/>
      <c r="C144" s="217" t="s">
        <v>264</v>
      </c>
      <c r="D144" s="217" t="s">
        <v>234</v>
      </c>
      <c r="E144" s="218" t="s">
        <v>839</v>
      </c>
      <c r="F144" s="219" t="s">
        <v>840</v>
      </c>
      <c r="G144" s="220" t="s">
        <v>191</v>
      </c>
      <c r="H144" s="221">
        <v>5.1609999999999996</v>
      </c>
      <c r="I144" s="222"/>
      <c r="J144" s="223">
        <f>ROUND(I144*H144,2)</f>
        <v>0</v>
      </c>
      <c r="K144" s="219" t="s">
        <v>139</v>
      </c>
      <c r="L144" s="224"/>
      <c r="M144" s="225" t="s">
        <v>32</v>
      </c>
      <c r="N144" s="226" t="s">
        <v>51</v>
      </c>
      <c r="O144" s="66"/>
      <c r="P144" s="185">
        <f>O144*H144</f>
        <v>0</v>
      </c>
      <c r="Q144" s="185">
        <v>1.0200000000000001E-3</v>
      </c>
      <c r="R144" s="185">
        <f>Q144*H144</f>
        <v>5.26422E-3</v>
      </c>
      <c r="S144" s="185">
        <v>0</v>
      </c>
      <c r="T144" s="18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218</v>
      </c>
      <c r="AT144" s="187" t="s">
        <v>234</v>
      </c>
      <c r="AU144" s="187" t="s">
        <v>141</v>
      </c>
      <c r="AY144" s="18" t="s">
        <v>132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8" t="s">
        <v>141</v>
      </c>
      <c r="BK144" s="188">
        <f>ROUND(I144*H144,2)</f>
        <v>0</v>
      </c>
      <c r="BL144" s="18" t="s">
        <v>150</v>
      </c>
      <c r="BM144" s="187" t="s">
        <v>1439</v>
      </c>
    </row>
    <row r="145" spans="1:65" s="13" customFormat="1">
      <c r="B145" s="194"/>
      <c r="C145" s="195"/>
      <c r="D145" s="196" t="s">
        <v>193</v>
      </c>
      <c r="E145" s="195"/>
      <c r="F145" s="198" t="s">
        <v>842</v>
      </c>
      <c r="G145" s="195"/>
      <c r="H145" s="199">
        <v>5.1609999999999996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193</v>
      </c>
      <c r="AU145" s="205" t="s">
        <v>141</v>
      </c>
      <c r="AV145" s="13" t="s">
        <v>141</v>
      </c>
      <c r="AW145" s="13" t="s">
        <v>4</v>
      </c>
      <c r="AX145" s="13" t="s">
        <v>21</v>
      </c>
      <c r="AY145" s="205" t="s">
        <v>132</v>
      </c>
    </row>
    <row r="146" spans="1:65" s="2" customFormat="1" ht="24.2" customHeight="1">
      <c r="A146" s="36"/>
      <c r="B146" s="37"/>
      <c r="C146" s="176" t="s">
        <v>268</v>
      </c>
      <c r="D146" s="176" t="s">
        <v>135</v>
      </c>
      <c r="E146" s="177" t="s">
        <v>843</v>
      </c>
      <c r="F146" s="178" t="s">
        <v>844</v>
      </c>
      <c r="G146" s="179" t="s">
        <v>191</v>
      </c>
      <c r="H146" s="180">
        <v>5.0599999999999996</v>
      </c>
      <c r="I146" s="181"/>
      <c r="J146" s="182">
        <f>ROUND(I146*H146,2)</f>
        <v>0</v>
      </c>
      <c r="K146" s="178" t="s">
        <v>139</v>
      </c>
      <c r="L146" s="41"/>
      <c r="M146" s="183" t="s">
        <v>32</v>
      </c>
      <c r="N146" s="184" t="s">
        <v>51</v>
      </c>
      <c r="O146" s="66"/>
      <c r="P146" s="185">
        <f>O146*H146</f>
        <v>0</v>
      </c>
      <c r="Q146" s="185">
        <v>3.48E-3</v>
      </c>
      <c r="R146" s="185">
        <f>Q146*H146</f>
        <v>1.7608799999999997E-2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150</v>
      </c>
      <c r="AT146" s="187" t="s">
        <v>135</v>
      </c>
      <c r="AU146" s="187" t="s">
        <v>141</v>
      </c>
      <c r="AY146" s="18" t="s">
        <v>132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8" t="s">
        <v>141</v>
      </c>
      <c r="BK146" s="188">
        <f>ROUND(I146*H146,2)</f>
        <v>0</v>
      </c>
      <c r="BL146" s="18" t="s">
        <v>150</v>
      </c>
      <c r="BM146" s="187" t="s">
        <v>1440</v>
      </c>
    </row>
    <row r="147" spans="1:65" s="13" customFormat="1">
      <c r="B147" s="194"/>
      <c r="C147" s="195"/>
      <c r="D147" s="196" t="s">
        <v>193</v>
      </c>
      <c r="E147" s="197" t="s">
        <v>32</v>
      </c>
      <c r="F147" s="198" t="s">
        <v>838</v>
      </c>
      <c r="G147" s="195"/>
      <c r="H147" s="199">
        <v>5.0599999999999996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193</v>
      </c>
      <c r="AU147" s="205" t="s">
        <v>141</v>
      </c>
      <c r="AV147" s="13" t="s">
        <v>141</v>
      </c>
      <c r="AW147" s="13" t="s">
        <v>41</v>
      </c>
      <c r="AX147" s="13" t="s">
        <v>79</v>
      </c>
      <c r="AY147" s="205" t="s">
        <v>132</v>
      </c>
    </row>
    <row r="148" spans="1:65" s="14" customFormat="1">
      <c r="B148" s="206"/>
      <c r="C148" s="207"/>
      <c r="D148" s="196" t="s">
        <v>193</v>
      </c>
      <c r="E148" s="208" t="s">
        <v>32</v>
      </c>
      <c r="F148" s="209" t="s">
        <v>195</v>
      </c>
      <c r="G148" s="207"/>
      <c r="H148" s="210">
        <v>5.0599999999999996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193</v>
      </c>
      <c r="AU148" s="216" t="s">
        <v>141</v>
      </c>
      <c r="AV148" s="14" t="s">
        <v>150</v>
      </c>
      <c r="AW148" s="14" t="s">
        <v>41</v>
      </c>
      <c r="AX148" s="14" t="s">
        <v>21</v>
      </c>
      <c r="AY148" s="216" t="s">
        <v>132</v>
      </c>
    </row>
    <row r="149" spans="1:65" s="2" customFormat="1" ht="14.45" customHeight="1">
      <c r="A149" s="36"/>
      <c r="B149" s="37"/>
      <c r="C149" s="176" t="s">
        <v>274</v>
      </c>
      <c r="D149" s="176" t="s">
        <v>135</v>
      </c>
      <c r="E149" s="177" t="s">
        <v>260</v>
      </c>
      <c r="F149" s="178" t="s">
        <v>261</v>
      </c>
      <c r="G149" s="179" t="s">
        <v>191</v>
      </c>
      <c r="H149" s="180">
        <v>332.666</v>
      </c>
      <c r="I149" s="181"/>
      <c r="J149" s="182">
        <f>ROUND(I149*H149,2)</f>
        <v>0</v>
      </c>
      <c r="K149" s="178" t="s">
        <v>139</v>
      </c>
      <c r="L149" s="41"/>
      <c r="M149" s="183" t="s">
        <v>32</v>
      </c>
      <c r="N149" s="184" t="s">
        <v>51</v>
      </c>
      <c r="O149" s="66"/>
      <c r="P149" s="185">
        <f>O149*H149</f>
        <v>0</v>
      </c>
      <c r="Q149" s="185">
        <v>2.5999999999999998E-4</v>
      </c>
      <c r="R149" s="185">
        <f>Q149*H149</f>
        <v>8.6493159999999986E-2</v>
      </c>
      <c r="S149" s="185">
        <v>0</v>
      </c>
      <c r="T149" s="18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150</v>
      </c>
      <c r="AT149" s="187" t="s">
        <v>135</v>
      </c>
      <c r="AU149" s="187" t="s">
        <v>141</v>
      </c>
      <c r="AY149" s="18" t="s">
        <v>132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8" t="s">
        <v>141</v>
      </c>
      <c r="BK149" s="188">
        <f>ROUND(I149*H149,2)</f>
        <v>0</v>
      </c>
      <c r="BL149" s="18" t="s">
        <v>150</v>
      </c>
      <c r="BM149" s="187" t="s">
        <v>1441</v>
      </c>
    </row>
    <row r="150" spans="1:65" s="13" customFormat="1">
      <c r="B150" s="194"/>
      <c r="C150" s="195"/>
      <c r="D150" s="196" t="s">
        <v>193</v>
      </c>
      <c r="E150" s="197" t="s">
        <v>32</v>
      </c>
      <c r="F150" s="198" t="s">
        <v>1442</v>
      </c>
      <c r="G150" s="195"/>
      <c r="H150" s="199">
        <v>332.666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193</v>
      </c>
      <c r="AU150" s="205" t="s">
        <v>141</v>
      </c>
      <c r="AV150" s="13" t="s">
        <v>141</v>
      </c>
      <c r="AW150" s="13" t="s">
        <v>41</v>
      </c>
      <c r="AX150" s="13" t="s">
        <v>79</v>
      </c>
      <c r="AY150" s="205" t="s">
        <v>132</v>
      </c>
    </row>
    <row r="151" spans="1:65" s="14" customFormat="1">
      <c r="B151" s="206"/>
      <c r="C151" s="207"/>
      <c r="D151" s="196" t="s">
        <v>193</v>
      </c>
      <c r="E151" s="208" t="s">
        <v>32</v>
      </c>
      <c r="F151" s="209" t="s">
        <v>195</v>
      </c>
      <c r="G151" s="207"/>
      <c r="H151" s="210">
        <v>332.666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193</v>
      </c>
      <c r="AU151" s="216" t="s">
        <v>141</v>
      </c>
      <c r="AV151" s="14" t="s">
        <v>150</v>
      </c>
      <c r="AW151" s="14" t="s">
        <v>41</v>
      </c>
      <c r="AX151" s="14" t="s">
        <v>21</v>
      </c>
      <c r="AY151" s="216" t="s">
        <v>132</v>
      </c>
    </row>
    <row r="152" spans="1:65" s="2" customFormat="1" ht="14.45" customHeight="1">
      <c r="A152" s="36"/>
      <c r="B152" s="37"/>
      <c r="C152" s="176" t="s">
        <v>279</v>
      </c>
      <c r="D152" s="176" t="s">
        <v>135</v>
      </c>
      <c r="E152" s="177" t="s">
        <v>265</v>
      </c>
      <c r="F152" s="178" t="s">
        <v>266</v>
      </c>
      <c r="G152" s="179" t="s">
        <v>191</v>
      </c>
      <c r="H152" s="180">
        <v>332.666</v>
      </c>
      <c r="I152" s="181"/>
      <c r="J152" s="182">
        <f>ROUND(I152*H152,2)</f>
        <v>0</v>
      </c>
      <c r="K152" s="178" t="s">
        <v>139</v>
      </c>
      <c r="L152" s="41"/>
      <c r="M152" s="183" t="s">
        <v>32</v>
      </c>
      <c r="N152" s="184" t="s">
        <v>51</v>
      </c>
      <c r="O152" s="66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150</v>
      </c>
      <c r="AT152" s="187" t="s">
        <v>135</v>
      </c>
      <c r="AU152" s="187" t="s">
        <v>141</v>
      </c>
      <c r="AY152" s="18" t="s">
        <v>132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8" t="s">
        <v>141</v>
      </c>
      <c r="BK152" s="188">
        <f>ROUND(I152*H152,2)</f>
        <v>0</v>
      </c>
      <c r="BL152" s="18" t="s">
        <v>150</v>
      </c>
      <c r="BM152" s="187" t="s">
        <v>1443</v>
      </c>
    </row>
    <row r="153" spans="1:65" s="2" customFormat="1" ht="24.2" customHeight="1">
      <c r="A153" s="36"/>
      <c r="B153" s="37"/>
      <c r="C153" s="176" t="s">
        <v>7</v>
      </c>
      <c r="D153" s="176" t="s">
        <v>135</v>
      </c>
      <c r="E153" s="177" t="s">
        <v>848</v>
      </c>
      <c r="F153" s="178" t="s">
        <v>849</v>
      </c>
      <c r="G153" s="179" t="s">
        <v>221</v>
      </c>
      <c r="H153" s="180">
        <v>6.8</v>
      </c>
      <c r="I153" s="181"/>
      <c r="J153" s="182">
        <f>ROUND(I153*H153,2)</f>
        <v>0</v>
      </c>
      <c r="K153" s="178" t="s">
        <v>139</v>
      </c>
      <c r="L153" s="41"/>
      <c r="M153" s="183" t="s">
        <v>32</v>
      </c>
      <c r="N153" s="184" t="s">
        <v>51</v>
      </c>
      <c r="O153" s="66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7" t="s">
        <v>150</v>
      </c>
      <c r="AT153" s="187" t="s">
        <v>135</v>
      </c>
      <c r="AU153" s="187" t="s">
        <v>141</v>
      </c>
      <c r="AY153" s="18" t="s">
        <v>132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8" t="s">
        <v>141</v>
      </c>
      <c r="BK153" s="188">
        <f>ROUND(I153*H153,2)</f>
        <v>0</v>
      </c>
      <c r="BL153" s="18" t="s">
        <v>150</v>
      </c>
      <c r="BM153" s="187" t="s">
        <v>1444</v>
      </c>
    </row>
    <row r="154" spans="1:65" s="13" customFormat="1">
      <c r="B154" s="194"/>
      <c r="C154" s="195"/>
      <c r="D154" s="196" t="s">
        <v>193</v>
      </c>
      <c r="E154" s="197" t="s">
        <v>32</v>
      </c>
      <c r="F154" s="198" t="s">
        <v>851</v>
      </c>
      <c r="G154" s="195"/>
      <c r="H154" s="199">
        <v>6.8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193</v>
      </c>
      <c r="AU154" s="205" t="s">
        <v>141</v>
      </c>
      <c r="AV154" s="13" t="s">
        <v>141</v>
      </c>
      <c r="AW154" s="13" t="s">
        <v>41</v>
      </c>
      <c r="AX154" s="13" t="s">
        <v>21</v>
      </c>
      <c r="AY154" s="205" t="s">
        <v>132</v>
      </c>
    </row>
    <row r="155" spans="1:65" s="2" customFormat="1" ht="14.45" customHeight="1">
      <c r="A155" s="36"/>
      <c r="B155" s="37"/>
      <c r="C155" s="217" t="s">
        <v>295</v>
      </c>
      <c r="D155" s="217" t="s">
        <v>234</v>
      </c>
      <c r="E155" s="218" t="s">
        <v>852</v>
      </c>
      <c r="F155" s="219" t="s">
        <v>853</v>
      </c>
      <c r="G155" s="220" t="s">
        <v>221</v>
      </c>
      <c r="H155" s="221">
        <v>7.14</v>
      </c>
      <c r="I155" s="222"/>
      <c r="J155" s="223">
        <f>ROUND(I155*H155,2)</f>
        <v>0</v>
      </c>
      <c r="K155" s="219" t="s">
        <v>32</v>
      </c>
      <c r="L155" s="224"/>
      <c r="M155" s="225" t="s">
        <v>32</v>
      </c>
      <c r="N155" s="226" t="s">
        <v>51</v>
      </c>
      <c r="O155" s="66"/>
      <c r="P155" s="185">
        <f>O155*H155</f>
        <v>0</v>
      </c>
      <c r="Q155" s="185">
        <v>3.0000000000000001E-5</v>
      </c>
      <c r="R155" s="185">
        <f>Q155*H155</f>
        <v>2.142E-4</v>
      </c>
      <c r="S155" s="185">
        <v>0</v>
      </c>
      <c r="T155" s="18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218</v>
      </c>
      <c r="AT155" s="187" t="s">
        <v>234</v>
      </c>
      <c r="AU155" s="187" t="s">
        <v>141</v>
      </c>
      <c r="AY155" s="18" t="s">
        <v>132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8" t="s">
        <v>141</v>
      </c>
      <c r="BK155" s="188">
        <f>ROUND(I155*H155,2)</f>
        <v>0</v>
      </c>
      <c r="BL155" s="18" t="s">
        <v>150</v>
      </c>
      <c r="BM155" s="187" t="s">
        <v>1445</v>
      </c>
    </row>
    <row r="156" spans="1:65" s="13" customFormat="1">
      <c r="B156" s="194"/>
      <c r="C156" s="195"/>
      <c r="D156" s="196" t="s">
        <v>193</v>
      </c>
      <c r="E156" s="195"/>
      <c r="F156" s="198" t="s">
        <v>855</v>
      </c>
      <c r="G156" s="195"/>
      <c r="H156" s="199">
        <v>7.14</v>
      </c>
      <c r="I156" s="200"/>
      <c r="J156" s="195"/>
      <c r="K156" s="195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193</v>
      </c>
      <c r="AU156" s="205" t="s">
        <v>141</v>
      </c>
      <c r="AV156" s="13" t="s">
        <v>141</v>
      </c>
      <c r="AW156" s="13" t="s">
        <v>4</v>
      </c>
      <c r="AX156" s="13" t="s">
        <v>21</v>
      </c>
      <c r="AY156" s="205" t="s">
        <v>132</v>
      </c>
    </row>
    <row r="157" spans="1:65" s="2" customFormat="1" ht="24.2" customHeight="1">
      <c r="A157" s="36"/>
      <c r="B157" s="37"/>
      <c r="C157" s="176" t="s">
        <v>300</v>
      </c>
      <c r="D157" s="176" t="s">
        <v>135</v>
      </c>
      <c r="E157" s="177" t="s">
        <v>856</v>
      </c>
      <c r="F157" s="178" t="s">
        <v>857</v>
      </c>
      <c r="G157" s="179" t="s">
        <v>191</v>
      </c>
      <c r="H157" s="180">
        <v>1.224</v>
      </c>
      <c r="I157" s="181"/>
      <c r="J157" s="182">
        <f>ROUND(I157*H157,2)</f>
        <v>0</v>
      </c>
      <c r="K157" s="178" t="s">
        <v>139</v>
      </c>
      <c r="L157" s="41"/>
      <c r="M157" s="183" t="s">
        <v>32</v>
      </c>
      <c r="N157" s="184" t="s">
        <v>51</v>
      </c>
      <c r="O157" s="66"/>
      <c r="P157" s="185">
        <f>O157*H157</f>
        <v>0</v>
      </c>
      <c r="Q157" s="185">
        <v>8.2699999999999996E-3</v>
      </c>
      <c r="R157" s="185">
        <f>Q157*H157</f>
        <v>1.012248E-2</v>
      </c>
      <c r="S157" s="185">
        <v>0</v>
      </c>
      <c r="T157" s="18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7" t="s">
        <v>150</v>
      </c>
      <c r="AT157" s="187" t="s">
        <v>135</v>
      </c>
      <c r="AU157" s="187" t="s">
        <v>141</v>
      </c>
      <c r="AY157" s="18" t="s">
        <v>132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18" t="s">
        <v>141</v>
      </c>
      <c r="BK157" s="188">
        <f>ROUND(I157*H157,2)</f>
        <v>0</v>
      </c>
      <c r="BL157" s="18" t="s">
        <v>150</v>
      </c>
      <c r="BM157" s="187" t="s">
        <v>1446</v>
      </c>
    </row>
    <row r="158" spans="1:65" s="13" customFormat="1">
      <c r="B158" s="194"/>
      <c r="C158" s="195"/>
      <c r="D158" s="196" t="s">
        <v>193</v>
      </c>
      <c r="E158" s="197" t="s">
        <v>32</v>
      </c>
      <c r="F158" s="198" t="s">
        <v>859</v>
      </c>
      <c r="G158" s="195"/>
      <c r="H158" s="199">
        <v>1.224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193</v>
      </c>
      <c r="AU158" s="205" t="s">
        <v>141</v>
      </c>
      <c r="AV158" s="13" t="s">
        <v>141</v>
      </c>
      <c r="AW158" s="13" t="s">
        <v>41</v>
      </c>
      <c r="AX158" s="13" t="s">
        <v>79</v>
      </c>
      <c r="AY158" s="205" t="s">
        <v>132</v>
      </c>
    </row>
    <row r="159" spans="1:65" s="14" customFormat="1">
      <c r="B159" s="206"/>
      <c r="C159" s="207"/>
      <c r="D159" s="196" t="s">
        <v>193</v>
      </c>
      <c r="E159" s="208" t="s">
        <v>32</v>
      </c>
      <c r="F159" s="209" t="s">
        <v>195</v>
      </c>
      <c r="G159" s="207"/>
      <c r="H159" s="210">
        <v>1.224</v>
      </c>
      <c r="I159" s="211"/>
      <c r="J159" s="207"/>
      <c r="K159" s="207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193</v>
      </c>
      <c r="AU159" s="216" t="s">
        <v>141</v>
      </c>
      <c r="AV159" s="14" t="s">
        <v>150</v>
      </c>
      <c r="AW159" s="14" t="s">
        <v>41</v>
      </c>
      <c r="AX159" s="14" t="s">
        <v>21</v>
      </c>
      <c r="AY159" s="216" t="s">
        <v>132</v>
      </c>
    </row>
    <row r="160" spans="1:65" s="2" customFormat="1" ht="14.45" customHeight="1">
      <c r="A160" s="36"/>
      <c r="B160" s="37"/>
      <c r="C160" s="217" t="s">
        <v>305</v>
      </c>
      <c r="D160" s="217" t="s">
        <v>234</v>
      </c>
      <c r="E160" s="218" t="s">
        <v>860</v>
      </c>
      <c r="F160" s="219" t="s">
        <v>861</v>
      </c>
      <c r="G160" s="220" t="s">
        <v>191</v>
      </c>
      <c r="H160" s="221">
        <v>1.248</v>
      </c>
      <c r="I160" s="222"/>
      <c r="J160" s="223">
        <f>ROUND(I160*H160,2)</f>
        <v>0</v>
      </c>
      <c r="K160" s="219" t="s">
        <v>139</v>
      </c>
      <c r="L160" s="224"/>
      <c r="M160" s="225" t="s">
        <v>32</v>
      </c>
      <c r="N160" s="226" t="s">
        <v>51</v>
      </c>
      <c r="O160" s="66"/>
      <c r="P160" s="185">
        <f>O160*H160</f>
        <v>0</v>
      </c>
      <c r="Q160" s="185">
        <v>3.4000000000000002E-4</v>
      </c>
      <c r="R160" s="185">
        <f>Q160*H160</f>
        <v>4.2432E-4</v>
      </c>
      <c r="S160" s="185">
        <v>0</v>
      </c>
      <c r="T160" s="18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7" t="s">
        <v>218</v>
      </c>
      <c r="AT160" s="187" t="s">
        <v>234</v>
      </c>
      <c r="AU160" s="187" t="s">
        <v>141</v>
      </c>
      <c r="AY160" s="18" t="s">
        <v>132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18" t="s">
        <v>141</v>
      </c>
      <c r="BK160" s="188">
        <f>ROUND(I160*H160,2)</f>
        <v>0</v>
      </c>
      <c r="BL160" s="18" t="s">
        <v>150</v>
      </c>
      <c r="BM160" s="187" t="s">
        <v>1447</v>
      </c>
    </row>
    <row r="161" spans="1:65" s="13" customFormat="1">
      <c r="B161" s="194"/>
      <c r="C161" s="195"/>
      <c r="D161" s="196" t="s">
        <v>193</v>
      </c>
      <c r="E161" s="195"/>
      <c r="F161" s="198" t="s">
        <v>863</v>
      </c>
      <c r="G161" s="195"/>
      <c r="H161" s="199">
        <v>1.248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193</v>
      </c>
      <c r="AU161" s="205" t="s">
        <v>141</v>
      </c>
      <c r="AV161" s="13" t="s">
        <v>141</v>
      </c>
      <c r="AW161" s="13" t="s">
        <v>4</v>
      </c>
      <c r="AX161" s="13" t="s">
        <v>21</v>
      </c>
      <c r="AY161" s="205" t="s">
        <v>132</v>
      </c>
    </row>
    <row r="162" spans="1:65" s="2" customFormat="1" ht="24.2" customHeight="1">
      <c r="A162" s="36"/>
      <c r="B162" s="37"/>
      <c r="C162" s="176" t="s">
        <v>310</v>
      </c>
      <c r="D162" s="176" t="s">
        <v>135</v>
      </c>
      <c r="E162" s="177" t="s">
        <v>269</v>
      </c>
      <c r="F162" s="178" t="s">
        <v>270</v>
      </c>
      <c r="G162" s="179" t="s">
        <v>191</v>
      </c>
      <c r="H162" s="180">
        <v>66.849999999999994</v>
      </c>
      <c r="I162" s="181"/>
      <c r="J162" s="182">
        <f>ROUND(I162*H162,2)</f>
        <v>0</v>
      </c>
      <c r="K162" s="178" t="s">
        <v>618</v>
      </c>
      <c r="L162" s="41"/>
      <c r="M162" s="183" t="s">
        <v>32</v>
      </c>
      <c r="N162" s="184" t="s">
        <v>51</v>
      </c>
      <c r="O162" s="66"/>
      <c r="P162" s="185">
        <f>O162*H162</f>
        <v>0</v>
      </c>
      <c r="Q162" s="185">
        <v>8.5199999999999998E-3</v>
      </c>
      <c r="R162" s="185">
        <f>Q162*H162</f>
        <v>0.5695619999999999</v>
      </c>
      <c r="S162" s="185">
        <v>0</v>
      </c>
      <c r="T162" s="18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7" t="s">
        <v>150</v>
      </c>
      <c r="AT162" s="187" t="s">
        <v>135</v>
      </c>
      <c r="AU162" s="187" t="s">
        <v>141</v>
      </c>
      <c r="AY162" s="18" t="s">
        <v>132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18" t="s">
        <v>141</v>
      </c>
      <c r="BK162" s="188">
        <f>ROUND(I162*H162,2)</f>
        <v>0</v>
      </c>
      <c r="BL162" s="18" t="s">
        <v>150</v>
      </c>
      <c r="BM162" s="187" t="s">
        <v>1448</v>
      </c>
    </row>
    <row r="163" spans="1:65" s="15" customFormat="1">
      <c r="B163" s="227"/>
      <c r="C163" s="228"/>
      <c r="D163" s="196" t="s">
        <v>193</v>
      </c>
      <c r="E163" s="229" t="s">
        <v>32</v>
      </c>
      <c r="F163" s="230" t="s">
        <v>272</v>
      </c>
      <c r="G163" s="228"/>
      <c r="H163" s="229" t="s">
        <v>32</v>
      </c>
      <c r="I163" s="231"/>
      <c r="J163" s="228"/>
      <c r="K163" s="228"/>
      <c r="L163" s="232"/>
      <c r="M163" s="233"/>
      <c r="N163" s="234"/>
      <c r="O163" s="234"/>
      <c r="P163" s="234"/>
      <c r="Q163" s="234"/>
      <c r="R163" s="234"/>
      <c r="S163" s="234"/>
      <c r="T163" s="235"/>
      <c r="AT163" s="236" t="s">
        <v>193</v>
      </c>
      <c r="AU163" s="236" t="s">
        <v>141</v>
      </c>
      <c r="AV163" s="15" t="s">
        <v>21</v>
      </c>
      <c r="AW163" s="15" t="s">
        <v>41</v>
      </c>
      <c r="AX163" s="15" t="s">
        <v>79</v>
      </c>
      <c r="AY163" s="236" t="s">
        <v>132</v>
      </c>
    </row>
    <row r="164" spans="1:65" s="13" customFormat="1">
      <c r="B164" s="194"/>
      <c r="C164" s="195"/>
      <c r="D164" s="196" t="s">
        <v>193</v>
      </c>
      <c r="E164" s="197" t="s">
        <v>32</v>
      </c>
      <c r="F164" s="198" t="s">
        <v>1449</v>
      </c>
      <c r="G164" s="195"/>
      <c r="H164" s="199">
        <v>66.849999999999994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193</v>
      </c>
      <c r="AU164" s="205" t="s">
        <v>141</v>
      </c>
      <c r="AV164" s="13" t="s">
        <v>141</v>
      </c>
      <c r="AW164" s="13" t="s">
        <v>41</v>
      </c>
      <c r="AX164" s="13" t="s">
        <v>79</v>
      </c>
      <c r="AY164" s="205" t="s">
        <v>132</v>
      </c>
    </row>
    <row r="165" spans="1:65" s="14" customFormat="1">
      <c r="B165" s="206"/>
      <c r="C165" s="207"/>
      <c r="D165" s="196" t="s">
        <v>193</v>
      </c>
      <c r="E165" s="208" t="s">
        <v>32</v>
      </c>
      <c r="F165" s="209" t="s">
        <v>195</v>
      </c>
      <c r="G165" s="207"/>
      <c r="H165" s="210">
        <v>66.849999999999994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193</v>
      </c>
      <c r="AU165" s="216" t="s">
        <v>141</v>
      </c>
      <c r="AV165" s="14" t="s">
        <v>150</v>
      </c>
      <c r="AW165" s="14" t="s">
        <v>41</v>
      </c>
      <c r="AX165" s="14" t="s">
        <v>21</v>
      </c>
      <c r="AY165" s="216" t="s">
        <v>132</v>
      </c>
    </row>
    <row r="166" spans="1:65" s="2" customFormat="1" ht="14.45" customHeight="1">
      <c r="A166" s="36"/>
      <c r="B166" s="37"/>
      <c r="C166" s="217" t="s">
        <v>314</v>
      </c>
      <c r="D166" s="217" t="s">
        <v>234</v>
      </c>
      <c r="E166" s="218" t="s">
        <v>275</v>
      </c>
      <c r="F166" s="219" t="s">
        <v>276</v>
      </c>
      <c r="G166" s="220" t="s">
        <v>191</v>
      </c>
      <c r="H166" s="221">
        <v>68.186999999999998</v>
      </c>
      <c r="I166" s="222"/>
      <c r="J166" s="223">
        <f>ROUND(I166*H166,2)</f>
        <v>0</v>
      </c>
      <c r="K166" s="219" t="s">
        <v>139</v>
      </c>
      <c r="L166" s="224"/>
      <c r="M166" s="225" t="s">
        <v>32</v>
      </c>
      <c r="N166" s="226" t="s">
        <v>51</v>
      </c>
      <c r="O166" s="66"/>
      <c r="P166" s="185">
        <f>O166*H166</f>
        <v>0</v>
      </c>
      <c r="Q166" s="185">
        <v>3.5999999999999999E-3</v>
      </c>
      <c r="R166" s="185">
        <f>Q166*H166</f>
        <v>0.24547319999999997</v>
      </c>
      <c r="S166" s="185">
        <v>0</v>
      </c>
      <c r="T166" s="18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7" t="s">
        <v>218</v>
      </c>
      <c r="AT166" s="187" t="s">
        <v>234</v>
      </c>
      <c r="AU166" s="187" t="s">
        <v>141</v>
      </c>
      <c r="AY166" s="18" t="s">
        <v>132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18" t="s">
        <v>141</v>
      </c>
      <c r="BK166" s="188">
        <f>ROUND(I166*H166,2)</f>
        <v>0</v>
      </c>
      <c r="BL166" s="18" t="s">
        <v>150</v>
      </c>
      <c r="BM166" s="187" t="s">
        <v>1450</v>
      </c>
    </row>
    <row r="167" spans="1:65" s="13" customFormat="1">
      <c r="B167" s="194"/>
      <c r="C167" s="195"/>
      <c r="D167" s="196" t="s">
        <v>193</v>
      </c>
      <c r="E167" s="195"/>
      <c r="F167" s="198" t="s">
        <v>1451</v>
      </c>
      <c r="G167" s="195"/>
      <c r="H167" s="199">
        <v>68.186999999999998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</v>
      </c>
      <c r="AX167" s="13" t="s">
        <v>21</v>
      </c>
      <c r="AY167" s="205" t="s">
        <v>132</v>
      </c>
    </row>
    <row r="168" spans="1:65" s="2" customFormat="1" ht="24.2" customHeight="1">
      <c r="A168" s="36"/>
      <c r="B168" s="37"/>
      <c r="C168" s="176" t="s">
        <v>320</v>
      </c>
      <c r="D168" s="176" t="s">
        <v>135</v>
      </c>
      <c r="E168" s="177" t="s">
        <v>280</v>
      </c>
      <c r="F168" s="178" t="s">
        <v>281</v>
      </c>
      <c r="G168" s="179" t="s">
        <v>191</v>
      </c>
      <c r="H168" s="180">
        <v>287.84500000000003</v>
      </c>
      <c r="I168" s="181"/>
      <c r="J168" s="182">
        <f>ROUND(I168*H168,2)</f>
        <v>0</v>
      </c>
      <c r="K168" s="178" t="s">
        <v>139</v>
      </c>
      <c r="L168" s="41"/>
      <c r="M168" s="183" t="s">
        <v>32</v>
      </c>
      <c r="N168" s="184" t="s">
        <v>51</v>
      </c>
      <c r="O168" s="66"/>
      <c r="P168" s="185">
        <f>O168*H168</f>
        <v>0</v>
      </c>
      <c r="Q168" s="185">
        <v>8.6E-3</v>
      </c>
      <c r="R168" s="185">
        <f>Q168*H168</f>
        <v>2.4754670000000001</v>
      </c>
      <c r="S168" s="185">
        <v>0</v>
      </c>
      <c r="T168" s="18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7" t="s">
        <v>150</v>
      </c>
      <c r="AT168" s="187" t="s">
        <v>135</v>
      </c>
      <c r="AU168" s="187" t="s">
        <v>141</v>
      </c>
      <c r="AY168" s="18" t="s">
        <v>132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18" t="s">
        <v>141</v>
      </c>
      <c r="BK168" s="188">
        <f>ROUND(I168*H168,2)</f>
        <v>0</v>
      </c>
      <c r="BL168" s="18" t="s">
        <v>150</v>
      </c>
      <c r="BM168" s="187" t="s">
        <v>1452</v>
      </c>
    </row>
    <row r="169" spans="1:65" s="13" customFormat="1">
      <c r="B169" s="194"/>
      <c r="C169" s="195"/>
      <c r="D169" s="196" t="s">
        <v>193</v>
      </c>
      <c r="E169" s="197" t="s">
        <v>32</v>
      </c>
      <c r="F169" s="198" t="s">
        <v>1453</v>
      </c>
      <c r="G169" s="195"/>
      <c r="H169" s="199">
        <v>329.47500000000002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193</v>
      </c>
      <c r="AU169" s="205" t="s">
        <v>141</v>
      </c>
      <c r="AV169" s="13" t="s">
        <v>141</v>
      </c>
      <c r="AW169" s="13" t="s">
        <v>41</v>
      </c>
      <c r="AX169" s="13" t="s">
        <v>79</v>
      </c>
      <c r="AY169" s="205" t="s">
        <v>132</v>
      </c>
    </row>
    <row r="170" spans="1:65" s="13" customFormat="1">
      <c r="B170" s="194"/>
      <c r="C170" s="195"/>
      <c r="D170" s="196" t="s">
        <v>193</v>
      </c>
      <c r="E170" s="197" t="s">
        <v>32</v>
      </c>
      <c r="F170" s="198" t="s">
        <v>870</v>
      </c>
      <c r="G170" s="195"/>
      <c r="H170" s="199">
        <v>-18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193</v>
      </c>
      <c r="AU170" s="205" t="s">
        <v>141</v>
      </c>
      <c r="AV170" s="13" t="s">
        <v>141</v>
      </c>
      <c r="AW170" s="13" t="s">
        <v>41</v>
      </c>
      <c r="AX170" s="13" t="s">
        <v>79</v>
      </c>
      <c r="AY170" s="205" t="s">
        <v>132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871</v>
      </c>
      <c r="G171" s="195"/>
      <c r="H171" s="199">
        <v>-13.5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3" customFormat="1">
      <c r="B172" s="194"/>
      <c r="C172" s="195"/>
      <c r="D172" s="196" t="s">
        <v>193</v>
      </c>
      <c r="E172" s="197" t="s">
        <v>32</v>
      </c>
      <c r="F172" s="198" t="s">
        <v>872</v>
      </c>
      <c r="G172" s="195"/>
      <c r="H172" s="199">
        <v>-3.08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193</v>
      </c>
      <c r="AU172" s="205" t="s">
        <v>141</v>
      </c>
      <c r="AV172" s="13" t="s">
        <v>141</v>
      </c>
      <c r="AW172" s="13" t="s">
        <v>41</v>
      </c>
      <c r="AX172" s="13" t="s">
        <v>79</v>
      </c>
      <c r="AY172" s="205" t="s">
        <v>132</v>
      </c>
    </row>
    <row r="173" spans="1:65" s="13" customFormat="1">
      <c r="B173" s="194"/>
      <c r="C173" s="195"/>
      <c r="D173" s="196" t="s">
        <v>193</v>
      </c>
      <c r="E173" s="197" t="s">
        <v>32</v>
      </c>
      <c r="F173" s="198" t="s">
        <v>873</v>
      </c>
      <c r="G173" s="195"/>
      <c r="H173" s="199">
        <v>-2.1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193</v>
      </c>
      <c r="AU173" s="205" t="s">
        <v>141</v>
      </c>
      <c r="AV173" s="13" t="s">
        <v>141</v>
      </c>
      <c r="AW173" s="13" t="s">
        <v>41</v>
      </c>
      <c r="AX173" s="13" t="s">
        <v>79</v>
      </c>
      <c r="AY173" s="205" t="s">
        <v>132</v>
      </c>
    </row>
    <row r="174" spans="1:65" s="13" customFormat="1">
      <c r="B174" s="194"/>
      <c r="C174" s="195"/>
      <c r="D174" s="196" t="s">
        <v>193</v>
      </c>
      <c r="E174" s="197" t="s">
        <v>32</v>
      </c>
      <c r="F174" s="198" t="s">
        <v>874</v>
      </c>
      <c r="G174" s="195"/>
      <c r="H174" s="199">
        <v>-2.25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193</v>
      </c>
      <c r="AU174" s="205" t="s">
        <v>141</v>
      </c>
      <c r="AV174" s="13" t="s">
        <v>141</v>
      </c>
      <c r="AW174" s="13" t="s">
        <v>41</v>
      </c>
      <c r="AX174" s="13" t="s">
        <v>79</v>
      </c>
      <c r="AY174" s="205" t="s">
        <v>132</v>
      </c>
    </row>
    <row r="175" spans="1:65" s="13" customFormat="1">
      <c r="B175" s="194"/>
      <c r="C175" s="195"/>
      <c r="D175" s="196" t="s">
        <v>193</v>
      </c>
      <c r="E175" s="197" t="s">
        <v>32</v>
      </c>
      <c r="F175" s="198" t="s">
        <v>875</v>
      </c>
      <c r="G175" s="195"/>
      <c r="H175" s="199">
        <v>-2.7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193</v>
      </c>
      <c r="AU175" s="205" t="s">
        <v>141</v>
      </c>
      <c r="AV175" s="13" t="s">
        <v>141</v>
      </c>
      <c r="AW175" s="13" t="s">
        <v>41</v>
      </c>
      <c r="AX175" s="13" t="s">
        <v>79</v>
      </c>
      <c r="AY175" s="205" t="s">
        <v>132</v>
      </c>
    </row>
    <row r="176" spans="1:65" s="14" customFormat="1">
      <c r="B176" s="206"/>
      <c r="C176" s="207"/>
      <c r="D176" s="196" t="s">
        <v>193</v>
      </c>
      <c r="E176" s="208" t="s">
        <v>32</v>
      </c>
      <c r="F176" s="209" t="s">
        <v>195</v>
      </c>
      <c r="G176" s="207"/>
      <c r="H176" s="210">
        <v>287.84500000000003</v>
      </c>
      <c r="I176" s="211"/>
      <c r="J176" s="207"/>
      <c r="K176" s="207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193</v>
      </c>
      <c r="AU176" s="216" t="s">
        <v>141</v>
      </c>
      <c r="AV176" s="14" t="s">
        <v>150</v>
      </c>
      <c r="AW176" s="14" t="s">
        <v>41</v>
      </c>
      <c r="AX176" s="14" t="s">
        <v>21</v>
      </c>
      <c r="AY176" s="216" t="s">
        <v>132</v>
      </c>
    </row>
    <row r="177" spans="1:65" s="2" customFormat="1" ht="14.45" customHeight="1">
      <c r="A177" s="36"/>
      <c r="B177" s="37"/>
      <c r="C177" s="217" t="s">
        <v>324</v>
      </c>
      <c r="D177" s="217" t="s">
        <v>234</v>
      </c>
      <c r="E177" s="218" t="s">
        <v>291</v>
      </c>
      <c r="F177" s="219" t="s">
        <v>292</v>
      </c>
      <c r="G177" s="220" t="s">
        <v>191</v>
      </c>
      <c r="H177" s="221">
        <v>293.60199999999998</v>
      </c>
      <c r="I177" s="222"/>
      <c r="J177" s="223">
        <f>ROUND(I177*H177,2)</f>
        <v>0</v>
      </c>
      <c r="K177" s="219" t="s">
        <v>618</v>
      </c>
      <c r="L177" s="224"/>
      <c r="M177" s="225" t="s">
        <v>32</v>
      </c>
      <c r="N177" s="226" t="s">
        <v>51</v>
      </c>
      <c r="O177" s="66"/>
      <c r="P177" s="185">
        <f>O177*H177</f>
        <v>0</v>
      </c>
      <c r="Q177" s="185">
        <v>2.3999999999999998E-3</v>
      </c>
      <c r="R177" s="185">
        <f>Q177*H177</f>
        <v>0.70464479999999985</v>
      </c>
      <c r="S177" s="185">
        <v>0</v>
      </c>
      <c r="T177" s="18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7" t="s">
        <v>218</v>
      </c>
      <c r="AT177" s="187" t="s">
        <v>234</v>
      </c>
      <c r="AU177" s="187" t="s">
        <v>141</v>
      </c>
      <c r="AY177" s="18" t="s">
        <v>132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8" t="s">
        <v>141</v>
      </c>
      <c r="BK177" s="188">
        <f>ROUND(I177*H177,2)</f>
        <v>0</v>
      </c>
      <c r="BL177" s="18" t="s">
        <v>150</v>
      </c>
      <c r="BM177" s="187" t="s">
        <v>1454</v>
      </c>
    </row>
    <row r="178" spans="1:65" s="13" customFormat="1">
      <c r="B178" s="194"/>
      <c r="C178" s="195"/>
      <c r="D178" s="196" t="s">
        <v>193</v>
      </c>
      <c r="E178" s="195"/>
      <c r="F178" s="198" t="s">
        <v>1455</v>
      </c>
      <c r="G178" s="195"/>
      <c r="H178" s="199">
        <v>293.60199999999998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193</v>
      </c>
      <c r="AU178" s="205" t="s">
        <v>141</v>
      </c>
      <c r="AV178" s="13" t="s">
        <v>141</v>
      </c>
      <c r="AW178" s="13" t="s">
        <v>4</v>
      </c>
      <c r="AX178" s="13" t="s">
        <v>21</v>
      </c>
      <c r="AY178" s="205" t="s">
        <v>132</v>
      </c>
    </row>
    <row r="179" spans="1:65" s="2" customFormat="1" ht="24.2" customHeight="1">
      <c r="A179" s="36"/>
      <c r="B179" s="37"/>
      <c r="C179" s="176" t="s">
        <v>329</v>
      </c>
      <c r="D179" s="176" t="s">
        <v>135</v>
      </c>
      <c r="E179" s="177" t="s">
        <v>301</v>
      </c>
      <c r="F179" s="178" t="s">
        <v>302</v>
      </c>
      <c r="G179" s="179" t="s">
        <v>221</v>
      </c>
      <c r="H179" s="180">
        <v>114</v>
      </c>
      <c r="I179" s="181"/>
      <c r="J179" s="182">
        <f>ROUND(I179*H179,2)</f>
        <v>0</v>
      </c>
      <c r="K179" s="178" t="s">
        <v>139</v>
      </c>
      <c r="L179" s="41"/>
      <c r="M179" s="183" t="s">
        <v>32</v>
      </c>
      <c r="N179" s="184" t="s">
        <v>51</v>
      </c>
      <c r="O179" s="66"/>
      <c r="P179" s="185">
        <f>O179*H179</f>
        <v>0</v>
      </c>
      <c r="Q179" s="185">
        <v>3.3899999999999998E-3</v>
      </c>
      <c r="R179" s="185">
        <f>Q179*H179</f>
        <v>0.38645999999999997</v>
      </c>
      <c r="S179" s="185">
        <v>0</v>
      </c>
      <c r="T179" s="18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7" t="s">
        <v>150</v>
      </c>
      <c r="AT179" s="187" t="s">
        <v>135</v>
      </c>
      <c r="AU179" s="187" t="s">
        <v>141</v>
      </c>
      <c r="AY179" s="18" t="s">
        <v>132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8" t="s">
        <v>141</v>
      </c>
      <c r="BK179" s="188">
        <f>ROUND(I179*H179,2)</f>
        <v>0</v>
      </c>
      <c r="BL179" s="18" t="s">
        <v>150</v>
      </c>
      <c r="BM179" s="187" t="s">
        <v>1456</v>
      </c>
    </row>
    <row r="180" spans="1:65" s="13" customFormat="1">
      <c r="B180" s="194"/>
      <c r="C180" s="195"/>
      <c r="D180" s="196" t="s">
        <v>193</v>
      </c>
      <c r="E180" s="197" t="s">
        <v>32</v>
      </c>
      <c r="F180" s="198" t="s">
        <v>879</v>
      </c>
      <c r="G180" s="195"/>
      <c r="H180" s="199">
        <v>114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193</v>
      </c>
      <c r="AU180" s="205" t="s">
        <v>141</v>
      </c>
      <c r="AV180" s="13" t="s">
        <v>141</v>
      </c>
      <c r="AW180" s="13" t="s">
        <v>41</v>
      </c>
      <c r="AX180" s="13" t="s">
        <v>79</v>
      </c>
      <c r="AY180" s="205" t="s">
        <v>132</v>
      </c>
    </row>
    <row r="181" spans="1:65" s="14" customFormat="1">
      <c r="B181" s="206"/>
      <c r="C181" s="207"/>
      <c r="D181" s="196" t="s">
        <v>193</v>
      </c>
      <c r="E181" s="208" t="s">
        <v>32</v>
      </c>
      <c r="F181" s="209" t="s">
        <v>195</v>
      </c>
      <c r="G181" s="207"/>
      <c r="H181" s="210">
        <v>114</v>
      </c>
      <c r="I181" s="211"/>
      <c r="J181" s="207"/>
      <c r="K181" s="207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193</v>
      </c>
      <c r="AU181" s="216" t="s">
        <v>141</v>
      </c>
      <c r="AV181" s="14" t="s">
        <v>150</v>
      </c>
      <c r="AW181" s="14" t="s">
        <v>41</v>
      </c>
      <c r="AX181" s="14" t="s">
        <v>21</v>
      </c>
      <c r="AY181" s="216" t="s">
        <v>132</v>
      </c>
    </row>
    <row r="182" spans="1:65" s="2" customFormat="1" ht="14.45" customHeight="1">
      <c r="A182" s="36"/>
      <c r="B182" s="37"/>
      <c r="C182" s="217" t="s">
        <v>333</v>
      </c>
      <c r="D182" s="217" t="s">
        <v>234</v>
      </c>
      <c r="E182" s="218" t="s">
        <v>306</v>
      </c>
      <c r="F182" s="219" t="s">
        <v>307</v>
      </c>
      <c r="G182" s="220" t="s">
        <v>191</v>
      </c>
      <c r="H182" s="221">
        <v>37.619999999999997</v>
      </c>
      <c r="I182" s="222"/>
      <c r="J182" s="223">
        <f>ROUND(I182*H182,2)</f>
        <v>0</v>
      </c>
      <c r="K182" s="219" t="s">
        <v>139</v>
      </c>
      <c r="L182" s="224"/>
      <c r="M182" s="225" t="s">
        <v>32</v>
      </c>
      <c r="N182" s="226" t="s">
        <v>51</v>
      </c>
      <c r="O182" s="66"/>
      <c r="P182" s="185">
        <f>O182*H182</f>
        <v>0</v>
      </c>
      <c r="Q182" s="185">
        <v>5.1000000000000004E-4</v>
      </c>
      <c r="R182" s="185">
        <f>Q182*H182</f>
        <v>1.91862E-2</v>
      </c>
      <c r="S182" s="185">
        <v>0</v>
      </c>
      <c r="T182" s="18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7" t="s">
        <v>218</v>
      </c>
      <c r="AT182" s="187" t="s">
        <v>234</v>
      </c>
      <c r="AU182" s="187" t="s">
        <v>141</v>
      </c>
      <c r="AY182" s="18" t="s">
        <v>132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8" t="s">
        <v>141</v>
      </c>
      <c r="BK182" s="188">
        <f>ROUND(I182*H182,2)</f>
        <v>0</v>
      </c>
      <c r="BL182" s="18" t="s">
        <v>150</v>
      </c>
      <c r="BM182" s="187" t="s">
        <v>1457</v>
      </c>
    </row>
    <row r="183" spans="1:65" s="13" customFormat="1">
      <c r="B183" s="194"/>
      <c r="C183" s="195"/>
      <c r="D183" s="196" t="s">
        <v>193</v>
      </c>
      <c r="E183" s="197" t="s">
        <v>32</v>
      </c>
      <c r="F183" s="198" t="s">
        <v>830</v>
      </c>
      <c r="G183" s="195"/>
      <c r="H183" s="199">
        <v>34.200000000000003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193</v>
      </c>
      <c r="AU183" s="205" t="s">
        <v>141</v>
      </c>
      <c r="AV183" s="13" t="s">
        <v>141</v>
      </c>
      <c r="AW183" s="13" t="s">
        <v>41</v>
      </c>
      <c r="AX183" s="13" t="s">
        <v>79</v>
      </c>
      <c r="AY183" s="205" t="s">
        <v>132</v>
      </c>
    </row>
    <row r="184" spans="1:65" s="14" customFormat="1">
      <c r="B184" s="206"/>
      <c r="C184" s="207"/>
      <c r="D184" s="196" t="s">
        <v>193</v>
      </c>
      <c r="E184" s="208" t="s">
        <v>32</v>
      </c>
      <c r="F184" s="209" t="s">
        <v>195</v>
      </c>
      <c r="G184" s="207"/>
      <c r="H184" s="210">
        <v>34.200000000000003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193</v>
      </c>
      <c r="AU184" s="216" t="s">
        <v>141</v>
      </c>
      <c r="AV184" s="14" t="s">
        <v>150</v>
      </c>
      <c r="AW184" s="14" t="s">
        <v>41</v>
      </c>
      <c r="AX184" s="14" t="s">
        <v>21</v>
      </c>
      <c r="AY184" s="216" t="s">
        <v>132</v>
      </c>
    </row>
    <row r="185" spans="1:65" s="13" customFormat="1">
      <c r="B185" s="194"/>
      <c r="C185" s="195"/>
      <c r="D185" s="196" t="s">
        <v>193</v>
      </c>
      <c r="E185" s="195"/>
      <c r="F185" s="198" t="s">
        <v>881</v>
      </c>
      <c r="G185" s="195"/>
      <c r="H185" s="199">
        <v>37.619999999999997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193</v>
      </c>
      <c r="AU185" s="205" t="s">
        <v>141</v>
      </c>
      <c r="AV185" s="13" t="s">
        <v>141</v>
      </c>
      <c r="AW185" s="13" t="s">
        <v>4</v>
      </c>
      <c r="AX185" s="13" t="s">
        <v>21</v>
      </c>
      <c r="AY185" s="205" t="s">
        <v>132</v>
      </c>
    </row>
    <row r="186" spans="1:65" s="2" customFormat="1" ht="14.45" customHeight="1">
      <c r="A186" s="36"/>
      <c r="B186" s="37"/>
      <c r="C186" s="176" t="s">
        <v>338</v>
      </c>
      <c r="D186" s="176" t="s">
        <v>135</v>
      </c>
      <c r="E186" s="177" t="s">
        <v>311</v>
      </c>
      <c r="F186" s="178" t="s">
        <v>312</v>
      </c>
      <c r="G186" s="179" t="s">
        <v>221</v>
      </c>
      <c r="H186" s="180">
        <v>47.75</v>
      </c>
      <c r="I186" s="181"/>
      <c r="J186" s="182">
        <f>ROUND(I186*H186,2)</f>
        <v>0</v>
      </c>
      <c r="K186" s="178" t="s">
        <v>139</v>
      </c>
      <c r="L186" s="41"/>
      <c r="M186" s="183" t="s">
        <v>32</v>
      </c>
      <c r="N186" s="184" t="s">
        <v>51</v>
      </c>
      <c r="O186" s="66"/>
      <c r="P186" s="185">
        <f>O186*H186</f>
        <v>0</v>
      </c>
      <c r="Q186" s="185">
        <v>6.0000000000000002E-5</v>
      </c>
      <c r="R186" s="185">
        <f>Q186*H186</f>
        <v>2.8649999999999999E-3</v>
      </c>
      <c r="S186" s="185">
        <v>0</v>
      </c>
      <c r="T186" s="18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7" t="s">
        <v>150</v>
      </c>
      <c r="AT186" s="187" t="s">
        <v>135</v>
      </c>
      <c r="AU186" s="187" t="s">
        <v>141</v>
      </c>
      <c r="AY186" s="18" t="s">
        <v>132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141</v>
      </c>
      <c r="BK186" s="188">
        <f>ROUND(I186*H186,2)</f>
        <v>0</v>
      </c>
      <c r="BL186" s="18" t="s">
        <v>150</v>
      </c>
      <c r="BM186" s="187" t="s">
        <v>1458</v>
      </c>
    </row>
    <row r="187" spans="1:65" s="2" customFormat="1" ht="14.45" customHeight="1">
      <c r="A187" s="36"/>
      <c r="B187" s="37"/>
      <c r="C187" s="217" t="s">
        <v>342</v>
      </c>
      <c r="D187" s="217" t="s">
        <v>234</v>
      </c>
      <c r="E187" s="218" t="s">
        <v>315</v>
      </c>
      <c r="F187" s="219" t="s">
        <v>316</v>
      </c>
      <c r="G187" s="220" t="s">
        <v>221</v>
      </c>
      <c r="H187" s="221">
        <v>52.645000000000003</v>
      </c>
      <c r="I187" s="222"/>
      <c r="J187" s="223">
        <f>ROUND(I187*H187,2)</f>
        <v>0</v>
      </c>
      <c r="K187" s="219" t="s">
        <v>139</v>
      </c>
      <c r="L187" s="224"/>
      <c r="M187" s="225" t="s">
        <v>32</v>
      </c>
      <c r="N187" s="226" t="s">
        <v>51</v>
      </c>
      <c r="O187" s="66"/>
      <c r="P187" s="185">
        <f>O187*H187</f>
        <v>0</v>
      </c>
      <c r="Q187" s="185">
        <v>5.9999999999999995E-4</v>
      </c>
      <c r="R187" s="185">
        <f>Q187*H187</f>
        <v>3.1586999999999997E-2</v>
      </c>
      <c r="S187" s="185">
        <v>0</v>
      </c>
      <c r="T187" s="18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7" t="s">
        <v>218</v>
      </c>
      <c r="AT187" s="187" t="s">
        <v>234</v>
      </c>
      <c r="AU187" s="187" t="s">
        <v>141</v>
      </c>
      <c r="AY187" s="18" t="s">
        <v>132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18" t="s">
        <v>141</v>
      </c>
      <c r="BK187" s="188">
        <f>ROUND(I187*H187,2)</f>
        <v>0</v>
      </c>
      <c r="BL187" s="18" t="s">
        <v>150</v>
      </c>
      <c r="BM187" s="187" t="s">
        <v>1459</v>
      </c>
    </row>
    <row r="188" spans="1:65" s="13" customFormat="1">
      <c r="B188" s="194"/>
      <c r="C188" s="195"/>
      <c r="D188" s="196" t="s">
        <v>193</v>
      </c>
      <c r="E188" s="195"/>
      <c r="F188" s="198" t="s">
        <v>1460</v>
      </c>
      <c r="G188" s="195"/>
      <c r="H188" s="199">
        <v>52.645000000000003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193</v>
      </c>
      <c r="AU188" s="205" t="s">
        <v>141</v>
      </c>
      <c r="AV188" s="13" t="s">
        <v>141</v>
      </c>
      <c r="AW188" s="13" t="s">
        <v>4</v>
      </c>
      <c r="AX188" s="13" t="s">
        <v>21</v>
      </c>
      <c r="AY188" s="205" t="s">
        <v>132</v>
      </c>
    </row>
    <row r="189" spans="1:65" s="2" customFormat="1" ht="14.45" customHeight="1">
      <c r="A189" s="36"/>
      <c r="B189" s="37"/>
      <c r="C189" s="176" t="s">
        <v>346</v>
      </c>
      <c r="D189" s="176" t="s">
        <v>135</v>
      </c>
      <c r="E189" s="177" t="s">
        <v>321</v>
      </c>
      <c r="F189" s="178" t="s">
        <v>322</v>
      </c>
      <c r="G189" s="179" t="s">
        <v>221</v>
      </c>
      <c r="H189" s="180">
        <v>38</v>
      </c>
      <c r="I189" s="181"/>
      <c r="J189" s="182">
        <f>ROUND(I189*H189,2)</f>
        <v>0</v>
      </c>
      <c r="K189" s="178" t="s">
        <v>139</v>
      </c>
      <c r="L189" s="41"/>
      <c r="M189" s="183" t="s">
        <v>32</v>
      </c>
      <c r="N189" s="184" t="s">
        <v>51</v>
      </c>
      <c r="O189" s="66"/>
      <c r="P189" s="185">
        <f>O189*H189</f>
        <v>0</v>
      </c>
      <c r="Q189" s="185">
        <v>2.5000000000000001E-4</v>
      </c>
      <c r="R189" s="185">
        <f>Q189*H189</f>
        <v>9.4999999999999998E-3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150</v>
      </c>
      <c r="AT189" s="187" t="s">
        <v>135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1461</v>
      </c>
    </row>
    <row r="190" spans="1:65" s="2" customFormat="1" ht="14.45" customHeight="1">
      <c r="A190" s="36"/>
      <c r="B190" s="37"/>
      <c r="C190" s="217" t="s">
        <v>351</v>
      </c>
      <c r="D190" s="217" t="s">
        <v>234</v>
      </c>
      <c r="E190" s="218" t="s">
        <v>325</v>
      </c>
      <c r="F190" s="219" t="s">
        <v>326</v>
      </c>
      <c r="G190" s="220" t="s">
        <v>221</v>
      </c>
      <c r="H190" s="221">
        <v>39.9</v>
      </c>
      <c r="I190" s="222"/>
      <c r="J190" s="223">
        <f>ROUND(I190*H190,2)</f>
        <v>0</v>
      </c>
      <c r="K190" s="219" t="s">
        <v>139</v>
      </c>
      <c r="L190" s="224"/>
      <c r="M190" s="225" t="s">
        <v>32</v>
      </c>
      <c r="N190" s="226" t="s">
        <v>51</v>
      </c>
      <c r="O190" s="66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7" t="s">
        <v>218</v>
      </c>
      <c r="AT190" s="187" t="s">
        <v>234</v>
      </c>
      <c r="AU190" s="187" t="s">
        <v>141</v>
      </c>
      <c r="AY190" s="18" t="s">
        <v>132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8" t="s">
        <v>141</v>
      </c>
      <c r="BK190" s="188">
        <f>ROUND(I190*H190,2)</f>
        <v>0</v>
      </c>
      <c r="BL190" s="18" t="s">
        <v>150</v>
      </c>
      <c r="BM190" s="187" t="s">
        <v>1462</v>
      </c>
    </row>
    <row r="191" spans="1:65" s="13" customFormat="1">
      <c r="B191" s="194"/>
      <c r="C191" s="195"/>
      <c r="D191" s="196" t="s">
        <v>193</v>
      </c>
      <c r="E191" s="197" t="s">
        <v>32</v>
      </c>
      <c r="F191" s="198" t="s">
        <v>1463</v>
      </c>
      <c r="G191" s="195"/>
      <c r="H191" s="199">
        <v>39.9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193</v>
      </c>
      <c r="AU191" s="205" t="s">
        <v>141</v>
      </c>
      <c r="AV191" s="13" t="s">
        <v>141</v>
      </c>
      <c r="AW191" s="13" t="s">
        <v>41</v>
      </c>
      <c r="AX191" s="13" t="s">
        <v>79</v>
      </c>
      <c r="AY191" s="205" t="s">
        <v>132</v>
      </c>
    </row>
    <row r="192" spans="1:65" s="14" customFormat="1">
      <c r="B192" s="206"/>
      <c r="C192" s="207"/>
      <c r="D192" s="196" t="s">
        <v>193</v>
      </c>
      <c r="E192" s="208" t="s">
        <v>32</v>
      </c>
      <c r="F192" s="209" t="s">
        <v>195</v>
      </c>
      <c r="G192" s="207"/>
      <c r="H192" s="210">
        <v>39.9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193</v>
      </c>
      <c r="AU192" s="216" t="s">
        <v>141</v>
      </c>
      <c r="AV192" s="14" t="s">
        <v>150</v>
      </c>
      <c r="AW192" s="14" t="s">
        <v>41</v>
      </c>
      <c r="AX192" s="14" t="s">
        <v>21</v>
      </c>
      <c r="AY192" s="216" t="s">
        <v>132</v>
      </c>
    </row>
    <row r="193" spans="1:65" s="2" customFormat="1" ht="24.2" customHeight="1">
      <c r="A193" s="36"/>
      <c r="B193" s="37"/>
      <c r="C193" s="176" t="s">
        <v>356</v>
      </c>
      <c r="D193" s="176" t="s">
        <v>135</v>
      </c>
      <c r="E193" s="177" t="s">
        <v>330</v>
      </c>
      <c r="F193" s="178" t="s">
        <v>331</v>
      </c>
      <c r="G193" s="179" t="s">
        <v>191</v>
      </c>
      <c r="H193" s="180">
        <v>72</v>
      </c>
      <c r="I193" s="181"/>
      <c r="J193" s="182">
        <f>ROUND(I193*H193,2)</f>
        <v>0</v>
      </c>
      <c r="K193" s="178" t="s">
        <v>139</v>
      </c>
      <c r="L193" s="41"/>
      <c r="M193" s="183" t="s">
        <v>32</v>
      </c>
      <c r="N193" s="184" t="s">
        <v>51</v>
      </c>
      <c r="O193" s="66"/>
      <c r="P193" s="185">
        <f>O193*H193</f>
        <v>0</v>
      </c>
      <c r="Q193" s="185">
        <v>1.188E-2</v>
      </c>
      <c r="R193" s="185">
        <f>Q193*H193</f>
        <v>0.85536000000000001</v>
      </c>
      <c r="S193" s="185">
        <v>0</v>
      </c>
      <c r="T193" s="18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7" t="s">
        <v>150</v>
      </c>
      <c r="AT193" s="187" t="s">
        <v>135</v>
      </c>
      <c r="AU193" s="187" t="s">
        <v>141</v>
      </c>
      <c r="AY193" s="18" t="s">
        <v>132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18" t="s">
        <v>141</v>
      </c>
      <c r="BK193" s="188">
        <f>ROUND(I193*H193,2)</f>
        <v>0</v>
      </c>
      <c r="BL193" s="18" t="s">
        <v>150</v>
      </c>
      <c r="BM193" s="187" t="s">
        <v>1464</v>
      </c>
    </row>
    <row r="194" spans="1:65" s="2" customFormat="1" ht="24.2" customHeight="1">
      <c r="A194" s="36"/>
      <c r="B194" s="37"/>
      <c r="C194" s="176" t="s">
        <v>361</v>
      </c>
      <c r="D194" s="176" t="s">
        <v>135</v>
      </c>
      <c r="E194" s="177" t="s">
        <v>334</v>
      </c>
      <c r="F194" s="178" t="s">
        <v>335</v>
      </c>
      <c r="G194" s="179" t="s">
        <v>191</v>
      </c>
      <c r="H194" s="180">
        <v>293.40600000000001</v>
      </c>
      <c r="I194" s="181"/>
      <c r="J194" s="182">
        <f>ROUND(I194*H194,2)</f>
        <v>0</v>
      </c>
      <c r="K194" s="178" t="s">
        <v>139</v>
      </c>
      <c r="L194" s="41"/>
      <c r="M194" s="183" t="s">
        <v>32</v>
      </c>
      <c r="N194" s="184" t="s">
        <v>51</v>
      </c>
      <c r="O194" s="66"/>
      <c r="P194" s="185">
        <f>O194*H194</f>
        <v>0</v>
      </c>
      <c r="Q194" s="185">
        <v>3.48E-3</v>
      </c>
      <c r="R194" s="185">
        <f>Q194*H194</f>
        <v>1.0210528800000001</v>
      </c>
      <c r="S194" s="185">
        <v>0</v>
      </c>
      <c r="T194" s="18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7" t="s">
        <v>150</v>
      </c>
      <c r="AT194" s="187" t="s">
        <v>135</v>
      </c>
      <c r="AU194" s="187" t="s">
        <v>141</v>
      </c>
      <c r="AY194" s="18" t="s">
        <v>132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18" t="s">
        <v>141</v>
      </c>
      <c r="BK194" s="188">
        <f>ROUND(I194*H194,2)</f>
        <v>0</v>
      </c>
      <c r="BL194" s="18" t="s">
        <v>150</v>
      </c>
      <c r="BM194" s="187" t="s">
        <v>1465</v>
      </c>
    </row>
    <row r="195" spans="1:65" s="13" customFormat="1">
      <c r="B195" s="194"/>
      <c r="C195" s="195"/>
      <c r="D195" s="196" t="s">
        <v>193</v>
      </c>
      <c r="E195" s="197" t="s">
        <v>32</v>
      </c>
      <c r="F195" s="198" t="s">
        <v>1466</v>
      </c>
      <c r="G195" s="195"/>
      <c r="H195" s="199">
        <v>335.036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193</v>
      </c>
      <c r="AU195" s="205" t="s">
        <v>141</v>
      </c>
      <c r="AV195" s="13" t="s">
        <v>141</v>
      </c>
      <c r="AW195" s="13" t="s">
        <v>41</v>
      </c>
      <c r="AX195" s="13" t="s">
        <v>79</v>
      </c>
      <c r="AY195" s="205" t="s">
        <v>132</v>
      </c>
    </row>
    <row r="196" spans="1:65" s="13" customFormat="1">
      <c r="B196" s="194"/>
      <c r="C196" s="195"/>
      <c r="D196" s="196" t="s">
        <v>193</v>
      </c>
      <c r="E196" s="197" t="s">
        <v>32</v>
      </c>
      <c r="F196" s="198" t="s">
        <v>870</v>
      </c>
      <c r="G196" s="195"/>
      <c r="H196" s="199">
        <v>-18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193</v>
      </c>
      <c r="AU196" s="205" t="s">
        <v>141</v>
      </c>
      <c r="AV196" s="13" t="s">
        <v>141</v>
      </c>
      <c r="AW196" s="13" t="s">
        <v>41</v>
      </c>
      <c r="AX196" s="13" t="s">
        <v>79</v>
      </c>
      <c r="AY196" s="205" t="s">
        <v>132</v>
      </c>
    </row>
    <row r="197" spans="1:65" s="13" customFormat="1">
      <c r="B197" s="194"/>
      <c r="C197" s="195"/>
      <c r="D197" s="196" t="s">
        <v>193</v>
      </c>
      <c r="E197" s="197" t="s">
        <v>32</v>
      </c>
      <c r="F197" s="198" t="s">
        <v>871</v>
      </c>
      <c r="G197" s="195"/>
      <c r="H197" s="199">
        <v>-13.5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193</v>
      </c>
      <c r="AU197" s="205" t="s">
        <v>141</v>
      </c>
      <c r="AV197" s="13" t="s">
        <v>141</v>
      </c>
      <c r="AW197" s="13" t="s">
        <v>41</v>
      </c>
      <c r="AX197" s="13" t="s">
        <v>79</v>
      </c>
      <c r="AY197" s="205" t="s">
        <v>132</v>
      </c>
    </row>
    <row r="198" spans="1:65" s="13" customFormat="1">
      <c r="B198" s="194"/>
      <c r="C198" s="195"/>
      <c r="D198" s="196" t="s">
        <v>193</v>
      </c>
      <c r="E198" s="197" t="s">
        <v>32</v>
      </c>
      <c r="F198" s="198" t="s">
        <v>872</v>
      </c>
      <c r="G198" s="195"/>
      <c r="H198" s="199">
        <v>-3.08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193</v>
      </c>
      <c r="AU198" s="205" t="s">
        <v>141</v>
      </c>
      <c r="AV198" s="13" t="s">
        <v>141</v>
      </c>
      <c r="AW198" s="13" t="s">
        <v>41</v>
      </c>
      <c r="AX198" s="13" t="s">
        <v>79</v>
      </c>
      <c r="AY198" s="205" t="s">
        <v>132</v>
      </c>
    </row>
    <row r="199" spans="1:65" s="13" customFormat="1">
      <c r="B199" s="194"/>
      <c r="C199" s="195"/>
      <c r="D199" s="196" t="s">
        <v>193</v>
      </c>
      <c r="E199" s="197" t="s">
        <v>32</v>
      </c>
      <c r="F199" s="198" t="s">
        <v>873</v>
      </c>
      <c r="G199" s="195"/>
      <c r="H199" s="199">
        <v>-2.1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193</v>
      </c>
      <c r="AU199" s="205" t="s">
        <v>141</v>
      </c>
      <c r="AV199" s="13" t="s">
        <v>141</v>
      </c>
      <c r="AW199" s="13" t="s">
        <v>41</v>
      </c>
      <c r="AX199" s="13" t="s">
        <v>79</v>
      </c>
      <c r="AY199" s="205" t="s">
        <v>132</v>
      </c>
    </row>
    <row r="200" spans="1:65" s="13" customFormat="1">
      <c r="B200" s="194"/>
      <c r="C200" s="195"/>
      <c r="D200" s="196" t="s">
        <v>193</v>
      </c>
      <c r="E200" s="197" t="s">
        <v>32</v>
      </c>
      <c r="F200" s="198" t="s">
        <v>874</v>
      </c>
      <c r="G200" s="195"/>
      <c r="H200" s="199">
        <v>-2.25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193</v>
      </c>
      <c r="AU200" s="205" t="s">
        <v>141</v>
      </c>
      <c r="AV200" s="13" t="s">
        <v>141</v>
      </c>
      <c r="AW200" s="13" t="s">
        <v>41</v>
      </c>
      <c r="AX200" s="13" t="s">
        <v>79</v>
      </c>
      <c r="AY200" s="205" t="s">
        <v>132</v>
      </c>
    </row>
    <row r="201" spans="1:65" s="13" customFormat="1">
      <c r="B201" s="194"/>
      <c r="C201" s="195"/>
      <c r="D201" s="196" t="s">
        <v>193</v>
      </c>
      <c r="E201" s="197" t="s">
        <v>32</v>
      </c>
      <c r="F201" s="198" t="s">
        <v>875</v>
      </c>
      <c r="G201" s="195"/>
      <c r="H201" s="199">
        <v>-2.7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193</v>
      </c>
      <c r="AU201" s="205" t="s">
        <v>141</v>
      </c>
      <c r="AV201" s="13" t="s">
        <v>141</v>
      </c>
      <c r="AW201" s="13" t="s">
        <v>41</v>
      </c>
      <c r="AX201" s="13" t="s">
        <v>79</v>
      </c>
      <c r="AY201" s="205" t="s">
        <v>132</v>
      </c>
    </row>
    <row r="202" spans="1:65" s="14" customFormat="1">
      <c r="B202" s="206"/>
      <c r="C202" s="207"/>
      <c r="D202" s="196" t="s">
        <v>193</v>
      </c>
      <c r="E202" s="208" t="s">
        <v>32</v>
      </c>
      <c r="F202" s="209" t="s">
        <v>195</v>
      </c>
      <c r="G202" s="207"/>
      <c r="H202" s="210">
        <v>293.40600000000001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193</v>
      </c>
      <c r="AU202" s="216" t="s">
        <v>141</v>
      </c>
      <c r="AV202" s="14" t="s">
        <v>150</v>
      </c>
      <c r="AW202" s="14" t="s">
        <v>41</v>
      </c>
      <c r="AX202" s="14" t="s">
        <v>21</v>
      </c>
      <c r="AY202" s="216" t="s">
        <v>132</v>
      </c>
    </row>
    <row r="203" spans="1:65" s="2" customFormat="1" ht="24.2" customHeight="1">
      <c r="A203" s="36"/>
      <c r="B203" s="37"/>
      <c r="C203" s="176" t="s">
        <v>366</v>
      </c>
      <c r="D203" s="176" t="s">
        <v>135</v>
      </c>
      <c r="E203" s="177" t="s">
        <v>334</v>
      </c>
      <c r="F203" s="178" t="s">
        <v>335</v>
      </c>
      <c r="G203" s="179" t="s">
        <v>191</v>
      </c>
      <c r="H203" s="180">
        <v>1.224</v>
      </c>
      <c r="I203" s="181"/>
      <c r="J203" s="182">
        <f>ROUND(I203*H203,2)</f>
        <v>0</v>
      </c>
      <c r="K203" s="178" t="s">
        <v>139</v>
      </c>
      <c r="L203" s="41"/>
      <c r="M203" s="183" t="s">
        <v>32</v>
      </c>
      <c r="N203" s="184" t="s">
        <v>51</v>
      </c>
      <c r="O203" s="66"/>
      <c r="P203" s="185">
        <f>O203*H203</f>
        <v>0</v>
      </c>
      <c r="Q203" s="185">
        <v>3.48E-3</v>
      </c>
      <c r="R203" s="185">
        <f>Q203*H203</f>
        <v>4.2595200000000001E-3</v>
      </c>
      <c r="S203" s="185">
        <v>0</v>
      </c>
      <c r="T203" s="18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7" t="s">
        <v>150</v>
      </c>
      <c r="AT203" s="187" t="s">
        <v>135</v>
      </c>
      <c r="AU203" s="187" t="s">
        <v>141</v>
      </c>
      <c r="AY203" s="18" t="s">
        <v>132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18" t="s">
        <v>141</v>
      </c>
      <c r="BK203" s="188">
        <f>ROUND(I203*H203,2)</f>
        <v>0</v>
      </c>
      <c r="BL203" s="18" t="s">
        <v>150</v>
      </c>
      <c r="BM203" s="187" t="s">
        <v>1467</v>
      </c>
    </row>
    <row r="204" spans="1:65" s="13" customFormat="1">
      <c r="B204" s="194"/>
      <c r="C204" s="195"/>
      <c r="D204" s="196" t="s">
        <v>193</v>
      </c>
      <c r="E204" s="197" t="s">
        <v>32</v>
      </c>
      <c r="F204" s="198" t="s">
        <v>892</v>
      </c>
      <c r="G204" s="195"/>
      <c r="H204" s="199">
        <v>1.224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193</v>
      </c>
      <c r="AU204" s="205" t="s">
        <v>141</v>
      </c>
      <c r="AV204" s="13" t="s">
        <v>141</v>
      </c>
      <c r="AW204" s="13" t="s">
        <v>41</v>
      </c>
      <c r="AX204" s="13" t="s">
        <v>79</v>
      </c>
      <c r="AY204" s="205" t="s">
        <v>132</v>
      </c>
    </row>
    <row r="205" spans="1:65" s="14" customFormat="1">
      <c r="B205" s="206"/>
      <c r="C205" s="207"/>
      <c r="D205" s="196" t="s">
        <v>193</v>
      </c>
      <c r="E205" s="208" t="s">
        <v>32</v>
      </c>
      <c r="F205" s="209" t="s">
        <v>195</v>
      </c>
      <c r="G205" s="207"/>
      <c r="H205" s="210">
        <v>1.224</v>
      </c>
      <c r="I205" s="211"/>
      <c r="J205" s="207"/>
      <c r="K205" s="207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193</v>
      </c>
      <c r="AU205" s="216" t="s">
        <v>141</v>
      </c>
      <c r="AV205" s="14" t="s">
        <v>150</v>
      </c>
      <c r="AW205" s="14" t="s">
        <v>41</v>
      </c>
      <c r="AX205" s="14" t="s">
        <v>21</v>
      </c>
      <c r="AY205" s="216" t="s">
        <v>132</v>
      </c>
    </row>
    <row r="206" spans="1:65" s="2" customFormat="1" ht="14.45" customHeight="1">
      <c r="A206" s="36"/>
      <c r="B206" s="37"/>
      <c r="C206" s="176" t="s">
        <v>370</v>
      </c>
      <c r="D206" s="176" t="s">
        <v>135</v>
      </c>
      <c r="E206" s="177" t="s">
        <v>339</v>
      </c>
      <c r="F206" s="178" t="s">
        <v>340</v>
      </c>
      <c r="G206" s="179" t="s">
        <v>191</v>
      </c>
      <c r="H206" s="180">
        <v>298.33300000000003</v>
      </c>
      <c r="I206" s="181"/>
      <c r="J206" s="182">
        <f>ROUND(I206*H206,2)</f>
        <v>0</v>
      </c>
      <c r="K206" s="178" t="s">
        <v>139</v>
      </c>
      <c r="L206" s="41"/>
      <c r="M206" s="183" t="s">
        <v>32</v>
      </c>
      <c r="N206" s="184" t="s">
        <v>51</v>
      </c>
      <c r="O206" s="66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7" t="s">
        <v>150</v>
      </c>
      <c r="AT206" s="187" t="s">
        <v>135</v>
      </c>
      <c r="AU206" s="187" t="s">
        <v>141</v>
      </c>
      <c r="AY206" s="18" t="s">
        <v>132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8" t="s">
        <v>141</v>
      </c>
      <c r="BK206" s="188">
        <f>ROUND(I206*H206,2)</f>
        <v>0</v>
      </c>
      <c r="BL206" s="18" t="s">
        <v>150</v>
      </c>
      <c r="BM206" s="187" t="s">
        <v>1468</v>
      </c>
    </row>
    <row r="207" spans="1:65" s="2" customFormat="1" ht="14.45" customHeight="1">
      <c r="A207" s="36"/>
      <c r="B207" s="37"/>
      <c r="C207" s="176" t="s">
        <v>375</v>
      </c>
      <c r="D207" s="176" t="s">
        <v>135</v>
      </c>
      <c r="E207" s="177" t="s">
        <v>343</v>
      </c>
      <c r="F207" s="178" t="s">
        <v>344</v>
      </c>
      <c r="G207" s="179" t="s">
        <v>191</v>
      </c>
      <c r="H207" s="180">
        <v>66.849999999999994</v>
      </c>
      <c r="I207" s="181"/>
      <c r="J207" s="182">
        <f>ROUND(I207*H207,2)</f>
        <v>0</v>
      </c>
      <c r="K207" s="178" t="s">
        <v>139</v>
      </c>
      <c r="L207" s="41"/>
      <c r="M207" s="183" t="s">
        <v>32</v>
      </c>
      <c r="N207" s="184" t="s">
        <v>51</v>
      </c>
      <c r="O207" s="66"/>
      <c r="P207" s="185">
        <f>O207*H207</f>
        <v>0</v>
      </c>
      <c r="Q207" s="185">
        <v>4.7800000000000004E-3</v>
      </c>
      <c r="R207" s="185">
        <f>Q207*H207</f>
        <v>0.31954300000000002</v>
      </c>
      <c r="S207" s="185">
        <v>0</v>
      </c>
      <c r="T207" s="18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7" t="s">
        <v>150</v>
      </c>
      <c r="AT207" s="187" t="s">
        <v>135</v>
      </c>
      <c r="AU207" s="187" t="s">
        <v>141</v>
      </c>
      <c r="AY207" s="18" t="s">
        <v>132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18" t="s">
        <v>141</v>
      </c>
      <c r="BK207" s="188">
        <f>ROUND(I207*H207,2)</f>
        <v>0</v>
      </c>
      <c r="BL207" s="18" t="s">
        <v>150</v>
      </c>
      <c r="BM207" s="187" t="s">
        <v>1469</v>
      </c>
    </row>
    <row r="208" spans="1:65" s="2" customFormat="1" ht="24.2" customHeight="1">
      <c r="A208" s="36"/>
      <c r="B208" s="37"/>
      <c r="C208" s="176" t="s">
        <v>380</v>
      </c>
      <c r="D208" s="176" t="s">
        <v>135</v>
      </c>
      <c r="E208" s="177" t="s">
        <v>347</v>
      </c>
      <c r="F208" s="178" t="s">
        <v>348</v>
      </c>
      <c r="G208" s="179" t="s">
        <v>191</v>
      </c>
      <c r="H208" s="180">
        <v>12.48</v>
      </c>
      <c r="I208" s="181"/>
      <c r="J208" s="182">
        <f>ROUND(I208*H208,2)</f>
        <v>0</v>
      </c>
      <c r="K208" s="178" t="s">
        <v>139</v>
      </c>
      <c r="L208" s="41"/>
      <c r="M208" s="183" t="s">
        <v>32</v>
      </c>
      <c r="N208" s="184" t="s">
        <v>51</v>
      </c>
      <c r="O208" s="66"/>
      <c r="P208" s="185">
        <f>O208*H208</f>
        <v>0</v>
      </c>
      <c r="Q208" s="185">
        <v>3.16E-3</v>
      </c>
      <c r="R208" s="185">
        <f>Q208*H208</f>
        <v>3.9436800000000001E-2</v>
      </c>
      <c r="S208" s="185">
        <v>0</v>
      </c>
      <c r="T208" s="18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7" t="s">
        <v>150</v>
      </c>
      <c r="AT208" s="187" t="s">
        <v>135</v>
      </c>
      <c r="AU208" s="187" t="s">
        <v>141</v>
      </c>
      <c r="AY208" s="18" t="s">
        <v>132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8" t="s">
        <v>141</v>
      </c>
      <c r="BK208" s="188">
        <f>ROUND(I208*H208,2)</f>
        <v>0</v>
      </c>
      <c r="BL208" s="18" t="s">
        <v>150</v>
      </c>
      <c r="BM208" s="187" t="s">
        <v>1470</v>
      </c>
    </row>
    <row r="209" spans="1:65" s="13" customFormat="1">
      <c r="B209" s="194"/>
      <c r="C209" s="195"/>
      <c r="D209" s="196" t="s">
        <v>193</v>
      </c>
      <c r="E209" s="197" t="s">
        <v>32</v>
      </c>
      <c r="F209" s="198" t="s">
        <v>896</v>
      </c>
      <c r="G209" s="195"/>
      <c r="H209" s="199">
        <v>12.48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193</v>
      </c>
      <c r="AU209" s="205" t="s">
        <v>141</v>
      </c>
      <c r="AV209" s="13" t="s">
        <v>141</v>
      </c>
      <c r="AW209" s="13" t="s">
        <v>41</v>
      </c>
      <c r="AX209" s="13" t="s">
        <v>79</v>
      </c>
      <c r="AY209" s="205" t="s">
        <v>132</v>
      </c>
    </row>
    <row r="210" spans="1:65" s="14" customFormat="1">
      <c r="B210" s="206"/>
      <c r="C210" s="207"/>
      <c r="D210" s="196" t="s">
        <v>193</v>
      </c>
      <c r="E210" s="208" t="s">
        <v>32</v>
      </c>
      <c r="F210" s="209" t="s">
        <v>195</v>
      </c>
      <c r="G210" s="207"/>
      <c r="H210" s="210">
        <v>12.48</v>
      </c>
      <c r="I210" s="211"/>
      <c r="J210" s="207"/>
      <c r="K210" s="207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193</v>
      </c>
      <c r="AU210" s="216" t="s">
        <v>141</v>
      </c>
      <c r="AV210" s="14" t="s">
        <v>150</v>
      </c>
      <c r="AW210" s="14" t="s">
        <v>41</v>
      </c>
      <c r="AX210" s="14" t="s">
        <v>21</v>
      </c>
      <c r="AY210" s="216" t="s">
        <v>132</v>
      </c>
    </row>
    <row r="211" spans="1:65" s="2" customFormat="1" ht="24.2" customHeight="1">
      <c r="A211" s="36"/>
      <c r="B211" s="37"/>
      <c r="C211" s="176" t="s">
        <v>29</v>
      </c>
      <c r="D211" s="176" t="s">
        <v>135</v>
      </c>
      <c r="E211" s="177" t="s">
        <v>352</v>
      </c>
      <c r="F211" s="178" t="s">
        <v>353</v>
      </c>
      <c r="G211" s="179" t="s">
        <v>191</v>
      </c>
      <c r="H211" s="180">
        <v>55.625</v>
      </c>
      <c r="I211" s="181"/>
      <c r="J211" s="182">
        <f>ROUND(I211*H211,2)</f>
        <v>0</v>
      </c>
      <c r="K211" s="178" t="s">
        <v>139</v>
      </c>
      <c r="L211" s="41"/>
      <c r="M211" s="183" t="s">
        <v>32</v>
      </c>
      <c r="N211" s="184" t="s">
        <v>51</v>
      </c>
      <c r="O211" s="66"/>
      <c r="P211" s="185">
        <f>O211*H211</f>
        <v>0</v>
      </c>
      <c r="Q211" s="185">
        <v>3.7999999999999999E-2</v>
      </c>
      <c r="R211" s="185">
        <f>Q211*H211</f>
        <v>2.11375</v>
      </c>
      <c r="S211" s="185">
        <v>0</v>
      </c>
      <c r="T211" s="18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7" t="s">
        <v>150</v>
      </c>
      <c r="AT211" s="187" t="s">
        <v>135</v>
      </c>
      <c r="AU211" s="187" t="s">
        <v>141</v>
      </c>
      <c r="AY211" s="18" t="s">
        <v>132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8" t="s">
        <v>141</v>
      </c>
      <c r="BK211" s="188">
        <f>ROUND(I211*H211,2)</f>
        <v>0</v>
      </c>
      <c r="BL211" s="18" t="s">
        <v>150</v>
      </c>
      <c r="BM211" s="187" t="s">
        <v>1471</v>
      </c>
    </row>
    <row r="212" spans="1:65" s="13" customFormat="1">
      <c r="B212" s="194"/>
      <c r="C212" s="195"/>
      <c r="D212" s="196" t="s">
        <v>193</v>
      </c>
      <c r="E212" s="197" t="s">
        <v>32</v>
      </c>
      <c r="F212" s="198" t="s">
        <v>1472</v>
      </c>
      <c r="G212" s="195"/>
      <c r="H212" s="199">
        <v>55.625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193</v>
      </c>
      <c r="AU212" s="205" t="s">
        <v>141</v>
      </c>
      <c r="AV212" s="13" t="s">
        <v>141</v>
      </c>
      <c r="AW212" s="13" t="s">
        <v>41</v>
      </c>
      <c r="AX212" s="13" t="s">
        <v>79</v>
      </c>
      <c r="AY212" s="205" t="s">
        <v>132</v>
      </c>
    </row>
    <row r="213" spans="1:65" s="14" customFormat="1">
      <c r="B213" s="206"/>
      <c r="C213" s="207"/>
      <c r="D213" s="196" t="s">
        <v>193</v>
      </c>
      <c r="E213" s="208" t="s">
        <v>32</v>
      </c>
      <c r="F213" s="209" t="s">
        <v>195</v>
      </c>
      <c r="G213" s="207"/>
      <c r="H213" s="210">
        <v>55.625</v>
      </c>
      <c r="I213" s="211"/>
      <c r="J213" s="207"/>
      <c r="K213" s="207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193</v>
      </c>
      <c r="AU213" s="216" t="s">
        <v>141</v>
      </c>
      <c r="AV213" s="14" t="s">
        <v>150</v>
      </c>
      <c r="AW213" s="14" t="s">
        <v>41</v>
      </c>
      <c r="AX213" s="14" t="s">
        <v>21</v>
      </c>
      <c r="AY213" s="216" t="s">
        <v>132</v>
      </c>
    </row>
    <row r="214" spans="1:65" s="2" customFormat="1" ht="24.2" customHeight="1">
      <c r="A214" s="36"/>
      <c r="B214" s="37"/>
      <c r="C214" s="176" t="s">
        <v>387</v>
      </c>
      <c r="D214" s="176" t="s">
        <v>135</v>
      </c>
      <c r="E214" s="177" t="s">
        <v>357</v>
      </c>
      <c r="F214" s="178" t="s">
        <v>358</v>
      </c>
      <c r="G214" s="179" t="s">
        <v>191</v>
      </c>
      <c r="H214" s="180">
        <v>40.36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1.2E-4</v>
      </c>
      <c r="R214" s="185">
        <f>Q214*H214</f>
        <v>4.8431999999999998E-3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1473</v>
      </c>
    </row>
    <row r="215" spans="1:65" s="13" customFormat="1">
      <c r="B215" s="194"/>
      <c r="C215" s="195"/>
      <c r="D215" s="196" t="s">
        <v>193</v>
      </c>
      <c r="E215" s="197" t="s">
        <v>32</v>
      </c>
      <c r="F215" s="198" t="s">
        <v>900</v>
      </c>
      <c r="G215" s="195"/>
      <c r="H215" s="199">
        <v>40.36</v>
      </c>
      <c r="I215" s="200"/>
      <c r="J215" s="195"/>
      <c r="K215" s="195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193</v>
      </c>
      <c r="AU215" s="205" t="s">
        <v>141</v>
      </c>
      <c r="AV215" s="13" t="s">
        <v>141</v>
      </c>
      <c r="AW215" s="13" t="s">
        <v>41</v>
      </c>
      <c r="AX215" s="13" t="s">
        <v>79</v>
      </c>
      <c r="AY215" s="205" t="s">
        <v>132</v>
      </c>
    </row>
    <row r="216" spans="1:65" s="14" customFormat="1">
      <c r="B216" s="206"/>
      <c r="C216" s="207"/>
      <c r="D216" s="196" t="s">
        <v>193</v>
      </c>
      <c r="E216" s="208" t="s">
        <v>32</v>
      </c>
      <c r="F216" s="209" t="s">
        <v>195</v>
      </c>
      <c r="G216" s="207"/>
      <c r="H216" s="210">
        <v>40.36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193</v>
      </c>
      <c r="AU216" s="216" t="s">
        <v>141</v>
      </c>
      <c r="AV216" s="14" t="s">
        <v>150</v>
      </c>
      <c r="AW216" s="14" t="s">
        <v>41</v>
      </c>
      <c r="AX216" s="14" t="s">
        <v>21</v>
      </c>
      <c r="AY216" s="216" t="s">
        <v>132</v>
      </c>
    </row>
    <row r="217" spans="1:65" s="2" customFormat="1" ht="14.45" customHeight="1">
      <c r="A217" s="36"/>
      <c r="B217" s="37"/>
      <c r="C217" s="176" t="s">
        <v>391</v>
      </c>
      <c r="D217" s="176" t="s">
        <v>135</v>
      </c>
      <c r="E217" s="177" t="s">
        <v>362</v>
      </c>
      <c r="F217" s="178" t="s">
        <v>363</v>
      </c>
      <c r="G217" s="179" t="s">
        <v>191</v>
      </c>
      <c r="H217" s="180">
        <v>388.89499999999998</v>
      </c>
      <c r="I217" s="181"/>
      <c r="J217" s="182">
        <f>ROUND(I217*H217,2)</f>
        <v>0</v>
      </c>
      <c r="K217" s="178" t="s">
        <v>139</v>
      </c>
      <c r="L217" s="41"/>
      <c r="M217" s="183" t="s">
        <v>32</v>
      </c>
      <c r="N217" s="184" t="s">
        <v>51</v>
      </c>
      <c r="O217" s="66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7" t="s">
        <v>150</v>
      </c>
      <c r="AT217" s="187" t="s">
        <v>135</v>
      </c>
      <c r="AU217" s="187" t="s">
        <v>141</v>
      </c>
      <c r="AY217" s="18" t="s">
        <v>132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8" t="s">
        <v>141</v>
      </c>
      <c r="BK217" s="188">
        <f>ROUND(I217*H217,2)</f>
        <v>0</v>
      </c>
      <c r="BL217" s="18" t="s">
        <v>150</v>
      </c>
      <c r="BM217" s="187" t="s">
        <v>1474</v>
      </c>
    </row>
    <row r="218" spans="1:65" s="13" customFormat="1">
      <c r="B218" s="194"/>
      <c r="C218" s="195"/>
      <c r="D218" s="196" t="s">
        <v>193</v>
      </c>
      <c r="E218" s="197" t="s">
        <v>32</v>
      </c>
      <c r="F218" s="198" t="s">
        <v>1475</v>
      </c>
      <c r="G218" s="195"/>
      <c r="H218" s="199">
        <v>388.89499999999998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193</v>
      </c>
      <c r="AU218" s="205" t="s">
        <v>141</v>
      </c>
      <c r="AV218" s="13" t="s">
        <v>141</v>
      </c>
      <c r="AW218" s="13" t="s">
        <v>41</v>
      </c>
      <c r="AX218" s="13" t="s">
        <v>79</v>
      </c>
      <c r="AY218" s="205" t="s">
        <v>132</v>
      </c>
    </row>
    <row r="219" spans="1:65" s="14" customFormat="1">
      <c r="B219" s="206"/>
      <c r="C219" s="207"/>
      <c r="D219" s="196" t="s">
        <v>193</v>
      </c>
      <c r="E219" s="208" t="s">
        <v>32</v>
      </c>
      <c r="F219" s="209" t="s">
        <v>195</v>
      </c>
      <c r="G219" s="207"/>
      <c r="H219" s="210">
        <v>388.89499999999998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193</v>
      </c>
      <c r="AU219" s="216" t="s">
        <v>141</v>
      </c>
      <c r="AV219" s="14" t="s">
        <v>150</v>
      </c>
      <c r="AW219" s="14" t="s">
        <v>41</v>
      </c>
      <c r="AX219" s="14" t="s">
        <v>21</v>
      </c>
      <c r="AY219" s="216" t="s">
        <v>132</v>
      </c>
    </row>
    <row r="220" spans="1:65" s="2" customFormat="1" ht="14.45" customHeight="1">
      <c r="A220" s="36"/>
      <c r="B220" s="37"/>
      <c r="C220" s="176" t="s">
        <v>396</v>
      </c>
      <c r="D220" s="176" t="s">
        <v>135</v>
      </c>
      <c r="E220" s="177" t="s">
        <v>367</v>
      </c>
      <c r="F220" s="178" t="s">
        <v>368</v>
      </c>
      <c r="G220" s="179" t="s">
        <v>191</v>
      </c>
      <c r="H220" s="180">
        <v>83.6</v>
      </c>
      <c r="I220" s="181"/>
      <c r="J220" s="182">
        <f>ROUND(I220*H220,2)</f>
        <v>0</v>
      </c>
      <c r="K220" s="178" t="s">
        <v>32</v>
      </c>
      <c r="L220" s="41"/>
      <c r="M220" s="183" t="s">
        <v>32</v>
      </c>
      <c r="N220" s="184" t="s">
        <v>51</v>
      </c>
      <c r="O220" s="66"/>
      <c r="P220" s="185">
        <f>O220*H220</f>
        <v>0</v>
      </c>
      <c r="Q220" s="185">
        <v>2.4E-2</v>
      </c>
      <c r="R220" s="185">
        <f>Q220*H220</f>
        <v>2.0063999999999997</v>
      </c>
      <c r="S220" s="185">
        <v>2.4E-2</v>
      </c>
      <c r="T220" s="186">
        <f>S220*H220</f>
        <v>2.0063999999999997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7" t="s">
        <v>150</v>
      </c>
      <c r="AT220" s="187" t="s">
        <v>135</v>
      </c>
      <c r="AU220" s="187" t="s">
        <v>141</v>
      </c>
      <c r="AY220" s="18" t="s">
        <v>132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8" t="s">
        <v>141</v>
      </c>
      <c r="BK220" s="188">
        <f>ROUND(I220*H220,2)</f>
        <v>0</v>
      </c>
      <c r="BL220" s="18" t="s">
        <v>150</v>
      </c>
      <c r="BM220" s="187" t="s">
        <v>1476</v>
      </c>
    </row>
    <row r="221" spans="1:65" s="2" customFormat="1" ht="24.2" customHeight="1">
      <c r="A221" s="36"/>
      <c r="B221" s="37"/>
      <c r="C221" s="176" t="s">
        <v>401</v>
      </c>
      <c r="D221" s="176" t="s">
        <v>135</v>
      </c>
      <c r="E221" s="177" t="s">
        <v>371</v>
      </c>
      <c r="F221" s="178" t="s">
        <v>372</v>
      </c>
      <c r="G221" s="179" t="s">
        <v>373</v>
      </c>
      <c r="H221" s="180">
        <v>2</v>
      </c>
      <c r="I221" s="181"/>
      <c r="J221" s="182">
        <f>ROUND(I221*H221,2)</f>
        <v>0</v>
      </c>
      <c r="K221" s="178" t="s">
        <v>139</v>
      </c>
      <c r="L221" s="41"/>
      <c r="M221" s="183" t="s">
        <v>32</v>
      </c>
      <c r="N221" s="184" t="s">
        <v>51</v>
      </c>
      <c r="O221" s="66"/>
      <c r="P221" s="185">
        <f>O221*H221</f>
        <v>0</v>
      </c>
      <c r="Q221" s="185">
        <v>1.7770000000000001E-2</v>
      </c>
      <c r="R221" s="185">
        <f>Q221*H221</f>
        <v>3.5540000000000002E-2</v>
      </c>
      <c r="S221" s="185">
        <v>0</v>
      </c>
      <c r="T221" s="18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150</v>
      </c>
      <c r="AT221" s="187" t="s">
        <v>135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1477</v>
      </c>
    </row>
    <row r="222" spans="1:65" s="2" customFormat="1" ht="14.45" customHeight="1">
      <c r="A222" s="36"/>
      <c r="B222" s="37"/>
      <c r="C222" s="217" t="s">
        <v>406</v>
      </c>
      <c r="D222" s="217" t="s">
        <v>234</v>
      </c>
      <c r="E222" s="218" t="s">
        <v>376</v>
      </c>
      <c r="F222" s="219" t="s">
        <v>377</v>
      </c>
      <c r="G222" s="220" t="s">
        <v>373</v>
      </c>
      <c r="H222" s="221">
        <v>2</v>
      </c>
      <c r="I222" s="222"/>
      <c r="J222" s="223">
        <f>ROUND(I222*H222,2)</f>
        <v>0</v>
      </c>
      <c r="K222" s="219" t="s">
        <v>139</v>
      </c>
      <c r="L222" s="224"/>
      <c r="M222" s="225" t="s">
        <v>32</v>
      </c>
      <c r="N222" s="226" t="s">
        <v>51</v>
      </c>
      <c r="O222" s="66"/>
      <c r="P222" s="185">
        <f>O222*H222</f>
        <v>0</v>
      </c>
      <c r="Q222" s="185">
        <v>1.992E-2</v>
      </c>
      <c r="R222" s="185">
        <f>Q222*H222</f>
        <v>3.984E-2</v>
      </c>
      <c r="S222" s="185">
        <v>0</v>
      </c>
      <c r="T222" s="18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218</v>
      </c>
      <c r="AT222" s="187" t="s">
        <v>234</v>
      </c>
      <c r="AU222" s="187" t="s">
        <v>141</v>
      </c>
      <c r="AY222" s="18" t="s">
        <v>132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8" t="s">
        <v>141</v>
      </c>
      <c r="BK222" s="188">
        <f>ROUND(I222*H222,2)</f>
        <v>0</v>
      </c>
      <c r="BL222" s="18" t="s">
        <v>150</v>
      </c>
      <c r="BM222" s="187" t="s">
        <v>1478</v>
      </c>
    </row>
    <row r="223" spans="1:65" s="12" customFormat="1" ht="22.9" customHeight="1">
      <c r="B223" s="160"/>
      <c r="C223" s="161"/>
      <c r="D223" s="162" t="s">
        <v>78</v>
      </c>
      <c r="E223" s="174" t="s">
        <v>218</v>
      </c>
      <c r="F223" s="174" t="s">
        <v>379</v>
      </c>
      <c r="G223" s="161"/>
      <c r="H223" s="161"/>
      <c r="I223" s="164"/>
      <c r="J223" s="175">
        <f>BK223</f>
        <v>0</v>
      </c>
      <c r="K223" s="161"/>
      <c r="L223" s="166"/>
      <c r="M223" s="167"/>
      <c r="N223" s="168"/>
      <c r="O223" s="168"/>
      <c r="P223" s="169">
        <f>SUM(P224:P227)</f>
        <v>0</v>
      </c>
      <c r="Q223" s="168"/>
      <c r="R223" s="169">
        <f>SUM(R224:R227)</f>
        <v>0.10314999999999999</v>
      </c>
      <c r="S223" s="168"/>
      <c r="T223" s="170">
        <f>SUM(T224:T227)</f>
        <v>0</v>
      </c>
      <c r="AR223" s="171" t="s">
        <v>21</v>
      </c>
      <c r="AT223" s="172" t="s">
        <v>78</v>
      </c>
      <c r="AU223" s="172" t="s">
        <v>21</v>
      </c>
      <c r="AY223" s="171" t="s">
        <v>132</v>
      </c>
      <c r="BK223" s="173">
        <f>SUM(BK224:BK227)</f>
        <v>0</v>
      </c>
    </row>
    <row r="224" spans="1:65" s="2" customFormat="1" ht="24.2" customHeight="1">
      <c r="A224" s="36"/>
      <c r="B224" s="37"/>
      <c r="C224" s="176" t="s">
        <v>410</v>
      </c>
      <c r="D224" s="176" t="s">
        <v>135</v>
      </c>
      <c r="E224" s="177" t="s">
        <v>381</v>
      </c>
      <c r="F224" s="178" t="s">
        <v>382</v>
      </c>
      <c r="G224" s="179" t="s">
        <v>373</v>
      </c>
      <c r="H224" s="180">
        <v>1</v>
      </c>
      <c r="I224" s="181"/>
      <c r="J224" s="182">
        <f>ROUND(I224*H224,2)</f>
        <v>0</v>
      </c>
      <c r="K224" s="178" t="s">
        <v>139</v>
      </c>
      <c r="L224" s="41"/>
      <c r="M224" s="183" t="s">
        <v>32</v>
      </c>
      <c r="N224" s="184" t="s">
        <v>51</v>
      </c>
      <c r="O224" s="66"/>
      <c r="P224" s="185">
        <f>O224*H224</f>
        <v>0</v>
      </c>
      <c r="Q224" s="185">
        <v>6.4049999999999996E-2</v>
      </c>
      <c r="R224" s="185">
        <f>Q224*H224</f>
        <v>6.4049999999999996E-2</v>
      </c>
      <c r="S224" s="185">
        <v>0</v>
      </c>
      <c r="T224" s="18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7" t="s">
        <v>150</v>
      </c>
      <c r="AT224" s="187" t="s">
        <v>135</v>
      </c>
      <c r="AU224" s="187" t="s">
        <v>141</v>
      </c>
      <c r="AY224" s="18" t="s">
        <v>132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18" t="s">
        <v>141</v>
      </c>
      <c r="BK224" s="188">
        <f>ROUND(I224*H224,2)</f>
        <v>0</v>
      </c>
      <c r="BL224" s="18" t="s">
        <v>150</v>
      </c>
      <c r="BM224" s="187" t="s">
        <v>1479</v>
      </c>
    </row>
    <row r="225" spans="1:65" s="2" customFormat="1" ht="24.2" customHeight="1">
      <c r="A225" s="36"/>
      <c r="B225" s="37"/>
      <c r="C225" s="176" t="s">
        <v>414</v>
      </c>
      <c r="D225" s="176" t="s">
        <v>135</v>
      </c>
      <c r="E225" s="177" t="s">
        <v>384</v>
      </c>
      <c r="F225" s="178" t="s">
        <v>385</v>
      </c>
      <c r="G225" s="179" t="s">
        <v>373</v>
      </c>
      <c r="H225" s="180">
        <v>1</v>
      </c>
      <c r="I225" s="181"/>
      <c r="J225" s="182">
        <f>ROUND(I225*H225,2)</f>
        <v>0</v>
      </c>
      <c r="K225" s="178" t="s">
        <v>139</v>
      </c>
      <c r="L225" s="41"/>
      <c r="M225" s="183" t="s">
        <v>32</v>
      </c>
      <c r="N225" s="184" t="s">
        <v>51</v>
      </c>
      <c r="O225" s="66"/>
      <c r="P225" s="185">
        <f>O225*H225</f>
        <v>0</v>
      </c>
      <c r="Q225" s="185">
        <v>1.1950000000000001E-2</v>
      </c>
      <c r="R225" s="185">
        <f>Q225*H225</f>
        <v>1.1950000000000001E-2</v>
      </c>
      <c r="S225" s="185">
        <v>0</v>
      </c>
      <c r="T225" s="18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7" t="s">
        <v>150</v>
      </c>
      <c r="AT225" s="187" t="s">
        <v>135</v>
      </c>
      <c r="AU225" s="187" t="s">
        <v>141</v>
      </c>
      <c r="AY225" s="18" t="s">
        <v>132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18" t="s">
        <v>141</v>
      </c>
      <c r="BK225" s="188">
        <f>ROUND(I225*H225,2)</f>
        <v>0</v>
      </c>
      <c r="BL225" s="18" t="s">
        <v>150</v>
      </c>
      <c r="BM225" s="187" t="s">
        <v>1480</v>
      </c>
    </row>
    <row r="226" spans="1:65" s="2" customFormat="1" ht="24.2" customHeight="1">
      <c r="A226" s="36"/>
      <c r="B226" s="37"/>
      <c r="C226" s="176" t="s">
        <v>419</v>
      </c>
      <c r="D226" s="176" t="s">
        <v>135</v>
      </c>
      <c r="E226" s="177" t="s">
        <v>388</v>
      </c>
      <c r="F226" s="178" t="s">
        <v>389</v>
      </c>
      <c r="G226" s="179" t="s">
        <v>373</v>
      </c>
      <c r="H226" s="180">
        <v>1</v>
      </c>
      <c r="I226" s="181"/>
      <c r="J226" s="182">
        <f>ROUND(I226*H226,2)</f>
        <v>0</v>
      </c>
      <c r="K226" s="178" t="s">
        <v>139</v>
      </c>
      <c r="L226" s="41"/>
      <c r="M226" s="183" t="s">
        <v>32</v>
      </c>
      <c r="N226" s="184" t="s">
        <v>51</v>
      </c>
      <c r="O226" s="66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7" t="s">
        <v>150</v>
      </c>
      <c r="AT226" s="187" t="s">
        <v>135</v>
      </c>
      <c r="AU226" s="187" t="s">
        <v>141</v>
      </c>
      <c r="AY226" s="18" t="s">
        <v>132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18" t="s">
        <v>141</v>
      </c>
      <c r="BK226" s="188">
        <f>ROUND(I226*H226,2)</f>
        <v>0</v>
      </c>
      <c r="BL226" s="18" t="s">
        <v>150</v>
      </c>
      <c r="BM226" s="187" t="s">
        <v>1481</v>
      </c>
    </row>
    <row r="227" spans="1:65" s="2" customFormat="1" ht="24.2" customHeight="1">
      <c r="A227" s="36"/>
      <c r="B227" s="37"/>
      <c r="C227" s="176" t="s">
        <v>423</v>
      </c>
      <c r="D227" s="176" t="s">
        <v>135</v>
      </c>
      <c r="E227" s="177" t="s">
        <v>392</v>
      </c>
      <c r="F227" s="178" t="s">
        <v>393</v>
      </c>
      <c r="G227" s="179" t="s">
        <v>373</v>
      </c>
      <c r="H227" s="180">
        <v>1</v>
      </c>
      <c r="I227" s="181"/>
      <c r="J227" s="182">
        <f>ROUND(I227*H227,2)</f>
        <v>0</v>
      </c>
      <c r="K227" s="178" t="s">
        <v>139</v>
      </c>
      <c r="L227" s="41"/>
      <c r="M227" s="183" t="s">
        <v>32</v>
      </c>
      <c r="N227" s="184" t="s">
        <v>51</v>
      </c>
      <c r="O227" s="66"/>
      <c r="P227" s="185">
        <f>O227*H227</f>
        <v>0</v>
      </c>
      <c r="Q227" s="185">
        <v>2.7150000000000001E-2</v>
      </c>
      <c r="R227" s="185">
        <f>Q227*H227</f>
        <v>2.7150000000000001E-2</v>
      </c>
      <c r="S227" s="185">
        <v>0</v>
      </c>
      <c r="T227" s="18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7" t="s">
        <v>150</v>
      </c>
      <c r="AT227" s="187" t="s">
        <v>135</v>
      </c>
      <c r="AU227" s="187" t="s">
        <v>141</v>
      </c>
      <c r="AY227" s="18" t="s">
        <v>132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18" t="s">
        <v>141</v>
      </c>
      <c r="BK227" s="188">
        <f>ROUND(I227*H227,2)</f>
        <v>0</v>
      </c>
      <c r="BL227" s="18" t="s">
        <v>150</v>
      </c>
      <c r="BM227" s="187" t="s">
        <v>1482</v>
      </c>
    </row>
    <row r="228" spans="1:65" s="12" customFormat="1" ht="22.9" customHeight="1">
      <c r="B228" s="160"/>
      <c r="C228" s="161"/>
      <c r="D228" s="162" t="s">
        <v>78</v>
      </c>
      <c r="E228" s="174" t="s">
        <v>224</v>
      </c>
      <c r="F228" s="174" t="s">
        <v>395</v>
      </c>
      <c r="G228" s="161"/>
      <c r="H228" s="161"/>
      <c r="I228" s="164"/>
      <c r="J228" s="175">
        <f>BK228</f>
        <v>0</v>
      </c>
      <c r="K228" s="161"/>
      <c r="L228" s="166"/>
      <c r="M228" s="167"/>
      <c r="N228" s="168"/>
      <c r="O228" s="168"/>
      <c r="P228" s="169">
        <f>SUM(P229:P250)</f>
        <v>0</v>
      </c>
      <c r="Q228" s="168"/>
      <c r="R228" s="169">
        <f>SUM(R229:R250)</f>
        <v>4.739680000000001E-2</v>
      </c>
      <c r="S228" s="168"/>
      <c r="T228" s="170">
        <f>SUM(T229:T250)</f>
        <v>14.475212000000003</v>
      </c>
      <c r="AR228" s="171" t="s">
        <v>21</v>
      </c>
      <c r="AT228" s="172" t="s">
        <v>78</v>
      </c>
      <c r="AU228" s="172" t="s">
        <v>21</v>
      </c>
      <c r="AY228" s="171" t="s">
        <v>132</v>
      </c>
      <c r="BK228" s="173">
        <f>SUM(BK229:BK250)</f>
        <v>0</v>
      </c>
    </row>
    <row r="229" spans="1:65" s="2" customFormat="1" ht="24.2" customHeight="1">
      <c r="A229" s="36"/>
      <c r="B229" s="37"/>
      <c r="C229" s="176" t="s">
        <v>431</v>
      </c>
      <c r="D229" s="176" t="s">
        <v>135</v>
      </c>
      <c r="E229" s="177" t="s">
        <v>906</v>
      </c>
      <c r="F229" s="178" t="s">
        <v>907</v>
      </c>
      <c r="G229" s="179" t="s">
        <v>221</v>
      </c>
      <c r="H229" s="180">
        <v>6.8</v>
      </c>
      <c r="I229" s="181"/>
      <c r="J229" s="182">
        <f>ROUND(I229*H229,2)</f>
        <v>0</v>
      </c>
      <c r="K229" s="178" t="s">
        <v>139</v>
      </c>
      <c r="L229" s="41"/>
      <c r="M229" s="183" t="s">
        <v>32</v>
      </c>
      <c r="N229" s="184" t="s">
        <v>51</v>
      </c>
      <c r="O229" s="66"/>
      <c r="P229" s="185">
        <f>O229*H229</f>
        <v>0</v>
      </c>
      <c r="Q229" s="185">
        <v>5.0000000000000002E-5</v>
      </c>
      <c r="R229" s="185">
        <f>Q229*H229</f>
        <v>3.4000000000000002E-4</v>
      </c>
      <c r="S229" s="185">
        <v>0</v>
      </c>
      <c r="T229" s="18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150</v>
      </c>
      <c r="AT229" s="187" t="s">
        <v>135</v>
      </c>
      <c r="AU229" s="187" t="s">
        <v>141</v>
      </c>
      <c r="AY229" s="18" t="s">
        <v>132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8" t="s">
        <v>141</v>
      </c>
      <c r="BK229" s="188">
        <f>ROUND(I229*H229,2)</f>
        <v>0</v>
      </c>
      <c r="BL229" s="18" t="s">
        <v>150</v>
      </c>
      <c r="BM229" s="187" t="s">
        <v>1483</v>
      </c>
    </row>
    <row r="230" spans="1:65" s="13" customFormat="1">
      <c r="B230" s="194"/>
      <c r="C230" s="195"/>
      <c r="D230" s="196" t="s">
        <v>193</v>
      </c>
      <c r="E230" s="197" t="s">
        <v>32</v>
      </c>
      <c r="F230" s="198" t="s">
        <v>851</v>
      </c>
      <c r="G230" s="195"/>
      <c r="H230" s="199">
        <v>6.8</v>
      </c>
      <c r="I230" s="200"/>
      <c r="J230" s="195"/>
      <c r="K230" s="195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193</v>
      </c>
      <c r="AU230" s="205" t="s">
        <v>141</v>
      </c>
      <c r="AV230" s="13" t="s">
        <v>141</v>
      </c>
      <c r="AW230" s="13" t="s">
        <v>41</v>
      </c>
      <c r="AX230" s="13" t="s">
        <v>21</v>
      </c>
      <c r="AY230" s="205" t="s">
        <v>132</v>
      </c>
    </row>
    <row r="231" spans="1:65" s="2" customFormat="1" ht="24.2" customHeight="1">
      <c r="A231" s="36"/>
      <c r="B231" s="37"/>
      <c r="C231" s="176" t="s">
        <v>435</v>
      </c>
      <c r="D231" s="176" t="s">
        <v>135</v>
      </c>
      <c r="E231" s="177" t="s">
        <v>397</v>
      </c>
      <c r="F231" s="178" t="s">
        <v>398</v>
      </c>
      <c r="G231" s="179" t="s">
        <v>191</v>
      </c>
      <c r="H231" s="180">
        <v>425.2</v>
      </c>
      <c r="I231" s="181"/>
      <c r="J231" s="182">
        <f>ROUND(I231*H231,2)</f>
        <v>0</v>
      </c>
      <c r="K231" s="178" t="s">
        <v>139</v>
      </c>
      <c r="L231" s="41"/>
      <c r="M231" s="183" t="s">
        <v>32</v>
      </c>
      <c r="N231" s="184" t="s">
        <v>51</v>
      </c>
      <c r="O231" s="66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7" t="s">
        <v>150</v>
      </c>
      <c r="AT231" s="187" t="s">
        <v>135</v>
      </c>
      <c r="AU231" s="187" t="s">
        <v>141</v>
      </c>
      <c r="AY231" s="18" t="s">
        <v>132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8" t="s">
        <v>141</v>
      </c>
      <c r="BK231" s="188">
        <f>ROUND(I231*H231,2)</f>
        <v>0</v>
      </c>
      <c r="BL231" s="18" t="s">
        <v>150</v>
      </c>
      <c r="BM231" s="187" t="s">
        <v>1484</v>
      </c>
    </row>
    <row r="232" spans="1:65" s="13" customFormat="1">
      <c r="B232" s="194"/>
      <c r="C232" s="195"/>
      <c r="D232" s="196" t="s">
        <v>193</v>
      </c>
      <c r="E232" s="197" t="s">
        <v>32</v>
      </c>
      <c r="F232" s="198" t="s">
        <v>1485</v>
      </c>
      <c r="G232" s="195"/>
      <c r="H232" s="199">
        <v>425.2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193</v>
      </c>
      <c r="AU232" s="205" t="s">
        <v>141</v>
      </c>
      <c r="AV232" s="13" t="s">
        <v>141</v>
      </c>
      <c r="AW232" s="13" t="s">
        <v>41</v>
      </c>
      <c r="AX232" s="13" t="s">
        <v>79</v>
      </c>
      <c r="AY232" s="205" t="s">
        <v>132</v>
      </c>
    </row>
    <row r="233" spans="1:65" s="14" customFormat="1">
      <c r="B233" s="206"/>
      <c r="C233" s="207"/>
      <c r="D233" s="196" t="s">
        <v>193</v>
      </c>
      <c r="E233" s="208" t="s">
        <v>32</v>
      </c>
      <c r="F233" s="209" t="s">
        <v>195</v>
      </c>
      <c r="G233" s="207"/>
      <c r="H233" s="210">
        <v>425.2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193</v>
      </c>
      <c r="AU233" s="216" t="s">
        <v>141</v>
      </c>
      <c r="AV233" s="14" t="s">
        <v>150</v>
      </c>
      <c r="AW233" s="14" t="s">
        <v>41</v>
      </c>
      <c r="AX233" s="14" t="s">
        <v>21</v>
      </c>
      <c r="AY233" s="216" t="s">
        <v>132</v>
      </c>
    </row>
    <row r="234" spans="1:65" s="2" customFormat="1" ht="24.2" customHeight="1">
      <c r="A234" s="36"/>
      <c r="B234" s="37"/>
      <c r="C234" s="176" t="s">
        <v>440</v>
      </c>
      <c r="D234" s="176" t="s">
        <v>135</v>
      </c>
      <c r="E234" s="177" t="s">
        <v>402</v>
      </c>
      <c r="F234" s="178" t="s">
        <v>403</v>
      </c>
      <c r="G234" s="179" t="s">
        <v>191</v>
      </c>
      <c r="H234" s="180">
        <v>12756</v>
      </c>
      <c r="I234" s="181"/>
      <c r="J234" s="182">
        <f>ROUND(I234*H234,2)</f>
        <v>0</v>
      </c>
      <c r="K234" s="178" t="s">
        <v>139</v>
      </c>
      <c r="L234" s="41"/>
      <c r="M234" s="183" t="s">
        <v>32</v>
      </c>
      <c r="N234" s="184" t="s">
        <v>51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150</v>
      </c>
      <c r="AT234" s="187" t="s">
        <v>135</v>
      </c>
      <c r="AU234" s="187" t="s">
        <v>141</v>
      </c>
      <c r="AY234" s="18" t="s">
        <v>132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141</v>
      </c>
      <c r="BK234" s="188">
        <f>ROUND(I234*H234,2)</f>
        <v>0</v>
      </c>
      <c r="BL234" s="18" t="s">
        <v>150</v>
      </c>
      <c r="BM234" s="187" t="s">
        <v>1486</v>
      </c>
    </row>
    <row r="235" spans="1:65" s="13" customFormat="1">
      <c r="B235" s="194"/>
      <c r="C235" s="195"/>
      <c r="D235" s="196" t="s">
        <v>193</v>
      </c>
      <c r="E235" s="197" t="s">
        <v>32</v>
      </c>
      <c r="F235" s="198" t="s">
        <v>1487</v>
      </c>
      <c r="G235" s="195"/>
      <c r="H235" s="199">
        <v>12756</v>
      </c>
      <c r="I235" s="200"/>
      <c r="J235" s="195"/>
      <c r="K235" s="195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193</v>
      </c>
      <c r="AU235" s="205" t="s">
        <v>141</v>
      </c>
      <c r="AV235" s="13" t="s">
        <v>141</v>
      </c>
      <c r="AW235" s="13" t="s">
        <v>41</v>
      </c>
      <c r="AX235" s="13" t="s">
        <v>79</v>
      </c>
      <c r="AY235" s="205" t="s">
        <v>132</v>
      </c>
    </row>
    <row r="236" spans="1:65" s="14" customFormat="1">
      <c r="B236" s="206"/>
      <c r="C236" s="207"/>
      <c r="D236" s="196" t="s">
        <v>193</v>
      </c>
      <c r="E236" s="208" t="s">
        <v>32</v>
      </c>
      <c r="F236" s="209" t="s">
        <v>195</v>
      </c>
      <c r="G236" s="207"/>
      <c r="H236" s="210">
        <v>12756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193</v>
      </c>
      <c r="AU236" s="216" t="s">
        <v>141</v>
      </c>
      <c r="AV236" s="14" t="s">
        <v>150</v>
      </c>
      <c r="AW236" s="14" t="s">
        <v>41</v>
      </c>
      <c r="AX236" s="14" t="s">
        <v>21</v>
      </c>
      <c r="AY236" s="216" t="s">
        <v>132</v>
      </c>
    </row>
    <row r="237" spans="1:65" s="2" customFormat="1" ht="24.2" customHeight="1">
      <c r="A237" s="36"/>
      <c r="B237" s="37"/>
      <c r="C237" s="176" t="s">
        <v>446</v>
      </c>
      <c r="D237" s="176" t="s">
        <v>135</v>
      </c>
      <c r="E237" s="177" t="s">
        <v>407</v>
      </c>
      <c r="F237" s="178" t="s">
        <v>408</v>
      </c>
      <c r="G237" s="179" t="s">
        <v>191</v>
      </c>
      <c r="H237" s="180">
        <v>425.2</v>
      </c>
      <c r="I237" s="181"/>
      <c r="J237" s="182">
        <f>ROUND(I237*H237,2)</f>
        <v>0</v>
      </c>
      <c r="K237" s="178" t="s">
        <v>139</v>
      </c>
      <c r="L237" s="41"/>
      <c r="M237" s="183" t="s">
        <v>32</v>
      </c>
      <c r="N237" s="184" t="s">
        <v>51</v>
      </c>
      <c r="O237" s="66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7" t="s">
        <v>150</v>
      </c>
      <c r="AT237" s="187" t="s">
        <v>135</v>
      </c>
      <c r="AU237" s="187" t="s">
        <v>141</v>
      </c>
      <c r="AY237" s="18" t="s">
        <v>132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18" t="s">
        <v>141</v>
      </c>
      <c r="BK237" s="188">
        <f>ROUND(I237*H237,2)</f>
        <v>0</v>
      </c>
      <c r="BL237" s="18" t="s">
        <v>150</v>
      </c>
      <c r="BM237" s="187" t="s">
        <v>1488</v>
      </c>
    </row>
    <row r="238" spans="1:65" s="2" customFormat="1" ht="14.45" customHeight="1">
      <c r="A238" s="36"/>
      <c r="B238" s="37"/>
      <c r="C238" s="176" t="s">
        <v>450</v>
      </c>
      <c r="D238" s="176" t="s">
        <v>135</v>
      </c>
      <c r="E238" s="177" t="s">
        <v>411</v>
      </c>
      <c r="F238" s="178" t="s">
        <v>412</v>
      </c>
      <c r="G238" s="179" t="s">
        <v>191</v>
      </c>
      <c r="H238" s="180">
        <v>425.2</v>
      </c>
      <c r="I238" s="181"/>
      <c r="J238" s="182">
        <f>ROUND(I238*H238,2)</f>
        <v>0</v>
      </c>
      <c r="K238" s="178" t="s">
        <v>139</v>
      </c>
      <c r="L238" s="41"/>
      <c r="M238" s="183" t="s">
        <v>32</v>
      </c>
      <c r="N238" s="184" t="s">
        <v>51</v>
      </c>
      <c r="O238" s="66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7" t="s">
        <v>150</v>
      </c>
      <c r="AT238" s="187" t="s">
        <v>135</v>
      </c>
      <c r="AU238" s="187" t="s">
        <v>141</v>
      </c>
      <c r="AY238" s="18" t="s">
        <v>132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8" t="s">
        <v>141</v>
      </c>
      <c r="BK238" s="188">
        <f>ROUND(I238*H238,2)</f>
        <v>0</v>
      </c>
      <c r="BL238" s="18" t="s">
        <v>150</v>
      </c>
      <c r="BM238" s="187" t="s">
        <v>1489</v>
      </c>
    </row>
    <row r="239" spans="1:65" s="2" customFormat="1" ht="14.45" customHeight="1">
      <c r="A239" s="36"/>
      <c r="B239" s="37"/>
      <c r="C239" s="176" t="s">
        <v>455</v>
      </c>
      <c r="D239" s="176" t="s">
        <v>135</v>
      </c>
      <c r="E239" s="177" t="s">
        <v>415</v>
      </c>
      <c r="F239" s="178" t="s">
        <v>416</v>
      </c>
      <c r="G239" s="179" t="s">
        <v>191</v>
      </c>
      <c r="H239" s="180">
        <v>12756</v>
      </c>
      <c r="I239" s="181"/>
      <c r="J239" s="182">
        <f>ROUND(I239*H239,2)</f>
        <v>0</v>
      </c>
      <c r="K239" s="178" t="s">
        <v>139</v>
      </c>
      <c r="L239" s="41"/>
      <c r="M239" s="183" t="s">
        <v>32</v>
      </c>
      <c r="N239" s="184" t="s">
        <v>51</v>
      </c>
      <c r="O239" s="66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7" t="s">
        <v>150</v>
      </c>
      <c r="AT239" s="187" t="s">
        <v>135</v>
      </c>
      <c r="AU239" s="187" t="s">
        <v>141</v>
      </c>
      <c r="AY239" s="18" t="s">
        <v>132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8" t="s">
        <v>141</v>
      </c>
      <c r="BK239" s="188">
        <f>ROUND(I239*H239,2)</f>
        <v>0</v>
      </c>
      <c r="BL239" s="18" t="s">
        <v>150</v>
      </c>
      <c r="BM239" s="187" t="s">
        <v>1490</v>
      </c>
    </row>
    <row r="240" spans="1:65" s="13" customFormat="1">
      <c r="B240" s="194"/>
      <c r="C240" s="195"/>
      <c r="D240" s="196" t="s">
        <v>193</v>
      </c>
      <c r="E240" s="195"/>
      <c r="F240" s="198" t="s">
        <v>1491</v>
      </c>
      <c r="G240" s="195"/>
      <c r="H240" s="199">
        <v>12756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193</v>
      </c>
      <c r="AU240" s="205" t="s">
        <v>141</v>
      </c>
      <c r="AV240" s="13" t="s">
        <v>141</v>
      </c>
      <c r="AW240" s="13" t="s">
        <v>4</v>
      </c>
      <c r="AX240" s="13" t="s">
        <v>21</v>
      </c>
      <c r="AY240" s="205" t="s">
        <v>132</v>
      </c>
    </row>
    <row r="241" spans="1:65" s="2" customFormat="1" ht="14.45" customHeight="1">
      <c r="A241" s="36"/>
      <c r="B241" s="37"/>
      <c r="C241" s="176" t="s">
        <v>459</v>
      </c>
      <c r="D241" s="176" t="s">
        <v>135</v>
      </c>
      <c r="E241" s="177" t="s">
        <v>420</v>
      </c>
      <c r="F241" s="178" t="s">
        <v>421</v>
      </c>
      <c r="G241" s="179" t="s">
        <v>191</v>
      </c>
      <c r="H241" s="180">
        <v>362.1</v>
      </c>
      <c r="I241" s="181"/>
      <c r="J241" s="182">
        <f>ROUND(I241*H241,2)</f>
        <v>0</v>
      </c>
      <c r="K241" s="178" t="s">
        <v>139</v>
      </c>
      <c r="L241" s="41"/>
      <c r="M241" s="183" t="s">
        <v>32</v>
      </c>
      <c r="N241" s="184" t="s">
        <v>51</v>
      </c>
      <c r="O241" s="66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7" t="s">
        <v>150</v>
      </c>
      <c r="AT241" s="187" t="s">
        <v>135</v>
      </c>
      <c r="AU241" s="187" t="s">
        <v>141</v>
      </c>
      <c r="AY241" s="18" t="s">
        <v>132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18" t="s">
        <v>141</v>
      </c>
      <c r="BK241" s="188">
        <f>ROUND(I241*H241,2)</f>
        <v>0</v>
      </c>
      <c r="BL241" s="18" t="s">
        <v>150</v>
      </c>
      <c r="BM241" s="187" t="s">
        <v>1492</v>
      </c>
    </row>
    <row r="242" spans="1:65" s="2" customFormat="1" ht="24.2" customHeight="1">
      <c r="A242" s="36"/>
      <c r="B242" s="37"/>
      <c r="C242" s="176" t="s">
        <v>465</v>
      </c>
      <c r="D242" s="176" t="s">
        <v>135</v>
      </c>
      <c r="E242" s="177" t="s">
        <v>424</v>
      </c>
      <c r="F242" s="178" t="s">
        <v>425</v>
      </c>
      <c r="G242" s="179" t="s">
        <v>191</v>
      </c>
      <c r="H242" s="180">
        <v>22.8</v>
      </c>
      <c r="I242" s="181"/>
      <c r="J242" s="182">
        <f>ROUND(I242*H242,2)</f>
        <v>0</v>
      </c>
      <c r="K242" s="178" t="s">
        <v>139</v>
      </c>
      <c r="L242" s="41"/>
      <c r="M242" s="183" t="s">
        <v>32</v>
      </c>
      <c r="N242" s="184" t="s">
        <v>51</v>
      </c>
      <c r="O242" s="66"/>
      <c r="P242" s="185">
        <f>O242*H242</f>
        <v>0</v>
      </c>
      <c r="Q242" s="185">
        <v>2.1000000000000001E-4</v>
      </c>
      <c r="R242" s="185">
        <f>Q242*H242</f>
        <v>4.7880000000000006E-3</v>
      </c>
      <c r="S242" s="185">
        <v>0</v>
      </c>
      <c r="T242" s="18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150</v>
      </c>
      <c r="AT242" s="187" t="s">
        <v>135</v>
      </c>
      <c r="AU242" s="187" t="s">
        <v>141</v>
      </c>
      <c r="AY242" s="18" t="s">
        <v>132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8" t="s">
        <v>141</v>
      </c>
      <c r="BK242" s="188">
        <f>ROUND(I242*H242,2)</f>
        <v>0</v>
      </c>
      <c r="BL242" s="18" t="s">
        <v>150</v>
      </c>
      <c r="BM242" s="187" t="s">
        <v>1493</v>
      </c>
    </row>
    <row r="243" spans="1:65" s="2" customFormat="1" ht="24.2" customHeight="1">
      <c r="A243" s="36"/>
      <c r="B243" s="37"/>
      <c r="C243" s="176" t="s">
        <v>471</v>
      </c>
      <c r="D243" s="176" t="s">
        <v>135</v>
      </c>
      <c r="E243" s="177" t="s">
        <v>432</v>
      </c>
      <c r="F243" s="178" t="s">
        <v>433</v>
      </c>
      <c r="G243" s="179" t="s">
        <v>191</v>
      </c>
      <c r="H243" s="180">
        <v>56</v>
      </c>
      <c r="I243" s="181"/>
      <c r="J243" s="182">
        <f>ROUND(I243*H243,2)</f>
        <v>0</v>
      </c>
      <c r="K243" s="178" t="s">
        <v>139</v>
      </c>
      <c r="L243" s="41"/>
      <c r="M243" s="183" t="s">
        <v>32</v>
      </c>
      <c r="N243" s="184" t="s">
        <v>51</v>
      </c>
      <c r="O243" s="66"/>
      <c r="P243" s="185">
        <f>O243*H243</f>
        <v>0</v>
      </c>
      <c r="Q243" s="185">
        <v>0</v>
      </c>
      <c r="R243" s="185">
        <f>Q243*H243</f>
        <v>0</v>
      </c>
      <c r="S243" s="185">
        <v>0.13100000000000001</v>
      </c>
      <c r="T243" s="186">
        <f>S243*H243</f>
        <v>7.3360000000000003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7" t="s">
        <v>150</v>
      </c>
      <c r="AT243" s="187" t="s">
        <v>135</v>
      </c>
      <c r="AU243" s="187" t="s">
        <v>141</v>
      </c>
      <c r="AY243" s="18" t="s">
        <v>132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18" t="s">
        <v>141</v>
      </c>
      <c r="BK243" s="188">
        <f>ROUND(I243*H243,2)</f>
        <v>0</v>
      </c>
      <c r="BL243" s="18" t="s">
        <v>150</v>
      </c>
      <c r="BM243" s="187" t="s">
        <v>1494</v>
      </c>
    </row>
    <row r="244" spans="1:65" s="2" customFormat="1" ht="24.2" customHeight="1">
      <c r="A244" s="36"/>
      <c r="B244" s="37"/>
      <c r="C244" s="176" t="s">
        <v>475</v>
      </c>
      <c r="D244" s="176" t="s">
        <v>135</v>
      </c>
      <c r="E244" s="177" t="s">
        <v>436</v>
      </c>
      <c r="F244" s="178" t="s">
        <v>437</v>
      </c>
      <c r="G244" s="179" t="s">
        <v>198</v>
      </c>
      <c r="H244" s="180">
        <v>2.673</v>
      </c>
      <c r="I244" s="181"/>
      <c r="J244" s="182">
        <f>ROUND(I244*H244,2)</f>
        <v>0</v>
      </c>
      <c r="K244" s="178" t="s">
        <v>139</v>
      </c>
      <c r="L244" s="41"/>
      <c r="M244" s="183" t="s">
        <v>32</v>
      </c>
      <c r="N244" s="184" t="s">
        <v>51</v>
      </c>
      <c r="O244" s="66"/>
      <c r="P244" s="185">
        <f>O244*H244</f>
        <v>0</v>
      </c>
      <c r="Q244" s="185">
        <v>0</v>
      </c>
      <c r="R244" s="185">
        <f>Q244*H244</f>
        <v>0</v>
      </c>
      <c r="S244" s="185">
        <v>1.5940000000000001</v>
      </c>
      <c r="T244" s="186">
        <f>S244*H244</f>
        <v>4.2607620000000006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7" t="s">
        <v>150</v>
      </c>
      <c r="AT244" s="187" t="s">
        <v>135</v>
      </c>
      <c r="AU244" s="187" t="s">
        <v>141</v>
      </c>
      <c r="AY244" s="18" t="s">
        <v>132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18" t="s">
        <v>141</v>
      </c>
      <c r="BK244" s="188">
        <f>ROUND(I244*H244,2)</f>
        <v>0</v>
      </c>
      <c r="BL244" s="18" t="s">
        <v>150</v>
      </c>
      <c r="BM244" s="187" t="s">
        <v>1495</v>
      </c>
    </row>
    <row r="245" spans="1:65" s="13" customFormat="1">
      <c r="B245" s="194"/>
      <c r="C245" s="195"/>
      <c r="D245" s="196" t="s">
        <v>193</v>
      </c>
      <c r="E245" s="197" t="s">
        <v>32</v>
      </c>
      <c r="F245" s="198" t="s">
        <v>921</v>
      </c>
      <c r="G245" s="195"/>
      <c r="H245" s="199">
        <v>2.673</v>
      </c>
      <c r="I245" s="200"/>
      <c r="J245" s="195"/>
      <c r="K245" s="195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193</v>
      </c>
      <c r="AU245" s="205" t="s">
        <v>141</v>
      </c>
      <c r="AV245" s="13" t="s">
        <v>141</v>
      </c>
      <c r="AW245" s="13" t="s">
        <v>41</v>
      </c>
      <c r="AX245" s="13" t="s">
        <v>79</v>
      </c>
      <c r="AY245" s="205" t="s">
        <v>132</v>
      </c>
    </row>
    <row r="246" spans="1:65" s="14" customFormat="1">
      <c r="B246" s="206"/>
      <c r="C246" s="207"/>
      <c r="D246" s="196" t="s">
        <v>193</v>
      </c>
      <c r="E246" s="208" t="s">
        <v>32</v>
      </c>
      <c r="F246" s="209" t="s">
        <v>195</v>
      </c>
      <c r="G246" s="207"/>
      <c r="H246" s="210">
        <v>2.673</v>
      </c>
      <c r="I246" s="211"/>
      <c r="J246" s="207"/>
      <c r="K246" s="207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193</v>
      </c>
      <c r="AU246" s="216" t="s">
        <v>141</v>
      </c>
      <c r="AV246" s="14" t="s">
        <v>150</v>
      </c>
      <c r="AW246" s="14" t="s">
        <v>41</v>
      </c>
      <c r="AX246" s="14" t="s">
        <v>21</v>
      </c>
      <c r="AY246" s="216" t="s">
        <v>132</v>
      </c>
    </row>
    <row r="247" spans="1:65" s="2" customFormat="1" ht="24.2" customHeight="1">
      <c r="A247" s="36"/>
      <c r="B247" s="37"/>
      <c r="C247" s="176" t="s">
        <v>479</v>
      </c>
      <c r="D247" s="176" t="s">
        <v>135</v>
      </c>
      <c r="E247" s="177" t="s">
        <v>441</v>
      </c>
      <c r="F247" s="178" t="s">
        <v>442</v>
      </c>
      <c r="G247" s="179" t="s">
        <v>191</v>
      </c>
      <c r="H247" s="180">
        <v>287.84500000000003</v>
      </c>
      <c r="I247" s="181"/>
      <c r="J247" s="182">
        <f>ROUND(I247*H247,2)</f>
        <v>0</v>
      </c>
      <c r="K247" s="178" t="s">
        <v>139</v>
      </c>
      <c r="L247" s="41"/>
      <c r="M247" s="183" t="s">
        <v>32</v>
      </c>
      <c r="N247" s="184" t="s">
        <v>51</v>
      </c>
      <c r="O247" s="66"/>
      <c r="P247" s="185">
        <f>O247*H247</f>
        <v>0</v>
      </c>
      <c r="Q247" s="185">
        <v>0</v>
      </c>
      <c r="R247" s="185">
        <f>Q247*H247</f>
        <v>0</v>
      </c>
      <c r="S247" s="185">
        <v>0.01</v>
      </c>
      <c r="T247" s="186">
        <f>S247*H247</f>
        <v>2.8784500000000004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150</v>
      </c>
      <c r="AT247" s="187" t="s">
        <v>135</v>
      </c>
      <c r="AU247" s="187" t="s">
        <v>141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150</v>
      </c>
      <c r="BM247" s="187" t="s">
        <v>1496</v>
      </c>
    </row>
    <row r="248" spans="1:65" s="2" customFormat="1" ht="14.45" customHeight="1">
      <c r="A248" s="36"/>
      <c r="B248" s="37"/>
      <c r="C248" s="176" t="s">
        <v>483</v>
      </c>
      <c r="D248" s="176" t="s">
        <v>135</v>
      </c>
      <c r="E248" s="177" t="s">
        <v>923</v>
      </c>
      <c r="F248" s="178" t="s">
        <v>924</v>
      </c>
      <c r="G248" s="179" t="s">
        <v>191</v>
      </c>
      <c r="H248" s="180">
        <v>1.0880000000000001</v>
      </c>
      <c r="I248" s="181"/>
      <c r="J248" s="182">
        <f>ROUND(I248*H248,2)</f>
        <v>0</v>
      </c>
      <c r="K248" s="178" t="s">
        <v>139</v>
      </c>
      <c r="L248" s="41"/>
      <c r="M248" s="183" t="s">
        <v>32</v>
      </c>
      <c r="N248" s="184" t="s">
        <v>51</v>
      </c>
      <c r="O248" s="66"/>
      <c r="P248" s="185">
        <f>O248*H248</f>
        <v>0</v>
      </c>
      <c r="Q248" s="185">
        <v>3.8850000000000003E-2</v>
      </c>
      <c r="R248" s="185">
        <f>Q248*H248</f>
        <v>4.2268800000000009E-2</v>
      </c>
      <c r="S248" s="185">
        <v>0</v>
      </c>
      <c r="T248" s="18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7" t="s">
        <v>150</v>
      </c>
      <c r="AT248" s="187" t="s">
        <v>135</v>
      </c>
      <c r="AU248" s="187" t="s">
        <v>141</v>
      </c>
      <c r="AY248" s="18" t="s">
        <v>132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18" t="s">
        <v>141</v>
      </c>
      <c r="BK248" s="188">
        <f>ROUND(I248*H248,2)</f>
        <v>0</v>
      </c>
      <c r="BL248" s="18" t="s">
        <v>150</v>
      </c>
      <c r="BM248" s="187" t="s">
        <v>1497</v>
      </c>
    </row>
    <row r="249" spans="1:65" s="13" customFormat="1">
      <c r="B249" s="194"/>
      <c r="C249" s="195"/>
      <c r="D249" s="196" t="s">
        <v>193</v>
      </c>
      <c r="E249" s="197" t="s">
        <v>32</v>
      </c>
      <c r="F249" s="198" t="s">
        <v>926</v>
      </c>
      <c r="G249" s="195"/>
      <c r="H249" s="199">
        <v>1.0880000000000001</v>
      </c>
      <c r="I249" s="200"/>
      <c r="J249" s="195"/>
      <c r="K249" s="195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193</v>
      </c>
      <c r="AU249" s="205" t="s">
        <v>141</v>
      </c>
      <c r="AV249" s="13" t="s">
        <v>141</v>
      </c>
      <c r="AW249" s="13" t="s">
        <v>41</v>
      </c>
      <c r="AX249" s="13" t="s">
        <v>79</v>
      </c>
      <c r="AY249" s="205" t="s">
        <v>132</v>
      </c>
    </row>
    <row r="250" spans="1:65" s="14" customFormat="1">
      <c r="B250" s="206"/>
      <c r="C250" s="207"/>
      <c r="D250" s="196" t="s">
        <v>193</v>
      </c>
      <c r="E250" s="208" t="s">
        <v>32</v>
      </c>
      <c r="F250" s="209" t="s">
        <v>195</v>
      </c>
      <c r="G250" s="207"/>
      <c r="H250" s="210">
        <v>1.0880000000000001</v>
      </c>
      <c r="I250" s="211"/>
      <c r="J250" s="207"/>
      <c r="K250" s="207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193</v>
      </c>
      <c r="AU250" s="216" t="s">
        <v>141</v>
      </c>
      <c r="AV250" s="14" t="s">
        <v>150</v>
      </c>
      <c r="AW250" s="14" t="s">
        <v>41</v>
      </c>
      <c r="AX250" s="14" t="s">
        <v>21</v>
      </c>
      <c r="AY250" s="216" t="s">
        <v>132</v>
      </c>
    </row>
    <row r="251" spans="1:65" s="12" customFormat="1" ht="22.9" customHeight="1">
      <c r="B251" s="160"/>
      <c r="C251" s="161"/>
      <c r="D251" s="162" t="s">
        <v>78</v>
      </c>
      <c r="E251" s="174" t="s">
        <v>444</v>
      </c>
      <c r="F251" s="174" t="s">
        <v>445</v>
      </c>
      <c r="G251" s="161"/>
      <c r="H251" s="161"/>
      <c r="I251" s="164"/>
      <c r="J251" s="175">
        <f>BK251</f>
        <v>0</v>
      </c>
      <c r="K251" s="161"/>
      <c r="L251" s="166"/>
      <c r="M251" s="167"/>
      <c r="N251" s="168"/>
      <c r="O251" s="168"/>
      <c r="P251" s="169">
        <f>SUM(P252:P257)</f>
        <v>0</v>
      </c>
      <c r="Q251" s="168"/>
      <c r="R251" s="169">
        <f>SUM(R252:R257)</f>
        <v>0</v>
      </c>
      <c r="S251" s="168"/>
      <c r="T251" s="170">
        <f>SUM(T252:T257)</f>
        <v>0</v>
      </c>
      <c r="AR251" s="171" t="s">
        <v>21</v>
      </c>
      <c r="AT251" s="172" t="s">
        <v>78</v>
      </c>
      <c r="AU251" s="172" t="s">
        <v>21</v>
      </c>
      <c r="AY251" s="171" t="s">
        <v>132</v>
      </c>
      <c r="BK251" s="173">
        <f>SUM(BK252:BK257)</f>
        <v>0</v>
      </c>
    </row>
    <row r="252" spans="1:65" s="2" customFormat="1" ht="24.2" customHeight="1">
      <c r="A252" s="36"/>
      <c r="B252" s="37"/>
      <c r="C252" s="176" t="s">
        <v>487</v>
      </c>
      <c r="D252" s="176" t="s">
        <v>135</v>
      </c>
      <c r="E252" s="177" t="s">
        <v>447</v>
      </c>
      <c r="F252" s="178" t="s">
        <v>448</v>
      </c>
      <c r="G252" s="179" t="s">
        <v>242</v>
      </c>
      <c r="H252" s="180">
        <v>13.824999999999999</v>
      </c>
      <c r="I252" s="181"/>
      <c r="J252" s="182">
        <f>ROUND(I252*H252,2)</f>
        <v>0</v>
      </c>
      <c r="K252" s="178" t="s">
        <v>139</v>
      </c>
      <c r="L252" s="41"/>
      <c r="M252" s="183" t="s">
        <v>32</v>
      </c>
      <c r="N252" s="184" t="s">
        <v>51</v>
      </c>
      <c r="O252" s="66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7" t="s">
        <v>150</v>
      </c>
      <c r="AT252" s="187" t="s">
        <v>135</v>
      </c>
      <c r="AU252" s="187" t="s">
        <v>141</v>
      </c>
      <c r="AY252" s="18" t="s">
        <v>132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18" t="s">
        <v>141</v>
      </c>
      <c r="BK252" s="188">
        <f>ROUND(I252*H252,2)</f>
        <v>0</v>
      </c>
      <c r="BL252" s="18" t="s">
        <v>150</v>
      </c>
      <c r="BM252" s="187" t="s">
        <v>1498</v>
      </c>
    </row>
    <row r="253" spans="1:65" s="2" customFormat="1" ht="24.2" customHeight="1">
      <c r="A253" s="36"/>
      <c r="B253" s="37"/>
      <c r="C253" s="176" t="s">
        <v>492</v>
      </c>
      <c r="D253" s="176" t="s">
        <v>135</v>
      </c>
      <c r="E253" s="177" t="s">
        <v>451</v>
      </c>
      <c r="F253" s="178" t="s">
        <v>452</v>
      </c>
      <c r="G253" s="179" t="s">
        <v>242</v>
      </c>
      <c r="H253" s="180">
        <v>193.55</v>
      </c>
      <c r="I253" s="181"/>
      <c r="J253" s="182">
        <f>ROUND(I253*H253,2)</f>
        <v>0</v>
      </c>
      <c r="K253" s="178" t="s">
        <v>139</v>
      </c>
      <c r="L253" s="41"/>
      <c r="M253" s="183" t="s">
        <v>32</v>
      </c>
      <c r="N253" s="184" t="s">
        <v>51</v>
      </c>
      <c r="O253" s="66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7" t="s">
        <v>150</v>
      </c>
      <c r="AT253" s="187" t="s">
        <v>135</v>
      </c>
      <c r="AU253" s="187" t="s">
        <v>141</v>
      </c>
      <c r="AY253" s="18" t="s">
        <v>132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18" t="s">
        <v>141</v>
      </c>
      <c r="BK253" s="188">
        <f>ROUND(I253*H253,2)</f>
        <v>0</v>
      </c>
      <c r="BL253" s="18" t="s">
        <v>150</v>
      </c>
      <c r="BM253" s="187" t="s">
        <v>1499</v>
      </c>
    </row>
    <row r="254" spans="1:65" s="13" customFormat="1">
      <c r="B254" s="194"/>
      <c r="C254" s="195"/>
      <c r="D254" s="196" t="s">
        <v>193</v>
      </c>
      <c r="E254" s="197" t="s">
        <v>32</v>
      </c>
      <c r="F254" s="198" t="s">
        <v>1500</v>
      </c>
      <c r="G254" s="195"/>
      <c r="H254" s="199">
        <v>193.55</v>
      </c>
      <c r="I254" s="200"/>
      <c r="J254" s="195"/>
      <c r="K254" s="195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193</v>
      </c>
      <c r="AU254" s="205" t="s">
        <v>141</v>
      </c>
      <c r="AV254" s="13" t="s">
        <v>141</v>
      </c>
      <c r="AW254" s="13" t="s">
        <v>41</v>
      </c>
      <c r="AX254" s="13" t="s">
        <v>79</v>
      </c>
      <c r="AY254" s="205" t="s">
        <v>132</v>
      </c>
    </row>
    <row r="255" spans="1:65" s="14" customFormat="1">
      <c r="B255" s="206"/>
      <c r="C255" s="207"/>
      <c r="D255" s="196" t="s">
        <v>193</v>
      </c>
      <c r="E255" s="208" t="s">
        <v>32</v>
      </c>
      <c r="F255" s="209" t="s">
        <v>195</v>
      </c>
      <c r="G255" s="207"/>
      <c r="H255" s="210">
        <v>193.55</v>
      </c>
      <c r="I255" s="211"/>
      <c r="J255" s="207"/>
      <c r="K255" s="207"/>
      <c r="L255" s="212"/>
      <c r="M255" s="213"/>
      <c r="N255" s="214"/>
      <c r="O255" s="214"/>
      <c r="P255" s="214"/>
      <c r="Q255" s="214"/>
      <c r="R255" s="214"/>
      <c r="S255" s="214"/>
      <c r="T255" s="215"/>
      <c r="AT255" s="216" t="s">
        <v>193</v>
      </c>
      <c r="AU255" s="216" t="s">
        <v>141</v>
      </c>
      <c r="AV255" s="14" t="s">
        <v>150</v>
      </c>
      <c r="AW255" s="14" t="s">
        <v>41</v>
      </c>
      <c r="AX255" s="14" t="s">
        <v>21</v>
      </c>
      <c r="AY255" s="216" t="s">
        <v>132</v>
      </c>
    </row>
    <row r="256" spans="1:65" s="2" customFormat="1" ht="14.45" customHeight="1">
      <c r="A256" s="36"/>
      <c r="B256" s="37"/>
      <c r="C256" s="176" t="s">
        <v>496</v>
      </c>
      <c r="D256" s="176" t="s">
        <v>135</v>
      </c>
      <c r="E256" s="177" t="s">
        <v>456</v>
      </c>
      <c r="F256" s="178" t="s">
        <v>457</v>
      </c>
      <c r="G256" s="179" t="s">
        <v>242</v>
      </c>
      <c r="H256" s="180">
        <v>13.824999999999999</v>
      </c>
      <c r="I256" s="181"/>
      <c r="J256" s="182">
        <f>ROUND(I256*H256,2)</f>
        <v>0</v>
      </c>
      <c r="K256" s="178" t="s">
        <v>139</v>
      </c>
      <c r="L256" s="41"/>
      <c r="M256" s="183" t="s">
        <v>32</v>
      </c>
      <c r="N256" s="184" t="s">
        <v>51</v>
      </c>
      <c r="O256" s="66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7" t="s">
        <v>150</v>
      </c>
      <c r="AT256" s="187" t="s">
        <v>135</v>
      </c>
      <c r="AU256" s="187" t="s">
        <v>141</v>
      </c>
      <c r="AY256" s="18" t="s">
        <v>132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18" t="s">
        <v>141</v>
      </c>
      <c r="BK256" s="188">
        <f>ROUND(I256*H256,2)</f>
        <v>0</v>
      </c>
      <c r="BL256" s="18" t="s">
        <v>150</v>
      </c>
      <c r="BM256" s="187" t="s">
        <v>1501</v>
      </c>
    </row>
    <row r="257" spans="1:65" s="2" customFormat="1" ht="24.2" customHeight="1">
      <c r="A257" s="36"/>
      <c r="B257" s="37"/>
      <c r="C257" s="176" t="s">
        <v>500</v>
      </c>
      <c r="D257" s="176" t="s">
        <v>135</v>
      </c>
      <c r="E257" s="177" t="s">
        <v>460</v>
      </c>
      <c r="F257" s="178" t="s">
        <v>461</v>
      </c>
      <c r="G257" s="179" t="s">
        <v>242</v>
      </c>
      <c r="H257" s="180">
        <v>13.824999999999999</v>
      </c>
      <c r="I257" s="181"/>
      <c r="J257" s="182">
        <f>ROUND(I257*H257,2)</f>
        <v>0</v>
      </c>
      <c r="K257" s="178" t="s">
        <v>139</v>
      </c>
      <c r="L257" s="41"/>
      <c r="M257" s="183" t="s">
        <v>32</v>
      </c>
      <c r="N257" s="184" t="s">
        <v>51</v>
      </c>
      <c r="O257" s="66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7" t="s">
        <v>150</v>
      </c>
      <c r="AT257" s="187" t="s">
        <v>135</v>
      </c>
      <c r="AU257" s="187" t="s">
        <v>141</v>
      </c>
      <c r="AY257" s="18" t="s">
        <v>132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18" t="s">
        <v>141</v>
      </c>
      <c r="BK257" s="188">
        <f>ROUND(I257*H257,2)</f>
        <v>0</v>
      </c>
      <c r="BL257" s="18" t="s">
        <v>150</v>
      </c>
      <c r="BM257" s="187" t="s">
        <v>1502</v>
      </c>
    </row>
    <row r="258" spans="1:65" s="12" customFormat="1" ht="22.9" customHeight="1">
      <c r="B258" s="160"/>
      <c r="C258" s="161"/>
      <c r="D258" s="162" t="s">
        <v>78</v>
      </c>
      <c r="E258" s="174" t="s">
        <v>463</v>
      </c>
      <c r="F258" s="174" t="s">
        <v>464</v>
      </c>
      <c r="G258" s="161"/>
      <c r="H258" s="161"/>
      <c r="I258" s="164"/>
      <c r="J258" s="175">
        <f>BK258</f>
        <v>0</v>
      </c>
      <c r="K258" s="161"/>
      <c r="L258" s="166"/>
      <c r="M258" s="167"/>
      <c r="N258" s="168"/>
      <c r="O258" s="168"/>
      <c r="P258" s="169">
        <f>P259</f>
        <v>0</v>
      </c>
      <c r="Q258" s="168"/>
      <c r="R258" s="169">
        <f>R259</f>
        <v>0</v>
      </c>
      <c r="S258" s="168"/>
      <c r="T258" s="170">
        <f>T259</f>
        <v>0</v>
      </c>
      <c r="AR258" s="171" t="s">
        <v>21</v>
      </c>
      <c r="AT258" s="172" t="s">
        <v>78</v>
      </c>
      <c r="AU258" s="172" t="s">
        <v>21</v>
      </c>
      <c r="AY258" s="171" t="s">
        <v>132</v>
      </c>
      <c r="BK258" s="173">
        <f>BK259</f>
        <v>0</v>
      </c>
    </row>
    <row r="259" spans="1:65" s="2" customFormat="1" ht="24.2" customHeight="1">
      <c r="A259" s="36"/>
      <c r="B259" s="37"/>
      <c r="C259" s="176" t="s">
        <v>504</v>
      </c>
      <c r="D259" s="176" t="s">
        <v>135</v>
      </c>
      <c r="E259" s="177" t="s">
        <v>466</v>
      </c>
      <c r="F259" s="178" t="s">
        <v>467</v>
      </c>
      <c r="G259" s="179" t="s">
        <v>242</v>
      </c>
      <c r="H259" s="180">
        <v>34.091000000000001</v>
      </c>
      <c r="I259" s="181"/>
      <c r="J259" s="182">
        <f>ROUND(I259*H259,2)</f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150</v>
      </c>
      <c r="AT259" s="187" t="s">
        <v>135</v>
      </c>
      <c r="AU259" s="187" t="s">
        <v>141</v>
      </c>
      <c r="AY259" s="18" t="s">
        <v>132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8" t="s">
        <v>141</v>
      </c>
      <c r="BK259" s="188">
        <f>ROUND(I259*H259,2)</f>
        <v>0</v>
      </c>
      <c r="BL259" s="18" t="s">
        <v>150</v>
      </c>
      <c r="BM259" s="187" t="s">
        <v>1503</v>
      </c>
    </row>
    <row r="260" spans="1:65" s="12" customFormat="1" ht="25.9" customHeight="1">
      <c r="B260" s="160"/>
      <c r="C260" s="161"/>
      <c r="D260" s="162" t="s">
        <v>78</v>
      </c>
      <c r="E260" s="163" t="s">
        <v>469</v>
      </c>
      <c r="F260" s="163" t="s">
        <v>470</v>
      </c>
      <c r="G260" s="161"/>
      <c r="H260" s="161"/>
      <c r="I260" s="164"/>
      <c r="J260" s="165">
        <f>BK260</f>
        <v>0</v>
      </c>
      <c r="K260" s="161"/>
      <c r="L260" s="166"/>
      <c r="M260" s="167"/>
      <c r="N260" s="168"/>
      <c r="O260" s="168"/>
      <c r="P260" s="169">
        <f>P261+SUM(P262:P290)</f>
        <v>0</v>
      </c>
      <c r="Q260" s="168"/>
      <c r="R260" s="169">
        <f>R261+SUM(R262:R290)</f>
        <v>14.6425094</v>
      </c>
      <c r="S260" s="168"/>
      <c r="T260" s="170">
        <f>T261+SUM(T262:T290)</f>
        <v>0.17158000000000001</v>
      </c>
      <c r="AR260" s="171" t="s">
        <v>141</v>
      </c>
      <c r="AT260" s="172" t="s">
        <v>78</v>
      </c>
      <c r="AU260" s="172" t="s">
        <v>79</v>
      </c>
      <c r="AY260" s="171" t="s">
        <v>132</v>
      </c>
      <c r="BK260" s="173">
        <f>BK261+SUM(BK262:BK290)</f>
        <v>0</v>
      </c>
    </row>
    <row r="261" spans="1:65" s="2" customFormat="1" ht="14.45" customHeight="1">
      <c r="A261" s="36"/>
      <c r="B261" s="37"/>
      <c r="C261" s="176" t="s">
        <v>508</v>
      </c>
      <c r="D261" s="176" t="s">
        <v>135</v>
      </c>
      <c r="E261" s="177" t="s">
        <v>932</v>
      </c>
      <c r="F261" s="178" t="s">
        <v>1504</v>
      </c>
      <c r="G261" s="179" t="s">
        <v>191</v>
      </c>
      <c r="H261" s="180">
        <v>314.64</v>
      </c>
      <c r="I261" s="181"/>
      <c r="J261" s="182">
        <f>ROUND(I261*H261,2)</f>
        <v>0</v>
      </c>
      <c r="K261" s="178" t="s">
        <v>139</v>
      </c>
      <c r="L261" s="41"/>
      <c r="M261" s="183" t="s">
        <v>32</v>
      </c>
      <c r="N261" s="184" t="s">
        <v>51</v>
      </c>
      <c r="O261" s="66"/>
      <c r="P261" s="185">
        <f>O261*H261</f>
        <v>0</v>
      </c>
      <c r="Q261" s="185">
        <v>0</v>
      </c>
      <c r="R261" s="185">
        <f>Q261*H261</f>
        <v>0</v>
      </c>
      <c r="S261" s="185">
        <v>0</v>
      </c>
      <c r="T261" s="18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7" t="s">
        <v>259</v>
      </c>
      <c r="AT261" s="187" t="s">
        <v>135</v>
      </c>
      <c r="AU261" s="187" t="s">
        <v>21</v>
      </c>
      <c r="AY261" s="18" t="s">
        <v>132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18" t="s">
        <v>141</v>
      </c>
      <c r="BK261" s="188">
        <f>ROUND(I261*H261,2)</f>
        <v>0</v>
      </c>
      <c r="BL261" s="18" t="s">
        <v>259</v>
      </c>
      <c r="BM261" s="187" t="s">
        <v>1505</v>
      </c>
    </row>
    <row r="262" spans="1:65" s="13" customFormat="1">
      <c r="B262" s="194"/>
      <c r="C262" s="195"/>
      <c r="D262" s="196" t="s">
        <v>193</v>
      </c>
      <c r="E262" s="197" t="s">
        <v>32</v>
      </c>
      <c r="F262" s="198" t="s">
        <v>1506</v>
      </c>
      <c r="G262" s="195"/>
      <c r="H262" s="199">
        <v>314.64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193</v>
      </c>
      <c r="AU262" s="205" t="s">
        <v>21</v>
      </c>
      <c r="AV262" s="13" t="s">
        <v>141</v>
      </c>
      <c r="AW262" s="13" t="s">
        <v>41</v>
      </c>
      <c r="AX262" s="13" t="s">
        <v>79</v>
      </c>
      <c r="AY262" s="205" t="s">
        <v>132</v>
      </c>
    </row>
    <row r="263" spans="1:65" s="14" customFormat="1">
      <c r="B263" s="206"/>
      <c r="C263" s="207"/>
      <c r="D263" s="196" t="s">
        <v>193</v>
      </c>
      <c r="E263" s="208" t="s">
        <v>32</v>
      </c>
      <c r="F263" s="209" t="s">
        <v>195</v>
      </c>
      <c r="G263" s="207"/>
      <c r="H263" s="210">
        <v>314.64</v>
      </c>
      <c r="I263" s="211"/>
      <c r="J263" s="207"/>
      <c r="K263" s="207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193</v>
      </c>
      <c r="AU263" s="216" t="s">
        <v>21</v>
      </c>
      <c r="AV263" s="14" t="s">
        <v>150</v>
      </c>
      <c r="AW263" s="14" t="s">
        <v>41</v>
      </c>
      <c r="AX263" s="14" t="s">
        <v>21</v>
      </c>
      <c r="AY263" s="216" t="s">
        <v>132</v>
      </c>
    </row>
    <row r="264" spans="1:65" s="2" customFormat="1" ht="14.45" customHeight="1">
      <c r="A264" s="36"/>
      <c r="B264" s="37"/>
      <c r="C264" s="176" t="s">
        <v>512</v>
      </c>
      <c r="D264" s="176" t="s">
        <v>135</v>
      </c>
      <c r="E264" s="177" t="s">
        <v>1303</v>
      </c>
      <c r="F264" s="178" t="s">
        <v>1507</v>
      </c>
      <c r="G264" s="179" t="s">
        <v>221</v>
      </c>
      <c r="H264" s="180">
        <v>19</v>
      </c>
      <c r="I264" s="181"/>
      <c r="J264" s="182">
        <f>ROUND(I264*H264,2)</f>
        <v>0</v>
      </c>
      <c r="K264" s="178" t="s">
        <v>139</v>
      </c>
      <c r="L264" s="41"/>
      <c r="M264" s="183" t="s">
        <v>32</v>
      </c>
      <c r="N264" s="184" t="s">
        <v>51</v>
      </c>
      <c r="O264" s="66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7" t="s">
        <v>259</v>
      </c>
      <c r="AT264" s="187" t="s">
        <v>135</v>
      </c>
      <c r="AU264" s="187" t="s">
        <v>21</v>
      </c>
      <c r="AY264" s="18" t="s">
        <v>132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18" t="s">
        <v>141</v>
      </c>
      <c r="BK264" s="188">
        <f>ROUND(I264*H264,2)</f>
        <v>0</v>
      </c>
      <c r="BL264" s="18" t="s">
        <v>259</v>
      </c>
      <c r="BM264" s="187" t="s">
        <v>1508</v>
      </c>
    </row>
    <row r="265" spans="1:65" s="2" customFormat="1" ht="14.45" customHeight="1">
      <c r="A265" s="36"/>
      <c r="B265" s="37"/>
      <c r="C265" s="176" t="s">
        <v>516</v>
      </c>
      <c r="D265" s="176" t="s">
        <v>135</v>
      </c>
      <c r="E265" s="177" t="s">
        <v>480</v>
      </c>
      <c r="F265" s="178" t="s">
        <v>481</v>
      </c>
      <c r="G265" s="179" t="s">
        <v>221</v>
      </c>
      <c r="H265" s="180">
        <v>38</v>
      </c>
      <c r="I265" s="181"/>
      <c r="J265" s="182">
        <f>ROUND(I265*H265,2)</f>
        <v>0</v>
      </c>
      <c r="K265" s="178" t="s">
        <v>139</v>
      </c>
      <c r="L265" s="41"/>
      <c r="M265" s="183" t="s">
        <v>32</v>
      </c>
      <c r="N265" s="184" t="s">
        <v>51</v>
      </c>
      <c r="O265" s="66"/>
      <c r="P265" s="185">
        <f>O265*H265</f>
        <v>0</v>
      </c>
      <c r="Q265" s="185">
        <v>0</v>
      </c>
      <c r="R265" s="185">
        <f>Q265*H265</f>
        <v>0</v>
      </c>
      <c r="S265" s="185">
        <v>1.91E-3</v>
      </c>
      <c r="T265" s="186">
        <f>S265*H265</f>
        <v>7.2580000000000006E-2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7" t="s">
        <v>259</v>
      </c>
      <c r="AT265" s="187" t="s">
        <v>135</v>
      </c>
      <c r="AU265" s="187" t="s">
        <v>21</v>
      </c>
      <c r="AY265" s="18" t="s">
        <v>132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8" t="s">
        <v>141</v>
      </c>
      <c r="BK265" s="188">
        <f>ROUND(I265*H265,2)</f>
        <v>0</v>
      </c>
      <c r="BL265" s="18" t="s">
        <v>259</v>
      </c>
      <c r="BM265" s="187" t="s">
        <v>1509</v>
      </c>
    </row>
    <row r="266" spans="1:65" s="2" customFormat="1" ht="14.45" customHeight="1">
      <c r="A266" s="36"/>
      <c r="B266" s="37"/>
      <c r="C266" s="176" t="s">
        <v>520</v>
      </c>
      <c r="D266" s="176" t="s">
        <v>135</v>
      </c>
      <c r="E266" s="177" t="s">
        <v>484</v>
      </c>
      <c r="F266" s="178" t="s">
        <v>485</v>
      </c>
      <c r="G266" s="179" t="s">
        <v>221</v>
      </c>
      <c r="H266" s="180">
        <v>38</v>
      </c>
      <c r="I266" s="181"/>
      <c r="J266" s="182">
        <f>ROUND(I266*H266,2)</f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259</v>
      </c>
      <c r="AT266" s="187" t="s">
        <v>135</v>
      </c>
      <c r="AU266" s="187" t="s">
        <v>21</v>
      </c>
      <c r="AY266" s="18" t="s">
        <v>132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8" t="s">
        <v>141</v>
      </c>
      <c r="BK266" s="188">
        <f>ROUND(I266*H266,2)</f>
        <v>0</v>
      </c>
      <c r="BL266" s="18" t="s">
        <v>259</v>
      </c>
      <c r="BM266" s="187" t="s">
        <v>1510</v>
      </c>
    </row>
    <row r="267" spans="1:65" s="2" customFormat="1" ht="14.45" customHeight="1">
      <c r="A267" s="36"/>
      <c r="B267" s="37"/>
      <c r="C267" s="176" t="s">
        <v>524</v>
      </c>
      <c r="D267" s="176" t="s">
        <v>135</v>
      </c>
      <c r="E267" s="177" t="s">
        <v>488</v>
      </c>
      <c r="F267" s="178" t="s">
        <v>489</v>
      </c>
      <c r="G267" s="179" t="s">
        <v>221</v>
      </c>
      <c r="H267" s="180">
        <v>30.4</v>
      </c>
      <c r="I267" s="181"/>
      <c r="J267" s="182">
        <f>ROUND(I267*H267,2)</f>
        <v>0</v>
      </c>
      <c r="K267" s="178" t="s">
        <v>139</v>
      </c>
      <c r="L267" s="41"/>
      <c r="M267" s="183" t="s">
        <v>32</v>
      </c>
      <c r="N267" s="184" t="s">
        <v>51</v>
      </c>
      <c r="O267" s="66"/>
      <c r="P267" s="185">
        <f>O267*H267</f>
        <v>0</v>
      </c>
      <c r="Q267" s="185">
        <v>0</v>
      </c>
      <c r="R267" s="185">
        <f>Q267*H267</f>
        <v>0</v>
      </c>
      <c r="S267" s="185">
        <v>0</v>
      </c>
      <c r="T267" s="18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259</v>
      </c>
      <c r="AT267" s="187" t="s">
        <v>135</v>
      </c>
      <c r="AU267" s="187" t="s">
        <v>21</v>
      </c>
      <c r="AY267" s="18" t="s">
        <v>132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8" t="s">
        <v>141</v>
      </c>
      <c r="BK267" s="188">
        <f>ROUND(I267*H267,2)</f>
        <v>0</v>
      </c>
      <c r="BL267" s="18" t="s">
        <v>259</v>
      </c>
      <c r="BM267" s="187" t="s">
        <v>1511</v>
      </c>
    </row>
    <row r="268" spans="1:65" s="13" customFormat="1">
      <c r="B268" s="194"/>
      <c r="C268" s="195"/>
      <c r="D268" s="196" t="s">
        <v>193</v>
      </c>
      <c r="E268" s="197" t="s">
        <v>32</v>
      </c>
      <c r="F268" s="198" t="s">
        <v>491</v>
      </c>
      <c r="G268" s="195"/>
      <c r="H268" s="199">
        <v>30.4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193</v>
      </c>
      <c r="AU268" s="205" t="s">
        <v>21</v>
      </c>
      <c r="AV268" s="13" t="s">
        <v>141</v>
      </c>
      <c r="AW268" s="13" t="s">
        <v>41</v>
      </c>
      <c r="AX268" s="13" t="s">
        <v>79</v>
      </c>
      <c r="AY268" s="205" t="s">
        <v>132</v>
      </c>
    </row>
    <row r="269" spans="1:65" s="14" customFormat="1">
      <c r="B269" s="206"/>
      <c r="C269" s="207"/>
      <c r="D269" s="196" t="s">
        <v>193</v>
      </c>
      <c r="E269" s="208" t="s">
        <v>32</v>
      </c>
      <c r="F269" s="209" t="s">
        <v>195</v>
      </c>
      <c r="G269" s="207"/>
      <c r="H269" s="210">
        <v>30.4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193</v>
      </c>
      <c r="AU269" s="216" t="s">
        <v>21</v>
      </c>
      <c r="AV269" s="14" t="s">
        <v>150</v>
      </c>
      <c r="AW269" s="14" t="s">
        <v>41</v>
      </c>
      <c r="AX269" s="14" t="s">
        <v>21</v>
      </c>
      <c r="AY269" s="216" t="s">
        <v>132</v>
      </c>
    </row>
    <row r="270" spans="1:65" s="2" customFormat="1" ht="14.45" customHeight="1">
      <c r="A270" s="36"/>
      <c r="B270" s="37"/>
      <c r="C270" s="176" t="s">
        <v>528</v>
      </c>
      <c r="D270" s="176" t="s">
        <v>135</v>
      </c>
      <c r="E270" s="177" t="s">
        <v>493</v>
      </c>
      <c r="F270" s="178" t="s">
        <v>494</v>
      </c>
      <c r="G270" s="179" t="s">
        <v>221</v>
      </c>
      <c r="H270" s="180">
        <v>38</v>
      </c>
      <c r="I270" s="181"/>
      <c r="J270" s="182">
        <f t="shared" ref="J270:J279" si="0">ROUND(I270*H270,2)</f>
        <v>0</v>
      </c>
      <c r="K270" s="178" t="s">
        <v>139</v>
      </c>
      <c r="L270" s="41"/>
      <c r="M270" s="183" t="s">
        <v>32</v>
      </c>
      <c r="N270" s="184" t="s">
        <v>51</v>
      </c>
      <c r="O270" s="66"/>
      <c r="P270" s="185">
        <f t="shared" ref="P270:P279" si="1">O270*H270</f>
        <v>0</v>
      </c>
      <c r="Q270" s="185">
        <v>0</v>
      </c>
      <c r="R270" s="185">
        <f t="shared" ref="R270:R279" si="2">Q270*H270</f>
        <v>0</v>
      </c>
      <c r="S270" s="185">
        <v>0</v>
      </c>
      <c r="T270" s="186">
        <f t="shared" ref="T270:T279" si="3"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259</v>
      </c>
      <c r="AT270" s="187" t="s">
        <v>135</v>
      </c>
      <c r="AU270" s="187" t="s">
        <v>21</v>
      </c>
      <c r="AY270" s="18" t="s">
        <v>132</v>
      </c>
      <c r="BE270" s="188">
        <f t="shared" ref="BE270:BE279" si="4">IF(N270="základní",J270,0)</f>
        <v>0</v>
      </c>
      <c r="BF270" s="188">
        <f t="shared" ref="BF270:BF279" si="5">IF(N270="snížená",J270,0)</f>
        <v>0</v>
      </c>
      <c r="BG270" s="188">
        <f t="shared" ref="BG270:BG279" si="6">IF(N270="zákl. přenesená",J270,0)</f>
        <v>0</v>
      </c>
      <c r="BH270" s="188">
        <f t="shared" ref="BH270:BH279" si="7">IF(N270="sníž. přenesená",J270,0)</f>
        <v>0</v>
      </c>
      <c r="BI270" s="188">
        <f t="shared" ref="BI270:BI279" si="8">IF(N270="nulová",J270,0)</f>
        <v>0</v>
      </c>
      <c r="BJ270" s="18" t="s">
        <v>141</v>
      </c>
      <c r="BK270" s="188">
        <f t="shared" ref="BK270:BK279" si="9">ROUND(I270*H270,2)</f>
        <v>0</v>
      </c>
      <c r="BL270" s="18" t="s">
        <v>259</v>
      </c>
      <c r="BM270" s="187" t="s">
        <v>1512</v>
      </c>
    </row>
    <row r="271" spans="1:65" s="2" customFormat="1" ht="24.2" customHeight="1">
      <c r="A271" s="36"/>
      <c r="B271" s="37"/>
      <c r="C271" s="176" t="s">
        <v>532</v>
      </c>
      <c r="D271" s="176" t="s">
        <v>135</v>
      </c>
      <c r="E271" s="177" t="s">
        <v>497</v>
      </c>
      <c r="F271" s="178" t="s">
        <v>498</v>
      </c>
      <c r="G271" s="179" t="s">
        <v>191</v>
      </c>
      <c r="H271" s="180">
        <v>314.64</v>
      </c>
      <c r="I271" s="181"/>
      <c r="J271" s="182">
        <f t="shared" si="0"/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 t="shared" si="1"/>
        <v>0</v>
      </c>
      <c r="Q271" s="185">
        <v>7.5599999999999999E-3</v>
      </c>
      <c r="R271" s="185">
        <f t="shared" si="2"/>
        <v>2.3786783999999996</v>
      </c>
      <c r="S271" s="185">
        <v>0</v>
      </c>
      <c r="T271" s="186">
        <f t="shared" si="3"/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259</v>
      </c>
      <c r="AT271" s="187" t="s">
        <v>135</v>
      </c>
      <c r="AU271" s="187" t="s">
        <v>21</v>
      </c>
      <c r="AY271" s="18" t="s">
        <v>132</v>
      </c>
      <c r="BE271" s="188">
        <f t="shared" si="4"/>
        <v>0</v>
      </c>
      <c r="BF271" s="188">
        <f t="shared" si="5"/>
        <v>0</v>
      </c>
      <c r="BG271" s="188">
        <f t="shared" si="6"/>
        <v>0</v>
      </c>
      <c r="BH271" s="188">
        <f t="shared" si="7"/>
        <v>0</v>
      </c>
      <c r="BI271" s="188">
        <f t="shared" si="8"/>
        <v>0</v>
      </c>
      <c r="BJ271" s="18" t="s">
        <v>141</v>
      </c>
      <c r="BK271" s="188">
        <f t="shared" si="9"/>
        <v>0</v>
      </c>
      <c r="BL271" s="18" t="s">
        <v>259</v>
      </c>
      <c r="BM271" s="187" t="s">
        <v>1513</v>
      </c>
    </row>
    <row r="272" spans="1:65" s="2" customFormat="1" ht="14.45" customHeight="1">
      <c r="A272" s="36"/>
      <c r="B272" s="37"/>
      <c r="C272" s="176" t="s">
        <v>536</v>
      </c>
      <c r="D272" s="176" t="s">
        <v>135</v>
      </c>
      <c r="E272" s="177" t="s">
        <v>501</v>
      </c>
      <c r="F272" s="178" t="s">
        <v>502</v>
      </c>
      <c r="G272" s="179" t="s">
        <v>373</v>
      </c>
      <c r="H272" s="180">
        <v>6</v>
      </c>
      <c r="I272" s="181"/>
      <c r="J272" s="182">
        <f t="shared" si="0"/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 t="shared" si="1"/>
        <v>0</v>
      </c>
      <c r="Q272" s="185">
        <v>0</v>
      </c>
      <c r="R272" s="185">
        <f t="shared" si="2"/>
        <v>0</v>
      </c>
      <c r="S272" s="185">
        <v>0</v>
      </c>
      <c r="T272" s="186">
        <f t="shared" si="3"/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259</v>
      </c>
      <c r="AT272" s="187" t="s">
        <v>135</v>
      </c>
      <c r="AU272" s="187" t="s">
        <v>21</v>
      </c>
      <c r="AY272" s="18" t="s">
        <v>132</v>
      </c>
      <c r="BE272" s="188">
        <f t="shared" si="4"/>
        <v>0</v>
      </c>
      <c r="BF272" s="188">
        <f t="shared" si="5"/>
        <v>0</v>
      </c>
      <c r="BG272" s="188">
        <f t="shared" si="6"/>
        <v>0</v>
      </c>
      <c r="BH272" s="188">
        <f t="shared" si="7"/>
        <v>0</v>
      </c>
      <c r="BI272" s="188">
        <f t="shared" si="8"/>
        <v>0</v>
      </c>
      <c r="BJ272" s="18" t="s">
        <v>141</v>
      </c>
      <c r="BK272" s="188">
        <f t="shared" si="9"/>
        <v>0</v>
      </c>
      <c r="BL272" s="18" t="s">
        <v>259</v>
      </c>
      <c r="BM272" s="187" t="s">
        <v>1514</v>
      </c>
    </row>
    <row r="273" spans="1:65" s="2" customFormat="1" ht="14.45" customHeight="1">
      <c r="A273" s="36"/>
      <c r="B273" s="37"/>
      <c r="C273" s="217" t="s">
        <v>540</v>
      </c>
      <c r="D273" s="217" t="s">
        <v>234</v>
      </c>
      <c r="E273" s="218" t="s">
        <v>505</v>
      </c>
      <c r="F273" s="219" t="s">
        <v>506</v>
      </c>
      <c r="G273" s="220" t="s">
        <v>373</v>
      </c>
      <c r="H273" s="221">
        <v>6</v>
      </c>
      <c r="I273" s="222"/>
      <c r="J273" s="223">
        <f t="shared" si="0"/>
        <v>0</v>
      </c>
      <c r="K273" s="219" t="s">
        <v>139</v>
      </c>
      <c r="L273" s="224"/>
      <c r="M273" s="225" t="s">
        <v>32</v>
      </c>
      <c r="N273" s="226" t="s">
        <v>51</v>
      </c>
      <c r="O273" s="66"/>
      <c r="P273" s="185">
        <f t="shared" si="1"/>
        <v>0</v>
      </c>
      <c r="Q273" s="185">
        <v>8.6999999999999994E-3</v>
      </c>
      <c r="R273" s="185">
        <f t="shared" si="2"/>
        <v>5.2199999999999996E-2</v>
      </c>
      <c r="S273" s="185">
        <v>0</v>
      </c>
      <c r="T273" s="186">
        <f t="shared" si="3"/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342</v>
      </c>
      <c r="AT273" s="187" t="s">
        <v>234</v>
      </c>
      <c r="AU273" s="187" t="s">
        <v>21</v>
      </c>
      <c r="AY273" s="18" t="s">
        <v>132</v>
      </c>
      <c r="BE273" s="188">
        <f t="shared" si="4"/>
        <v>0</v>
      </c>
      <c r="BF273" s="188">
        <f t="shared" si="5"/>
        <v>0</v>
      </c>
      <c r="BG273" s="188">
        <f t="shared" si="6"/>
        <v>0</v>
      </c>
      <c r="BH273" s="188">
        <f t="shared" si="7"/>
        <v>0</v>
      </c>
      <c r="BI273" s="188">
        <f t="shared" si="8"/>
        <v>0</v>
      </c>
      <c r="BJ273" s="18" t="s">
        <v>141</v>
      </c>
      <c r="BK273" s="188">
        <f t="shared" si="9"/>
        <v>0</v>
      </c>
      <c r="BL273" s="18" t="s">
        <v>259</v>
      </c>
      <c r="BM273" s="187" t="s">
        <v>1515</v>
      </c>
    </row>
    <row r="274" spans="1:65" s="2" customFormat="1" ht="14.45" customHeight="1">
      <c r="A274" s="36"/>
      <c r="B274" s="37"/>
      <c r="C274" s="176" t="s">
        <v>544</v>
      </c>
      <c r="D274" s="176" t="s">
        <v>135</v>
      </c>
      <c r="E274" s="177" t="s">
        <v>509</v>
      </c>
      <c r="F274" s="178" t="s">
        <v>510</v>
      </c>
      <c r="G274" s="179" t="s">
        <v>221</v>
      </c>
      <c r="H274" s="180">
        <v>19</v>
      </c>
      <c r="I274" s="181"/>
      <c r="J274" s="182">
        <f t="shared" si="0"/>
        <v>0</v>
      </c>
      <c r="K274" s="178" t="s">
        <v>139</v>
      </c>
      <c r="L274" s="41"/>
      <c r="M274" s="183" t="s">
        <v>32</v>
      </c>
      <c r="N274" s="184" t="s">
        <v>51</v>
      </c>
      <c r="O274" s="66"/>
      <c r="P274" s="185">
        <f t="shared" si="1"/>
        <v>0</v>
      </c>
      <c r="Q274" s="185">
        <v>0</v>
      </c>
      <c r="R274" s="185">
        <f t="shared" si="2"/>
        <v>0</v>
      </c>
      <c r="S274" s="185">
        <v>0</v>
      </c>
      <c r="T274" s="186">
        <f t="shared" si="3"/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7" t="s">
        <v>259</v>
      </c>
      <c r="AT274" s="187" t="s">
        <v>135</v>
      </c>
      <c r="AU274" s="187" t="s">
        <v>21</v>
      </c>
      <c r="AY274" s="18" t="s">
        <v>132</v>
      </c>
      <c r="BE274" s="188">
        <f t="shared" si="4"/>
        <v>0</v>
      </c>
      <c r="BF274" s="188">
        <f t="shared" si="5"/>
        <v>0</v>
      </c>
      <c r="BG274" s="188">
        <f t="shared" si="6"/>
        <v>0</v>
      </c>
      <c r="BH274" s="188">
        <f t="shared" si="7"/>
        <v>0</v>
      </c>
      <c r="BI274" s="188">
        <f t="shared" si="8"/>
        <v>0</v>
      </c>
      <c r="BJ274" s="18" t="s">
        <v>141</v>
      </c>
      <c r="BK274" s="188">
        <f t="shared" si="9"/>
        <v>0</v>
      </c>
      <c r="BL274" s="18" t="s">
        <v>259</v>
      </c>
      <c r="BM274" s="187" t="s">
        <v>1516</v>
      </c>
    </row>
    <row r="275" spans="1:65" s="2" customFormat="1" ht="24.2" customHeight="1">
      <c r="A275" s="36"/>
      <c r="B275" s="37"/>
      <c r="C275" s="176" t="s">
        <v>548</v>
      </c>
      <c r="D275" s="176" t="s">
        <v>135</v>
      </c>
      <c r="E275" s="177" t="s">
        <v>513</v>
      </c>
      <c r="F275" s="178" t="s">
        <v>514</v>
      </c>
      <c r="G275" s="179" t="s">
        <v>221</v>
      </c>
      <c r="H275" s="180">
        <v>19</v>
      </c>
      <c r="I275" s="181"/>
      <c r="J275" s="182">
        <f t="shared" si="0"/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 t="shared" si="1"/>
        <v>0</v>
      </c>
      <c r="Q275" s="185">
        <v>3.62E-3</v>
      </c>
      <c r="R275" s="185">
        <f t="shared" si="2"/>
        <v>6.8779999999999994E-2</v>
      </c>
      <c r="S275" s="185">
        <v>0</v>
      </c>
      <c r="T275" s="186">
        <f t="shared" si="3"/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259</v>
      </c>
      <c r="AT275" s="187" t="s">
        <v>135</v>
      </c>
      <c r="AU275" s="187" t="s">
        <v>21</v>
      </c>
      <c r="AY275" s="18" t="s">
        <v>132</v>
      </c>
      <c r="BE275" s="188">
        <f t="shared" si="4"/>
        <v>0</v>
      </c>
      <c r="BF275" s="188">
        <f t="shared" si="5"/>
        <v>0</v>
      </c>
      <c r="BG275" s="188">
        <f t="shared" si="6"/>
        <v>0</v>
      </c>
      <c r="BH275" s="188">
        <f t="shared" si="7"/>
        <v>0</v>
      </c>
      <c r="BI275" s="188">
        <f t="shared" si="8"/>
        <v>0</v>
      </c>
      <c r="BJ275" s="18" t="s">
        <v>141</v>
      </c>
      <c r="BK275" s="188">
        <f t="shared" si="9"/>
        <v>0</v>
      </c>
      <c r="BL275" s="18" t="s">
        <v>259</v>
      </c>
      <c r="BM275" s="187" t="s">
        <v>1517</v>
      </c>
    </row>
    <row r="276" spans="1:65" s="2" customFormat="1" ht="14.45" customHeight="1">
      <c r="A276" s="36"/>
      <c r="B276" s="37"/>
      <c r="C276" s="176" t="s">
        <v>552</v>
      </c>
      <c r="D276" s="176" t="s">
        <v>135</v>
      </c>
      <c r="E276" s="177" t="s">
        <v>517</v>
      </c>
      <c r="F276" s="178" t="s">
        <v>518</v>
      </c>
      <c r="G276" s="179" t="s">
        <v>373</v>
      </c>
      <c r="H276" s="180">
        <v>72</v>
      </c>
      <c r="I276" s="181"/>
      <c r="J276" s="182">
        <f t="shared" si="0"/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 t="shared" si="1"/>
        <v>0</v>
      </c>
      <c r="Q276" s="185">
        <v>4.0000000000000002E-4</v>
      </c>
      <c r="R276" s="185">
        <f t="shared" si="2"/>
        <v>2.8800000000000003E-2</v>
      </c>
      <c r="S276" s="185">
        <v>0</v>
      </c>
      <c r="T276" s="186">
        <f t="shared" si="3"/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150</v>
      </c>
      <c r="AT276" s="187" t="s">
        <v>135</v>
      </c>
      <c r="AU276" s="187" t="s">
        <v>21</v>
      </c>
      <c r="AY276" s="18" t="s">
        <v>132</v>
      </c>
      <c r="BE276" s="188">
        <f t="shared" si="4"/>
        <v>0</v>
      </c>
      <c r="BF276" s="188">
        <f t="shared" si="5"/>
        <v>0</v>
      </c>
      <c r="BG276" s="188">
        <f t="shared" si="6"/>
        <v>0</v>
      </c>
      <c r="BH276" s="188">
        <f t="shared" si="7"/>
        <v>0</v>
      </c>
      <c r="BI276" s="188">
        <f t="shared" si="8"/>
        <v>0</v>
      </c>
      <c r="BJ276" s="18" t="s">
        <v>141</v>
      </c>
      <c r="BK276" s="188">
        <f t="shared" si="9"/>
        <v>0</v>
      </c>
      <c r="BL276" s="18" t="s">
        <v>150</v>
      </c>
      <c r="BM276" s="187" t="s">
        <v>1518</v>
      </c>
    </row>
    <row r="277" spans="1:65" s="2" customFormat="1" ht="24.2" customHeight="1">
      <c r="A277" s="36"/>
      <c r="B277" s="37"/>
      <c r="C277" s="176" t="s">
        <v>556</v>
      </c>
      <c r="D277" s="176" t="s">
        <v>135</v>
      </c>
      <c r="E277" s="177" t="s">
        <v>521</v>
      </c>
      <c r="F277" s="178" t="s">
        <v>522</v>
      </c>
      <c r="G277" s="179" t="s">
        <v>221</v>
      </c>
      <c r="H277" s="180">
        <v>38</v>
      </c>
      <c r="I277" s="181"/>
      <c r="J277" s="182">
        <f t="shared" si="0"/>
        <v>0</v>
      </c>
      <c r="K277" s="178" t="s">
        <v>139</v>
      </c>
      <c r="L277" s="41"/>
      <c r="M277" s="183" t="s">
        <v>32</v>
      </c>
      <c r="N277" s="184" t="s">
        <v>51</v>
      </c>
      <c r="O277" s="66"/>
      <c r="P277" s="185">
        <f t="shared" si="1"/>
        <v>0</v>
      </c>
      <c r="Q277" s="185">
        <v>5.6499999999999996E-3</v>
      </c>
      <c r="R277" s="185">
        <f t="shared" si="2"/>
        <v>0.21469999999999997</v>
      </c>
      <c r="S277" s="185">
        <v>0</v>
      </c>
      <c r="T277" s="186">
        <f t="shared" si="3"/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259</v>
      </c>
      <c r="AT277" s="187" t="s">
        <v>135</v>
      </c>
      <c r="AU277" s="187" t="s">
        <v>21</v>
      </c>
      <c r="AY277" s="18" t="s">
        <v>132</v>
      </c>
      <c r="BE277" s="188">
        <f t="shared" si="4"/>
        <v>0</v>
      </c>
      <c r="BF277" s="188">
        <f t="shared" si="5"/>
        <v>0</v>
      </c>
      <c r="BG277" s="188">
        <f t="shared" si="6"/>
        <v>0</v>
      </c>
      <c r="BH277" s="188">
        <f t="shared" si="7"/>
        <v>0</v>
      </c>
      <c r="BI277" s="188">
        <f t="shared" si="8"/>
        <v>0</v>
      </c>
      <c r="BJ277" s="18" t="s">
        <v>141</v>
      </c>
      <c r="BK277" s="188">
        <f t="shared" si="9"/>
        <v>0</v>
      </c>
      <c r="BL277" s="18" t="s">
        <v>259</v>
      </c>
      <c r="BM277" s="187" t="s">
        <v>1519</v>
      </c>
    </row>
    <row r="278" spans="1:65" s="2" customFormat="1" ht="24.2" customHeight="1">
      <c r="A278" s="36"/>
      <c r="B278" s="37"/>
      <c r="C278" s="176" t="s">
        <v>560</v>
      </c>
      <c r="D278" s="176" t="s">
        <v>135</v>
      </c>
      <c r="E278" s="177" t="s">
        <v>947</v>
      </c>
      <c r="F278" s="178" t="s">
        <v>948</v>
      </c>
      <c r="G278" s="179" t="s">
        <v>221</v>
      </c>
      <c r="H278" s="180">
        <v>4.5999999999999996</v>
      </c>
      <c r="I278" s="181"/>
      <c r="J278" s="182">
        <f t="shared" si="0"/>
        <v>0</v>
      </c>
      <c r="K278" s="178" t="s">
        <v>32</v>
      </c>
      <c r="L278" s="41"/>
      <c r="M278" s="183" t="s">
        <v>32</v>
      </c>
      <c r="N278" s="184" t="s">
        <v>51</v>
      </c>
      <c r="O278" s="66"/>
      <c r="P278" s="185">
        <f t="shared" si="1"/>
        <v>0</v>
      </c>
      <c r="Q278" s="185">
        <v>1.1000000000000001E-3</v>
      </c>
      <c r="R278" s="185">
        <f t="shared" si="2"/>
        <v>5.0600000000000003E-3</v>
      </c>
      <c r="S278" s="185">
        <v>0</v>
      </c>
      <c r="T278" s="186">
        <f t="shared" si="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259</v>
      </c>
      <c r="AT278" s="187" t="s">
        <v>135</v>
      </c>
      <c r="AU278" s="187" t="s">
        <v>21</v>
      </c>
      <c r="AY278" s="18" t="s">
        <v>132</v>
      </c>
      <c r="BE278" s="188">
        <f t="shared" si="4"/>
        <v>0</v>
      </c>
      <c r="BF278" s="188">
        <f t="shared" si="5"/>
        <v>0</v>
      </c>
      <c r="BG278" s="188">
        <f t="shared" si="6"/>
        <v>0</v>
      </c>
      <c r="BH278" s="188">
        <f t="shared" si="7"/>
        <v>0</v>
      </c>
      <c r="BI278" s="188">
        <f t="shared" si="8"/>
        <v>0</v>
      </c>
      <c r="BJ278" s="18" t="s">
        <v>141</v>
      </c>
      <c r="BK278" s="188">
        <f t="shared" si="9"/>
        <v>0</v>
      </c>
      <c r="BL278" s="18" t="s">
        <v>259</v>
      </c>
      <c r="BM278" s="187" t="s">
        <v>1520</v>
      </c>
    </row>
    <row r="279" spans="1:65" s="2" customFormat="1" ht="24.2" customHeight="1">
      <c r="A279" s="36"/>
      <c r="B279" s="37"/>
      <c r="C279" s="176" t="s">
        <v>568</v>
      </c>
      <c r="D279" s="176" t="s">
        <v>135</v>
      </c>
      <c r="E279" s="177" t="s">
        <v>525</v>
      </c>
      <c r="F279" s="178" t="s">
        <v>526</v>
      </c>
      <c r="G279" s="179" t="s">
        <v>221</v>
      </c>
      <c r="H279" s="180">
        <v>26</v>
      </c>
      <c r="I279" s="181"/>
      <c r="J279" s="182">
        <f t="shared" si="0"/>
        <v>0</v>
      </c>
      <c r="K279" s="178" t="s">
        <v>139</v>
      </c>
      <c r="L279" s="41"/>
      <c r="M279" s="183" t="s">
        <v>32</v>
      </c>
      <c r="N279" s="184" t="s">
        <v>51</v>
      </c>
      <c r="O279" s="66"/>
      <c r="P279" s="185">
        <f t="shared" si="1"/>
        <v>0</v>
      </c>
      <c r="Q279" s="185">
        <v>4.2900000000000004E-3</v>
      </c>
      <c r="R279" s="185">
        <f t="shared" si="2"/>
        <v>0.11154000000000001</v>
      </c>
      <c r="S279" s="185">
        <v>0</v>
      </c>
      <c r="T279" s="186">
        <f t="shared" si="3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7" t="s">
        <v>259</v>
      </c>
      <c r="AT279" s="187" t="s">
        <v>135</v>
      </c>
      <c r="AU279" s="187" t="s">
        <v>21</v>
      </c>
      <c r="AY279" s="18" t="s">
        <v>132</v>
      </c>
      <c r="BE279" s="188">
        <f t="shared" si="4"/>
        <v>0</v>
      </c>
      <c r="BF279" s="188">
        <f t="shared" si="5"/>
        <v>0</v>
      </c>
      <c r="BG279" s="188">
        <f t="shared" si="6"/>
        <v>0</v>
      </c>
      <c r="BH279" s="188">
        <f t="shared" si="7"/>
        <v>0</v>
      </c>
      <c r="BI279" s="188">
        <f t="shared" si="8"/>
        <v>0</v>
      </c>
      <c r="BJ279" s="18" t="s">
        <v>141</v>
      </c>
      <c r="BK279" s="188">
        <f t="shared" si="9"/>
        <v>0</v>
      </c>
      <c r="BL279" s="18" t="s">
        <v>259</v>
      </c>
      <c r="BM279" s="187" t="s">
        <v>1521</v>
      </c>
    </row>
    <row r="280" spans="1:65" s="13" customFormat="1">
      <c r="B280" s="194"/>
      <c r="C280" s="195"/>
      <c r="D280" s="196" t="s">
        <v>193</v>
      </c>
      <c r="E280" s="197" t="s">
        <v>32</v>
      </c>
      <c r="F280" s="198" t="s">
        <v>953</v>
      </c>
      <c r="G280" s="195"/>
      <c r="H280" s="199">
        <v>26</v>
      </c>
      <c r="I280" s="200"/>
      <c r="J280" s="195"/>
      <c r="K280" s="195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193</v>
      </c>
      <c r="AU280" s="205" t="s">
        <v>21</v>
      </c>
      <c r="AV280" s="13" t="s">
        <v>141</v>
      </c>
      <c r="AW280" s="13" t="s">
        <v>41</v>
      </c>
      <c r="AX280" s="13" t="s">
        <v>79</v>
      </c>
      <c r="AY280" s="205" t="s">
        <v>132</v>
      </c>
    </row>
    <row r="281" spans="1:65" s="14" customFormat="1">
      <c r="B281" s="206"/>
      <c r="C281" s="207"/>
      <c r="D281" s="196" t="s">
        <v>193</v>
      </c>
      <c r="E281" s="208" t="s">
        <v>32</v>
      </c>
      <c r="F281" s="209" t="s">
        <v>195</v>
      </c>
      <c r="G281" s="207"/>
      <c r="H281" s="210">
        <v>26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193</v>
      </c>
      <c r="AU281" s="216" t="s">
        <v>21</v>
      </c>
      <c r="AV281" s="14" t="s">
        <v>150</v>
      </c>
      <c r="AW281" s="14" t="s">
        <v>41</v>
      </c>
      <c r="AX281" s="14" t="s">
        <v>21</v>
      </c>
      <c r="AY281" s="216" t="s">
        <v>132</v>
      </c>
    </row>
    <row r="282" spans="1:65" s="2" customFormat="1" ht="24.2" customHeight="1">
      <c r="A282" s="36"/>
      <c r="B282" s="37"/>
      <c r="C282" s="176" t="s">
        <v>573</v>
      </c>
      <c r="D282" s="176" t="s">
        <v>135</v>
      </c>
      <c r="E282" s="177" t="s">
        <v>533</v>
      </c>
      <c r="F282" s="178" t="s">
        <v>534</v>
      </c>
      <c r="G282" s="179" t="s">
        <v>191</v>
      </c>
      <c r="H282" s="180">
        <v>6</v>
      </c>
      <c r="I282" s="181"/>
      <c r="J282" s="182">
        <f t="shared" ref="J282:J289" si="10">ROUND(I282*H282,2)</f>
        <v>0</v>
      </c>
      <c r="K282" s="178" t="s">
        <v>139</v>
      </c>
      <c r="L282" s="41"/>
      <c r="M282" s="183" t="s">
        <v>32</v>
      </c>
      <c r="N282" s="184" t="s">
        <v>51</v>
      </c>
      <c r="O282" s="66"/>
      <c r="P282" s="185">
        <f t="shared" ref="P282:P289" si="11">O282*H282</f>
        <v>0</v>
      </c>
      <c r="Q282" s="185">
        <v>1.082E-2</v>
      </c>
      <c r="R282" s="185">
        <f t="shared" ref="R282:R289" si="12">Q282*H282</f>
        <v>6.4920000000000005E-2</v>
      </c>
      <c r="S282" s="185">
        <v>0</v>
      </c>
      <c r="T282" s="186">
        <f t="shared" ref="T282:T289" si="13"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7" t="s">
        <v>259</v>
      </c>
      <c r="AT282" s="187" t="s">
        <v>135</v>
      </c>
      <c r="AU282" s="187" t="s">
        <v>21</v>
      </c>
      <c r="AY282" s="18" t="s">
        <v>132</v>
      </c>
      <c r="BE282" s="188">
        <f t="shared" ref="BE282:BE289" si="14">IF(N282="základní",J282,0)</f>
        <v>0</v>
      </c>
      <c r="BF282" s="188">
        <f t="shared" ref="BF282:BF289" si="15">IF(N282="snížená",J282,0)</f>
        <v>0</v>
      </c>
      <c r="BG282" s="188">
        <f t="shared" ref="BG282:BG289" si="16">IF(N282="zákl. přenesená",J282,0)</f>
        <v>0</v>
      </c>
      <c r="BH282" s="188">
        <f t="shared" ref="BH282:BH289" si="17">IF(N282="sníž. přenesená",J282,0)</f>
        <v>0</v>
      </c>
      <c r="BI282" s="188">
        <f t="shared" ref="BI282:BI289" si="18">IF(N282="nulová",J282,0)</f>
        <v>0</v>
      </c>
      <c r="BJ282" s="18" t="s">
        <v>141</v>
      </c>
      <c r="BK282" s="188">
        <f t="shared" ref="BK282:BK289" si="19">ROUND(I282*H282,2)</f>
        <v>0</v>
      </c>
      <c r="BL282" s="18" t="s">
        <v>259</v>
      </c>
      <c r="BM282" s="187" t="s">
        <v>1522</v>
      </c>
    </row>
    <row r="283" spans="1:65" s="2" customFormat="1" ht="14.45" customHeight="1">
      <c r="A283" s="36"/>
      <c r="B283" s="37"/>
      <c r="C283" s="176" t="s">
        <v>578</v>
      </c>
      <c r="D283" s="176" t="s">
        <v>135</v>
      </c>
      <c r="E283" s="177" t="s">
        <v>537</v>
      </c>
      <c r="F283" s="178" t="s">
        <v>538</v>
      </c>
      <c r="G283" s="179" t="s">
        <v>221</v>
      </c>
      <c r="H283" s="180">
        <v>39.200000000000003</v>
      </c>
      <c r="I283" s="181"/>
      <c r="J283" s="182">
        <f t="shared" si="10"/>
        <v>0</v>
      </c>
      <c r="K283" s="178" t="s">
        <v>139</v>
      </c>
      <c r="L283" s="41"/>
      <c r="M283" s="183" t="s">
        <v>32</v>
      </c>
      <c r="N283" s="184" t="s">
        <v>51</v>
      </c>
      <c r="O283" s="66"/>
      <c r="P283" s="185">
        <f t="shared" si="11"/>
        <v>0</v>
      </c>
      <c r="Q283" s="185">
        <v>0</v>
      </c>
      <c r="R283" s="185">
        <f t="shared" si="12"/>
        <v>0</v>
      </c>
      <c r="S283" s="185">
        <v>0</v>
      </c>
      <c r="T283" s="186">
        <f t="shared" si="13"/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7" t="s">
        <v>259</v>
      </c>
      <c r="AT283" s="187" t="s">
        <v>135</v>
      </c>
      <c r="AU283" s="187" t="s">
        <v>21</v>
      </c>
      <c r="AY283" s="18" t="s">
        <v>132</v>
      </c>
      <c r="BE283" s="188">
        <f t="shared" si="14"/>
        <v>0</v>
      </c>
      <c r="BF283" s="188">
        <f t="shared" si="15"/>
        <v>0</v>
      </c>
      <c r="BG283" s="188">
        <f t="shared" si="16"/>
        <v>0</v>
      </c>
      <c r="BH283" s="188">
        <f t="shared" si="17"/>
        <v>0</v>
      </c>
      <c r="BI283" s="188">
        <f t="shared" si="18"/>
        <v>0</v>
      </c>
      <c r="BJ283" s="18" t="s">
        <v>141</v>
      </c>
      <c r="BK283" s="188">
        <f t="shared" si="19"/>
        <v>0</v>
      </c>
      <c r="BL283" s="18" t="s">
        <v>259</v>
      </c>
      <c r="BM283" s="187" t="s">
        <v>1523</v>
      </c>
    </row>
    <row r="284" spans="1:65" s="2" customFormat="1" ht="14.45" customHeight="1">
      <c r="A284" s="36"/>
      <c r="B284" s="37"/>
      <c r="C284" s="176" t="s">
        <v>582</v>
      </c>
      <c r="D284" s="176" t="s">
        <v>135</v>
      </c>
      <c r="E284" s="177" t="s">
        <v>541</v>
      </c>
      <c r="F284" s="178" t="s">
        <v>542</v>
      </c>
      <c r="G284" s="179" t="s">
        <v>373</v>
      </c>
      <c r="H284" s="180">
        <v>3</v>
      </c>
      <c r="I284" s="181"/>
      <c r="J284" s="182">
        <f t="shared" si="10"/>
        <v>0</v>
      </c>
      <c r="K284" s="178" t="s">
        <v>139</v>
      </c>
      <c r="L284" s="41"/>
      <c r="M284" s="183" t="s">
        <v>32</v>
      </c>
      <c r="N284" s="184" t="s">
        <v>51</v>
      </c>
      <c r="O284" s="66"/>
      <c r="P284" s="185">
        <f t="shared" si="11"/>
        <v>0</v>
      </c>
      <c r="Q284" s="185">
        <v>0</v>
      </c>
      <c r="R284" s="185">
        <f t="shared" si="12"/>
        <v>0</v>
      </c>
      <c r="S284" s="185">
        <v>0</v>
      </c>
      <c r="T284" s="186">
        <f t="shared" si="13"/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259</v>
      </c>
      <c r="AT284" s="187" t="s">
        <v>135</v>
      </c>
      <c r="AU284" s="187" t="s">
        <v>21</v>
      </c>
      <c r="AY284" s="18" t="s">
        <v>132</v>
      </c>
      <c r="BE284" s="188">
        <f t="shared" si="14"/>
        <v>0</v>
      </c>
      <c r="BF284" s="188">
        <f t="shared" si="15"/>
        <v>0</v>
      </c>
      <c r="BG284" s="188">
        <f t="shared" si="16"/>
        <v>0</v>
      </c>
      <c r="BH284" s="188">
        <f t="shared" si="17"/>
        <v>0</v>
      </c>
      <c r="BI284" s="188">
        <f t="shared" si="18"/>
        <v>0</v>
      </c>
      <c r="BJ284" s="18" t="s">
        <v>141</v>
      </c>
      <c r="BK284" s="188">
        <f t="shared" si="19"/>
        <v>0</v>
      </c>
      <c r="BL284" s="18" t="s">
        <v>259</v>
      </c>
      <c r="BM284" s="187" t="s">
        <v>1524</v>
      </c>
    </row>
    <row r="285" spans="1:65" s="2" customFormat="1" ht="24.2" customHeight="1">
      <c r="A285" s="36"/>
      <c r="B285" s="37"/>
      <c r="C285" s="176" t="s">
        <v>586</v>
      </c>
      <c r="D285" s="176" t="s">
        <v>135</v>
      </c>
      <c r="E285" s="177" t="s">
        <v>545</v>
      </c>
      <c r="F285" s="178" t="s">
        <v>546</v>
      </c>
      <c r="G285" s="179" t="s">
        <v>221</v>
      </c>
      <c r="H285" s="180">
        <v>22.8</v>
      </c>
      <c r="I285" s="181"/>
      <c r="J285" s="182">
        <f t="shared" si="10"/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 t="shared" si="11"/>
        <v>0</v>
      </c>
      <c r="Q285" s="185">
        <v>2.1700000000000001E-3</v>
      </c>
      <c r="R285" s="185">
        <f t="shared" si="12"/>
        <v>4.9476000000000006E-2</v>
      </c>
      <c r="S285" s="185">
        <v>0</v>
      </c>
      <c r="T285" s="186">
        <f t="shared" si="13"/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259</v>
      </c>
      <c r="AT285" s="187" t="s">
        <v>135</v>
      </c>
      <c r="AU285" s="187" t="s">
        <v>21</v>
      </c>
      <c r="AY285" s="18" t="s">
        <v>132</v>
      </c>
      <c r="BE285" s="188">
        <f t="shared" si="14"/>
        <v>0</v>
      </c>
      <c r="BF285" s="188">
        <f t="shared" si="15"/>
        <v>0</v>
      </c>
      <c r="BG285" s="188">
        <f t="shared" si="16"/>
        <v>0</v>
      </c>
      <c r="BH285" s="188">
        <f t="shared" si="17"/>
        <v>0</v>
      </c>
      <c r="BI285" s="188">
        <f t="shared" si="18"/>
        <v>0</v>
      </c>
      <c r="BJ285" s="18" t="s">
        <v>141</v>
      </c>
      <c r="BK285" s="188">
        <f t="shared" si="19"/>
        <v>0</v>
      </c>
      <c r="BL285" s="18" t="s">
        <v>259</v>
      </c>
      <c r="BM285" s="187" t="s">
        <v>1525</v>
      </c>
    </row>
    <row r="286" spans="1:65" s="2" customFormat="1" ht="14.45" customHeight="1">
      <c r="A286" s="36"/>
      <c r="B286" s="37"/>
      <c r="C286" s="176" t="s">
        <v>591</v>
      </c>
      <c r="D286" s="176" t="s">
        <v>135</v>
      </c>
      <c r="E286" s="177" t="s">
        <v>549</v>
      </c>
      <c r="F286" s="178" t="s">
        <v>550</v>
      </c>
      <c r="G286" s="179" t="s">
        <v>373</v>
      </c>
      <c r="H286" s="180">
        <v>6</v>
      </c>
      <c r="I286" s="181"/>
      <c r="J286" s="182">
        <f t="shared" si="10"/>
        <v>0</v>
      </c>
      <c r="K286" s="178" t="s">
        <v>32</v>
      </c>
      <c r="L286" s="41"/>
      <c r="M286" s="183" t="s">
        <v>32</v>
      </c>
      <c r="N286" s="184" t="s">
        <v>51</v>
      </c>
      <c r="O286" s="66"/>
      <c r="P286" s="185">
        <f t="shared" si="11"/>
        <v>0</v>
      </c>
      <c r="Q286" s="185">
        <v>0</v>
      </c>
      <c r="R286" s="185">
        <f t="shared" si="12"/>
        <v>0</v>
      </c>
      <c r="S286" s="185">
        <v>0</v>
      </c>
      <c r="T286" s="186">
        <f t="shared" si="13"/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259</v>
      </c>
      <c r="AT286" s="187" t="s">
        <v>135</v>
      </c>
      <c r="AU286" s="187" t="s">
        <v>21</v>
      </c>
      <c r="AY286" s="18" t="s">
        <v>132</v>
      </c>
      <c r="BE286" s="188">
        <f t="shared" si="14"/>
        <v>0</v>
      </c>
      <c r="BF286" s="188">
        <f t="shared" si="15"/>
        <v>0</v>
      </c>
      <c r="BG286" s="188">
        <f t="shared" si="16"/>
        <v>0</v>
      </c>
      <c r="BH286" s="188">
        <f t="shared" si="17"/>
        <v>0</v>
      </c>
      <c r="BI286" s="188">
        <f t="shared" si="18"/>
        <v>0</v>
      </c>
      <c r="BJ286" s="18" t="s">
        <v>141</v>
      </c>
      <c r="BK286" s="188">
        <f t="shared" si="19"/>
        <v>0</v>
      </c>
      <c r="BL286" s="18" t="s">
        <v>259</v>
      </c>
      <c r="BM286" s="187" t="s">
        <v>1526</v>
      </c>
    </row>
    <row r="287" spans="1:65" s="2" customFormat="1" ht="14.45" customHeight="1">
      <c r="A287" s="36"/>
      <c r="B287" s="37"/>
      <c r="C287" s="176" t="s">
        <v>595</v>
      </c>
      <c r="D287" s="176" t="s">
        <v>135</v>
      </c>
      <c r="E287" s="177" t="s">
        <v>553</v>
      </c>
      <c r="F287" s="178" t="s">
        <v>554</v>
      </c>
      <c r="G287" s="179" t="s">
        <v>373</v>
      </c>
      <c r="H287" s="180">
        <v>6</v>
      </c>
      <c r="I287" s="181"/>
      <c r="J287" s="182">
        <f t="shared" si="10"/>
        <v>0</v>
      </c>
      <c r="K287" s="178" t="s">
        <v>139</v>
      </c>
      <c r="L287" s="41"/>
      <c r="M287" s="183" t="s">
        <v>32</v>
      </c>
      <c r="N287" s="184" t="s">
        <v>51</v>
      </c>
      <c r="O287" s="66"/>
      <c r="P287" s="185">
        <f t="shared" si="11"/>
        <v>0</v>
      </c>
      <c r="Q287" s="185">
        <v>0</v>
      </c>
      <c r="R287" s="185">
        <f t="shared" si="12"/>
        <v>0</v>
      </c>
      <c r="S287" s="185">
        <v>1.6500000000000001E-2</v>
      </c>
      <c r="T287" s="186">
        <f t="shared" si="13"/>
        <v>9.9000000000000005E-2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259</v>
      </c>
      <c r="AT287" s="187" t="s">
        <v>135</v>
      </c>
      <c r="AU287" s="187" t="s">
        <v>21</v>
      </c>
      <c r="AY287" s="18" t="s">
        <v>132</v>
      </c>
      <c r="BE287" s="188">
        <f t="shared" si="14"/>
        <v>0</v>
      </c>
      <c r="BF287" s="188">
        <f t="shared" si="15"/>
        <v>0</v>
      </c>
      <c r="BG287" s="188">
        <f t="shared" si="16"/>
        <v>0</v>
      </c>
      <c r="BH287" s="188">
        <f t="shared" si="17"/>
        <v>0</v>
      </c>
      <c r="BI287" s="188">
        <f t="shared" si="18"/>
        <v>0</v>
      </c>
      <c r="BJ287" s="18" t="s">
        <v>141</v>
      </c>
      <c r="BK287" s="188">
        <f t="shared" si="19"/>
        <v>0</v>
      </c>
      <c r="BL287" s="18" t="s">
        <v>259</v>
      </c>
      <c r="BM287" s="187" t="s">
        <v>1527</v>
      </c>
    </row>
    <row r="288" spans="1:65" s="2" customFormat="1" ht="14.45" customHeight="1">
      <c r="A288" s="36"/>
      <c r="B288" s="37"/>
      <c r="C288" s="176" t="s">
        <v>599</v>
      </c>
      <c r="D288" s="176" t="s">
        <v>135</v>
      </c>
      <c r="E288" s="177" t="s">
        <v>557</v>
      </c>
      <c r="F288" s="178" t="s">
        <v>558</v>
      </c>
      <c r="G288" s="179" t="s">
        <v>242</v>
      </c>
      <c r="H288" s="180">
        <v>2.29</v>
      </c>
      <c r="I288" s="181"/>
      <c r="J288" s="182">
        <f t="shared" si="10"/>
        <v>0</v>
      </c>
      <c r="K288" s="178" t="s">
        <v>139</v>
      </c>
      <c r="L288" s="41"/>
      <c r="M288" s="183" t="s">
        <v>32</v>
      </c>
      <c r="N288" s="184" t="s">
        <v>51</v>
      </c>
      <c r="O288" s="66"/>
      <c r="P288" s="185">
        <f t="shared" si="11"/>
        <v>0</v>
      </c>
      <c r="Q288" s="185">
        <v>0</v>
      </c>
      <c r="R288" s="185">
        <f t="shared" si="12"/>
        <v>0</v>
      </c>
      <c r="S288" s="185">
        <v>0</v>
      </c>
      <c r="T288" s="186">
        <f t="shared" si="13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7" t="s">
        <v>259</v>
      </c>
      <c r="AT288" s="187" t="s">
        <v>135</v>
      </c>
      <c r="AU288" s="187" t="s">
        <v>21</v>
      </c>
      <c r="AY288" s="18" t="s">
        <v>132</v>
      </c>
      <c r="BE288" s="188">
        <f t="shared" si="14"/>
        <v>0</v>
      </c>
      <c r="BF288" s="188">
        <f t="shared" si="15"/>
        <v>0</v>
      </c>
      <c r="BG288" s="188">
        <f t="shared" si="16"/>
        <v>0</v>
      </c>
      <c r="BH288" s="188">
        <f t="shared" si="17"/>
        <v>0</v>
      </c>
      <c r="BI288" s="188">
        <f t="shared" si="18"/>
        <v>0</v>
      </c>
      <c r="BJ288" s="18" t="s">
        <v>141</v>
      </c>
      <c r="BK288" s="188">
        <f t="shared" si="19"/>
        <v>0</v>
      </c>
      <c r="BL288" s="18" t="s">
        <v>259</v>
      </c>
      <c r="BM288" s="187" t="s">
        <v>1528</v>
      </c>
    </row>
    <row r="289" spans="1:65" s="2" customFormat="1" ht="24.2" customHeight="1">
      <c r="A289" s="36"/>
      <c r="B289" s="37"/>
      <c r="C289" s="176" t="s">
        <v>605</v>
      </c>
      <c r="D289" s="176" t="s">
        <v>135</v>
      </c>
      <c r="E289" s="177" t="s">
        <v>561</v>
      </c>
      <c r="F289" s="178" t="s">
        <v>562</v>
      </c>
      <c r="G289" s="179" t="s">
        <v>242</v>
      </c>
      <c r="H289" s="180">
        <v>0.16600000000000001</v>
      </c>
      <c r="I289" s="181"/>
      <c r="J289" s="182">
        <f t="shared" si="10"/>
        <v>0</v>
      </c>
      <c r="K289" s="178" t="s">
        <v>139</v>
      </c>
      <c r="L289" s="41"/>
      <c r="M289" s="183" t="s">
        <v>32</v>
      </c>
      <c r="N289" s="184" t="s">
        <v>51</v>
      </c>
      <c r="O289" s="66"/>
      <c r="P289" s="185">
        <f t="shared" si="11"/>
        <v>0</v>
      </c>
      <c r="Q289" s="185">
        <v>0</v>
      </c>
      <c r="R289" s="185">
        <f t="shared" si="12"/>
        <v>0</v>
      </c>
      <c r="S289" s="185">
        <v>0</v>
      </c>
      <c r="T289" s="186">
        <f t="shared" si="13"/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259</v>
      </c>
      <c r="AT289" s="187" t="s">
        <v>135</v>
      </c>
      <c r="AU289" s="187" t="s">
        <v>21</v>
      </c>
      <c r="AY289" s="18" t="s">
        <v>132</v>
      </c>
      <c r="BE289" s="188">
        <f t="shared" si="14"/>
        <v>0</v>
      </c>
      <c r="BF289" s="188">
        <f t="shared" si="15"/>
        <v>0</v>
      </c>
      <c r="BG289" s="188">
        <f t="shared" si="16"/>
        <v>0</v>
      </c>
      <c r="BH289" s="188">
        <f t="shared" si="17"/>
        <v>0</v>
      </c>
      <c r="BI289" s="188">
        <f t="shared" si="18"/>
        <v>0</v>
      </c>
      <c r="BJ289" s="18" t="s">
        <v>141</v>
      </c>
      <c r="BK289" s="188">
        <f t="shared" si="19"/>
        <v>0</v>
      </c>
      <c r="BL289" s="18" t="s">
        <v>259</v>
      </c>
      <c r="BM289" s="187" t="s">
        <v>1529</v>
      </c>
    </row>
    <row r="290" spans="1:65" s="12" customFormat="1" ht="22.9" customHeight="1">
      <c r="B290" s="160"/>
      <c r="C290" s="161"/>
      <c r="D290" s="162" t="s">
        <v>78</v>
      </c>
      <c r="E290" s="174" t="s">
        <v>141</v>
      </c>
      <c r="F290" s="174" t="s">
        <v>217</v>
      </c>
      <c r="G290" s="161"/>
      <c r="H290" s="161"/>
      <c r="I290" s="164"/>
      <c r="J290" s="175">
        <f>BK290</f>
        <v>0</v>
      </c>
      <c r="K290" s="161"/>
      <c r="L290" s="166"/>
      <c r="M290" s="167"/>
      <c r="N290" s="168"/>
      <c r="O290" s="168"/>
      <c r="P290" s="169">
        <f>P291</f>
        <v>0</v>
      </c>
      <c r="Q290" s="168"/>
      <c r="R290" s="169">
        <f>R291</f>
        <v>11.668355</v>
      </c>
      <c r="S290" s="168"/>
      <c r="T290" s="170">
        <f>T291</f>
        <v>0</v>
      </c>
      <c r="AR290" s="171" t="s">
        <v>21</v>
      </c>
      <c r="AT290" s="172" t="s">
        <v>78</v>
      </c>
      <c r="AU290" s="172" t="s">
        <v>21</v>
      </c>
      <c r="AY290" s="171" t="s">
        <v>132</v>
      </c>
      <c r="BK290" s="173">
        <f>BK291</f>
        <v>0</v>
      </c>
    </row>
    <row r="291" spans="1:65" s="2" customFormat="1" ht="24.2" customHeight="1">
      <c r="A291" s="36"/>
      <c r="B291" s="37"/>
      <c r="C291" s="176" t="s">
        <v>609</v>
      </c>
      <c r="D291" s="176" t="s">
        <v>135</v>
      </c>
      <c r="E291" s="177" t="s">
        <v>219</v>
      </c>
      <c r="F291" s="178" t="s">
        <v>220</v>
      </c>
      <c r="G291" s="179" t="s">
        <v>221</v>
      </c>
      <c r="H291" s="180">
        <v>51.5</v>
      </c>
      <c r="I291" s="181"/>
      <c r="J291" s="182">
        <f>ROUND(I291*H291,2)</f>
        <v>0</v>
      </c>
      <c r="K291" s="178" t="s">
        <v>139</v>
      </c>
      <c r="L291" s="41"/>
      <c r="M291" s="183" t="s">
        <v>32</v>
      </c>
      <c r="N291" s="184" t="s">
        <v>51</v>
      </c>
      <c r="O291" s="66"/>
      <c r="P291" s="185">
        <f>O291*H291</f>
        <v>0</v>
      </c>
      <c r="Q291" s="185">
        <v>0.22656999999999999</v>
      </c>
      <c r="R291" s="185">
        <f>Q291*H291</f>
        <v>11.668355</v>
      </c>
      <c r="S291" s="185">
        <v>0</v>
      </c>
      <c r="T291" s="18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7" t="s">
        <v>150</v>
      </c>
      <c r="AT291" s="187" t="s">
        <v>135</v>
      </c>
      <c r="AU291" s="187" t="s">
        <v>141</v>
      </c>
      <c r="AY291" s="18" t="s">
        <v>132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8" t="s">
        <v>141</v>
      </c>
      <c r="BK291" s="188">
        <f>ROUND(I291*H291,2)</f>
        <v>0</v>
      </c>
      <c r="BL291" s="18" t="s">
        <v>150</v>
      </c>
      <c r="BM291" s="187" t="s">
        <v>1530</v>
      </c>
    </row>
    <row r="292" spans="1:65" s="12" customFormat="1" ht="25.9" customHeight="1">
      <c r="B292" s="160"/>
      <c r="C292" s="161"/>
      <c r="D292" s="162" t="s">
        <v>78</v>
      </c>
      <c r="E292" s="163" t="s">
        <v>564</v>
      </c>
      <c r="F292" s="163" t="s">
        <v>565</v>
      </c>
      <c r="G292" s="161"/>
      <c r="H292" s="161"/>
      <c r="I292" s="164"/>
      <c r="J292" s="165">
        <f>BK292</f>
        <v>0</v>
      </c>
      <c r="K292" s="161"/>
      <c r="L292" s="166"/>
      <c r="M292" s="167"/>
      <c r="N292" s="168"/>
      <c r="O292" s="168"/>
      <c r="P292" s="169">
        <f>P293+P309+P335+P339+P341+P343+P355+P358+P364+P371+P390+P395</f>
        <v>0</v>
      </c>
      <c r="Q292" s="168"/>
      <c r="R292" s="169">
        <f>R293+R309+R335+R339+R341+R343+R355+R358+R364+R371+R390+R395</f>
        <v>8.696947419999999</v>
      </c>
      <c r="S292" s="168"/>
      <c r="T292" s="170">
        <f>T293+T309+T335+T339+T341+T343+T355+T358+T364+T371+T390+T395</f>
        <v>1.26677157</v>
      </c>
      <c r="AR292" s="171" t="s">
        <v>141</v>
      </c>
      <c r="AT292" s="172" t="s">
        <v>78</v>
      </c>
      <c r="AU292" s="172" t="s">
        <v>79</v>
      </c>
      <c r="AY292" s="171" t="s">
        <v>132</v>
      </c>
      <c r="BK292" s="173">
        <f>BK293+BK309+BK335+BK339+BK341+BK343+BK355+BK358+BK364+BK371+BK390+BK395</f>
        <v>0</v>
      </c>
    </row>
    <row r="293" spans="1:65" s="12" customFormat="1" ht="22.9" customHeight="1">
      <c r="B293" s="160"/>
      <c r="C293" s="161"/>
      <c r="D293" s="162" t="s">
        <v>78</v>
      </c>
      <c r="E293" s="174" t="s">
        <v>566</v>
      </c>
      <c r="F293" s="174" t="s">
        <v>567</v>
      </c>
      <c r="G293" s="161"/>
      <c r="H293" s="161"/>
      <c r="I293" s="164"/>
      <c r="J293" s="175">
        <f>BK293</f>
        <v>0</v>
      </c>
      <c r="K293" s="161"/>
      <c r="L293" s="166"/>
      <c r="M293" s="167"/>
      <c r="N293" s="168"/>
      <c r="O293" s="168"/>
      <c r="P293" s="169">
        <f>SUM(P294:P308)</f>
        <v>0</v>
      </c>
      <c r="Q293" s="168"/>
      <c r="R293" s="169">
        <f>SUM(R294:R308)</f>
        <v>0.57249760000000005</v>
      </c>
      <c r="S293" s="168"/>
      <c r="T293" s="170">
        <f>SUM(T294:T308)</f>
        <v>0.37619999999999992</v>
      </c>
      <c r="AR293" s="171" t="s">
        <v>141</v>
      </c>
      <c r="AT293" s="172" t="s">
        <v>78</v>
      </c>
      <c r="AU293" s="172" t="s">
        <v>21</v>
      </c>
      <c r="AY293" s="171" t="s">
        <v>132</v>
      </c>
      <c r="BK293" s="173">
        <f>SUM(BK294:BK308)</f>
        <v>0</v>
      </c>
    </row>
    <row r="294" spans="1:65" s="2" customFormat="1" ht="24.2" customHeight="1">
      <c r="A294" s="36"/>
      <c r="B294" s="37"/>
      <c r="C294" s="176" t="s">
        <v>615</v>
      </c>
      <c r="D294" s="176" t="s">
        <v>135</v>
      </c>
      <c r="E294" s="177" t="s">
        <v>569</v>
      </c>
      <c r="F294" s="178" t="s">
        <v>570</v>
      </c>
      <c r="G294" s="179" t="s">
        <v>191</v>
      </c>
      <c r="H294" s="180">
        <v>83.563000000000002</v>
      </c>
      <c r="I294" s="181"/>
      <c r="J294" s="182">
        <f>ROUND(I294*H294,2)</f>
        <v>0</v>
      </c>
      <c r="K294" s="178" t="s">
        <v>139</v>
      </c>
      <c r="L294" s="41"/>
      <c r="M294" s="183" t="s">
        <v>32</v>
      </c>
      <c r="N294" s="184" t="s">
        <v>51</v>
      </c>
      <c r="O294" s="66"/>
      <c r="P294" s="185">
        <f>O294*H294</f>
        <v>0</v>
      </c>
      <c r="Q294" s="185">
        <v>0</v>
      </c>
      <c r="R294" s="185">
        <f>Q294*H294</f>
        <v>0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259</v>
      </c>
      <c r="AT294" s="187" t="s">
        <v>135</v>
      </c>
      <c r="AU294" s="187" t="s">
        <v>141</v>
      </c>
      <c r="AY294" s="18" t="s">
        <v>132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8" t="s">
        <v>141</v>
      </c>
      <c r="BK294" s="188">
        <f>ROUND(I294*H294,2)</f>
        <v>0</v>
      </c>
      <c r="BL294" s="18" t="s">
        <v>259</v>
      </c>
      <c r="BM294" s="187" t="s">
        <v>1531</v>
      </c>
    </row>
    <row r="295" spans="1:65" s="13" customFormat="1">
      <c r="B295" s="194"/>
      <c r="C295" s="195"/>
      <c r="D295" s="196" t="s">
        <v>193</v>
      </c>
      <c r="E295" s="197" t="s">
        <v>32</v>
      </c>
      <c r="F295" s="198" t="s">
        <v>1532</v>
      </c>
      <c r="G295" s="195"/>
      <c r="H295" s="199">
        <v>83.563000000000002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193</v>
      </c>
      <c r="AU295" s="205" t="s">
        <v>141</v>
      </c>
      <c r="AV295" s="13" t="s">
        <v>141</v>
      </c>
      <c r="AW295" s="13" t="s">
        <v>41</v>
      </c>
      <c r="AX295" s="13" t="s">
        <v>79</v>
      </c>
      <c r="AY295" s="205" t="s">
        <v>132</v>
      </c>
    </row>
    <row r="296" spans="1:65" s="14" customFormat="1">
      <c r="B296" s="206"/>
      <c r="C296" s="207"/>
      <c r="D296" s="196" t="s">
        <v>193</v>
      </c>
      <c r="E296" s="208" t="s">
        <v>32</v>
      </c>
      <c r="F296" s="209" t="s">
        <v>195</v>
      </c>
      <c r="G296" s="207"/>
      <c r="H296" s="210">
        <v>83.563000000000002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193</v>
      </c>
      <c r="AU296" s="216" t="s">
        <v>141</v>
      </c>
      <c r="AV296" s="14" t="s">
        <v>150</v>
      </c>
      <c r="AW296" s="14" t="s">
        <v>41</v>
      </c>
      <c r="AX296" s="14" t="s">
        <v>21</v>
      </c>
      <c r="AY296" s="216" t="s">
        <v>132</v>
      </c>
    </row>
    <row r="297" spans="1:65" s="2" customFormat="1" ht="14.45" customHeight="1">
      <c r="A297" s="36"/>
      <c r="B297" s="37"/>
      <c r="C297" s="217" t="s">
        <v>620</v>
      </c>
      <c r="D297" s="217" t="s">
        <v>234</v>
      </c>
      <c r="E297" s="218" t="s">
        <v>965</v>
      </c>
      <c r="F297" s="219" t="s">
        <v>966</v>
      </c>
      <c r="G297" s="220" t="s">
        <v>967</v>
      </c>
      <c r="H297" s="221">
        <v>91.521000000000001</v>
      </c>
      <c r="I297" s="222"/>
      <c r="J297" s="223">
        <f>ROUND(I297*H297,2)</f>
        <v>0</v>
      </c>
      <c r="K297" s="219" t="s">
        <v>139</v>
      </c>
      <c r="L297" s="224"/>
      <c r="M297" s="225" t="s">
        <v>32</v>
      </c>
      <c r="N297" s="226" t="s">
        <v>51</v>
      </c>
      <c r="O297" s="66"/>
      <c r="P297" s="185">
        <f>O297*H297</f>
        <v>0</v>
      </c>
      <c r="Q297" s="185">
        <v>1E-3</v>
      </c>
      <c r="R297" s="185">
        <f>Q297*H297</f>
        <v>9.1521000000000005E-2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342</v>
      </c>
      <c r="AT297" s="187" t="s">
        <v>234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1533</v>
      </c>
    </row>
    <row r="298" spans="1:65" s="2" customFormat="1" ht="14.45" customHeight="1">
      <c r="A298" s="36"/>
      <c r="B298" s="37"/>
      <c r="C298" s="176" t="s">
        <v>625</v>
      </c>
      <c r="D298" s="176" t="s">
        <v>135</v>
      </c>
      <c r="E298" s="177" t="s">
        <v>579</v>
      </c>
      <c r="F298" s="178" t="s">
        <v>580</v>
      </c>
      <c r="G298" s="179" t="s">
        <v>191</v>
      </c>
      <c r="H298" s="180">
        <v>83.6</v>
      </c>
      <c r="I298" s="181"/>
      <c r="J298" s="182">
        <f>ROUND(I298*H298,2)</f>
        <v>0</v>
      </c>
      <c r="K298" s="178" t="s">
        <v>139</v>
      </c>
      <c r="L298" s="41"/>
      <c r="M298" s="183" t="s">
        <v>32</v>
      </c>
      <c r="N298" s="184" t="s">
        <v>51</v>
      </c>
      <c r="O298" s="66"/>
      <c r="P298" s="185">
        <f>O298*H298</f>
        <v>0</v>
      </c>
      <c r="Q298" s="185">
        <v>0</v>
      </c>
      <c r="R298" s="185">
        <f>Q298*H298</f>
        <v>0</v>
      </c>
      <c r="S298" s="185">
        <v>4.4999999999999997E-3</v>
      </c>
      <c r="T298" s="186">
        <f>S298*H298</f>
        <v>0.37619999999999992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150</v>
      </c>
      <c r="AT298" s="187" t="s">
        <v>135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150</v>
      </c>
      <c r="BM298" s="187" t="s">
        <v>1534</v>
      </c>
    </row>
    <row r="299" spans="1:65" s="2" customFormat="1" ht="24.2" customHeight="1">
      <c r="A299" s="36"/>
      <c r="B299" s="37"/>
      <c r="C299" s="176" t="s">
        <v>629</v>
      </c>
      <c r="D299" s="176" t="s">
        <v>135</v>
      </c>
      <c r="E299" s="177" t="s">
        <v>970</v>
      </c>
      <c r="F299" s="178" t="s">
        <v>971</v>
      </c>
      <c r="G299" s="179" t="s">
        <v>191</v>
      </c>
      <c r="H299" s="180">
        <v>4.9059999999999997</v>
      </c>
      <c r="I299" s="181"/>
      <c r="J299" s="182">
        <f>ROUND(I299*H299,2)</f>
        <v>0</v>
      </c>
      <c r="K299" s="178" t="s">
        <v>139</v>
      </c>
      <c r="L299" s="41"/>
      <c r="M299" s="183" t="s">
        <v>32</v>
      </c>
      <c r="N299" s="184" t="s">
        <v>51</v>
      </c>
      <c r="O299" s="66"/>
      <c r="P299" s="185">
        <f>O299*H299</f>
        <v>0</v>
      </c>
      <c r="Q299" s="185">
        <v>0</v>
      </c>
      <c r="R299" s="185">
        <f>Q299*H299</f>
        <v>0</v>
      </c>
      <c r="S299" s="185">
        <v>0</v>
      </c>
      <c r="T299" s="18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7" t="s">
        <v>259</v>
      </c>
      <c r="AT299" s="187" t="s">
        <v>135</v>
      </c>
      <c r="AU299" s="187" t="s">
        <v>141</v>
      </c>
      <c r="AY299" s="18" t="s">
        <v>132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18" t="s">
        <v>141</v>
      </c>
      <c r="BK299" s="188">
        <f>ROUND(I299*H299,2)</f>
        <v>0</v>
      </c>
      <c r="BL299" s="18" t="s">
        <v>259</v>
      </c>
      <c r="BM299" s="187" t="s">
        <v>1535</v>
      </c>
    </row>
    <row r="300" spans="1:65" s="2" customFormat="1" ht="14.45" customHeight="1">
      <c r="A300" s="36"/>
      <c r="B300" s="37"/>
      <c r="C300" s="217" t="s">
        <v>634</v>
      </c>
      <c r="D300" s="217" t="s">
        <v>234</v>
      </c>
      <c r="E300" s="218" t="s">
        <v>973</v>
      </c>
      <c r="F300" s="219" t="s">
        <v>974</v>
      </c>
      <c r="G300" s="220" t="s">
        <v>242</v>
      </c>
      <c r="H300" s="221">
        <v>5.0000000000000001E-3</v>
      </c>
      <c r="I300" s="222"/>
      <c r="J300" s="223">
        <f>ROUND(I300*H300,2)</f>
        <v>0</v>
      </c>
      <c r="K300" s="219" t="s">
        <v>32</v>
      </c>
      <c r="L300" s="224"/>
      <c r="M300" s="225" t="s">
        <v>32</v>
      </c>
      <c r="N300" s="226" t="s">
        <v>51</v>
      </c>
      <c r="O300" s="66"/>
      <c r="P300" s="185">
        <f>O300*H300</f>
        <v>0</v>
      </c>
      <c r="Q300" s="185">
        <v>1</v>
      </c>
      <c r="R300" s="185">
        <f>Q300*H300</f>
        <v>5.0000000000000001E-3</v>
      </c>
      <c r="S300" s="185">
        <v>0</v>
      </c>
      <c r="T300" s="18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7" t="s">
        <v>342</v>
      </c>
      <c r="AT300" s="187" t="s">
        <v>234</v>
      </c>
      <c r="AU300" s="187" t="s">
        <v>141</v>
      </c>
      <c r="AY300" s="18" t="s">
        <v>132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8" t="s">
        <v>141</v>
      </c>
      <c r="BK300" s="188">
        <f>ROUND(I300*H300,2)</f>
        <v>0</v>
      </c>
      <c r="BL300" s="18" t="s">
        <v>259</v>
      </c>
      <c r="BM300" s="187" t="s">
        <v>1536</v>
      </c>
    </row>
    <row r="301" spans="1:65" s="13" customFormat="1">
      <c r="B301" s="194"/>
      <c r="C301" s="195"/>
      <c r="D301" s="196" t="s">
        <v>193</v>
      </c>
      <c r="E301" s="195"/>
      <c r="F301" s="198" t="s">
        <v>976</v>
      </c>
      <c r="G301" s="195"/>
      <c r="H301" s="199">
        <v>5.0000000000000001E-3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193</v>
      </c>
      <c r="AU301" s="205" t="s">
        <v>141</v>
      </c>
      <c r="AV301" s="13" t="s">
        <v>141</v>
      </c>
      <c r="AW301" s="13" t="s">
        <v>4</v>
      </c>
      <c r="AX301" s="13" t="s">
        <v>21</v>
      </c>
      <c r="AY301" s="205" t="s">
        <v>132</v>
      </c>
    </row>
    <row r="302" spans="1:65" s="2" customFormat="1" ht="14.45" customHeight="1">
      <c r="A302" s="36"/>
      <c r="B302" s="37"/>
      <c r="C302" s="176" t="s">
        <v>640</v>
      </c>
      <c r="D302" s="176" t="s">
        <v>135</v>
      </c>
      <c r="E302" s="177" t="s">
        <v>583</v>
      </c>
      <c r="F302" s="178" t="s">
        <v>584</v>
      </c>
      <c r="G302" s="179" t="s">
        <v>191</v>
      </c>
      <c r="H302" s="180">
        <v>83.563000000000002</v>
      </c>
      <c r="I302" s="181"/>
      <c r="J302" s="182">
        <f>ROUND(I302*H302,2)</f>
        <v>0</v>
      </c>
      <c r="K302" s="178" t="s">
        <v>139</v>
      </c>
      <c r="L302" s="41"/>
      <c r="M302" s="183" t="s">
        <v>32</v>
      </c>
      <c r="N302" s="184" t="s">
        <v>51</v>
      </c>
      <c r="O302" s="66"/>
      <c r="P302" s="185">
        <f>O302*H302</f>
        <v>0</v>
      </c>
      <c r="Q302" s="185">
        <v>4.0000000000000002E-4</v>
      </c>
      <c r="R302" s="185">
        <f>Q302*H302</f>
        <v>3.3425200000000002E-2</v>
      </c>
      <c r="S302" s="185">
        <v>0</v>
      </c>
      <c r="T302" s="18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7" t="s">
        <v>259</v>
      </c>
      <c r="AT302" s="187" t="s">
        <v>135</v>
      </c>
      <c r="AU302" s="187" t="s">
        <v>141</v>
      </c>
      <c r="AY302" s="18" t="s">
        <v>132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8" t="s">
        <v>141</v>
      </c>
      <c r="BK302" s="188">
        <f>ROUND(I302*H302,2)</f>
        <v>0</v>
      </c>
      <c r="BL302" s="18" t="s">
        <v>259</v>
      </c>
      <c r="BM302" s="187" t="s">
        <v>1537</v>
      </c>
    </row>
    <row r="303" spans="1:65" s="2" customFormat="1" ht="14.45" customHeight="1">
      <c r="A303" s="36"/>
      <c r="B303" s="37"/>
      <c r="C303" s="217" t="s">
        <v>645</v>
      </c>
      <c r="D303" s="217" t="s">
        <v>234</v>
      </c>
      <c r="E303" s="218" t="s">
        <v>587</v>
      </c>
      <c r="F303" s="219" t="s">
        <v>978</v>
      </c>
      <c r="G303" s="220" t="s">
        <v>191</v>
      </c>
      <c r="H303" s="221">
        <v>100.276</v>
      </c>
      <c r="I303" s="222"/>
      <c r="J303" s="223">
        <f>ROUND(I303*H303,2)</f>
        <v>0</v>
      </c>
      <c r="K303" s="219" t="s">
        <v>139</v>
      </c>
      <c r="L303" s="224"/>
      <c r="M303" s="225" t="s">
        <v>32</v>
      </c>
      <c r="N303" s="226" t="s">
        <v>51</v>
      </c>
      <c r="O303" s="66"/>
      <c r="P303" s="185">
        <f>O303*H303</f>
        <v>0</v>
      </c>
      <c r="Q303" s="185">
        <v>3.8800000000000002E-3</v>
      </c>
      <c r="R303" s="185">
        <f>Q303*H303</f>
        <v>0.38907088000000001</v>
      </c>
      <c r="S303" s="185">
        <v>0</v>
      </c>
      <c r="T303" s="18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7" t="s">
        <v>342</v>
      </c>
      <c r="AT303" s="187" t="s">
        <v>234</v>
      </c>
      <c r="AU303" s="187" t="s">
        <v>141</v>
      </c>
      <c r="AY303" s="18" t="s">
        <v>132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18" t="s">
        <v>141</v>
      </c>
      <c r="BK303" s="188">
        <f>ROUND(I303*H303,2)</f>
        <v>0</v>
      </c>
      <c r="BL303" s="18" t="s">
        <v>259</v>
      </c>
      <c r="BM303" s="187" t="s">
        <v>1538</v>
      </c>
    </row>
    <row r="304" spans="1:65" s="13" customFormat="1">
      <c r="B304" s="194"/>
      <c r="C304" s="195"/>
      <c r="D304" s="196" t="s">
        <v>193</v>
      </c>
      <c r="E304" s="195"/>
      <c r="F304" s="198" t="s">
        <v>1539</v>
      </c>
      <c r="G304" s="195"/>
      <c r="H304" s="199">
        <v>100.276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193</v>
      </c>
      <c r="AU304" s="205" t="s">
        <v>141</v>
      </c>
      <c r="AV304" s="13" t="s">
        <v>141</v>
      </c>
      <c r="AW304" s="13" t="s">
        <v>4</v>
      </c>
      <c r="AX304" s="13" t="s">
        <v>21</v>
      </c>
      <c r="AY304" s="205" t="s">
        <v>132</v>
      </c>
    </row>
    <row r="305" spans="1:65" s="2" customFormat="1" ht="24.2" customHeight="1">
      <c r="A305" s="36"/>
      <c r="B305" s="37"/>
      <c r="C305" s="176" t="s">
        <v>650</v>
      </c>
      <c r="D305" s="176" t="s">
        <v>135</v>
      </c>
      <c r="E305" s="177" t="s">
        <v>592</v>
      </c>
      <c r="F305" s="178" t="s">
        <v>593</v>
      </c>
      <c r="G305" s="179" t="s">
        <v>191</v>
      </c>
      <c r="H305" s="180">
        <v>83.563000000000002</v>
      </c>
      <c r="I305" s="181"/>
      <c r="J305" s="182">
        <f>ROUND(I305*H305,2)</f>
        <v>0</v>
      </c>
      <c r="K305" s="178" t="s">
        <v>139</v>
      </c>
      <c r="L305" s="41"/>
      <c r="M305" s="183" t="s">
        <v>32</v>
      </c>
      <c r="N305" s="184" t="s">
        <v>51</v>
      </c>
      <c r="O305" s="66"/>
      <c r="P305" s="185">
        <f>O305*H305</f>
        <v>0</v>
      </c>
      <c r="Q305" s="185">
        <v>4.0000000000000003E-5</v>
      </c>
      <c r="R305" s="185">
        <f>Q305*H305</f>
        <v>3.3425200000000003E-3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259</v>
      </c>
      <c r="AT305" s="187" t="s">
        <v>135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1540</v>
      </c>
    </row>
    <row r="306" spans="1:65" s="2" customFormat="1" ht="14.45" customHeight="1">
      <c r="A306" s="36"/>
      <c r="B306" s="37"/>
      <c r="C306" s="217" t="s">
        <v>655</v>
      </c>
      <c r="D306" s="217" t="s">
        <v>234</v>
      </c>
      <c r="E306" s="218" t="s">
        <v>596</v>
      </c>
      <c r="F306" s="219" t="s">
        <v>597</v>
      </c>
      <c r="G306" s="220" t="s">
        <v>191</v>
      </c>
      <c r="H306" s="221">
        <v>100.276</v>
      </c>
      <c r="I306" s="222"/>
      <c r="J306" s="223">
        <f>ROUND(I306*H306,2)</f>
        <v>0</v>
      </c>
      <c r="K306" s="219" t="s">
        <v>139</v>
      </c>
      <c r="L306" s="224"/>
      <c r="M306" s="225" t="s">
        <v>32</v>
      </c>
      <c r="N306" s="226" t="s">
        <v>51</v>
      </c>
      <c r="O306" s="66"/>
      <c r="P306" s="185">
        <f>O306*H306</f>
        <v>0</v>
      </c>
      <c r="Q306" s="185">
        <v>5.0000000000000001E-4</v>
      </c>
      <c r="R306" s="185">
        <f>Q306*H306</f>
        <v>5.0138000000000002E-2</v>
      </c>
      <c r="S306" s="185">
        <v>0</v>
      </c>
      <c r="T306" s="18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7" t="s">
        <v>342</v>
      </c>
      <c r="AT306" s="187" t="s">
        <v>234</v>
      </c>
      <c r="AU306" s="187" t="s">
        <v>141</v>
      </c>
      <c r="AY306" s="18" t="s">
        <v>132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18" t="s">
        <v>141</v>
      </c>
      <c r="BK306" s="188">
        <f>ROUND(I306*H306,2)</f>
        <v>0</v>
      </c>
      <c r="BL306" s="18" t="s">
        <v>259</v>
      </c>
      <c r="BM306" s="187" t="s">
        <v>1541</v>
      </c>
    </row>
    <row r="307" spans="1:65" s="13" customFormat="1">
      <c r="B307" s="194"/>
      <c r="C307" s="195"/>
      <c r="D307" s="196" t="s">
        <v>193</v>
      </c>
      <c r="E307" s="195"/>
      <c r="F307" s="198" t="s">
        <v>1539</v>
      </c>
      <c r="G307" s="195"/>
      <c r="H307" s="199">
        <v>100.276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193</v>
      </c>
      <c r="AU307" s="205" t="s">
        <v>141</v>
      </c>
      <c r="AV307" s="13" t="s">
        <v>141</v>
      </c>
      <c r="AW307" s="13" t="s">
        <v>4</v>
      </c>
      <c r="AX307" s="13" t="s">
        <v>21</v>
      </c>
      <c r="AY307" s="205" t="s">
        <v>132</v>
      </c>
    </row>
    <row r="308" spans="1:65" s="2" customFormat="1" ht="24.2" customHeight="1">
      <c r="A308" s="36"/>
      <c r="B308" s="37"/>
      <c r="C308" s="176" t="s">
        <v>659</v>
      </c>
      <c r="D308" s="176" t="s">
        <v>135</v>
      </c>
      <c r="E308" s="177" t="s">
        <v>1388</v>
      </c>
      <c r="F308" s="178" t="s">
        <v>1389</v>
      </c>
      <c r="G308" s="179" t="s">
        <v>242</v>
      </c>
      <c r="H308" s="180">
        <v>0.57199999999999995</v>
      </c>
      <c r="I308" s="181"/>
      <c r="J308" s="182">
        <f>ROUND(I308*H308,2)</f>
        <v>0</v>
      </c>
      <c r="K308" s="178" t="s">
        <v>139</v>
      </c>
      <c r="L308" s="41"/>
      <c r="M308" s="183" t="s">
        <v>32</v>
      </c>
      <c r="N308" s="184" t="s">
        <v>51</v>
      </c>
      <c r="O308" s="66"/>
      <c r="P308" s="185">
        <f>O308*H308</f>
        <v>0</v>
      </c>
      <c r="Q308" s="185">
        <v>0</v>
      </c>
      <c r="R308" s="185">
        <f>Q308*H308</f>
        <v>0</v>
      </c>
      <c r="S308" s="185">
        <v>0</v>
      </c>
      <c r="T308" s="18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7" t="s">
        <v>259</v>
      </c>
      <c r="AT308" s="187" t="s">
        <v>135</v>
      </c>
      <c r="AU308" s="187" t="s">
        <v>141</v>
      </c>
      <c r="AY308" s="18" t="s">
        <v>132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18" t="s">
        <v>141</v>
      </c>
      <c r="BK308" s="188">
        <f>ROUND(I308*H308,2)</f>
        <v>0</v>
      </c>
      <c r="BL308" s="18" t="s">
        <v>259</v>
      </c>
      <c r="BM308" s="187" t="s">
        <v>1542</v>
      </c>
    </row>
    <row r="309" spans="1:65" s="12" customFormat="1" ht="22.9" customHeight="1">
      <c r="B309" s="160"/>
      <c r="C309" s="161"/>
      <c r="D309" s="162" t="s">
        <v>78</v>
      </c>
      <c r="E309" s="174" t="s">
        <v>603</v>
      </c>
      <c r="F309" s="174" t="s">
        <v>604</v>
      </c>
      <c r="G309" s="161"/>
      <c r="H309" s="161"/>
      <c r="I309" s="164"/>
      <c r="J309" s="175">
        <f>BK309</f>
        <v>0</v>
      </c>
      <c r="K309" s="161"/>
      <c r="L309" s="166"/>
      <c r="M309" s="167"/>
      <c r="N309" s="168"/>
      <c r="O309" s="168"/>
      <c r="P309" s="169">
        <f>SUM(P310:P334)</f>
        <v>0</v>
      </c>
      <c r="Q309" s="168"/>
      <c r="R309" s="169">
        <f>SUM(R310:R334)</f>
        <v>2.9866145999999993</v>
      </c>
      <c r="S309" s="168"/>
      <c r="T309" s="170">
        <f>SUM(T310:T334)</f>
        <v>0</v>
      </c>
      <c r="AR309" s="171" t="s">
        <v>141</v>
      </c>
      <c r="AT309" s="172" t="s">
        <v>78</v>
      </c>
      <c r="AU309" s="172" t="s">
        <v>21</v>
      </c>
      <c r="AY309" s="171" t="s">
        <v>132</v>
      </c>
      <c r="BK309" s="173">
        <f>SUM(BK310:BK334)</f>
        <v>0</v>
      </c>
    </row>
    <row r="310" spans="1:65" s="2" customFormat="1" ht="14.45" customHeight="1">
      <c r="A310" s="36"/>
      <c r="B310" s="37"/>
      <c r="C310" s="176" t="s">
        <v>663</v>
      </c>
      <c r="D310" s="176" t="s">
        <v>135</v>
      </c>
      <c r="E310" s="177" t="s">
        <v>606</v>
      </c>
      <c r="F310" s="178" t="s">
        <v>607</v>
      </c>
      <c r="G310" s="179" t="s">
        <v>191</v>
      </c>
      <c r="H310" s="180">
        <v>122.72</v>
      </c>
      <c r="I310" s="181"/>
      <c r="J310" s="182">
        <f>ROUND(I310*H310,2)</f>
        <v>0</v>
      </c>
      <c r="K310" s="178" t="s">
        <v>139</v>
      </c>
      <c r="L310" s="41"/>
      <c r="M310" s="183" t="s">
        <v>32</v>
      </c>
      <c r="N310" s="184" t="s">
        <v>51</v>
      </c>
      <c r="O310" s="66"/>
      <c r="P310" s="185">
        <f>O310*H310</f>
        <v>0</v>
      </c>
      <c r="Q310" s="185">
        <v>6.0299999999999998E-3</v>
      </c>
      <c r="R310" s="185">
        <f>Q310*H310</f>
        <v>0.74000159999999993</v>
      </c>
      <c r="S310" s="185">
        <v>0</v>
      </c>
      <c r="T310" s="18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7" t="s">
        <v>259</v>
      </c>
      <c r="AT310" s="187" t="s">
        <v>135</v>
      </c>
      <c r="AU310" s="187" t="s">
        <v>141</v>
      </c>
      <c r="AY310" s="18" t="s">
        <v>132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18" t="s">
        <v>141</v>
      </c>
      <c r="BK310" s="188">
        <f>ROUND(I310*H310,2)</f>
        <v>0</v>
      </c>
      <c r="BL310" s="18" t="s">
        <v>259</v>
      </c>
      <c r="BM310" s="187" t="s">
        <v>1543</v>
      </c>
    </row>
    <row r="311" spans="1:65" s="2" customFormat="1" ht="14.45" customHeight="1">
      <c r="A311" s="36"/>
      <c r="B311" s="37"/>
      <c r="C311" s="217" t="s">
        <v>669</v>
      </c>
      <c r="D311" s="217" t="s">
        <v>234</v>
      </c>
      <c r="E311" s="218" t="s">
        <v>610</v>
      </c>
      <c r="F311" s="219" t="s">
        <v>611</v>
      </c>
      <c r="G311" s="220" t="s">
        <v>198</v>
      </c>
      <c r="H311" s="221">
        <v>15.462</v>
      </c>
      <c r="I311" s="222"/>
      <c r="J311" s="223">
        <f>ROUND(I311*H311,2)</f>
        <v>0</v>
      </c>
      <c r="K311" s="219" t="s">
        <v>139</v>
      </c>
      <c r="L311" s="224"/>
      <c r="M311" s="225" t="s">
        <v>32</v>
      </c>
      <c r="N311" s="226" t="s">
        <v>51</v>
      </c>
      <c r="O311" s="66"/>
      <c r="P311" s="185">
        <f>O311*H311</f>
        <v>0</v>
      </c>
      <c r="Q311" s="185">
        <v>0.04</v>
      </c>
      <c r="R311" s="185">
        <f>Q311*H311</f>
        <v>0.61848000000000003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342</v>
      </c>
      <c r="AT311" s="187" t="s">
        <v>234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1544</v>
      </c>
    </row>
    <row r="312" spans="1:65" s="13" customFormat="1">
      <c r="B312" s="194"/>
      <c r="C312" s="195"/>
      <c r="D312" s="196" t="s">
        <v>193</v>
      </c>
      <c r="E312" s="197" t="s">
        <v>32</v>
      </c>
      <c r="F312" s="198" t="s">
        <v>613</v>
      </c>
      <c r="G312" s="195"/>
      <c r="H312" s="199">
        <v>14.726000000000001</v>
      </c>
      <c r="I312" s="200"/>
      <c r="J312" s="195"/>
      <c r="K312" s="195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193</v>
      </c>
      <c r="AU312" s="205" t="s">
        <v>141</v>
      </c>
      <c r="AV312" s="13" t="s">
        <v>141</v>
      </c>
      <c r="AW312" s="13" t="s">
        <v>41</v>
      </c>
      <c r="AX312" s="13" t="s">
        <v>21</v>
      </c>
      <c r="AY312" s="205" t="s">
        <v>132</v>
      </c>
    </row>
    <row r="313" spans="1:65" s="13" customFormat="1">
      <c r="B313" s="194"/>
      <c r="C313" s="195"/>
      <c r="D313" s="196" t="s">
        <v>193</v>
      </c>
      <c r="E313" s="195"/>
      <c r="F313" s="198" t="s">
        <v>614</v>
      </c>
      <c r="G313" s="195"/>
      <c r="H313" s="199">
        <v>15.462</v>
      </c>
      <c r="I313" s="200"/>
      <c r="J313" s="195"/>
      <c r="K313" s="195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193</v>
      </c>
      <c r="AU313" s="205" t="s">
        <v>141</v>
      </c>
      <c r="AV313" s="13" t="s">
        <v>141</v>
      </c>
      <c r="AW313" s="13" t="s">
        <v>4</v>
      </c>
      <c r="AX313" s="13" t="s">
        <v>21</v>
      </c>
      <c r="AY313" s="205" t="s">
        <v>132</v>
      </c>
    </row>
    <row r="314" spans="1:65" s="2" customFormat="1" ht="24.2" customHeight="1">
      <c r="A314" s="36"/>
      <c r="B314" s="37"/>
      <c r="C314" s="176" t="s">
        <v>673</v>
      </c>
      <c r="D314" s="176" t="s">
        <v>135</v>
      </c>
      <c r="E314" s="177" t="s">
        <v>616</v>
      </c>
      <c r="F314" s="178" t="s">
        <v>617</v>
      </c>
      <c r="G314" s="179" t="s">
        <v>191</v>
      </c>
      <c r="H314" s="180">
        <v>152.32</v>
      </c>
      <c r="I314" s="181"/>
      <c r="J314" s="182">
        <f>ROUND(I314*H314,2)</f>
        <v>0</v>
      </c>
      <c r="K314" s="178" t="s">
        <v>139</v>
      </c>
      <c r="L314" s="41"/>
      <c r="M314" s="183" t="s">
        <v>32</v>
      </c>
      <c r="N314" s="184" t="s">
        <v>51</v>
      </c>
      <c r="O314" s="66"/>
      <c r="P314" s="185">
        <f>O314*H314</f>
        <v>0</v>
      </c>
      <c r="Q314" s="185">
        <v>0</v>
      </c>
      <c r="R314" s="185">
        <f>Q314*H314</f>
        <v>0</v>
      </c>
      <c r="S314" s="185">
        <v>0</v>
      </c>
      <c r="T314" s="18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7" t="s">
        <v>259</v>
      </c>
      <c r="AT314" s="187" t="s">
        <v>135</v>
      </c>
      <c r="AU314" s="187" t="s">
        <v>141</v>
      </c>
      <c r="AY314" s="18" t="s">
        <v>132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18" t="s">
        <v>141</v>
      </c>
      <c r="BK314" s="188">
        <f>ROUND(I314*H314,2)</f>
        <v>0</v>
      </c>
      <c r="BL314" s="18" t="s">
        <v>259</v>
      </c>
      <c r="BM314" s="187" t="s">
        <v>1545</v>
      </c>
    </row>
    <row r="315" spans="1:65" s="2" customFormat="1" ht="14.45" customHeight="1">
      <c r="A315" s="36"/>
      <c r="B315" s="37"/>
      <c r="C315" s="217" t="s">
        <v>677</v>
      </c>
      <c r="D315" s="217" t="s">
        <v>234</v>
      </c>
      <c r="E315" s="218" t="s">
        <v>621</v>
      </c>
      <c r="F315" s="219" t="s">
        <v>622</v>
      </c>
      <c r="G315" s="220" t="s">
        <v>191</v>
      </c>
      <c r="H315" s="221">
        <v>307.68599999999998</v>
      </c>
      <c r="I315" s="222"/>
      <c r="J315" s="223">
        <f>ROUND(I315*H315,2)</f>
        <v>0</v>
      </c>
      <c r="K315" s="219" t="s">
        <v>139</v>
      </c>
      <c r="L315" s="224"/>
      <c r="M315" s="225" t="s">
        <v>32</v>
      </c>
      <c r="N315" s="226" t="s">
        <v>51</v>
      </c>
      <c r="O315" s="66"/>
      <c r="P315" s="185">
        <f>O315*H315</f>
        <v>0</v>
      </c>
      <c r="Q315" s="185">
        <v>3.9199999999999999E-3</v>
      </c>
      <c r="R315" s="185">
        <f>Q315*H315</f>
        <v>1.2061291199999999</v>
      </c>
      <c r="S315" s="185">
        <v>0</v>
      </c>
      <c r="T315" s="18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7" t="s">
        <v>342</v>
      </c>
      <c r="AT315" s="187" t="s">
        <v>234</v>
      </c>
      <c r="AU315" s="187" t="s">
        <v>141</v>
      </c>
      <c r="AY315" s="18" t="s">
        <v>132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18" t="s">
        <v>141</v>
      </c>
      <c r="BK315" s="188">
        <f>ROUND(I315*H315,2)</f>
        <v>0</v>
      </c>
      <c r="BL315" s="18" t="s">
        <v>259</v>
      </c>
      <c r="BM315" s="187" t="s">
        <v>1546</v>
      </c>
    </row>
    <row r="316" spans="1:65" s="13" customFormat="1">
      <c r="B316" s="194"/>
      <c r="C316" s="195"/>
      <c r="D316" s="196" t="s">
        <v>193</v>
      </c>
      <c r="E316" s="195"/>
      <c r="F316" s="198" t="s">
        <v>987</v>
      </c>
      <c r="G316" s="195"/>
      <c r="H316" s="199">
        <v>307.68599999999998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193</v>
      </c>
      <c r="AU316" s="205" t="s">
        <v>141</v>
      </c>
      <c r="AV316" s="13" t="s">
        <v>141</v>
      </c>
      <c r="AW316" s="13" t="s">
        <v>4</v>
      </c>
      <c r="AX316" s="13" t="s">
        <v>21</v>
      </c>
      <c r="AY316" s="205" t="s">
        <v>132</v>
      </c>
    </row>
    <row r="317" spans="1:65" s="2" customFormat="1" ht="14.45" customHeight="1">
      <c r="A317" s="36"/>
      <c r="B317" s="37"/>
      <c r="C317" s="176" t="s">
        <v>681</v>
      </c>
      <c r="D317" s="176" t="s">
        <v>135</v>
      </c>
      <c r="E317" s="177" t="s">
        <v>626</v>
      </c>
      <c r="F317" s="178" t="s">
        <v>627</v>
      </c>
      <c r="G317" s="179" t="s">
        <v>191</v>
      </c>
      <c r="H317" s="180">
        <v>152.32</v>
      </c>
      <c r="I317" s="181"/>
      <c r="J317" s="182">
        <f>ROUND(I317*H317,2)</f>
        <v>0</v>
      </c>
      <c r="K317" s="178" t="s">
        <v>139</v>
      </c>
      <c r="L317" s="41"/>
      <c r="M317" s="183" t="s">
        <v>32</v>
      </c>
      <c r="N317" s="184" t="s">
        <v>51</v>
      </c>
      <c r="O317" s="66"/>
      <c r="P317" s="185">
        <f>O317*H317</f>
        <v>0</v>
      </c>
      <c r="Q317" s="185">
        <v>3.0000000000000001E-5</v>
      </c>
      <c r="R317" s="185">
        <f>Q317*H317</f>
        <v>4.5696000000000001E-3</v>
      </c>
      <c r="S317" s="185">
        <v>0</v>
      </c>
      <c r="T317" s="186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7" t="s">
        <v>259</v>
      </c>
      <c r="AT317" s="187" t="s">
        <v>135</v>
      </c>
      <c r="AU317" s="187" t="s">
        <v>141</v>
      </c>
      <c r="AY317" s="18" t="s">
        <v>132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18" t="s">
        <v>141</v>
      </c>
      <c r="BK317" s="188">
        <f>ROUND(I317*H317,2)</f>
        <v>0</v>
      </c>
      <c r="BL317" s="18" t="s">
        <v>259</v>
      </c>
      <c r="BM317" s="187" t="s">
        <v>1547</v>
      </c>
    </row>
    <row r="318" spans="1:65" s="2" customFormat="1" ht="14.45" customHeight="1">
      <c r="A318" s="36"/>
      <c r="B318" s="37"/>
      <c r="C318" s="217" t="s">
        <v>687</v>
      </c>
      <c r="D318" s="217" t="s">
        <v>234</v>
      </c>
      <c r="E318" s="218" t="s">
        <v>630</v>
      </c>
      <c r="F318" s="219" t="s">
        <v>631</v>
      </c>
      <c r="G318" s="220" t="s">
        <v>191</v>
      </c>
      <c r="H318" s="221">
        <v>159.93600000000001</v>
      </c>
      <c r="I318" s="222"/>
      <c r="J318" s="223">
        <f>ROUND(I318*H318,2)</f>
        <v>0</v>
      </c>
      <c r="K318" s="219" t="s">
        <v>139</v>
      </c>
      <c r="L318" s="224"/>
      <c r="M318" s="225" t="s">
        <v>32</v>
      </c>
      <c r="N318" s="226" t="s">
        <v>51</v>
      </c>
      <c r="O318" s="66"/>
      <c r="P318" s="185">
        <f>O318*H318</f>
        <v>0</v>
      </c>
      <c r="Q318" s="185">
        <v>1.8000000000000001E-4</v>
      </c>
      <c r="R318" s="185">
        <f>Q318*H318</f>
        <v>2.8788480000000002E-2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342</v>
      </c>
      <c r="AT318" s="187" t="s">
        <v>234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1548</v>
      </c>
    </row>
    <row r="319" spans="1:65" s="13" customFormat="1">
      <c r="B319" s="194"/>
      <c r="C319" s="195"/>
      <c r="D319" s="196" t="s">
        <v>193</v>
      </c>
      <c r="E319" s="195"/>
      <c r="F319" s="198" t="s">
        <v>990</v>
      </c>
      <c r="G319" s="195"/>
      <c r="H319" s="199">
        <v>159.93600000000001</v>
      </c>
      <c r="I319" s="200"/>
      <c r="J319" s="195"/>
      <c r="K319" s="195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193</v>
      </c>
      <c r="AU319" s="205" t="s">
        <v>141</v>
      </c>
      <c r="AV319" s="13" t="s">
        <v>141</v>
      </c>
      <c r="AW319" s="13" t="s">
        <v>4</v>
      </c>
      <c r="AX319" s="13" t="s">
        <v>21</v>
      </c>
      <c r="AY319" s="205" t="s">
        <v>132</v>
      </c>
    </row>
    <row r="320" spans="1:65" s="2" customFormat="1" ht="24.2" customHeight="1">
      <c r="A320" s="36"/>
      <c r="B320" s="37"/>
      <c r="C320" s="176" t="s">
        <v>694</v>
      </c>
      <c r="D320" s="176" t="s">
        <v>135</v>
      </c>
      <c r="E320" s="177" t="s">
        <v>635</v>
      </c>
      <c r="F320" s="178" t="s">
        <v>636</v>
      </c>
      <c r="G320" s="179" t="s">
        <v>191</v>
      </c>
      <c r="H320" s="180">
        <v>24.63</v>
      </c>
      <c r="I320" s="181"/>
      <c r="J320" s="182">
        <f>ROUND(I320*H320,2)</f>
        <v>0</v>
      </c>
      <c r="K320" s="178" t="s">
        <v>139</v>
      </c>
      <c r="L320" s="41"/>
      <c r="M320" s="183" t="s">
        <v>32</v>
      </c>
      <c r="N320" s="184" t="s">
        <v>51</v>
      </c>
      <c r="O320" s="66"/>
      <c r="P320" s="185">
        <f>O320*H320</f>
        <v>0</v>
      </c>
      <c r="Q320" s="185">
        <v>6.0600000000000003E-3</v>
      </c>
      <c r="R320" s="185">
        <f>Q320*H320</f>
        <v>0.1492578</v>
      </c>
      <c r="S320" s="185">
        <v>0</v>
      </c>
      <c r="T320" s="18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7" t="s">
        <v>259</v>
      </c>
      <c r="AT320" s="187" t="s">
        <v>135</v>
      </c>
      <c r="AU320" s="187" t="s">
        <v>141</v>
      </c>
      <c r="AY320" s="18" t="s">
        <v>132</v>
      </c>
      <c r="BE320" s="188">
        <f>IF(N320="základní",J320,0)</f>
        <v>0</v>
      </c>
      <c r="BF320" s="188">
        <f>IF(N320="snížená",J320,0)</f>
        <v>0</v>
      </c>
      <c r="BG320" s="188">
        <f>IF(N320="zákl. přenesená",J320,0)</f>
        <v>0</v>
      </c>
      <c r="BH320" s="188">
        <f>IF(N320="sníž. přenesená",J320,0)</f>
        <v>0</v>
      </c>
      <c r="BI320" s="188">
        <f>IF(N320="nulová",J320,0)</f>
        <v>0</v>
      </c>
      <c r="BJ320" s="18" t="s">
        <v>141</v>
      </c>
      <c r="BK320" s="188">
        <f>ROUND(I320*H320,2)</f>
        <v>0</v>
      </c>
      <c r="BL320" s="18" t="s">
        <v>259</v>
      </c>
      <c r="BM320" s="187" t="s">
        <v>1549</v>
      </c>
    </row>
    <row r="321" spans="1:65" s="13" customFormat="1">
      <c r="B321" s="194"/>
      <c r="C321" s="195"/>
      <c r="D321" s="196" t="s">
        <v>193</v>
      </c>
      <c r="E321" s="197" t="s">
        <v>32</v>
      </c>
      <c r="F321" s="198" t="s">
        <v>992</v>
      </c>
      <c r="G321" s="195"/>
      <c r="H321" s="199">
        <v>27.83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193</v>
      </c>
      <c r="AU321" s="205" t="s">
        <v>141</v>
      </c>
      <c r="AV321" s="13" t="s">
        <v>141</v>
      </c>
      <c r="AW321" s="13" t="s">
        <v>41</v>
      </c>
      <c r="AX321" s="13" t="s">
        <v>79</v>
      </c>
      <c r="AY321" s="205" t="s">
        <v>132</v>
      </c>
    </row>
    <row r="322" spans="1:65" s="13" customFormat="1">
      <c r="B322" s="194"/>
      <c r="C322" s="195"/>
      <c r="D322" s="196" t="s">
        <v>193</v>
      </c>
      <c r="E322" s="197" t="s">
        <v>32</v>
      </c>
      <c r="F322" s="198" t="s">
        <v>993</v>
      </c>
      <c r="G322" s="195"/>
      <c r="H322" s="199">
        <v>-3.2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193</v>
      </c>
      <c r="AU322" s="205" t="s">
        <v>141</v>
      </c>
      <c r="AV322" s="13" t="s">
        <v>141</v>
      </c>
      <c r="AW322" s="13" t="s">
        <v>41</v>
      </c>
      <c r="AX322" s="13" t="s">
        <v>79</v>
      </c>
      <c r="AY322" s="205" t="s">
        <v>132</v>
      </c>
    </row>
    <row r="323" spans="1:65" s="14" customFormat="1">
      <c r="B323" s="206"/>
      <c r="C323" s="207"/>
      <c r="D323" s="196" t="s">
        <v>193</v>
      </c>
      <c r="E323" s="208" t="s">
        <v>32</v>
      </c>
      <c r="F323" s="209" t="s">
        <v>195</v>
      </c>
      <c r="G323" s="207"/>
      <c r="H323" s="210">
        <v>24.63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193</v>
      </c>
      <c r="AU323" s="216" t="s">
        <v>141</v>
      </c>
      <c r="AV323" s="14" t="s">
        <v>150</v>
      </c>
      <c r="AW323" s="14" t="s">
        <v>41</v>
      </c>
      <c r="AX323" s="14" t="s">
        <v>21</v>
      </c>
      <c r="AY323" s="216" t="s">
        <v>132</v>
      </c>
    </row>
    <row r="324" spans="1:65" s="2" customFormat="1" ht="14.45" customHeight="1">
      <c r="A324" s="36"/>
      <c r="B324" s="37"/>
      <c r="C324" s="217" t="s">
        <v>700</v>
      </c>
      <c r="D324" s="217" t="s">
        <v>234</v>
      </c>
      <c r="E324" s="218" t="s">
        <v>641</v>
      </c>
      <c r="F324" s="219" t="s">
        <v>642</v>
      </c>
      <c r="G324" s="220" t="s">
        <v>191</v>
      </c>
      <c r="H324" s="221">
        <v>24.645</v>
      </c>
      <c r="I324" s="222"/>
      <c r="J324" s="223">
        <f>ROUND(I324*H324,2)</f>
        <v>0</v>
      </c>
      <c r="K324" s="219" t="s">
        <v>139</v>
      </c>
      <c r="L324" s="224"/>
      <c r="M324" s="225" t="s">
        <v>32</v>
      </c>
      <c r="N324" s="226" t="s">
        <v>51</v>
      </c>
      <c r="O324" s="66"/>
      <c r="P324" s="185">
        <f>O324*H324</f>
        <v>0</v>
      </c>
      <c r="Q324" s="185">
        <v>8.0000000000000002E-3</v>
      </c>
      <c r="R324" s="185">
        <f>Q324*H324</f>
        <v>0.19716</v>
      </c>
      <c r="S324" s="185">
        <v>0</v>
      </c>
      <c r="T324" s="18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342</v>
      </c>
      <c r="AT324" s="187" t="s">
        <v>234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1550</v>
      </c>
    </row>
    <row r="325" spans="1:65" s="13" customFormat="1">
      <c r="B325" s="194"/>
      <c r="C325" s="195"/>
      <c r="D325" s="196" t="s">
        <v>193</v>
      </c>
      <c r="E325" s="195"/>
      <c r="F325" s="198" t="s">
        <v>995</v>
      </c>
      <c r="G325" s="195"/>
      <c r="H325" s="199">
        <v>24.645</v>
      </c>
      <c r="I325" s="200"/>
      <c r="J325" s="195"/>
      <c r="K325" s="195"/>
      <c r="L325" s="201"/>
      <c r="M325" s="202"/>
      <c r="N325" s="203"/>
      <c r="O325" s="203"/>
      <c r="P325" s="203"/>
      <c r="Q325" s="203"/>
      <c r="R325" s="203"/>
      <c r="S325" s="203"/>
      <c r="T325" s="204"/>
      <c r="AT325" s="205" t="s">
        <v>193</v>
      </c>
      <c r="AU325" s="205" t="s">
        <v>141</v>
      </c>
      <c r="AV325" s="13" t="s">
        <v>141</v>
      </c>
      <c r="AW325" s="13" t="s">
        <v>4</v>
      </c>
      <c r="AX325" s="13" t="s">
        <v>21</v>
      </c>
      <c r="AY325" s="205" t="s">
        <v>132</v>
      </c>
    </row>
    <row r="326" spans="1:65" s="2" customFormat="1" ht="24.2" customHeight="1">
      <c r="A326" s="36"/>
      <c r="B326" s="37"/>
      <c r="C326" s="176" t="s">
        <v>704</v>
      </c>
      <c r="D326" s="176" t="s">
        <v>135</v>
      </c>
      <c r="E326" s="177" t="s">
        <v>646</v>
      </c>
      <c r="F326" s="178" t="s">
        <v>647</v>
      </c>
      <c r="G326" s="179" t="s">
        <v>191</v>
      </c>
      <c r="H326" s="180">
        <v>6.9</v>
      </c>
      <c r="I326" s="181"/>
      <c r="J326" s="182">
        <f>ROUND(I326*H326,2)</f>
        <v>0</v>
      </c>
      <c r="K326" s="178" t="s">
        <v>139</v>
      </c>
      <c r="L326" s="41"/>
      <c r="M326" s="183" t="s">
        <v>32</v>
      </c>
      <c r="N326" s="184" t="s">
        <v>51</v>
      </c>
      <c r="O326" s="66"/>
      <c r="P326" s="185">
        <f>O326*H326</f>
        <v>0</v>
      </c>
      <c r="Q326" s="185">
        <v>0</v>
      </c>
      <c r="R326" s="185">
        <f>Q326*H326</f>
        <v>0</v>
      </c>
      <c r="S326" s="185">
        <v>0</v>
      </c>
      <c r="T326" s="186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7" t="s">
        <v>259</v>
      </c>
      <c r="AT326" s="187" t="s">
        <v>135</v>
      </c>
      <c r="AU326" s="187" t="s">
        <v>141</v>
      </c>
      <c r="AY326" s="18" t="s">
        <v>132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18" t="s">
        <v>141</v>
      </c>
      <c r="BK326" s="188">
        <f>ROUND(I326*H326,2)</f>
        <v>0</v>
      </c>
      <c r="BL326" s="18" t="s">
        <v>259</v>
      </c>
      <c r="BM326" s="187" t="s">
        <v>1551</v>
      </c>
    </row>
    <row r="327" spans="1:65" s="13" customFormat="1">
      <c r="B327" s="194"/>
      <c r="C327" s="195"/>
      <c r="D327" s="196" t="s">
        <v>193</v>
      </c>
      <c r="E327" s="197" t="s">
        <v>32</v>
      </c>
      <c r="F327" s="198" t="s">
        <v>997</v>
      </c>
      <c r="G327" s="195"/>
      <c r="H327" s="199">
        <v>6.9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193</v>
      </c>
      <c r="AU327" s="205" t="s">
        <v>141</v>
      </c>
      <c r="AV327" s="13" t="s">
        <v>141</v>
      </c>
      <c r="AW327" s="13" t="s">
        <v>41</v>
      </c>
      <c r="AX327" s="13" t="s">
        <v>79</v>
      </c>
      <c r="AY327" s="205" t="s">
        <v>132</v>
      </c>
    </row>
    <row r="328" spans="1:65" s="14" customFormat="1">
      <c r="B328" s="206"/>
      <c r="C328" s="207"/>
      <c r="D328" s="196" t="s">
        <v>193</v>
      </c>
      <c r="E328" s="208" t="s">
        <v>32</v>
      </c>
      <c r="F328" s="209" t="s">
        <v>195</v>
      </c>
      <c r="G328" s="207"/>
      <c r="H328" s="210">
        <v>6.9</v>
      </c>
      <c r="I328" s="211"/>
      <c r="J328" s="207"/>
      <c r="K328" s="207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193</v>
      </c>
      <c r="AU328" s="216" t="s">
        <v>141</v>
      </c>
      <c r="AV328" s="14" t="s">
        <v>150</v>
      </c>
      <c r="AW328" s="14" t="s">
        <v>41</v>
      </c>
      <c r="AX328" s="14" t="s">
        <v>21</v>
      </c>
      <c r="AY328" s="216" t="s">
        <v>132</v>
      </c>
    </row>
    <row r="329" spans="1:65" s="2" customFormat="1" ht="14.45" customHeight="1">
      <c r="A329" s="36"/>
      <c r="B329" s="37"/>
      <c r="C329" s="217" t="s">
        <v>710</v>
      </c>
      <c r="D329" s="217" t="s">
        <v>234</v>
      </c>
      <c r="E329" s="218" t="s">
        <v>651</v>
      </c>
      <c r="F329" s="219" t="s">
        <v>652</v>
      </c>
      <c r="G329" s="220" t="s">
        <v>191</v>
      </c>
      <c r="H329" s="221">
        <v>7.0380000000000003</v>
      </c>
      <c r="I329" s="222"/>
      <c r="J329" s="223">
        <f>ROUND(I329*H329,2)</f>
        <v>0</v>
      </c>
      <c r="K329" s="219" t="s">
        <v>139</v>
      </c>
      <c r="L329" s="224"/>
      <c r="M329" s="225" t="s">
        <v>32</v>
      </c>
      <c r="N329" s="226" t="s">
        <v>51</v>
      </c>
      <c r="O329" s="66"/>
      <c r="P329" s="185">
        <f>O329*H329</f>
        <v>0</v>
      </c>
      <c r="Q329" s="185">
        <v>2.3999999999999998E-3</v>
      </c>
      <c r="R329" s="185">
        <f>Q329*H329</f>
        <v>1.6891199999999999E-2</v>
      </c>
      <c r="S329" s="185">
        <v>0</v>
      </c>
      <c r="T329" s="18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7" t="s">
        <v>342</v>
      </c>
      <c r="AT329" s="187" t="s">
        <v>234</v>
      </c>
      <c r="AU329" s="187" t="s">
        <v>141</v>
      </c>
      <c r="AY329" s="18" t="s">
        <v>132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18" t="s">
        <v>141</v>
      </c>
      <c r="BK329" s="188">
        <f>ROUND(I329*H329,2)</f>
        <v>0</v>
      </c>
      <c r="BL329" s="18" t="s">
        <v>259</v>
      </c>
      <c r="BM329" s="187" t="s">
        <v>1552</v>
      </c>
    </row>
    <row r="330" spans="1:65" s="13" customFormat="1">
      <c r="B330" s="194"/>
      <c r="C330" s="195"/>
      <c r="D330" s="196" t="s">
        <v>193</v>
      </c>
      <c r="E330" s="195"/>
      <c r="F330" s="198" t="s">
        <v>999</v>
      </c>
      <c r="G330" s="195"/>
      <c r="H330" s="199">
        <v>7.0380000000000003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193</v>
      </c>
      <c r="AU330" s="205" t="s">
        <v>141</v>
      </c>
      <c r="AV330" s="13" t="s">
        <v>141</v>
      </c>
      <c r="AW330" s="13" t="s">
        <v>4</v>
      </c>
      <c r="AX330" s="13" t="s">
        <v>21</v>
      </c>
      <c r="AY330" s="205" t="s">
        <v>132</v>
      </c>
    </row>
    <row r="331" spans="1:65" s="2" customFormat="1" ht="24.2" customHeight="1">
      <c r="A331" s="36"/>
      <c r="B331" s="37"/>
      <c r="C331" s="176" t="s">
        <v>714</v>
      </c>
      <c r="D331" s="176" t="s">
        <v>135</v>
      </c>
      <c r="E331" s="177" t="s">
        <v>656</v>
      </c>
      <c r="F331" s="178" t="s">
        <v>657</v>
      </c>
      <c r="G331" s="179" t="s">
        <v>191</v>
      </c>
      <c r="H331" s="180">
        <v>6.9</v>
      </c>
      <c r="I331" s="181"/>
      <c r="J331" s="182">
        <f>ROUND(I331*H331,2)</f>
        <v>0</v>
      </c>
      <c r="K331" s="178" t="s">
        <v>139</v>
      </c>
      <c r="L331" s="41"/>
      <c r="M331" s="183" t="s">
        <v>32</v>
      </c>
      <c r="N331" s="184" t="s">
        <v>51</v>
      </c>
      <c r="O331" s="66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259</v>
      </c>
      <c r="AT331" s="187" t="s">
        <v>135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1553</v>
      </c>
    </row>
    <row r="332" spans="1:65" s="2" customFormat="1" ht="14.45" customHeight="1">
      <c r="A332" s="36"/>
      <c r="B332" s="37"/>
      <c r="C332" s="217" t="s">
        <v>719</v>
      </c>
      <c r="D332" s="217" t="s">
        <v>234</v>
      </c>
      <c r="E332" s="218" t="s">
        <v>660</v>
      </c>
      <c r="F332" s="219" t="s">
        <v>661</v>
      </c>
      <c r="G332" s="220" t="s">
        <v>191</v>
      </c>
      <c r="H332" s="221">
        <v>7.0380000000000003</v>
      </c>
      <c r="I332" s="222"/>
      <c r="J332" s="223">
        <f>ROUND(I332*H332,2)</f>
        <v>0</v>
      </c>
      <c r="K332" s="219" t="s">
        <v>139</v>
      </c>
      <c r="L332" s="224"/>
      <c r="M332" s="225" t="s">
        <v>32</v>
      </c>
      <c r="N332" s="226" t="s">
        <v>51</v>
      </c>
      <c r="O332" s="66"/>
      <c r="P332" s="185">
        <f>O332*H332</f>
        <v>0</v>
      </c>
      <c r="Q332" s="185">
        <v>3.5999999999999999E-3</v>
      </c>
      <c r="R332" s="185">
        <f>Q332*H332</f>
        <v>2.53368E-2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342</v>
      </c>
      <c r="AT332" s="187" t="s">
        <v>234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1554</v>
      </c>
    </row>
    <row r="333" spans="1:65" s="13" customFormat="1">
      <c r="B333" s="194"/>
      <c r="C333" s="195"/>
      <c r="D333" s="196" t="s">
        <v>193</v>
      </c>
      <c r="E333" s="195"/>
      <c r="F333" s="198" t="s">
        <v>999</v>
      </c>
      <c r="G333" s="195"/>
      <c r="H333" s="199">
        <v>7.0380000000000003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193</v>
      </c>
      <c r="AU333" s="205" t="s">
        <v>141</v>
      </c>
      <c r="AV333" s="13" t="s">
        <v>141</v>
      </c>
      <c r="AW333" s="13" t="s">
        <v>4</v>
      </c>
      <c r="AX333" s="13" t="s">
        <v>21</v>
      </c>
      <c r="AY333" s="205" t="s">
        <v>132</v>
      </c>
    </row>
    <row r="334" spans="1:65" s="2" customFormat="1" ht="24.2" customHeight="1">
      <c r="A334" s="36"/>
      <c r="B334" s="37"/>
      <c r="C334" s="176" t="s">
        <v>723</v>
      </c>
      <c r="D334" s="176" t="s">
        <v>135</v>
      </c>
      <c r="E334" s="177" t="s">
        <v>664</v>
      </c>
      <c r="F334" s="178" t="s">
        <v>665</v>
      </c>
      <c r="G334" s="179" t="s">
        <v>242</v>
      </c>
      <c r="H334" s="180">
        <v>2.9870000000000001</v>
      </c>
      <c r="I334" s="181"/>
      <c r="J334" s="182">
        <f>ROUND(I334*H334,2)</f>
        <v>0</v>
      </c>
      <c r="K334" s="178" t="s">
        <v>139</v>
      </c>
      <c r="L334" s="41"/>
      <c r="M334" s="183" t="s">
        <v>32</v>
      </c>
      <c r="N334" s="184" t="s">
        <v>51</v>
      </c>
      <c r="O334" s="66"/>
      <c r="P334" s="185">
        <f>O334*H334</f>
        <v>0</v>
      </c>
      <c r="Q334" s="185">
        <v>0</v>
      </c>
      <c r="R334" s="185">
        <f>Q334*H334</f>
        <v>0</v>
      </c>
      <c r="S334" s="185">
        <v>0</v>
      </c>
      <c r="T334" s="18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7" t="s">
        <v>259</v>
      </c>
      <c r="AT334" s="187" t="s">
        <v>135</v>
      </c>
      <c r="AU334" s="187" t="s">
        <v>141</v>
      </c>
      <c r="AY334" s="18" t="s">
        <v>132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8" t="s">
        <v>141</v>
      </c>
      <c r="BK334" s="188">
        <f>ROUND(I334*H334,2)</f>
        <v>0</v>
      </c>
      <c r="BL334" s="18" t="s">
        <v>259</v>
      </c>
      <c r="BM334" s="187" t="s">
        <v>1555</v>
      </c>
    </row>
    <row r="335" spans="1:65" s="12" customFormat="1" ht="22.9" customHeight="1">
      <c r="B335" s="160"/>
      <c r="C335" s="161"/>
      <c r="D335" s="162" t="s">
        <v>78</v>
      </c>
      <c r="E335" s="174" t="s">
        <v>667</v>
      </c>
      <c r="F335" s="174" t="s">
        <v>668</v>
      </c>
      <c r="G335" s="161"/>
      <c r="H335" s="161"/>
      <c r="I335" s="164"/>
      <c r="J335" s="175">
        <f>BK335</f>
        <v>0</v>
      </c>
      <c r="K335" s="161"/>
      <c r="L335" s="166"/>
      <c r="M335" s="167"/>
      <c r="N335" s="168"/>
      <c r="O335" s="168"/>
      <c r="P335" s="169">
        <f>SUM(P336:P338)</f>
        <v>0</v>
      </c>
      <c r="Q335" s="168"/>
      <c r="R335" s="169">
        <f>SUM(R336:R338)</f>
        <v>4.5000000000000005E-3</v>
      </c>
      <c r="S335" s="168"/>
      <c r="T335" s="170">
        <f>SUM(T336:T338)</f>
        <v>6.3390000000000002E-2</v>
      </c>
      <c r="AR335" s="171" t="s">
        <v>141</v>
      </c>
      <c r="AT335" s="172" t="s">
        <v>78</v>
      </c>
      <c r="AU335" s="172" t="s">
        <v>21</v>
      </c>
      <c r="AY335" s="171" t="s">
        <v>132</v>
      </c>
      <c r="BK335" s="173">
        <f>SUM(BK336:BK338)</f>
        <v>0</v>
      </c>
    </row>
    <row r="336" spans="1:65" s="2" customFormat="1" ht="14.45" customHeight="1">
      <c r="A336" s="36"/>
      <c r="B336" s="37"/>
      <c r="C336" s="176" t="s">
        <v>727</v>
      </c>
      <c r="D336" s="176" t="s">
        <v>135</v>
      </c>
      <c r="E336" s="177" t="s">
        <v>674</v>
      </c>
      <c r="F336" s="178" t="s">
        <v>675</v>
      </c>
      <c r="G336" s="179" t="s">
        <v>373</v>
      </c>
      <c r="H336" s="180">
        <v>3</v>
      </c>
      <c r="I336" s="181"/>
      <c r="J336" s="182">
        <f>ROUND(I336*H336,2)</f>
        <v>0</v>
      </c>
      <c r="K336" s="178" t="s">
        <v>139</v>
      </c>
      <c r="L336" s="41"/>
      <c r="M336" s="183" t="s">
        <v>32</v>
      </c>
      <c r="N336" s="184" t="s">
        <v>51</v>
      </c>
      <c r="O336" s="66"/>
      <c r="P336" s="185">
        <f>O336*H336</f>
        <v>0</v>
      </c>
      <c r="Q336" s="185">
        <v>1.5E-3</v>
      </c>
      <c r="R336" s="185">
        <f>Q336*H336</f>
        <v>4.5000000000000005E-3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259</v>
      </c>
      <c r="AT336" s="187" t="s">
        <v>135</v>
      </c>
      <c r="AU336" s="187" t="s">
        <v>141</v>
      </c>
      <c r="AY336" s="18" t="s">
        <v>132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8" t="s">
        <v>141</v>
      </c>
      <c r="BK336" s="188">
        <f>ROUND(I336*H336,2)</f>
        <v>0</v>
      </c>
      <c r="BL336" s="18" t="s">
        <v>259</v>
      </c>
      <c r="BM336" s="187" t="s">
        <v>1556</v>
      </c>
    </row>
    <row r="337" spans="1:65" s="2" customFormat="1" ht="14.45" customHeight="1">
      <c r="A337" s="36"/>
      <c r="B337" s="37"/>
      <c r="C337" s="176" t="s">
        <v>733</v>
      </c>
      <c r="D337" s="176" t="s">
        <v>135</v>
      </c>
      <c r="E337" s="177" t="s">
        <v>678</v>
      </c>
      <c r="F337" s="178" t="s">
        <v>679</v>
      </c>
      <c r="G337" s="179" t="s">
        <v>373</v>
      </c>
      <c r="H337" s="180">
        <v>3</v>
      </c>
      <c r="I337" s="181"/>
      <c r="J337" s="182">
        <f>ROUND(I337*H337,2)</f>
        <v>0</v>
      </c>
      <c r="K337" s="178" t="s">
        <v>139</v>
      </c>
      <c r="L337" s="41"/>
      <c r="M337" s="183" t="s">
        <v>32</v>
      </c>
      <c r="N337" s="184" t="s">
        <v>51</v>
      </c>
      <c r="O337" s="66"/>
      <c r="P337" s="185">
        <f>O337*H337</f>
        <v>0</v>
      </c>
      <c r="Q337" s="185">
        <v>0</v>
      </c>
      <c r="R337" s="185">
        <f>Q337*H337</f>
        <v>0</v>
      </c>
      <c r="S337" s="185">
        <v>2.1129999999999999E-2</v>
      </c>
      <c r="T337" s="186">
        <f>S337*H337</f>
        <v>6.3390000000000002E-2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259</v>
      </c>
      <c r="AT337" s="187" t="s">
        <v>135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259</v>
      </c>
      <c r="BM337" s="187" t="s">
        <v>1557</v>
      </c>
    </row>
    <row r="338" spans="1:65" s="2" customFormat="1" ht="24.2" customHeight="1">
      <c r="A338" s="36"/>
      <c r="B338" s="37"/>
      <c r="C338" s="176" t="s">
        <v>737</v>
      </c>
      <c r="D338" s="176" t="s">
        <v>135</v>
      </c>
      <c r="E338" s="177" t="s">
        <v>682</v>
      </c>
      <c r="F338" s="178" t="s">
        <v>683</v>
      </c>
      <c r="G338" s="179" t="s">
        <v>242</v>
      </c>
      <c r="H338" s="180">
        <v>5.0000000000000001E-3</v>
      </c>
      <c r="I338" s="181"/>
      <c r="J338" s="182">
        <f>ROUND(I338*H338,2)</f>
        <v>0</v>
      </c>
      <c r="K338" s="178" t="s">
        <v>139</v>
      </c>
      <c r="L338" s="41"/>
      <c r="M338" s="183" t="s">
        <v>32</v>
      </c>
      <c r="N338" s="184" t="s">
        <v>51</v>
      </c>
      <c r="O338" s="66"/>
      <c r="P338" s="185">
        <f>O338*H338</f>
        <v>0</v>
      </c>
      <c r="Q338" s="185">
        <v>0</v>
      </c>
      <c r="R338" s="185">
        <f>Q338*H338</f>
        <v>0</v>
      </c>
      <c r="S338" s="185">
        <v>0</v>
      </c>
      <c r="T338" s="18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7" t="s">
        <v>259</v>
      </c>
      <c r="AT338" s="187" t="s">
        <v>135</v>
      </c>
      <c r="AU338" s="187" t="s">
        <v>141</v>
      </c>
      <c r="AY338" s="18" t="s">
        <v>132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18" t="s">
        <v>141</v>
      </c>
      <c r="BK338" s="188">
        <f>ROUND(I338*H338,2)</f>
        <v>0</v>
      </c>
      <c r="BL338" s="18" t="s">
        <v>259</v>
      </c>
      <c r="BM338" s="187" t="s">
        <v>1558</v>
      </c>
    </row>
    <row r="339" spans="1:65" s="12" customFormat="1" ht="22.9" customHeight="1">
      <c r="B339" s="160"/>
      <c r="C339" s="161"/>
      <c r="D339" s="162" t="s">
        <v>78</v>
      </c>
      <c r="E339" s="174" t="s">
        <v>685</v>
      </c>
      <c r="F339" s="174" t="s">
        <v>686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P340</f>
        <v>0</v>
      </c>
      <c r="Q339" s="168"/>
      <c r="R339" s="169">
        <f>R340</f>
        <v>6.2399999999999999E-3</v>
      </c>
      <c r="S339" s="168"/>
      <c r="T339" s="170">
        <f>T340</f>
        <v>0</v>
      </c>
      <c r="AR339" s="171" t="s">
        <v>141</v>
      </c>
      <c r="AT339" s="172" t="s">
        <v>78</v>
      </c>
      <c r="AU339" s="172" t="s">
        <v>21</v>
      </c>
      <c r="AY339" s="171" t="s">
        <v>132</v>
      </c>
      <c r="BK339" s="173">
        <f>BK340</f>
        <v>0</v>
      </c>
    </row>
    <row r="340" spans="1:65" s="2" customFormat="1" ht="14.45" customHeight="1">
      <c r="A340" s="36"/>
      <c r="B340" s="37"/>
      <c r="C340" s="176" t="s">
        <v>743</v>
      </c>
      <c r="D340" s="176" t="s">
        <v>135</v>
      </c>
      <c r="E340" s="177" t="s">
        <v>688</v>
      </c>
      <c r="F340" s="178" t="s">
        <v>689</v>
      </c>
      <c r="G340" s="179" t="s">
        <v>690</v>
      </c>
      <c r="H340" s="180">
        <v>8</v>
      </c>
      <c r="I340" s="181"/>
      <c r="J340" s="182">
        <f>ROUND(I340*H340,2)</f>
        <v>0</v>
      </c>
      <c r="K340" s="178" t="s">
        <v>32</v>
      </c>
      <c r="L340" s="41"/>
      <c r="M340" s="183" t="s">
        <v>32</v>
      </c>
      <c r="N340" s="184" t="s">
        <v>51</v>
      </c>
      <c r="O340" s="66"/>
      <c r="P340" s="185">
        <f>O340*H340</f>
        <v>0</v>
      </c>
      <c r="Q340" s="185">
        <v>7.7999999999999999E-4</v>
      </c>
      <c r="R340" s="185">
        <f>Q340*H340</f>
        <v>6.2399999999999999E-3</v>
      </c>
      <c r="S340" s="185">
        <v>0</v>
      </c>
      <c r="T340" s="18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259</v>
      </c>
      <c r="AT340" s="187" t="s">
        <v>135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259</v>
      </c>
      <c r="BM340" s="187" t="s">
        <v>1559</v>
      </c>
    </row>
    <row r="341" spans="1:65" s="12" customFormat="1" ht="22.9" customHeight="1">
      <c r="B341" s="160"/>
      <c r="C341" s="161"/>
      <c r="D341" s="162" t="s">
        <v>78</v>
      </c>
      <c r="E341" s="174" t="s">
        <v>692</v>
      </c>
      <c r="F341" s="174" t="s">
        <v>693</v>
      </c>
      <c r="G341" s="161"/>
      <c r="H341" s="161"/>
      <c r="I341" s="164"/>
      <c r="J341" s="175">
        <f>BK341</f>
        <v>0</v>
      </c>
      <c r="K341" s="161"/>
      <c r="L341" s="166"/>
      <c r="M341" s="167"/>
      <c r="N341" s="168"/>
      <c r="O341" s="168"/>
      <c r="P341" s="169">
        <f>P342</f>
        <v>0</v>
      </c>
      <c r="Q341" s="168"/>
      <c r="R341" s="169">
        <f>R342</f>
        <v>0</v>
      </c>
      <c r="S341" s="168"/>
      <c r="T341" s="170">
        <f>T342</f>
        <v>0</v>
      </c>
      <c r="AR341" s="171" t="s">
        <v>141</v>
      </c>
      <c r="AT341" s="172" t="s">
        <v>78</v>
      </c>
      <c r="AU341" s="172" t="s">
        <v>21</v>
      </c>
      <c r="AY341" s="171" t="s">
        <v>132</v>
      </c>
      <c r="BK341" s="173">
        <f>BK342</f>
        <v>0</v>
      </c>
    </row>
    <row r="342" spans="1:65" s="2" customFormat="1" ht="24.2" customHeight="1">
      <c r="A342" s="36"/>
      <c r="B342" s="37"/>
      <c r="C342" s="176" t="s">
        <v>747</v>
      </c>
      <c r="D342" s="176" t="s">
        <v>135</v>
      </c>
      <c r="E342" s="177" t="s">
        <v>695</v>
      </c>
      <c r="F342" s="178" t="s">
        <v>1560</v>
      </c>
      <c r="G342" s="179" t="s">
        <v>138</v>
      </c>
      <c r="H342" s="180">
        <v>1</v>
      </c>
      <c r="I342" s="181"/>
      <c r="J342" s="182">
        <f>ROUND(I342*H342,2)</f>
        <v>0</v>
      </c>
      <c r="K342" s="178" t="s">
        <v>139</v>
      </c>
      <c r="L342" s="41"/>
      <c r="M342" s="183" t="s">
        <v>32</v>
      </c>
      <c r="N342" s="184" t="s">
        <v>51</v>
      </c>
      <c r="O342" s="66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7" t="s">
        <v>259</v>
      </c>
      <c r="AT342" s="187" t="s">
        <v>135</v>
      </c>
      <c r="AU342" s="187" t="s">
        <v>141</v>
      </c>
      <c r="AY342" s="18" t="s">
        <v>132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18" t="s">
        <v>141</v>
      </c>
      <c r="BK342" s="188">
        <f>ROUND(I342*H342,2)</f>
        <v>0</v>
      </c>
      <c r="BL342" s="18" t="s">
        <v>259</v>
      </c>
      <c r="BM342" s="187" t="s">
        <v>1561</v>
      </c>
    </row>
    <row r="343" spans="1:65" s="12" customFormat="1" ht="22.9" customHeight="1">
      <c r="B343" s="160"/>
      <c r="C343" s="161"/>
      <c r="D343" s="162" t="s">
        <v>78</v>
      </c>
      <c r="E343" s="174" t="s">
        <v>698</v>
      </c>
      <c r="F343" s="174" t="s">
        <v>699</v>
      </c>
      <c r="G343" s="161"/>
      <c r="H343" s="161"/>
      <c r="I343" s="164"/>
      <c r="J343" s="175">
        <f>BK343</f>
        <v>0</v>
      </c>
      <c r="K343" s="161"/>
      <c r="L343" s="166"/>
      <c r="M343" s="167"/>
      <c r="N343" s="168"/>
      <c r="O343" s="168"/>
      <c r="P343" s="169">
        <f>SUM(P344:P354)</f>
        <v>0</v>
      </c>
      <c r="Q343" s="168"/>
      <c r="R343" s="169">
        <f>SUM(R344:R354)</f>
        <v>4.584607000000001</v>
      </c>
      <c r="S343" s="168"/>
      <c r="T343" s="170">
        <f>SUM(T344:T354)</f>
        <v>0</v>
      </c>
      <c r="AR343" s="171" t="s">
        <v>141</v>
      </c>
      <c r="AT343" s="172" t="s">
        <v>78</v>
      </c>
      <c r="AU343" s="172" t="s">
        <v>21</v>
      </c>
      <c r="AY343" s="171" t="s">
        <v>132</v>
      </c>
      <c r="BK343" s="173">
        <f>SUM(BK344:BK354)</f>
        <v>0</v>
      </c>
    </row>
    <row r="344" spans="1:65" s="2" customFormat="1" ht="24.2" customHeight="1">
      <c r="A344" s="36"/>
      <c r="B344" s="37"/>
      <c r="C344" s="176" t="s">
        <v>751</v>
      </c>
      <c r="D344" s="176" t="s">
        <v>135</v>
      </c>
      <c r="E344" s="177" t="s">
        <v>701</v>
      </c>
      <c r="F344" s="178" t="s">
        <v>1011</v>
      </c>
      <c r="G344" s="179" t="s">
        <v>191</v>
      </c>
      <c r="H344" s="180">
        <v>79</v>
      </c>
      <c r="I344" s="181"/>
      <c r="J344" s="182">
        <f>ROUND(I344*H344,2)</f>
        <v>0</v>
      </c>
      <c r="K344" s="178" t="s">
        <v>139</v>
      </c>
      <c r="L344" s="41"/>
      <c r="M344" s="183" t="s">
        <v>32</v>
      </c>
      <c r="N344" s="184" t="s">
        <v>51</v>
      </c>
      <c r="O344" s="66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259</v>
      </c>
      <c r="AT344" s="187" t="s">
        <v>135</v>
      </c>
      <c r="AU344" s="187" t="s">
        <v>141</v>
      </c>
      <c r="AY344" s="18" t="s">
        <v>132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8" t="s">
        <v>141</v>
      </c>
      <c r="BK344" s="188">
        <f>ROUND(I344*H344,2)</f>
        <v>0</v>
      </c>
      <c r="BL344" s="18" t="s">
        <v>259</v>
      </c>
      <c r="BM344" s="187" t="s">
        <v>1562</v>
      </c>
    </row>
    <row r="345" spans="1:65" s="2" customFormat="1" ht="14.45" customHeight="1">
      <c r="A345" s="36"/>
      <c r="B345" s="37"/>
      <c r="C345" s="217" t="s">
        <v>757</v>
      </c>
      <c r="D345" s="217" t="s">
        <v>234</v>
      </c>
      <c r="E345" s="218" t="s">
        <v>705</v>
      </c>
      <c r="F345" s="219" t="s">
        <v>706</v>
      </c>
      <c r="G345" s="220" t="s">
        <v>198</v>
      </c>
      <c r="H345" s="221">
        <v>1.9339999999999999</v>
      </c>
      <c r="I345" s="222"/>
      <c r="J345" s="223">
        <f>ROUND(I345*H345,2)</f>
        <v>0</v>
      </c>
      <c r="K345" s="219" t="s">
        <v>139</v>
      </c>
      <c r="L345" s="224"/>
      <c r="M345" s="225" t="s">
        <v>32</v>
      </c>
      <c r="N345" s="226" t="s">
        <v>51</v>
      </c>
      <c r="O345" s="66"/>
      <c r="P345" s="185">
        <f>O345*H345</f>
        <v>0</v>
      </c>
      <c r="Q345" s="185">
        <v>0.55000000000000004</v>
      </c>
      <c r="R345" s="185">
        <f>Q345*H345</f>
        <v>1.0637000000000001</v>
      </c>
      <c r="S345" s="185">
        <v>0</v>
      </c>
      <c r="T345" s="186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7" t="s">
        <v>342</v>
      </c>
      <c r="AT345" s="187" t="s">
        <v>234</v>
      </c>
      <c r="AU345" s="187" t="s">
        <v>141</v>
      </c>
      <c r="AY345" s="18" t="s">
        <v>132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18" t="s">
        <v>141</v>
      </c>
      <c r="BK345" s="188">
        <f>ROUND(I345*H345,2)</f>
        <v>0</v>
      </c>
      <c r="BL345" s="18" t="s">
        <v>259</v>
      </c>
      <c r="BM345" s="187" t="s">
        <v>1563</v>
      </c>
    </row>
    <row r="346" spans="1:65" s="13" customFormat="1">
      <c r="B346" s="194"/>
      <c r="C346" s="195"/>
      <c r="D346" s="196" t="s">
        <v>193</v>
      </c>
      <c r="E346" s="197" t="s">
        <v>32</v>
      </c>
      <c r="F346" s="198" t="s">
        <v>1564</v>
      </c>
      <c r="G346" s="195"/>
      <c r="H346" s="199">
        <v>1.8959999999999999</v>
      </c>
      <c r="I346" s="200"/>
      <c r="J346" s="195"/>
      <c r="K346" s="195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193</v>
      </c>
      <c r="AU346" s="205" t="s">
        <v>141</v>
      </c>
      <c r="AV346" s="13" t="s">
        <v>141</v>
      </c>
      <c r="AW346" s="13" t="s">
        <v>41</v>
      </c>
      <c r="AX346" s="13" t="s">
        <v>79</v>
      </c>
      <c r="AY346" s="205" t="s">
        <v>132</v>
      </c>
    </row>
    <row r="347" spans="1:65" s="14" customFormat="1">
      <c r="B347" s="206"/>
      <c r="C347" s="207"/>
      <c r="D347" s="196" t="s">
        <v>193</v>
      </c>
      <c r="E347" s="208" t="s">
        <v>32</v>
      </c>
      <c r="F347" s="209" t="s">
        <v>195</v>
      </c>
      <c r="G347" s="207"/>
      <c r="H347" s="210">
        <v>1.8959999999999999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193</v>
      </c>
      <c r="AU347" s="216" t="s">
        <v>141</v>
      </c>
      <c r="AV347" s="14" t="s">
        <v>150</v>
      </c>
      <c r="AW347" s="14" t="s">
        <v>41</v>
      </c>
      <c r="AX347" s="14" t="s">
        <v>21</v>
      </c>
      <c r="AY347" s="216" t="s">
        <v>132</v>
      </c>
    </row>
    <row r="348" spans="1:65" s="13" customFormat="1">
      <c r="B348" s="194"/>
      <c r="C348" s="195"/>
      <c r="D348" s="196" t="s">
        <v>193</v>
      </c>
      <c r="E348" s="195"/>
      <c r="F348" s="198" t="s">
        <v>1565</v>
      </c>
      <c r="G348" s="195"/>
      <c r="H348" s="199">
        <v>1.9339999999999999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193</v>
      </c>
      <c r="AU348" s="205" t="s">
        <v>141</v>
      </c>
      <c r="AV348" s="13" t="s">
        <v>141</v>
      </c>
      <c r="AW348" s="13" t="s">
        <v>4</v>
      </c>
      <c r="AX348" s="13" t="s">
        <v>21</v>
      </c>
      <c r="AY348" s="205" t="s">
        <v>132</v>
      </c>
    </row>
    <row r="349" spans="1:65" s="2" customFormat="1" ht="24.2" customHeight="1">
      <c r="A349" s="36"/>
      <c r="B349" s="37"/>
      <c r="C349" s="176" t="s">
        <v>761</v>
      </c>
      <c r="D349" s="176" t="s">
        <v>135</v>
      </c>
      <c r="E349" s="177" t="s">
        <v>711</v>
      </c>
      <c r="F349" s="178" t="s">
        <v>712</v>
      </c>
      <c r="G349" s="179" t="s">
        <v>191</v>
      </c>
      <c r="H349" s="180">
        <v>152.32</v>
      </c>
      <c r="I349" s="181"/>
      <c r="J349" s="182">
        <f>ROUND(I349*H349,2)</f>
        <v>0</v>
      </c>
      <c r="K349" s="178" t="s">
        <v>139</v>
      </c>
      <c r="L349" s="41"/>
      <c r="M349" s="183" t="s">
        <v>32</v>
      </c>
      <c r="N349" s="184" t="s">
        <v>51</v>
      </c>
      <c r="O349" s="66"/>
      <c r="P349" s="185">
        <f>O349*H349</f>
        <v>0</v>
      </c>
      <c r="Q349" s="185">
        <v>0</v>
      </c>
      <c r="R349" s="185">
        <f>Q349*H349</f>
        <v>0</v>
      </c>
      <c r="S349" s="185">
        <v>0</v>
      </c>
      <c r="T349" s="186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7" t="s">
        <v>259</v>
      </c>
      <c r="AT349" s="187" t="s">
        <v>135</v>
      </c>
      <c r="AU349" s="187" t="s">
        <v>141</v>
      </c>
      <c r="AY349" s="18" t="s">
        <v>132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18" t="s">
        <v>141</v>
      </c>
      <c r="BK349" s="188">
        <f>ROUND(I349*H349,2)</f>
        <v>0</v>
      </c>
      <c r="BL349" s="18" t="s">
        <v>259</v>
      </c>
      <c r="BM349" s="187" t="s">
        <v>1566</v>
      </c>
    </row>
    <row r="350" spans="1:65" s="2" customFormat="1" ht="14.45" customHeight="1">
      <c r="A350" s="36"/>
      <c r="B350" s="37"/>
      <c r="C350" s="217" t="s">
        <v>765</v>
      </c>
      <c r="D350" s="217" t="s">
        <v>234</v>
      </c>
      <c r="E350" s="218" t="s">
        <v>715</v>
      </c>
      <c r="F350" s="219" t="s">
        <v>716</v>
      </c>
      <c r="G350" s="220" t="s">
        <v>191</v>
      </c>
      <c r="H350" s="221">
        <v>164.506</v>
      </c>
      <c r="I350" s="222"/>
      <c r="J350" s="223">
        <f>ROUND(I350*H350,2)</f>
        <v>0</v>
      </c>
      <c r="K350" s="219" t="s">
        <v>139</v>
      </c>
      <c r="L350" s="224"/>
      <c r="M350" s="225" t="s">
        <v>32</v>
      </c>
      <c r="N350" s="226" t="s">
        <v>51</v>
      </c>
      <c r="O350" s="66"/>
      <c r="P350" s="185">
        <f>O350*H350</f>
        <v>0</v>
      </c>
      <c r="Q350" s="185">
        <v>1.4500000000000001E-2</v>
      </c>
      <c r="R350" s="185">
        <f>Q350*H350</f>
        <v>2.3853370000000003</v>
      </c>
      <c r="S350" s="185">
        <v>0</v>
      </c>
      <c r="T350" s="186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342</v>
      </c>
      <c r="AT350" s="187" t="s">
        <v>234</v>
      </c>
      <c r="AU350" s="187" t="s">
        <v>141</v>
      </c>
      <c r="AY350" s="18" t="s">
        <v>132</v>
      </c>
      <c r="BE350" s="188">
        <f>IF(N350="základní",J350,0)</f>
        <v>0</v>
      </c>
      <c r="BF350" s="188">
        <f>IF(N350="snížená",J350,0)</f>
        <v>0</v>
      </c>
      <c r="BG350" s="188">
        <f>IF(N350="zákl. přenesená",J350,0)</f>
        <v>0</v>
      </c>
      <c r="BH350" s="188">
        <f>IF(N350="sníž. přenesená",J350,0)</f>
        <v>0</v>
      </c>
      <c r="BI350" s="188">
        <f>IF(N350="nulová",J350,0)</f>
        <v>0</v>
      </c>
      <c r="BJ350" s="18" t="s">
        <v>141</v>
      </c>
      <c r="BK350" s="188">
        <f>ROUND(I350*H350,2)</f>
        <v>0</v>
      </c>
      <c r="BL350" s="18" t="s">
        <v>259</v>
      </c>
      <c r="BM350" s="187" t="s">
        <v>1567</v>
      </c>
    </row>
    <row r="351" spans="1:65" s="13" customFormat="1">
      <c r="B351" s="194"/>
      <c r="C351" s="195"/>
      <c r="D351" s="196" t="s">
        <v>193</v>
      </c>
      <c r="E351" s="195"/>
      <c r="F351" s="198" t="s">
        <v>1024</v>
      </c>
      <c r="G351" s="195"/>
      <c r="H351" s="199">
        <v>164.506</v>
      </c>
      <c r="I351" s="200"/>
      <c r="J351" s="195"/>
      <c r="K351" s="195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193</v>
      </c>
      <c r="AU351" s="205" t="s">
        <v>141</v>
      </c>
      <c r="AV351" s="13" t="s">
        <v>141</v>
      </c>
      <c r="AW351" s="13" t="s">
        <v>4</v>
      </c>
      <c r="AX351" s="13" t="s">
        <v>21</v>
      </c>
      <c r="AY351" s="205" t="s">
        <v>132</v>
      </c>
    </row>
    <row r="352" spans="1:65" s="2" customFormat="1" ht="14.45" customHeight="1">
      <c r="A352" s="36"/>
      <c r="B352" s="37"/>
      <c r="C352" s="176" t="s">
        <v>769</v>
      </c>
      <c r="D352" s="176" t="s">
        <v>135</v>
      </c>
      <c r="E352" s="177" t="s">
        <v>720</v>
      </c>
      <c r="F352" s="178" t="s">
        <v>721</v>
      </c>
      <c r="G352" s="179" t="s">
        <v>221</v>
      </c>
      <c r="H352" s="180">
        <v>257</v>
      </c>
      <c r="I352" s="181"/>
      <c r="J352" s="182">
        <f>ROUND(I352*H352,2)</f>
        <v>0</v>
      </c>
      <c r="K352" s="178" t="s">
        <v>139</v>
      </c>
      <c r="L352" s="41"/>
      <c r="M352" s="183" t="s">
        <v>32</v>
      </c>
      <c r="N352" s="184" t="s">
        <v>51</v>
      </c>
      <c r="O352" s="66"/>
      <c r="P352" s="185">
        <f>O352*H352</f>
        <v>0</v>
      </c>
      <c r="Q352" s="185">
        <v>1.0000000000000001E-5</v>
      </c>
      <c r="R352" s="185">
        <f>Q352*H352</f>
        <v>2.5700000000000002E-3</v>
      </c>
      <c r="S352" s="185">
        <v>0</v>
      </c>
      <c r="T352" s="186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7" t="s">
        <v>259</v>
      </c>
      <c r="AT352" s="187" t="s">
        <v>135</v>
      </c>
      <c r="AU352" s="187" t="s">
        <v>141</v>
      </c>
      <c r="AY352" s="18" t="s">
        <v>132</v>
      </c>
      <c r="BE352" s="188">
        <f>IF(N352="základní",J352,0)</f>
        <v>0</v>
      </c>
      <c r="BF352" s="188">
        <f>IF(N352="snížená",J352,0)</f>
        <v>0</v>
      </c>
      <c r="BG352" s="188">
        <f>IF(N352="zákl. přenesená",J352,0)</f>
        <v>0</v>
      </c>
      <c r="BH352" s="188">
        <f>IF(N352="sníž. přenesená",J352,0)</f>
        <v>0</v>
      </c>
      <c r="BI352" s="188">
        <f>IF(N352="nulová",J352,0)</f>
        <v>0</v>
      </c>
      <c r="BJ352" s="18" t="s">
        <v>141</v>
      </c>
      <c r="BK352" s="188">
        <f>ROUND(I352*H352,2)</f>
        <v>0</v>
      </c>
      <c r="BL352" s="18" t="s">
        <v>259</v>
      </c>
      <c r="BM352" s="187" t="s">
        <v>1568</v>
      </c>
    </row>
    <row r="353" spans="1:65" s="2" customFormat="1" ht="14.45" customHeight="1">
      <c r="A353" s="36"/>
      <c r="B353" s="37"/>
      <c r="C353" s="217" t="s">
        <v>776</v>
      </c>
      <c r="D353" s="217" t="s">
        <v>234</v>
      </c>
      <c r="E353" s="218" t="s">
        <v>724</v>
      </c>
      <c r="F353" s="219" t="s">
        <v>725</v>
      </c>
      <c r="G353" s="220" t="s">
        <v>198</v>
      </c>
      <c r="H353" s="221">
        <v>2.06</v>
      </c>
      <c r="I353" s="222"/>
      <c r="J353" s="223">
        <f>ROUND(I353*H353,2)</f>
        <v>0</v>
      </c>
      <c r="K353" s="219" t="s">
        <v>139</v>
      </c>
      <c r="L353" s="224"/>
      <c r="M353" s="225" t="s">
        <v>32</v>
      </c>
      <c r="N353" s="226" t="s">
        <v>51</v>
      </c>
      <c r="O353" s="66"/>
      <c r="P353" s="185">
        <f>O353*H353</f>
        <v>0</v>
      </c>
      <c r="Q353" s="185">
        <v>0.55000000000000004</v>
      </c>
      <c r="R353" s="185">
        <f>Q353*H353</f>
        <v>1.1330000000000002</v>
      </c>
      <c r="S353" s="185">
        <v>0</v>
      </c>
      <c r="T353" s="186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342</v>
      </c>
      <c r="AT353" s="187" t="s">
        <v>234</v>
      </c>
      <c r="AU353" s="187" t="s">
        <v>141</v>
      </c>
      <c r="AY353" s="18" t="s">
        <v>132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18" t="s">
        <v>141</v>
      </c>
      <c r="BK353" s="188">
        <f>ROUND(I353*H353,2)</f>
        <v>0</v>
      </c>
      <c r="BL353" s="18" t="s">
        <v>259</v>
      </c>
      <c r="BM353" s="187" t="s">
        <v>1569</v>
      </c>
    </row>
    <row r="354" spans="1:65" s="2" customFormat="1" ht="24.2" customHeight="1">
      <c r="A354" s="36"/>
      <c r="B354" s="37"/>
      <c r="C354" s="176" t="s">
        <v>780</v>
      </c>
      <c r="D354" s="176" t="s">
        <v>135</v>
      </c>
      <c r="E354" s="177" t="s">
        <v>728</v>
      </c>
      <c r="F354" s="178" t="s">
        <v>729</v>
      </c>
      <c r="G354" s="179" t="s">
        <v>242</v>
      </c>
      <c r="H354" s="180">
        <v>4.585</v>
      </c>
      <c r="I354" s="181"/>
      <c r="J354" s="182">
        <f>ROUND(I354*H354,2)</f>
        <v>0</v>
      </c>
      <c r="K354" s="178" t="s">
        <v>139</v>
      </c>
      <c r="L354" s="41"/>
      <c r="M354" s="183" t="s">
        <v>32</v>
      </c>
      <c r="N354" s="184" t="s">
        <v>51</v>
      </c>
      <c r="O354" s="66"/>
      <c r="P354" s="185">
        <f>O354*H354</f>
        <v>0</v>
      </c>
      <c r="Q354" s="185">
        <v>0</v>
      </c>
      <c r="R354" s="185">
        <f>Q354*H354</f>
        <v>0</v>
      </c>
      <c r="S354" s="185">
        <v>0</v>
      </c>
      <c r="T354" s="186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7" t="s">
        <v>259</v>
      </c>
      <c r="AT354" s="187" t="s">
        <v>135</v>
      </c>
      <c r="AU354" s="187" t="s">
        <v>141</v>
      </c>
      <c r="AY354" s="18" t="s">
        <v>132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18" t="s">
        <v>141</v>
      </c>
      <c r="BK354" s="188">
        <f>ROUND(I354*H354,2)</f>
        <v>0</v>
      </c>
      <c r="BL354" s="18" t="s">
        <v>259</v>
      </c>
      <c r="BM354" s="187" t="s">
        <v>1570</v>
      </c>
    </row>
    <row r="355" spans="1:65" s="12" customFormat="1" ht="22.9" customHeight="1">
      <c r="B355" s="160"/>
      <c r="C355" s="161"/>
      <c r="D355" s="162" t="s">
        <v>78</v>
      </c>
      <c r="E355" s="174" t="s">
        <v>731</v>
      </c>
      <c r="F355" s="174" t="s">
        <v>732</v>
      </c>
      <c r="G355" s="161"/>
      <c r="H355" s="161"/>
      <c r="I355" s="164"/>
      <c r="J355" s="175">
        <f>BK355</f>
        <v>0</v>
      </c>
      <c r="K355" s="161"/>
      <c r="L355" s="166"/>
      <c r="M355" s="167"/>
      <c r="N355" s="168"/>
      <c r="O355" s="168"/>
      <c r="P355" s="169">
        <f>SUM(P356:P357)</f>
        <v>0</v>
      </c>
      <c r="Q355" s="168"/>
      <c r="R355" s="169">
        <f>SUM(R356:R357)</f>
        <v>8.4180000000000005E-2</v>
      </c>
      <c r="S355" s="168"/>
      <c r="T355" s="170">
        <f>SUM(T356:T357)</f>
        <v>0</v>
      </c>
      <c r="AR355" s="171" t="s">
        <v>141</v>
      </c>
      <c r="AT355" s="172" t="s">
        <v>78</v>
      </c>
      <c r="AU355" s="172" t="s">
        <v>21</v>
      </c>
      <c r="AY355" s="171" t="s">
        <v>132</v>
      </c>
      <c r="BK355" s="173">
        <f>SUM(BK356:BK357)</f>
        <v>0</v>
      </c>
    </row>
    <row r="356" spans="1:65" s="2" customFormat="1" ht="24.2" customHeight="1">
      <c r="A356" s="36"/>
      <c r="B356" s="37"/>
      <c r="C356" s="176" t="s">
        <v>784</v>
      </c>
      <c r="D356" s="176" t="s">
        <v>135</v>
      </c>
      <c r="E356" s="177" t="s">
        <v>734</v>
      </c>
      <c r="F356" s="178" t="s">
        <v>735</v>
      </c>
      <c r="G356" s="179" t="s">
        <v>191</v>
      </c>
      <c r="H356" s="180">
        <v>6.9</v>
      </c>
      <c r="I356" s="181"/>
      <c r="J356" s="182">
        <f>ROUND(I356*H356,2)</f>
        <v>0</v>
      </c>
      <c r="K356" s="178" t="s">
        <v>139</v>
      </c>
      <c r="L356" s="41"/>
      <c r="M356" s="183" t="s">
        <v>32</v>
      </c>
      <c r="N356" s="184" t="s">
        <v>51</v>
      </c>
      <c r="O356" s="66"/>
      <c r="P356" s="185">
        <f>O356*H356</f>
        <v>0</v>
      </c>
      <c r="Q356" s="185">
        <v>1.2200000000000001E-2</v>
      </c>
      <c r="R356" s="185">
        <f>Q356*H356</f>
        <v>8.4180000000000005E-2</v>
      </c>
      <c r="S356" s="185">
        <v>0</v>
      </c>
      <c r="T356" s="186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7" t="s">
        <v>259</v>
      </c>
      <c r="AT356" s="187" t="s">
        <v>135</v>
      </c>
      <c r="AU356" s="187" t="s">
        <v>141</v>
      </c>
      <c r="AY356" s="18" t="s">
        <v>132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18" t="s">
        <v>141</v>
      </c>
      <c r="BK356" s="188">
        <f>ROUND(I356*H356,2)</f>
        <v>0</v>
      </c>
      <c r="BL356" s="18" t="s">
        <v>259</v>
      </c>
      <c r="BM356" s="187" t="s">
        <v>1571</v>
      </c>
    </row>
    <row r="357" spans="1:65" s="2" customFormat="1" ht="37.9" customHeight="1">
      <c r="A357" s="36"/>
      <c r="B357" s="37"/>
      <c r="C357" s="176" t="s">
        <v>790</v>
      </c>
      <c r="D357" s="176" t="s">
        <v>135</v>
      </c>
      <c r="E357" s="177" t="s">
        <v>738</v>
      </c>
      <c r="F357" s="178" t="s">
        <v>739</v>
      </c>
      <c r="G357" s="179" t="s">
        <v>242</v>
      </c>
      <c r="H357" s="180">
        <v>8.4000000000000005E-2</v>
      </c>
      <c r="I357" s="181"/>
      <c r="J357" s="182">
        <f>ROUND(I357*H357,2)</f>
        <v>0</v>
      </c>
      <c r="K357" s="178" t="s">
        <v>139</v>
      </c>
      <c r="L357" s="41"/>
      <c r="M357" s="183" t="s">
        <v>32</v>
      </c>
      <c r="N357" s="184" t="s">
        <v>51</v>
      </c>
      <c r="O357" s="66"/>
      <c r="P357" s="185">
        <f>O357*H357</f>
        <v>0</v>
      </c>
      <c r="Q357" s="185">
        <v>0</v>
      </c>
      <c r="R357" s="185">
        <f>Q357*H357</f>
        <v>0</v>
      </c>
      <c r="S357" s="185">
        <v>0</v>
      </c>
      <c r="T357" s="18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259</v>
      </c>
      <c r="AT357" s="187" t="s">
        <v>135</v>
      </c>
      <c r="AU357" s="187" t="s">
        <v>141</v>
      </c>
      <c r="AY357" s="18" t="s">
        <v>132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8" t="s">
        <v>141</v>
      </c>
      <c r="BK357" s="188">
        <f>ROUND(I357*H357,2)</f>
        <v>0</v>
      </c>
      <c r="BL357" s="18" t="s">
        <v>259</v>
      </c>
      <c r="BM357" s="187" t="s">
        <v>1572</v>
      </c>
    </row>
    <row r="358" spans="1:65" s="12" customFormat="1" ht="22.9" customHeight="1">
      <c r="B358" s="160"/>
      <c r="C358" s="161"/>
      <c r="D358" s="162" t="s">
        <v>78</v>
      </c>
      <c r="E358" s="174" t="s">
        <v>741</v>
      </c>
      <c r="F358" s="174" t="s">
        <v>742</v>
      </c>
      <c r="G358" s="161"/>
      <c r="H358" s="161"/>
      <c r="I358" s="164"/>
      <c r="J358" s="175">
        <f>BK358</f>
        <v>0</v>
      </c>
      <c r="K358" s="161"/>
      <c r="L358" s="166"/>
      <c r="M358" s="167"/>
      <c r="N358" s="168"/>
      <c r="O358" s="168"/>
      <c r="P358" s="169">
        <f>SUM(P359:P363)</f>
        <v>0</v>
      </c>
      <c r="Q358" s="168"/>
      <c r="R358" s="169">
        <f>SUM(R359:R363)</f>
        <v>0.11299999999999999</v>
      </c>
      <c r="S358" s="168"/>
      <c r="T358" s="170">
        <f>SUM(T359:T363)</f>
        <v>0</v>
      </c>
      <c r="AR358" s="171" t="s">
        <v>141</v>
      </c>
      <c r="AT358" s="172" t="s">
        <v>78</v>
      </c>
      <c r="AU358" s="172" t="s">
        <v>21</v>
      </c>
      <c r="AY358" s="171" t="s">
        <v>132</v>
      </c>
      <c r="BK358" s="173">
        <f>SUM(BK359:BK363)</f>
        <v>0</v>
      </c>
    </row>
    <row r="359" spans="1:65" s="2" customFormat="1" ht="24.2" customHeight="1">
      <c r="A359" s="36"/>
      <c r="B359" s="37"/>
      <c r="C359" s="176" t="s">
        <v>794</v>
      </c>
      <c r="D359" s="176" t="s">
        <v>135</v>
      </c>
      <c r="E359" s="177" t="s">
        <v>1030</v>
      </c>
      <c r="F359" s="178" t="s">
        <v>1031</v>
      </c>
      <c r="G359" s="179" t="s">
        <v>373</v>
      </c>
      <c r="H359" s="180">
        <v>1</v>
      </c>
      <c r="I359" s="181"/>
      <c r="J359" s="182">
        <f>ROUND(I359*H359,2)</f>
        <v>0</v>
      </c>
      <c r="K359" s="178" t="s">
        <v>139</v>
      </c>
      <c r="L359" s="41"/>
      <c r="M359" s="183" t="s">
        <v>32</v>
      </c>
      <c r="N359" s="184" t="s">
        <v>51</v>
      </c>
      <c r="O359" s="66"/>
      <c r="P359" s="185">
        <f>O359*H359</f>
        <v>0</v>
      </c>
      <c r="Q359" s="185">
        <v>0</v>
      </c>
      <c r="R359" s="185">
        <f>Q359*H359</f>
        <v>0</v>
      </c>
      <c r="S359" s="185">
        <v>0</v>
      </c>
      <c r="T359" s="186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7" t="s">
        <v>259</v>
      </c>
      <c r="AT359" s="187" t="s">
        <v>135</v>
      </c>
      <c r="AU359" s="187" t="s">
        <v>141</v>
      </c>
      <c r="AY359" s="18" t="s">
        <v>132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18" t="s">
        <v>141</v>
      </c>
      <c r="BK359" s="188">
        <f>ROUND(I359*H359,2)</f>
        <v>0</v>
      </c>
      <c r="BL359" s="18" t="s">
        <v>259</v>
      </c>
      <c r="BM359" s="187" t="s">
        <v>1573</v>
      </c>
    </row>
    <row r="360" spans="1:65" s="2" customFormat="1" ht="24.2" customHeight="1">
      <c r="A360" s="36"/>
      <c r="B360" s="37"/>
      <c r="C360" s="217" t="s">
        <v>798</v>
      </c>
      <c r="D360" s="217" t="s">
        <v>234</v>
      </c>
      <c r="E360" s="218" t="s">
        <v>1033</v>
      </c>
      <c r="F360" s="219" t="s">
        <v>1034</v>
      </c>
      <c r="G360" s="220" t="s">
        <v>373</v>
      </c>
      <c r="H360" s="221">
        <v>1</v>
      </c>
      <c r="I360" s="222"/>
      <c r="J360" s="223">
        <f>ROUND(I360*H360,2)</f>
        <v>0</v>
      </c>
      <c r="K360" s="219" t="s">
        <v>32</v>
      </c>
      <c r="L360" s="224"/>
      <c r="M360" s="225" t="s">
        <v>32</v>
      </c>
      <c r="N360" s="226" t="s">
        <v>51</v>
      </c>
      <c r="O360" s="66"/>
      <c r="P360" s="185">
        <f>O360*H360</f>
        <v>0</v>
      </c>
      <c r="Q360" s="185">
        <v>7.3999999999999996E-2</v>
      </c>
      <c r="R360" s="185">
        <f>Q360*H360</f>
        <v>7.3999999999999996E-2</v>
      </c>
      <c r="S360" s="185">
        <v>0</v>
      </c>
      <c r="T360" s="186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7" t="s">
        <v>342</v>
      </c>
      <c r="AT360" s="187" t="s">
        <v>234</v>
      </c>
      <c r="AU360" s="187" t="s">
        <v>141</v>
      </c>
      <c r="AY360" s="18" t="s">
        <v>132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18" t="s">
        <v>141</v>
      </c>
      <c r="BK360" s="188">
        <f>ROUND(I360*H360,2)</f>
        <v>0</v>
      </c>
      <c r="BL360" s="18" t="s">
        <v>259</v>
      </c>
      <c r="BM360" s="187" t="s">
        <v>1574</v>
      </c>
    </row>
    <row r="361" spans="1:65" s="2" customFormat="1" ht="24.2" customHeight="1">
      <c r="A361" s="36"/>
      <c r="B361" s="37"/>
      <c r="C361" s="176" t="s">
        <v>802</v>
      </c>
      <c r="D361" s="176" t="s">
        <v>135</v>
      </c>
      <c r="E361" s="177" t="s">
        <v>744</v>
      </c>
      <c r="F361" s="178" t="s">
        <v>745</v>
      </c>
      <c r="G361" s="179" t="s">
        <v>373</v>
      </c>
      <c r="H361" s="180">
        <v>2</v>
      </c>
      <c r="I361" s="181"/>
      <c r="J361" s="182">
        <f>ROUND(I361*H361,2)</f>
        <v>0</v>
      </c>
      <c r="K361" s="178" t="s">
        <v>139</v>
      </c>
      <c r="L361" s="41"/>
      <c r="M361" s="183" t="s">
        <v>32</v>
      </c>
      <c r="N361" s="184" t="s">
        <v>51</v>
      </c>
      <c r="O361" s="66"/>
      <c r="P361" s="185">
        <f>O361*H361</f>
        <v>0</v>
      </c>
      <c r="Q361" s="185">
        <v>0</v>
      </c>
      <c r="R361" s="185">
        <f>Q361*H361</f>
        <v>0</v>
      </c>
      <c r="S361" s="185">
        <v>0</v>
      </c>
      <c r="T361" s="186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7" t="s">
        <v>150</v>
      </c>
      <c r="AT361" s="187" t="s">
        <v>135</v>
      </c>
      <c r="AU361" s="187" t="s">
        <v>141</v>
      </c>
      <c r="AY361" s="18" t="s">
        <v>132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8" t="s">
        <v>141</v>
      </c>
      <c r="BK361" s="188">
        <f>ROUND(I361*H361,2)</f>
        <v>0</v>
      </c>
      <c r="BL361" s="18" t="s">
        <v>150</v>
      </c>
      <c r="BM361" s="187" t="s">
        <v>1575</v>
      </c>
    </row>
    <row r="362" spans="1:65" s="2" customFormat="1" ht="24.2" customHeight="1">
      <c r="A362" s="36"/>
      <c r="B362" s="37"/>
      <c r="C362" s="217" t="s">
        <v>1038</v>
      </c>
      <c r="D362" s="217" t="s">
        <v>234</v>
      </c>
      <c r="E362" s="218" t="s">
        <v>748</v>
      </c>
      <c r="F362" s="219" t="s">
        <v>749</v>
      </c>
      <c r="G362" s="220" t="s">
        <v>373</v>
      </c>
      <c r="H362" s="221">
        <v>2</v>
      </c>
      <c r="I362" s="222"/>
      <c r="J362" s="223">
        <f>ROUND(I362*H362,2)</f>
        <v>0</v>
      </c>
      <c r="K362" s="219" t="s">
        <v>139</v>
      </c>
      <c r="L362" s="224"/>
      <c r="M362" s="225" t="s">
        <v>32</v>
      </c>
      <c r="N362" s="226" t="s">
        <v>51</v>
      </c>
      <c r="O362" s="66"/>
      <c r="P362" s="185">
        <f>O362*H362</f>
        <v>0</v>
      </c>
      <c r="Q362" s="185">
        <v>1.95E-2</v>
      </c>
      <c r="R362" s="185">
        <f>Q362*H362</f>
        <v>3.9E-2</v>
      </c>
      <c r="S362" s="185">
        <v>0</v>
      </c>
      <c r="T362" s="186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7" t="s">
        <v>218</v>
      </c>
      <c r="AT362" s="187" t="s">
        <v>234</v>
      </c>
      <c r="AU362" s="187" t="s">
        <v>141</v>
      </c>
      <c r="AY362" s="18" t="s">
        <v>132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18" t="s">
        <v>141</v>
      </c>
      <c r="BK362" s="188">
        <f>ROUND(I362*H362,2)</f>
        <v>0</v>
      </c>
      <c r="BL362" s="18" t="s">
        <v>150</v>
      </c>
      <c r="BM362" s="187" t="s">
        <v>1576</v>
      </c>
    </row>
    <row r="363" spans="1:65" s="2" customFormat="1" ht="24.2" customHeight="1">
      <c r="A363" s="36"/>
      <c r="B363" s="37"/>
      <c r="C363" s="176" t="s">
        <v>1040</v>
      </c>
      <c r="D363" s="176" t="s">
        <v>135</v>
      </c>
      <c r="E363" s="177" t="s">
        <v>752</v>
      </c>
      <c r="F363" s="178" t="s">
        <v>753</v>
      </c>
      <c r="G363" s="179" t="s">
        <v>242</v>
      </c>
      <c r="H363" s="180">
        <v>0.113</v>
      </c>
      <c r="I363" s="181"/>
      <c r="J363" s="182">
        <f>ROUND(I363*H363,2)</f>
        <v>0</v>
      </c>
      <c r="K363" s="178" t="s">
        <v>139</v>
      </c>
      <c r="L363" s="41"/>
      <c r="M363" s="183" t="s">
        <v>32</v>
      </c>
      <c r="N363" s="184" t="s">
        <v>51</v>
      </c>
      <c r="O363" s="66"/>
      <c r="P363" s="185">
        <f>O363*H363</f>
        <v>0</v>
      </c>
      <c r="Q363" s="185">
        <v>0</v>
      </c>
      <c r="R363" s="185">
        <f>Q363*H363</f>
        <v>0</v>
      </c>
      <c r="S363" s="185">
        <v>0</v>
      </c>
      <c r="T363" s="186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7" t="s">
        <v>259</v>
      </c>
      <c r="AT363" s="187" t="s">
        <v>135</v>
      </c>
      <c r="AU363" s="187" t="s">
        <v>141</v>
      </c>
      <c r="AY363" s="18" t="s">
        <v>132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18" t="s">
        <v>141</v>
      </c>
      <c r="BK363" s="188">
        <f>ROUND(I363*H363,2)</f>
        <v>0</v>
      </c>
      <c r="BL363" s="18" t="s">
        <v>259</v>
      </c>
      <c r="BM363" s="187" t="s">
        <v>1577</v>
      </c>
    </row>
    <row r="364" spans="1:65" s="12" customFormat="1" ht="22.9" customHeight="1">
      <c r="B364" s="160"/>
      <c r="C364" s="161"/>
      <c r="D364" s="162" t="s">
        <v>78</v>
      </c>
      <c r="E364" s="174" t="s">
        <v>755</v>
      </c>
      <c r="F364" s="174" t="s">
        <v>756</v>
      </c>
      <c r="G364" s="161"/>
      <c r="H364" s="161"/>
      <c r="I364" s="164"/>
      <c r="J364" s="175">
        <f>BK364</f>
        <v>0</v>
      </c>
      <c r="K364" s="161"/>
      <c r="L364" s="166"/>
      <c r="M364" s="167"/>
      <c r="N364" s="168"/>
      <c r="O364" s="168"/>
      <c r="P364" s="169">
        <f>SUM(P365:P370)</f>
        <v>0</v>
      </c>
      <c r="Q364" s="168"/>
      <c r="R364" s="169">
        <f>SUM(R365:R370)</f>
        <v>4.26E-4</v>
      </c>
      <c r="S364" s="168"/>
      <c r="T364" s="170">
        <f>SUM(T365:T370)</f>
        <v>0.36799999999999999</v>
      </c>
      <c r="AR364" s="171" t="s">
        <v>141</v>
      </c>
      <c r="AT364" s="172" t="s">
        <v>78</v>
      </c>
      <c r="AU364" s="172" t="s">
        <v>21</v>
      </c>
      <c r="AY364" s="171" t="s">
        <v>132</v>
      </c>
      <c r="BK364" s="173">
        <f>SUM(BK365:BK370)</f>
        <v>0</v>
      </c>
    </row>
    <row r="365" spans="1:65" s="2" customFormat="1" ht="24.2" customHeight="1">
      <c r="A365" s="36"/>
      <c r="B365" s="37"/>
      <c r="C365" s="176" t="s">
        <v>1044</v>
      </c>
      <c r="D365" s="176" t="s">
        <v>135</v>
      </c>
      <c r="E365" s="177" t="s">
        <v>1041</v>
      </c>
      <c r="F365" s="178" t="s">
        <v>1042</v>
      </c>
      <c r="G365" s="179" t="s">
        <v>221</v>
      </c>
      <c r="H365" s="180">
        <v>7.1</v>
      </c>
      <c r="I365" s="181"/>
      <c r="J365" s="182">
        <f t="shared" ref="J365:J370" si="20">ROUND(I365*H365,2)</f>
        <v>0</v>
      </c>
      <c r="K365" s="178" t="s">
        <v>139</v>
      </c>
      <c r="L365" s="41"/>
      <c r="M365" s="183" t="s">
        <v>32</v>
      </c>
      <c r="N365" s="184" t="s">
        <v>51</v>
      </c>
      <c r="O365" s="66"/>
      <c r="P365" s="185">
        <f t="shared" ref="P365:P370" si="21">O365*H365</f>
        <v>0</v>
      </c>
      <c r="Q365" s="185">
        <v>6.0000000000000002E-5</v>
      </c>
      <c r="R365" s="185">
        <f t="shared" ref="R365:R370" si="22">Q365*H365</f>
        <v>4.26E-4</v>
      </c>
      <c r="S365" s="185">
        <v>0</v>
      </c>
      <c r="T365" s="186">
        <f t="shared" ref="T365:T370" si="23"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259</v>
      </c>
      <c r="AT365" s="187" t="s">
        <v>135</v>
      </c>
      <c r="AU365" s="187" t="s">
        <v>141</v>
      </c>
      <c r="AY365" s="18" t="s">
        <v>132</v>
      </c>
      <c r="BE365" s="188">
        <f t="shared" ref="BE365:BE370" si="24">IF(N365="základní",J365,0)</f>
        <v>0</v>
      </c>
      <c r="BF365" s="188">
        <f t="shared" ref="BF365:BF370" si="25">IF(N365="snížená",J365,0)</f>
        <v>0</v>
      </c>
      <c r="BG365" s="188">
        <f t="shared" ref="BG365:BG370" si="26">IF(N365="zákl. přenesená",J365,0)</f>
        <v>0</v>
      </c>
      <c r="BH365" s="188">
        <f t="shared" ref="BH365:BH370" si="27">IF(N365="sníž. přenesená",J365,0)</f>
        <v>0</v>
      </c>
      <c r="BI365" s="188">
        <f t="shared" ref="BI365:BI370" si="28">IF(N365="nulová",J365,0)</f>
        <v>0</v>
      </c>
      <c r="BJ365" s="18" t="s">
        <v>141</v>
      </c>
      <c r="BK365" s="188">
        <f t="shared" ref="BK365:BK370" si="29">ROUND(I365*H365,2)</f>
        <v>0</v>
      </c>
      <c r="BL365" s="18" t="s">
        <v>259</v>
      </c>
      <c r="BM365" s="187" t="s">
        <v>1578</v>
      </c>
    </row>
    <row r="366" spans="1:65" s="2" customFormat="1" ht="14.45" customHeight="1">
      <c r="A366" s="36"/>
      <c r="B366" s="37"/>
      <c r="C366" s="176" t="s">
        <v>1048</v>
      </c>
      <c r="D366" s="176" t="s">
        <v>135</v>
      </c>
      <c r="E366" s="177" t="s">
        <v>1045</v>
      </c>
      <c r="F366" s="178" t="s">
        <v>1046</v>
      </c>
      <c r="G366" s="179" t="s">
        <v>221</v>
      </c>
      <c r="H366" s="180">
        <v>7.1</v>
      </c>
      <c r="I366" s="181"/>
      <c r="J366" s="182">
        <f t="shared" si="20"/>
        <v>0</v>
      </c>
      <c r="K366" s="178" t="s">
        <v>139</v>
      </c>
      <c r="L366" s="41"/>
      <c r="M366" s="183" t="s">
        <v>32</v>
      </c>
      <c r="N366" s="184" t="s">
        <v>51</v>
      </c>
      <c r="O366" s="66"/>
      <c r="P366" s="185">
        <f t="shared" si="21"/>
        <v>0</v>
      </c>
      <c r="Q366" s="185">
        <v>0</v>
      </c>
      <c r="R366" s="185">
        <f t="shared" si="22"/>
        <v>0</v>
      </c>
      <c r="S366" s="185">
        <v>2.5000000000000001E-2</v>
      </c>
      <c r="T366" s="186">
        <f t="shared" si="23"/>
        <v>0.17749999999999999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7" t="s">
        <v>259</v>
      </c>
      <c r="AT366" s="187" t="s">
        <v>135</v>
      </c>
      <c r="AU366" s="187" t="s">
        <v>141</v>
      </c>
      <c r="AY366" s="18" t="s">
        <v>132</v>
      </c>
      <c r="BE366" s="188">
        <f t="shared" si="24"/>
        <v>0</v>
      </c>
      <c r="BF366" s="188">
        <f t="shared" si="25"/>
        <v>0</v>
      </c>
      <c r="BG366" s="188">
        <f t="shared" si="26"/>
        <v>0</v>
      </c>
      <c r="BH366" s="188">
        <f t="shared" si="27"/>
        <v>0</v>
      </c>
      <c r="BI366" s="188">
        <f t="shared" si="28"/>
        <v>0</v>
      </c>
      <c r="BJ366" s="18" t="s">
        <v>141</v>
      </c>
      <c r="BK366" s="188">
        <f t="shared" si="29"/>
        <v>0</v>
      </c>
      <c r="BL366" s="18" t="s">
        <v>259</v>
      </c>
      <c r="BM366" s="187" t="s">
        <v>1579</v>
      </c>
    </row>
    <row r="367" spans="1:65" s="2" customFormat="1" ht="14.45" customHeight="1">
      <c r="A367" s="36"/>
      <c r="B367" s="37"/>
      <c r="C367" s="176" t="s">
        <v>1050</v>
      </c>
      <c r="D367" s="176" t="s">
        <v>135</v>
      </c>
      <c r="E367" s="177" t="s">
        <v>758</v>
      </c>
      <c r="F367" s="178" t="s">
        <v>759</v>
      </c>
      <c r="G367" s="179" t="s">
        <v>373</v>
      </c>
      <c r="H367" s="180">
        <v>2</v>
      </c>
      <c r="I367" s="181"/>
      <c r="J367" s="182">
        <f t="shared" si="20"/>
        <v>0</v>
      </c>
      <c r="K367" s="178" t="s">
        <v>139</v>
      </c>
      <c r="L367" s="41"/>
      <c r="M367" s="183" t="s">
        <v>32</v>
      </c>
      <c r="N367" s="184" t="s">
        <v>51</v>
      </c>
      <c r="O367" s="66"/>
      <c r="P367" s="185">
        <f t="shared" si="21"/>
        <v>0</v>
      </c>
      <c r="Q367" s="185">
        <v>0</v>
      </c>
      <c r="R367" s="185">
        <f t="shared" si="22"/>
        <v>0</v>
      </c>
      <c r="S367" s="185">
        <v>1.2999999999999999E-2</v>
      </c>
      <c r="T367" s="186">
        <f t="shared" si="23"/>
        <v>2.5999999999999999E-2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7" t="s">
        <v>150</v>
      </c>
      <c r="AT367" s="187" t="s">
        <v>135</v>
      </c>
      <c r="AU367" s="187" t="s">
        <v>141</v>
      </c>
      <c r="AY367" s="18" t="s">
        <v>132</v>
      </c>
      <c r="BE367" s="188">
        <f t="shared" si="24"/>
        <v>0</v>
      </c>
      <c r="BF367" s="188">
        <f t="shared" si="25"/>
        <v>0</v>
      </c>
      <c r="BG367" s="188">
        <f t="shared" si="26"/>
        <v>0</v>
      </c>
      <c r="BH367" s="188">
        <f t="shared" si="27"/>
        <v>0</v>
      </c>
      <c r="BI367" s="188">
        <f t="shared" si="28"/>
        <v>0</v>
      </c>
      <c r="BJ367" s="18" t="s">
        <v>141</v>
      </c>
      <c r="BK367" s="188">
        <f t="shared" si="29"/>
        <v>0</v>
      </c>
      <c r="BL367" s="18" t="s">
        <v>150</v>
      </c>
      <c r="BM367" s="187" t="s">
        <v>1580</v>
      </c>
    </row>
    <row r="368" spans="1:65" s="2" customFormat="1" ht="14.45" customHeight="1">
      <c r="A368" s="36"/>
      <c r="B368" s="37"/>
      <c r="C368" s="176" t="s">
        <v>1053</v>
      </c>
      <c r="D368" s="176" t="s">
        <v>135</v>
      </c>
      <c r="E368" s="177" t="s">
        <v>1051</v>
      </c>
      <c r="F368" s="178" t="s">
        <v>763</v>
      </c>
      <c r="G368" s="179" t="s">
        <v>221</v>
      </c>
      <c r="H368" s="180">
        <v>4.7</v>
      </c>
      <c r="I368" s="181"/>
      <c r="J368" s="182">
        <f t="shared" si="20"/>
        <v>0</v>
      </c>
      <c r="K368" s="178" t="s">
        <v>139</v>
      </c>
      <c r="L368" s="41"/>
      <c r="M368" s="183" t="s">
        <v>32</v>
      </c>
      <c r="N368" s="184" t="s">
        <v>51</v>
      </c>
      <c r="O368" s="66"/>
      <c r="P368" s="185">
        <f t="shared" si="21"/>
        <v>0</v>
      </c>
      <c r="Q368" s="185">
        <v>0</v>
      </c>
      <c r="R368" s="185">
        <f t="shared" si="22"/>
        <v>0</v>
      </c>
      <c r="S368" s="185">
        <v>0</v>
      </c>
      <c r="T368" s="186">
        <f t="shared" si="23"/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7" t="s">
        <v>259</v>
      </c>
      <c r="AT368" s="187" t="s">
        <v>135</v>
      </c>
      <c r="AU368" s="187" t="s">
        <v>141</v>
      </c>
      <c r="AY368" s="18" t="s">
        <v>132</v>
      </c>
      <c r="BE368" s="188">
        <f t="shared" si="24"/>
        <v>0</v>
      </c>
      <c r="BF368" s="188">
        <f t="shared" si="25"/>
        <v>0</v>
      </c>
      <c r="BG368" s="188">
        <f t="shared" si="26"/>
        <v>0</v>
      </c>
      <c r="BH368" s="188">
        <f t="shared" si="27"/>
        <v>0</v>
      </c>
      <c r="BI368" s="188">
        <f t="shared" si="28"/>
        <v>0</v>
      </c>
      <c r="BJ368" s="18" t="s">
        <v>141</v>
      </c>
      <c r="BK368" s="188">
        <f t="shared" si="29"/>
        <v>0</v>
      </c>
      <c r="BL368" s="18" t="s">
        <v>259</v>
      </c>
      <c r="BM368" s="187" t="s">
        <v>1581</v>
      </c>
    </row>
    <row r="369" spans="1:65" s="2" customFormat="1" ht="14.45" customHeight="1">
      <c r="A369" s="36"/>
      <c r="B369" s="37"/>
      <c r="C369" s="176" t="s">
        <v>1055</v>
      </c>
      <c r="D369" s="176" t="s">
        <v>135</v>
      </c>
      <c r="E369" s="177" t="s">
        <v>766</v>
      </c>
      <c r="F369" s="178" t="s">
        <v>767</v>
      </c>
      <c r="G369" s="179" t="s">
        <v>221</v>
      </c>
      <c r="H369" s="180">
        <v>4.7</v>
      </c>
      <c r="I369" s="181"/>
      <c r="J369" s="182">
        <f t="shared" si="20"/>
        <v>0</v>
      </c>
      <c r="K369" s="178" t="s">
        <v>139</v>
      </c>
      <c r="L369" s="41"/>
      <c r="M369" s="183" t="s">
        <v>32</v>
      </c>
      <c r="N369" s="184" t="s">
        <v>51</v>
      </c>
      <c r="O369" s="66"/>
      <c r="P369" s="185">
        <f t="shared" si="21"/>
        <v>0</v>
      </c>
      <c r="Q369" s="185">
        <v>0</v>
      </c>
      <c r="R369" s="185">
        <f t="shared" si="22"/>
        <v>0</v>
      </c>
      <c r="S369" s="185">
        <v>3.5000000000000003E-2</v>
      </c>
      <c r="T369" s="186">
        <f t="shared" si="23"/>
        <v>0.16450000000000004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7" t="s">
        <v>259</v>
      </c>
      <c r="AT369" s="187" t="s">
        <v>135</v>
      </c>
      <c r="AU369" s="187" t="s">
        <v>141</v>
      </c>
      <c r="AY369" s="18" t="s">
        <v>132</v>
      </c>
      <c r="BE369" s="188">
        <f t="shared" si="24"/>
        <v>0</v>
      </c>
      <c r="BF369" s="188">
        <f t="shared" si="25"/>
        <v>0</v>
      </c>
      <c r="BG369" s="188">
        <f t="shared" si="26"/>
        <v>0</v>
      </c>
      <c r="BH369" s="188">
        <f t="shared" si="27"/>
        <v>0</v>
      </c>
      <c r="BI369" s="188">
        <f t="shared" si="28"/>
        <v>0</v>
      </c>
      <c r="BJ369" s="18" t="s">
        <v>141</v>
      </c>
      <c r="BK369" s="188">
        <f t="shared" si="29"/>
        <v>0</v>
      </c>
      <c r="BL369" s="18" t="s">
        <v>259</v>
      </c>
      <c r="BM369" s="187" t="s">
        <v>1582</v>
      </c>
    </row>
    <row r="370" spans="1:65" s="2" customFormat="1" ht="24.2" customHeight="1">
      <c r="A370" s="36"/>
      <c r="B370" s="37"/>
      <c r="C370" s="176" t="s">
        <v>1059</v>
      </c>
      <c r="D370" s="176" t="s">
        <v>135</v>
      </c>
      <c r="E370" s="177" t="s">
        <v>770</v>
      </c>
      <c r="F370" s="178" t="s">
        <v>771</v>
      </c>
      <c r="G370" s="179" t="s">
        <v>772</v>
      </c>
      <c r="H370" s="237"/>
      <c r="I370" s="181"/>
      <c r="J370" s="182">
        <f t="shared" si="20"/>
        <v>0</v>
      </c>
      <c r="K370" s="178" t="s">
        <v>139</v>
      </c>
      <c r="L370" s="41"/>
      <c r="M370" s="183" t="s">
        <v>32</v>
      </c>
      <c r="N370" s="184" t="s">
        <v>51</v>
      </c>
      <c r="O370" s="66"/>
      <c r="P370" s="185">
        <f t="shared" si="21"/>
        <v>0</v>
      </c>
      <c r="Q370" s="185">
        <v>0</v>
      </c>
      <c r="R370" s="185">
        <f t="shared" si="22"/>
        <v>0</v>
      </c>
      <c r="S370" s="185">
        <v>0</v>
      </c>
      <c r="T370" s="186">
        <f t="shared" si="23"/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7" t="s">
        <v>259</v>
      </c>
      <c r="AT370" s="187" t="s">
        <v>135</v>
      </c>
      <c r="AU370" s="187" t="s">
        <v>141</v>
      </c>
      <c r="AY370" s="18" t="s">
        <v>132</v>
      </c>
      <c r="BE370" s="188">
        <f t="shared" si="24"/>
        <v>0</v>
      </c>
      <c r="BF370" s="188">
        <f t="shared" si="25"/>
        <v>0</v>
      </c>
      <c r="BG370" s="188">
        <f t="shared" si="26"/>
        <v>0</v>
      </c>
      <c r="BH370" s="188">
        <f t="shared" si="27"/>
        <v>0</v>
      </c>
      <c r="BI370" s="188">
        <f t="shared" si="28"/>
        <v>0</v>
      </c>
      <c r="BJ370" s="18" t="s">
        <v>141</v>
      </c>
      <c r="BK370" s="188">
        <f t="shared" si="29"/>
        <v>0</v>
      </c>
      <c r="BL370" s="18" t="s">
        <v>259</v>
      </c>
      <c r="BM370" s="187" t="s">
        <v>1583</v>
      </c>
    </row>
    <row r="371" spans="1:65" s="12" customFormat="1" ht="22.9" customHeight="1">
      <c r="B371" s="160"/>
      <c r="C371" s="161"/>
      <c r="D371" s="162" t="s">
        <v>78</v>
      </c>
      <c r="E371" s="174" t="s">
        <v>1057</v>
      </c>
      <c r="F371" s="174" t="s">
        <v>1058</v>
      </c>
      <c r="G371" s="161"/>
      <c r="H371" s="161"/>
      <c r="I371" s="164"/>
      <c r="J371" s="175">
        <f>BK371</f>
        <v>0</v>
      </c>
      <c r="K371" s="161"/>
      <c r="L371" s="166"/>
      <c r="M371" s="167"/>
      <c r="N371" s="168"/>
      <c r="O371" s="168"/>
      <c r="P371" s="169">
        <f>SUM(P372:P389)</f>
        <v>0</v>
      </c>
      <c r="Q371" s="168"/>
      <c r="R371" s="169">
        <f>SUM(R372:R389)</f>
        <v>0.18340782</v>
      </c>
      <c r="S371" s="168"/>
      <c r="T371" s="170">
        <f>SUM(T372:T389)</f>
        <v>0.45918156999999998</v>
      </c>
      <c r="AR371" s="171" t="s">
        <v>141</v>
      </c>
      <c r="AT371" s="172" t="s">
        <v>78</v>
      </c>
      <c r="AU371" s="172" t="s">
        <v>21</v>
      </c>
      <c r="AY371" s="171" t="s">
        <v>132</v>
      </c>
      <c r="BK371" s="173">
        <f>SUM(BK372:BK389)</f>
        <v>0</v>
      </c>
    </row>
    <row r="372" spans="1:65" s="2" customFormat="1" ht="14.45" customHeight="1">
      <c r="A372" s="36"/>
      <c r="B372" s="37"/>
      <c r="C372" s="176" t="s">
        <v>1065</v>
      </c>
      <c r="D372" s="176" t="s">
        <v>135</v>
      </c>
      <c r="E372" s="177" t="s">
        <v>1060</v>
      </c>
      <c r="F372" s="178" t="s">
        <v>1061</v>
      </c>
      <c r="G372" s="179" t="s">
        <v>191</v>
      </c>
      <c r="H372" s="180">
        <v>5.5209999999999999</v>
      </c>
      <c r="I372" s="181"/>
      <c r="J372" s="182">
        <f>ROUND(I372*H372,2)</f>
        <v>0</v>
      </c>
      <c r="K372" s="178" t="s">
        <v>139</v>
      </c>
      <c r="L372" s="41"/>
      <c r="M372" s="183" t="s">
        <v>32</v>
      </c>
      <c r="N372" s="184" t="s">
        <v>51</v>
      </c>
      <c r="O372" s="66"/>
      <c r="P372" s="185">
        <f>O372*H372</f>
        <v>0</v>
      </c>
      <c r="Q372" s="185">
        <v>2.9999999999999997E-4</v>
      </c>
      <c r="R372" s="185">
        <f>Q372*H372</f>
        <v>1.6562999999999999E-3</v>
      </c>
      <c r="S372" s="185">
        <v>0</v>
      </c>
      <c r="T372" s="18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259</v>
      </c>
      <c r="AT372" s="187" t="s">
        <v>135</v>
      </c>
      <c r="AU372" s="187" t="s">
        <v>141</v>
      </c>
      <c r="AY372" s="18" t="s">
        <v>132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18" t="s">
        <v>141</v>
      </c>
      <c r="BK372" s="188">
        <f>ROUND(I372*H372,2)</f>
        <v>0</v>
      </c>
      <c r="BL372" s="18" t="s">
        <v>259</v>
      </c>
      <c r="BM372" s="187" t="s">
        <v>1584</v>
      </c>
    </row>
    <row r="373" spans="1:65" s="13" customFormat="1">
      <c r="B373" s="194"/>
      <c r="C373" s="195"/>
      <c r="D373" s="196" t="s">
        <v>193</v>
      </c>
      <c r="E373" s="197" t="s">
        <v>32</v>
      </c>
      <c r="F373" s="198" t="s">
        <v>1063</v>
      </c>
      <c r="G373" s="195"/>
      <c r="H373" s="199">
        <v>4.9059999999999997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193</v>
      </c>
      <c r="AU373" s="205" t="s">
        <v>141</v>
      </c>
      <c r="AV373" s="13" t="s">
        <v>141</v>
      </c>
      <c r="AW373" s="13" t="s">
        <v>41</v>
      </c>
      <c r="AX373" s="13" t="s">
        <v>79</v>
      </c>
      <c r="AY373" s="205" t="s">
        <v>132</v>
      </c>
    </row>
    <row r="374" spans="1:65" s="13" customFormat="1">
      <c r="B374" s="194"/>
      <c r="C374" s="195"/>
      <c r="D374" s="196" t="s">
        <v>193</v>
      </c>
      <c r="E374" s="197" t="s">
        <v>32</v>
      </c>
      <c r="F374" s="198" t="s">
        <v>1064</v>
      </c>
      <c r="G374" s="195"/>
      <c r="H374" s="199">
        <v>0.61499999999999999</v>
      </c>
      <c r="I374" s="200"/>
      <c r="J374" s="195"/>
      <c r="K374" s="195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193</v>
      </c>
      <c r="AU374" s="205" t="s">
        <v>141</v>
      </c>
      <c r="AV374" s="13" t="s">
        <v>141</v>
      </c>
      <c r="AW374" s="13" t="s">
        <v>41</v>
      </c>
      <c r="AX374" s="13" t="s">
        <v>79</v>
      </c>
      <c r="AY374" s="205" t="s">
        <v>132</v>
      </c>
    </row>
    <row r="375" spans="1:65" s="14" customFormat="1">
      <c r="B375" s="206"/>
      <c r="C375" s="207"/>
      <c r="D375" s="196" t="s">
        <v>193</v>
      </c>
      <c r="E375" s="208" t="s">
        <v>32</v>
      </c>
      <c r="F375" s="209" t="s">
        <v>195</v>
      </c>
      <c r="G375" s="207"/>
      <c r="H375" s="210">
        <v>5.5209999999999999</v>
      </c>
      <c r="I375" s="211"/>
      <c r="J375" s="207"/>
      <c r="K375" s="207"/>
      <c r="L375" s="212"/>
      <c r="M375" s="213"/>
      <c r="N375" s="214"/>
      <c r="O375" s="214"/>
      <c r="P375" s="214"/>
      <c r="Q375" s="214"/>
      <c r="R375" s="214"/>
      <c r="S375" s="214"/>
      <c r="T375" s="215"/>
      <c r="AT375" s="216" t="s">
        <v>193</v>
      </c>
      <c r="AU375" s="216" t="s">
        <v>141</v>
      </c>
      <c r="AV375" s="14" t="s">
        <v>150</v>
      </c>
      <c r="AW375" s="14" t="s">
        <v>41</v>
      </c>
      <c r="AX375" s="14" t="s">
        <v>21</v>
      </c>
      <c r="AY375" s="216" t="s">
        <v>132</v>
      </c>
    </row>
    <row r="376" spans="1:65" s="2" customFormat="1" ht="24.2" customHeight="1">
      <c r="A376" s="36"/>
      <c r="B376" s="37"/>
      <c r="C376" s="176" t="s">
        <v>1069</v>
      </c>
      <c r="D376" s="176" t="s">
        <v>135</v>
      </c>
      <c r="E376" s="177" t="s">
        <v>1066</v>
      </c>
      <c r="F376" s="178" t="s">
        <v>1067</v>
      </c>
      <c r="G376" s="179" t="s">
        <v>191</v>
      </c>
      <c r="H376" s="180">
        <v>5.5209999999999999</v>
      </c>
      <c r="I376" s="181"/>
      <c r="J376" s="182">
        <f>ROUND(I376*H376,2)</f>
        <v>0</v>
      </c>
      <c r="K376" s="178" t="s">
        <v>139</v>
      </c>
      <c r="L376" s="41"/>
      <c r="M376" s="183" t="s">
        <v>32</v>
      </c>
      <c r="N376" s="184" t="s">
        <v>51</v>
      </c>
      <c r="O376" s="66"/>
      <c r="P376" s="185">
        <f>O376*H376</f>
        <v>0</v>
      </c>
      <c r="Q376" s="185">
        <v>4.4999999999999997E-3</v>
      </c>
      <c r="R376" s="185">
        <f>Q376*H376</f>
        <v>2.4844499999999999E-2</v>
      </c>
      <c r="S376" s="185">
        <v>0</v>
      </c>
      <c r="T376" s="186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7" t="s">
        <v>259</v>
      </c>
      <c r="AT376" s="187" t="s">
        <v>135</v>
      </c>
      <c r="AU376" s="187" t="s">
        <v>141</v>
      </c>
      <c r="AY376" s="18" t="s">
        <v>132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18" t="s">
        <v>141</v>
      </c>
      <c r="BK376" s="188">
        <f>ROUND(I376*H376,2)</f>
        <v>0</v>
      </c>
      <c r="BL376" s="18" t="s">
        <v>259</v>
      </c>
      <c r="BM376" s="187" t="s">
        <v>1585</v>
      </c>
    </row>
    <row r="377" spans="1:65" s="2" customFormat="1" ht="24.2" customHeight="1">
      <c r="A377" s="36"/>
      <c r="B377" s="37"/>
      <c r="C377" s="176" t="s">
        <v>1074</v>
      </c>
      <c r="D377" s="176" t="s">
        <v>135</v>
      </c>
      <c r="E377" s="177" t="s">
        <v>1070</v>
      </c>
      <c r="F377" s="178" t="s">
        <v>1071</v>
      </c>
      <c r="G377" s="179" t="s">
        <v>221</v>
      </c>
      <c r="H377" s="180">
        <v>2.484</v>
      </c>
      <c r="I377" s="181"/>
      <c r="J377" s="182">
        <f>ROUND(I377*H377,2)</f>
        <v>0</v>
      </c>
      <c r="K377" s="178" t="s">
        <v>139</v>
      </c>
      <c r="L377" s="41"/>
      <c r="M377" s="183" t="s">
        <v>32</v>
      </c>
      <c r="N377" s="184" t="s">
        <v>51</v>
      </c>
      <c r="O377" s="66"/>
      <c r="P377" s="185">
        <f>O377*H377</f>
        <v>0</v>
      </c>
      <c r="Q377" s="185">
        <v>4.2999999999999999E-4</v>
      </c>
      <c r="R377" s="185">
        <f>Q377*H377</f>
        <v>1.0681199999999999E-3</v>
      </c>
      <c r="S377" s="185">
        <v>0</v>
      </c>
      <c r="T377" s="186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7" t="s">
        <v>259</v>
      </c>
      <c r="AT377" s="187" t="s">
        <v>135</v>
      </c>
      <c r="AU377" s="187" t="s">
        <v>141</v>
      </c>
      <c r="AY377" s="18" t="s">
        <v>132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8" t="s">
        <v>141</v>
      </c>
      <c r="BK377" s="188">
        <f>ROUND(I377*H377,2)</f>
        <v>0</v>
      </c>
      <c r="BL377" s="18" t="s">
        <v>259</v>
      </c>
      <c r="BM377" s="187" t="s">
        <v>1586</v>
      </c>
    </row>
    <row r="378" spans="1:65" s="13" customFormat="1">
      <c r="B378" s="194"/>
      <c r="C378" s="195"/>
      <c r="D378" s="196" t="s">
        <v>193</v>
      </c>
      <c r="E378" s="197" t="s">
        <v>32</v>
      </c>
      <c r="F378" s="198" t="s">
        <v>1073</v>
      </c>
      <c r="G378" s="195"/>
      <c r="H378" s="199">
        <v>2.484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193</v>
      </c>
      <c r="AU378" s="205" t="s">
        <v>141</v>
      </c>
      <c r="AV378" s="13" t="s">
        <v>141</v>
      </c>
      <c r="AW378" s="13" t="s">
        <v>41</v>
      </c>
      <c r="AX378" s="13" t="s">
        <v>79</v>
      </c>
      <c r="AY378" s="205" t="s">
        <v>132</v>
      </c>
    </row>
    <row r="379" spans="1:65" s="14" customFormat="1">
      <c r="B379" s="206"/>
      <c r="C379" s="207"/>
      <c r="D379" s="196" t="s">
        <v>193</v>
      </c>
      <c r="E379" s="208" t="s">
        <v>32</v>
      </c>
      <c r="F379" s="209" t="s">
        <v>195</v>
      </c>
      <c r="G379" s="207"/>
      <c r="H379" s="210">
        <v>2.484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193</v>
      </c>
      <c r="AU379" s="216" t="s">
        <v>141</v>
      </c>
      <c r="AV379" s="14" t="s">
        <v>150</v>
      </c>
      <c r="AW379" s="14" t="s">
        <v>41</v>
      </c>
      <c r="AX379" s="14" t="s">
        <v>21</v>
      </c>
      <c r="AY379" s="216" t="s">
        <v>132</v>
      </c>
    </row>
    <row r="380" spans="1:65" s="2" customFormat="1" ht="14.45" customHeight="1">
      <c r="A380" s="36"/>
      <c r="B380" s="37"/>
      <c r="C380" s="217" t="s">
        <v>1079</v>
      </c>
      <c r="D380" s="217" t="s">
        <v>234</v>
      </c>
      <c r="E380" s="218" t="s">
        <v>1075</v>
      </c>
      <c r="F380" s="219" t="s">
        <v>1076</v>
      </c>
      <c r="G380" s="220" t="s">
        <v>373</v>
      </c>
      <c r="H380" s="221">
        <v>9.9</v>
      </c>
      <c r="I380" s="222"/>
      <c r="J380" s="223">
        <f>ROUND(I380*H380,2)</f>
        <v>0</v>
      </c>
      <c r="K380" s="219" t="s">
        <v>139</v>
      </c>
      <c r="L380" s="224"/>
      <c r="M380" s="225" t="s">
        <v>32</v>
      </c>
      <c r="N380" s="226" t="s">
        <v>51</v>
      </c>
      <c r="O380" s="66"/>
      <c r="P380" s="185">
        <f>O380*H380</f>
        <v>0</v>
      </c>
      <c r="Q380" s="185">
        <v>4.4999999999999999E-4</v>
      </c>
      <c r="R380" s="185">
        <f>Q380*H380</f>
        <v>4.4549999999999998E-3</v>
      </c>
      <c r="S380" s="185">
        <v>0</v>
      </c>
      <c r="T380" s="186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7" t="s">
        <v>342</v>
      </c>
      <c r="AT380" s="187" t="s">
        <v>234</v>
      </c>
      <c r="AU380" s="187" t="s">
        <v>141</v>
      </c>
      <c r="AY380" s="18" t="s">
        <v>132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18" t="s">
        <v>141</v>
      </c>
      <c r="BK380" s="188">
        <f>ROUND(I380*H380,2)</f>
        <v>0</v>
      </c>
      <c r="BL380" s="18" t="s">
        <v>259</v>
      </c>
      <c r="BM380" s="187" t="s">
        <v>1587</v>
      </c>
    </row>
    <row r="381" spans="1:65" s="13" customFormat="1">
      <c r="B381" s="194"/>
      <c r="C381" s="195"/>
      <c r="D381" s="196" t="s">
        <v>193</v>
      </c>
      <c r="E381" s="195"/>
      <c r="F381" s="198" t="s">
        <v>1078</v>
      </c>
      <c r="G381" s="195"/>
      <c r="H381" s="199">
        <v>9.9</v>
      </c>
      <c r="I381" s="200"/>
      <c r="J381" s="195"/>
      <c r="K381" s="195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193</v>
      </c>
      <c r="AU381" s="205" t="s">
        <v>141</v>
      </c>
      <c r="AV381" s="13" t="s">
        <v>141</v>
      </c>
      <c r="AW381" s="13" t="s">
        <v>4</v>
      </c>
      <c r="AX381" s="13" t="s">
        <v>21</v>
      </c>
      <c r="AY381" s="205" t="s">
        <v>132</v>
      </c>
    </row>
    <row r="382" spans="1:65" s="2" customFormat="1" ht="14.45" customHeight="1">
      <c r="A382" s="36"/>
      <c r="B382" s="37"/>
      <c r="C382" s="176" t="s">
        <v>1083</v>
      </c>
      <c r="D382" s="176" t="s">
        <v>135</v>
      </c>
      <c r="E382" s="177" t="s">
        <v>1080</v>
      </c>
      <c r="F382" s="178" t="s">
        <v>1081</v>
      </c>
      <c r="G382" s="179" t="s">
        <v>191</v>
      </c>
      <c r="H382" s="180">
        <v>5.5209999999999999</v>
      </c>
      <c r="I382" s="181"/>
      <c r="J382" s="182">
        <f>ROUND(I382*H382,2)</f>
        <v>0</v>
      </c>
      <c r="K382" s="178" t="s">
        <v>139</v>
      </c>
      <c r="L382" s="41"/>
      <c r="M382" s="183" t="s">
        <v>32</v>
      </c>
      <c r="N382" s="184" t="s">
        <v>51</v>
      </c>
      <c r="O382" s="66"/>
      <c r="P382" s="185">
        <f>O382*H382</f>
        <v>0</v>
      </c>
      <c r="Q382" s="185">
        <v>0</v>
      </c>
      <c r="R382" s="185">
        <f>Q382*H382</f>
        <v>0</v>
      </c>
      <c r="S382" s="185">
        <v>8.3169999999999994E-2</v>
      </c>
      <c r="T382" s="186">
        <f>S382*H382</f>
        <v>0.45918156999999998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259</v>
      </c>
      <c r="AT382" s="187" t="s">
        <v>135</v>
      </c>
      <c r="AU382" s="187" t="s">
        <v>141</v>
      </c>
      <c r="AY382" s="18" t="s">
        <v>132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141</v>
      </c>
      <c r="BK382" s="188">
        <f>ROUND(I382*H382,2)</f>
        <v>0</v>
      </c>
      <c r="BL382" s="18" t="s">
        <v>259</v>
      </c>
      <c r="BM382" s="187" t="s">
        <v>1588</v>
      </c>
    </row>
    <row r="383" spans="1:65" s="2" customFormat="1" ht="24.2" customHeight="1">
      <c r="A383" s="36"/>
      <c r="B383" s="37"/>
      <c r="C383" s="176" t="s">
        <v>1087</v>
      </c>
      <c r="D383" s="176" t="s">
        <v>135</v>
      </c>
      <c r="E383" s="177" t="s">
        <v>1084</v>
      </c>
      <c r="F383" s="178" t="s">
        <v>1085</v>
      </c>
      <c r="G383" s="179" t="s">
        <v>191</v>
      </c>
      <c r="H383" s="180">
        <v>5.5209999999999999</v>
      </c>
      <c r="I383" s="181"/>
      <c r="J383" s="182">
        <f>ROUND(I383*H383,2)</f>
        <v>0</v>
      </c>
      <c r="K383" s="178" t="s">
        <v>139</v>
      </c>
      <c r="L383" s="41"/>
      <c r="M383" s="183" t="s">
        <v>32</v>
      </c>
      <c r="N383" s="184" t="s">
        <v>51</v>
      </c>
      <c r="O383" s="66"/>
      <c r="P383" s="185">
        <f>O383*H383</f>
        <v>0</v>
      </c>
      <c r="Q383" s="185">
        <v>6.3E-3</v>
      </c>
      <c r="R383" s="185">
        <f>Q383*H383</f>
        <v>3.4782300000000002E-2</v>
      </c>
      <c r="S383" s="185">
        <v>0</v>
      </c>
      <c r="T383" s="186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7" t="s">
        <v>259</v>
      </c>
      <c r="AT383" s="187" t="s">
        <v>135</v>
      </c>
      <c r="AU383" s="187" t="s">
        <v>141</v>
      </c>
      <c r="AY383" s="18" t="s">
        <v>132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18" t="s">
        <v>141</v>
      </c>
      <c r="BK383" s="188">
        <f>ROUND(I383*H383,2)</f>
        <v>0</v>
      </c>
      <c r="BL383" s="18" t="s">
        <v>259</v>
      </c>
      <c r="BM383" s="187" t="s">
        <v>1589</v>
      </c>
    </row>
    <row r="384" spans="1:65" s="13" customFormat="1">
      <c r="B384" s="194"/>
      <c r="C384" s="195"/>
      <c r="D384" s="196" t="s">
        <v>193</v>
      </c>
      <c r="E384" s="197" t="s">
        <v>32</v>
      </c>
      <c r="F384" s="198" t="s">
        <v>1063</v>
      </c>
      <c r="G384" s="195"/>
      <c r="H384" s="199">
        <v>4.9059999999999997</v>
      </c>
      <c r="I384" s="200"/>
      <c r="J384" s="195"/>
      <c r="K384" s="195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193</v>
      </c>
      <c r="AU384" s="205" t="s">
        <v>141</v>
      </c>
      <c r="AV384" s="13" t="s">
        <v>141</v>
      </c>
      <c r="AW384" s="13" t="s">
        <v>41</v>
      </c>
      <c r="AX384" s="13" t="s">
        <v>79</v>
      </c>
      <c r="AY384" s="205" t="s">
        <v>132</v>
      </c>
    </row>
    <row r="385" spans="1:65" s="13" customFormat="1">
      <c r="B385" s="194"/>
      <c r="C385" s="195"/>
      <c r="D385" s="196" t="s">
        <v>193</v>
      </c>
      <c r="E385" s="197" t="s">
        <v>32</v>
      </c>
      <c r="F385" s="198" t="s">
        <v>1064</v>
      </c>
      <c r="G385" s="195"/>
      <c r="H385" s="199">
        <v>0.61499999999999999</v>
      </c>
      <c r="I385" s="200"/>
      <c r="J385" s="195"/>
      <c r="K385" s="195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193</v>
      </c>
      <c r="AU385" s="205" t="s">
        <v>141</v>
      </c>
      <c r="AV385" s="13" t="s">
        <v>141</v>
      </c>
      <c r="AW385" s="13" t="s">
        <v>41</v>
      </c>
      <c r="AX385" s="13" t="s">
        <v>79</v>
      </c>
      <c r="AY385" s="205" t="s">
        <v>132</v>
      </c>
    </row>
    <row r="386" spans="1:65" s="14" customFormat="1">
      <c r="B386" s="206"/>
      <c r="C386" s="207"/>
      <c r="D386" s="196" t="s">
        <v>193</v>
      </c>
      <c r="E386" s="208" t="s">
        <v>32</v>
      </c>
      <c r="F386" s="209" t="s">
        <v>195</v>
      </c>
      <c r="G386" s="207"/>
      <c r="H386" s="210">
        <v>5.5209999999999999</v>
      </c>
      <c r="I386" s="211"/>
      <c r="J386" s="207"/>
      <c r="K386" s="207"/>
      <c r="L386" s="212"/>
      <c r="M386" s="213"/>
      <c r="N386" s="214"/>
      <c r="O386" s="214"/>
      <c r="P386" s="214"/>
      <c r="Q386" s="214"/>
      <c r="R386" s="214"/>
      <c r="S386" s="214"/>
      <c r="T386" s="215"/>
      <c r="AT386" s="216" t="s">
        <v>193</v>
      </c>
      <c r="AU386" s="216" t="s">
        <v>141</v>
      </c>
      <c r="AV386" s="14" t="s">
        <v>150</v>
      </c>
      <c r="AW386" s="14" t="s">
        <v>41</v>
      </c>
      <c r="AX386" s="14" t="s">
        <v>21</v>
      </c>
      <c r="AY386" s="216" t="s">
        <v>132</v>
      </c>
    </row>
    <row r="387" spans="1:65" s="2" customFormat="1" ht="14.45" customHeight="1">
      <c r="A387" s="36"/>
      <c r="B387" s="37"/>
      <c r="C387" s="217" t="s">
        <v>1092</v>
      </c>
      <c r="D387" s="217" t="s">
        <v>234</v>
      </c>
      <c r="E387" s="218" t="s">
        <v>1088</v>
      </c>
      <c r="F387" s="219" t="s">
        <v>1089</v>
      </c>
      <c r="G387" s="220" t="s">
        <v>191</v>
      </c>
      <c r="H387" s="221">
        <v>6.0730000000000004</v>
      </c>
      <c r="I387" s="222"/>
      <c r="J387" s="223">
        <f>ROUND(I387*H387,2)</f>
        <v>0</v>
      </c>
      <c r="K387" s="219" t="s">
        <v>139</v>
      </c>
      <c r="L387" s="224"/>
      <c r="M387" s="225" t="s">
        <v>32</v>
      </c>
      <c r="N387" s="226" t="s">
        <v>51</v>
      </c>
      <c r="O387" s="66"/>
      <c r="P387" s="185">
        <f>O387*H387</f>
        <v>0</v>
      </c>
      <c r="Q387" s="185">
        <v>1.9199999999999998E-2</v>
      </c>
      <c r="R387" s="185">
        <f>Q387*H387</f>
        <v>0.1166016</v>
      </c>
      <c r="S387" s="185">
        <v>0</v>
      </c>
      <c r="T387" s="186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7" t="s">
        <v>342</v>
      </c>
      <c r="AT387" s="187" t="s">
        <v>234</v>
      </c>
      <c r="AU387" s="187" t="s">
        <v>141</v>
      </c>
      <c r="AY387" s="18" t="s">
        <v>132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18" t="s">
        <v>141</v>
      </c>
      <c r="BK387" s="188">
        <f>ROUND(I387*H387,2)</f>
        <v>0</v>
      </c>
      <c r="BL387" s="18" t="s">
        <v>259</v>
      </c>
      <c r="BM387" s="187" t="s">
        <v>1590</v>
      </c>
    </row>
    <row r="388" spans="1:65" s="13" customFormat="1">
      <c r="B388" s="194"/>
      <c r="C388" s="195"/>
      <c r="D388" s="196" t="s">
        <v>193</v>
      </c>
      <c r="E388" s="195"/>
      <c r="F388" s="198" t="s">
        <v>1091</v>
      </c>
      <c r="G388" s="195"/>
      <c r="H388" s="199">
        <v>6.0730000000000004</v>
      </c>
      <c r="I388" s="200"/>
      <c r="J388" s="195"/>
      <c r="K388" s="195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193</v>
      </c>
      <c r="AU388" s="205" t="s">
        <v>141</v>
      </c>
      <c r="AV388" s="13" t="s">
        <v>141</v>
      </c>
      <c r="AW388" s="13" t="s">
        <v>4</v>
      </c>
      <c r="AX388" s="13" t="s">
        <v>21</v>
      </c>
      <c r="AY388" s="205" t="s">
        <v>132</v>
      </c>
    </row>
    <row r="389" spans="1:65" s="2" customFormat="1" ht="24.2" customHeight="1">
      <c r="A389" s="36"/>
      <c r="B389" s="37"/>
      <c r="C389" s="176" t="s">
        <v>1096</v>
      </c>
      <c r="D389" s="176" t="s">
        <v>135</v>
      </c>
      <c r="E389" s="177" t="s">
        <v>1093</v>
      </c>
      <c r="F389" s="178" t="s">
        <v>1094</v>
      </c>
      <c r="G389" s="179" t="s">
        <v>242</v>
      </c>
      <c r="H389" s="180">
        <v>0.183</v>
      </c>
      <c r="I389" s="181"/>
      <c r="J389" s="182">
        <f>ROUND(I389*H389,2)</f>
        <v>0</v>
      </c>
      <c r="K389" s="178" t="s">
        <v>139</v>
      </c>
      <c r="L389" s="41"/>
      <c r="M389" s="183" t="s">
        <v>32</v>
      </c>
      <c r="N389" s="184" t="s">
        <v>51</v>
      </c>
      <c r="O389" s="66"/>
      <c r="P389" s="185">
        <f>O389*H389</f>
        <v>0</v>
      </c>
      <c r="Q389" s="185">
        <v>0</v>
      </c>
      <c r="R389" s="185">
        <f>Q389*H389</f>
        <v>0</v>
      </c>
      <c r="S389" s="185">
        <v>0</v>
      </c>
      <c r="T389" s="186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7" t="s">
        <v>259</v>
      </c>
      <c r="AT389" s="187" t="s">
        <v>135</v>
      </c>
      <c r="AU389" s="187" t="s">
        <v>141</v>
      </c>
      <c r="AY389" s="18" t="s">
        <v>132</v>
      </c>
      <c r="BE389" s="188">
        <f>IF(N389="základní",J389,0)</f>
        <v>0</v>
      </c>
      <c r="BF389" s="188">
        <f>IF(N389="snížená",J389,0)</f>
        <v>0</v>
      </c>
      <c r="BG389" s="188">
        <f>IF(N389="zákl. přenesená",J389,0)</f>
        <v>0</v>
      </c>
      <c r="BH389" s="188">
        <f>IF(N389="sníž. přenesená",J389,0)</f>
        <v>0</v>
      </c>
      <c r="BI389" s="188">
        <f>IF(N389="nulová",J389,0)</f>
        <v>0</v>
      </c>
      <c r="BJ389" s="18" t="s">
        <v>141</v>
      </c>
      <c r="BK389" s="188">
        <f>ROUND(I389*H389,2)</f>
        <v>0</v>
      </c>
      <c r="BL389" s="18" t="s">
        <v>259</v>
      </c>
      <c r="BM389" s="187" t="s">
        <v>1591</v>
      </c>
    </row>
    <row r="390" spans="1:65" s="12" customFormat="1" ht="22.9" customHeight="1">
      <c r="B390" s="160"/>
      <c r="C390" s="161"/>
      <c r="D390" s="162" t="s">
        <v>78</v>
      </c>
      <c r="E390" s="174" t="s">
        <v>774</v>
      </c>
      <c r="F390" s="174" t="s">
        <v>775</v>
      </c>
      <c r="G390" s="161"/>
      <c r="H390" s="161"/>
      <c r="I390" s="164"/>
      <c r="J390" s="175">
        <f>BK390</f>
        <v>0</v>
      </c>
      <c r="K390" s="161"/>
      <c r="L390" s="166"/>
      <c r="M390" s="167"/>
      <c r="N390" s="168"/>
      <c r="O390" s="168"/>
      <c r="P390" s="169">
        <f>SUM(P391:P394)</f>
        <v>0</v>
      </c>
      <c r="Q390" s="168"/>
      <c r="R390" s="169">
        <f>SUM(R391:R394)</f>
        <v>6.3974400000000001E-2</v>
      </c>
      <c r="S390" s="168"/>
      <c r="T390" s="170">
        <f>SUM(T391:T394)</f>
        <v>0</v>
      </c>
      <c r="AR390" s="171" t="s">
        <v>141</v>
      </c>
      <c r="AT390" s="172" t="s">
        <v>78</v>
      </c>
      <c r="AU390" s="172" t="s">
        <v>21</v>
      </c>
      <c r="AY390" s="171" t="s">
        <v>132</v>
      </c>
      <c r="BK390" s="173">
        <f>SUM(BK391:BK394)</f>
        <v>0</v>
      </c>
    </row>
    <row r="391" spans="1:65" s="2" customFormat="1" ht="14.45" customHeight="1">
      <c r="A391" s="36"/>
      <c r="B391" s="37"/>
      <c r="C391" s="176" t="s">
        <v>1098</v>
      </c>
      <c r="D391" s="176" t="s">
        <v>135</v>
      </c>
      <c r="E391" s="177" t="s">
        <v>777</v>
      </c>
      <c r="F391" s="178" t="s">
        <v>778</v>
      </c>
      <c r="G391" s="179" t="s">
        <v>191</v>
      </c>
      <c r="H391" s="180">
        <v>152.32</v>
      </c>
      <c r="I391" s="181"/>
      <c r="J391" s="182">
        <f>ROUND(I391*H391,2)</f>
        <v>0</v>
      </c>
      <c r="K391" s="178" t="s">
        <v>139</v>
      </c>
      <c r="L391" s="41"/>
      <c r="M391" s="183" t="s">
        <v>32</v>
      </c>
      <c r="N391" s="184" t="s">
        <v>51</v>
      </c>
      <c r="O391" s="66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7" t="s">
        <v>259</v>
      </c>
      <c r="AT391" s="187" t="s">
        <v>135</v>
      </c>
      <c r="AU391" s="187" t="s">
        <v>141</v>
      </c>
      <c r="AY391" s="18" t="s">
        <v>132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18" t="s">
        <v>141</v>
      </c>
      <c r="BK391" s="188">
        <f>ROUND(I391*H391,2)</f>
        <v>0</v>
      </c>
      <c r="BL391" s="18" t="s">
        <v>259</v>
      </c>
      <c r="BM391" s="187" t="s">
        <v>1592</v>
      </c>
    </row>
    <row r="392" spans="1:65" s="2" customFormat="1" ht="24.2" customHeight="1">
      <c r="A392" s="36"/>
      <c r="B392" s="37"/>
      <c r="C392" s="217" t="s">
        <v>1100</v>
      </c>
      <c r="D392" s="217" t="s">
        <v>234</v>
      </c>
      <c r="E392" s="218" t="s">
        <v>781</v>
      </c>
      <c r="F392" s="219" t="s">
        <v>782</v>
      </c>
      <c r="G392" s="220" t="s">
        <v>221</v>
      </c>
      <c r="H392" s="221">
        <v>159.93600000000001</v>
      </c>
      <c r="I392" s="222"/>
      <c r="J392" s="223">
        <f>ROUND(I392*H392,2)</f>
        <v>0</v>
      </c>
      <c r="K392" s="219" t="s">
        <v>139</v>
      </c>
      <c r="L392" s="224"/>
      <c r="M392" s="225" t="s">
        <v>32</v>
      </c>
      <c r="N392" s="226" t="s">
        <v>51</v>
      </c>
      <c r="O392" s="66"/>
      <c r="P392" s="185">
        <f>O392*H392</f>
        <v>0</v>
      </c>
      <c r="Q392" s="185">
        <v>4.0000000000000002E-4</v>
      </c>
      <c r="R392" s="185">
        <f>Q392*H392</f>
        <v>6.3974400000000001E-2</v>
      </c>
      <c r="S392" s="185">
        <v>0</v>
      </c>
      <c r="T392" s="186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87" t="s">
        <v>342</v>
      </c>
      <c r="AT392" s="187" t="s">
        <v>234</v>
      </c>
      <c r="AU392" s="187" t="s">
        <v>141</v>
      </c>
      <c r="AY392" s="18" t="s">
        <v>132</v>
      </c>
      <c r="BE392" s="188">
        <f>IF(N392="základní",J392,0)</f>
        <v>0</v>
      </c>
      <c r="BF392" s="188">
        <f>IF(N392="snížená",J392,0)</f>
        <v>0</v>
      </c>
      <c r="BG392" s="188">
        <f>IF(N392="zákl. přenesená",J392,0)</f>
        <v>0</v>
      </c>
      <c r="BH392" s="188">
        <f>IF(N392="sníž. přenesená",J392,0)</f>
        <v>0</v>
      </c>
      <c r="BI392" s="188">
        <f>IF(N392="nulová",J392,0)</f>
        <v>0</v>
      </c>
      <c r="BJ392" s="18" t="s">
        <v>141</v>
      </c>
      <c r="BK392" s="188">
        <f>ROUND(I392*H392,2)</f>
        <v>0</v>
      </c>
      <c r="BL392" s="18" t="s">
        <v>259</v>
      </c>
      <c r="BM392" s="187" t="s">
        <v>1593</v>
      </c>
    </row>
    <row r="393" spans="1:65" s="13" customFormat="1">
      <c r="B393" s="194"/>
      <c r="C393" s="195"/>
      <c r="D393" s="196" t="s">
        <v>193</v>
      </c>
      <c r="E393" s="195"/>
      <c r="F393" s="198" t="s">
        <v>990</v>
      </c>
      <c r="G393" s="195"/>
      <c r="H393" s="199">
        <v>159.93600000000001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193</v>
      </c>
      <c r="AU393" s="205" t="s">
        <v>141</v>
      </c>
      <c r="AV393" s="13" t="s">
        <v>141</v>
      </c>
      <c r="AW393" s="13" t="s">
        <v>4</v>
      </c>
      <c r="AX393" s="13" t="s">
        <v>21</v>
      </c>
      <c r="AY393" s="205" t="s">
        <v>132</v>
      </c>
    </row>
    <row r="394" spans="1:65" s="2" customFormat="1" ht="24.2" customHeight="1">
      <c r="A394" s="36"/>
      <c r="B394" s="37"/>
      <c r="C394" s="176" t="s">
        <v>1102</v>
      </c>
      <c r="D394" s="176" t="s">
        <v>135</v>
      </c>
      <c r="E394" s="177" t="s">
        <v>785</v>
      </c>
      <c r="F394" s="178" t="s">
        <v>786</v>
      </c>
      <c r="G394" s="179" t="s">
        <v>242</v>
      </c>
      <c r="H394" s="180">
        <v>6.4000000000000001E-2</v>
      </c>
      <c r="I394" s="181"/>
      <c r="J394" s="182">
        <f>ROUND(I394*H394,2)</f>
        <v>0</v>
      </c>
      <c r="K394" s="178" t="s">
        <v>139</v>
      </c>
      <c r="L394" s="41"/>
      <c r="M394" s="183" t="s">
        <v>32</v>
      </c>
      <c r="N394" s="184" t="s">
        <v>51</v>
      </c>
      <c r="O394" s="66"/>
      <c r="P394" s="185">
        <f>O394*H394</f>
        <v>0</v>
      </c>
      <c r="Q394" s="185">
        <v>0</v>
      </c>
      <c r="R394" s="185">
        <f>Q394*H394</f>
        <v>0</v>
      </c>
      <c r="S394" s="185">
        <v>0</v>
      </c>
      <c r="T394" s="186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7" t="s">
        <v>259</v>
      </c>
      <c r="AT394" s="187" t="s">
        <v>135</v>
      </c>
      <c r="AU394" s="187" t="s">
        <v>141</v>
      </c>
      <c r="AY394" s="18" t="s">
        <v>132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18" t="s">
        <v>141</v>
      </c>
      <c r="BK394" s="188">
        <f>ROUND(I394*H394,2)</f>
        <v>0</v>
      </c>
      <c r="BL394" s="18" t="s">
        <v>259</v>
      </c>
      <c r="BM394" s="187" t="s">
        <v>1594</v>
      </c>
    </row>
    <row r="395" spans="1:65" s="12" customFormat="1" ht="22.9" customHeight="1">
      <c r="B395" s="160"/>
      <c r="C395" s="161"/>
      <c r="D395" s="162" t="s">
        <v>78</v>
      </c>
      <c r="E395" s="174" t="s">
        <v>788</v>
      </c>
      <c r="F395" s="174" t="s">
        <v>789</v>
      </c>
      <c r="G395" s="161"/>
      <c r="H395" s="161"/>
      <c r="I395" s="164"/>
      <c r="J395" s="175">
        <f>BK395</f>
        <v>0</v>
      </c>
      <c r="K395" s="161"/>
      <c r="L395" s="166"/>
      <c r="M395" s="167"/>
      <c r="N395" s="168"/>
      <c r="O395" s="168"/>
      <c r="P395" s="169">
        <f>SUM(P396:P399)</f>
        <v>0</v>
      </c>
      <c r="Q395" s="168"/>
      <c r="R395" s="169">
        <f>SUM(R396:R399)</f>
        <v>9.7500000000000003E-2</v>
      </c>
      <c r="S395" s="168"/>
      <c r="T395" s="170">
        <f>SUM(T396:T399)</f>
        <v>0</v>
      </c>
      <c r="AR395" s="171" t="s">
        <v>141</v>
      </c>
      <c r="AT395" s="172" t="s">
        <v>78</v>
      </c>
      <c r="AU395" s="172" t="s">
        <v>21</v>
      </c>
      <c r="AY395" s="171" t="s">
        <v>132</v>
      </c>
      <c r="BK395" s="173">
        <f>SUM(BK396:BK399)</f>
        <v>0</v>
      </c>
    </row>
    <row r="396" spans="1:65" s="2" customFormat="1" ht="14.45" customHeight="1">
      <c r="A396" s="36"/>
      <c r="B396" s="37"/>
      <c r="C396" s="176" t="s">
        <v>1104</v>
      </c>
      <c r="D396" s="176" t="s">
        <v>135</v>
      </c>
      <c r="E396" s="177" t="s">
        <v>791</v>
      </c>
      <c r="F396" s="178" t="s">
        <v>792</v>
      </c>
      <c r="G396" s="179" t="s">
        <v>191</v>
      </c>
      <c r="H396" s="180">
        <v>370</v>
      </c>
      <c r="I396" s="181"/>
      <c r="J396" s="182">
        <f>ROUND(I396*H396,2)</f>
        <v>0</v>
      </c>
      <c r="K396" s="178" t="s">
        <v>139</v>
      </c>
      <c r="L396" s="41"/>
      <c r="M396" s="183" t="s">
        <v>32</v>
      </c>
      <c r="N396" s="184" t="s">
        <v>51</v>
      </c>
      <c r="O396" s="66"/>
      <c r="P396" s="185">
        <f>O396*H396</f>
        <v>0</v>
      </c>
      <c r="Q396" s="185">
        <v>2.0000000000000002E-5</v>
      </c>
      <c r="R396" s="185">
        <f>Q396*H396</f>
        <v>7.4000000000000003E-3</v>
      </c>
      <c r="S396" s="185">
        <v>0</v>
      </c>
      <c r="T396" s="186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7" t="s">
        <v>259</v>
      </c>
      <c r="AT396" s="187" t="s">
        <v>135</v>
      </c>
      <c r="AU396" s="187" t="s">
        <v>141</v>
      </c>
      <c r="AY396" s="18" t="s">
        <v>132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18" t="s">
        <v>141</v>
      </c>
      <c r="BK396" s="188">
        <f>ROUND(I396*H396,2)</f>
        <v>0</v>
      </c>
      <c r="BL396" s="18" t="s">
        <v>259</v>
      </c>
      <c r="BM396" s="187" t="s">
        <v>1595</v>
      </c>
    </row>
    <row r="397" spans="1:65" s="2" customFormat="1" ht="14.45" customHeight="1">
      <c r="A397" s="36"/>
      <c r="B397" s="37"/>
      <c r="C397" s="176" t="s">
        <v>1106</v>
      </c>
      <c r="D397" s="176" t="s">
        <v>135</v>
      </c>
      <c r="E397" s="177" t="s">
        <v>795</v>
      </c>
      <c r="F397" s="178" t="s">
        <v>796</v>
      </c>
      <c r="G397" s="179" t="s">
        <v>191</v>
      </c>
      <c r="H397" s="180">
        <v>370</v>
      </c>
      <c r="I397" s="181"/>
      <c r="J397" s="182">
        <f>ROUND(I397*H397,2)</f>
        <v>0</v>
      </c>
      <c r="K397" s="178" t="s">
        <v>139</v>
      </c>
      <c r="L397" s="41"/>
      <c r="M397" s="183" t="s">
        <v>32</v>
      </c>
      <c r="N397" s="184" t="s">
        <v>51</v>
      </c>
      <c r="O397" s="66"/>
      <c r="P397" s="185">
        <f>O397*H397</f>
        <v>0</v>
      </c>
      <c r="Q397" s="185">
        <v>0</v>
      </c>
      <c r="R397" s="185">
        <f>Q397*H397</f>
        <v>0</v>
      </c>
      <c r="S397" s="185">
        <v>0</v>
      </c>
      <c r="T397" s="186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7" t="s">
        <v>259</v>
      </c>
      <c r="AT397" s="187" t="s">
        <v>135</v>
      </c>
      <c r="AU397" s="187" t="s">
        <v>141</v>
      </c>
      <c r="AY397" s="18" t="s">
        <v>132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8" t="s">
        <v>141</v>
      </c>
      <c r="BK397" s="188">
        <f>ROUND(I397*H397,2)</f>
        <v>0</v>
      </c>
      <c r="BL397" s="18" t="s">
        <v>259</v>
      </c>
      <c r="BM397" s="187" t="s">
        <v>1596</v>
      </c>
    </row>
    <row r="398" spans="1:65" s="2" customFormat="1" ht="24.2" customHeight="1">
      <c r="A398" s="36"/>
      <c r="B398" s="37"/>
      <c r="C398" s="176" t="s">
        <v>1108</v>
      </c>
      <c r="D398" s="176" t="s">
        <v>135</v>
      </c>
      <c r="E398" s="177" t="s">
        <v>799</v>
      </c>
      <c r="F398" s="178" t="s">
        <v>800</v>
      </c>
      <c r="G398" s="179" t="s">
        <v>191</v>
      </c>
      <c r="H398" s="180">
        <v>370</v>
      </c>
      <c r="I398" s="181"/>
      <c r="J398" s="182">
        <f>ROUND(I398*H398,2)</f>
        <v>0</v>
      </c>
      <c r="K398" s="178" t="s">
        <v>139</v>
      </c>
      <c r="L398" s="41"/>
      <c r="M398" s="183" t="s">
        <v>32</v>
      </c>
      <c r="N398" s="184" t="s">
        <v>51</v>
      </c>
      <c r="O398" s="66"/>
      <c r="P398" s="185">
        <f>O398*H398</f>
        <v>0</v>
      </c>
      <c r="Q398" s="185">
        <v>2.2000000000000001E-4</v>
      </c>
      <c r="R398" s="185">
        <f>Q398*H398</f>
        <v>8.14E-2</v>
      </c>
      <c r="S398" s="185">
        <v>0</v>
      </c>
      <c r="T398" s="186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7" t="s">
        <v>259</v>
      </c>
      <c r="AT398" s="187" t="s">
        <v>135</v>
      </c>
      <c r="AU398" s="187" t="s">
        <v>141</v>
      </c>
      <c r="AY398" s="18" t="s">
        <v>132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18" t="s">
        <v>141</v>
      </c>
      <c r="BK398" s="188">
        <f>ROUND(I398*H398,2)</f>
        <v>0</v>
      </c>
      <c r="BL398" s="18" t="s">
        <v>259</v>
      </c>
      <c r="BM398" s="187" t="s">
        <v>1597</v>
      </c>
    </row>
    <row r="399" spans="1:65" s="2" customFormat="1" ht="24.2" customHeight="1">
      <c r="A399" s="36"/>
      <c r="B399" s="37"/>
      <c r="C399" s="176" t="s">
        <v>1598</v>
      </c>
      <c r="D399" s="176" t="s">
        <v>135</v>
      </c>
      <c r="E399" s="177" t="s">
        <v>803</v>
      </c>
      <c r="F399" s="178" t="s">
        <v>804</v>
      </c>
      <c r="G399" s="179" t="s">
        <v>191</v>
      </c>
      <c r="H399" s="180">
        <v>58</v>
      </c>
      <c r="I399" s="181"/>
      <c r="J399" s="182">
        <f>ROUND(I399*H399,2)</f>
        <v>0</v>
      </c>
      <c r="K399" s="178" t="s">
        <v>139</v>
      </c>
      <c r="L399" s="41"/>
      <c r="M399" s="189" t="s">
        <v>32</v>
      </c>
      <c r="N399" s="190" t="s">
        <v>51</v>
      </c>
      <c r="O399" s="191"/>
      <c r="P399" s="192">
        <f>O399*H399</f>
        <v>0</v>
      </c>
      <c r="Q399" s="192">
        <v>1.4999999999999999E-4</v>
      </c>
      <c r="R399" s="192">
        <f>Q399*H399</f>
        <v>8.6999999999999994E-3</v>
      </c>
      <c r="S399" s="192">
        <v>0</v>
      </c>
      <c r="T399" s="193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7" t="s">
        <v>259</v>
      </c>
      <c r="AT399" s="187" t="s">
        <v>135</v>
      </c>
      <c r="AU399" s="187" t="s">
        <v>141</v>
      </c>
      <c r="AY399" s="18" t="s">
        <v>132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18" t="s">
        <v>141</v>
      </c>
      <c r="BK399" s="188">
        <f>ROUND(I399*H399,2)</f>
        <v>0</v>
      </c>
      <c r="BL399" s="18" t="s">
        <v>259</v>
      </c>
      <c r="BM399" s="187" t="s">
        <v>1599</v>
      </c>
    </row>
    <row r="400" spans="1:65" s="2" customFormat="1" ht="6.95" customHeight="1">
      <c r="A400" s="36"/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41"/>
      <c r="M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</row>
  </sheetData>
  <sheetProtection algorithmName="SHA-512" hashValue="AEb0yZmjLo2tiwWaLELxDt/BZ1wtVvOed5rIMhjz5oX9AZ2RescecTRFEnXBnQh6iqUKqrKULrrO8PzbLxIyGg==" saltValue="xK2kQs1AAsiyCzgifK+RIF3LGSlV0R+G8QtDDLxgEbZTuwSeGOo7sCZsayqhlhcuPZ1neYGSPGYv9WK0E98+lw==" spinCount="100000" sheet="1" objects="1" scenarios="1" formatColumns="0" formatRows="0" autoFilter="0"/>
  <autoFilter ref="C103:K399" xr:uid="{00000000-0009-0000-0000-000007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3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21</v>
      </c>
    </row>
    <row r="4" spans="1:46" s="1" customFormat="1" ht="24.95" customHeight="1">
      <c r="B4" s="21"/>
      <c r="D4" s="104" t="s">
        <v>109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67" t="str">
        <f>'Rekapitulace stavby'!K6</f>
        <v>Regenerace bytového fondu Mírová osada I.etapa -ul.Chrustova - VZ ZATEPLENÍ ,IZOLACE</v>
      </c>
      <c r="F7" s="368"/>
      <c r="G7" s="368"/>
      <c r="H7" s="368"/>
      <c r="L7" s="21"/>
    </row>
    <row r="8" spans="1:46" s="2" customFormat="1" ht="12" customHeight="1">
      <c r="A8" s="36"/>
      <c r="B8" s="41"/>
      <c r="C8" s="36"/>
      <c r="D8" s="106" t="s">
        <v>161</v>
      </c>
      <c r="E8" s="36"/>
      <c r="F8" s="36"/>
      <c r="G8" s="36"/>
      <c r="H8" s="36"/>
      <c r="I8" s="36"/>
      <c r="J8" s="36"/>
      <c r="K8" s="36"/>
      <c r="L8" s="10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9" t="s">
        <v>1600</v>
      </c>
      <c r="F9" s="360"/>
      <c r="G9" s="360"/>
      <c r="H9" s="360"/>
      <c r="I9" s="36"/>
      <c r="J9" s="36"/>
      <c r="K9" s="36"/>
      <c r="L9" s="10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6" t="s">
        <v>18</v>
      </c>
      <c r="E11" s="36"/>
      <c r="F11" s="108" t="s">
        <v>19</v>
      </c>
      <c r="G11" s="36"/>
      <c r="H11" s="36"/>
      <c r="I11" s="106" t="s">
        <v>20</v>
      </c>
      <c r="J11" s="108" t="s">
        <v>21</v>
      </c>
      <c r="K11" s="36"/>
      <c r="L11" s="10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6" t="s">
        <v>22</v>
      </c>
      <c r="E12" s="36"/>
      <c r="F12" s="108" t="s">
        <v>23</v>
      </c>
      <c r="G12" s="36"/>
      <c r="H12" s="36"/>
      <c r="I12" s="106" t="s">
        <v>24</v>
      </c>
      <c r="J12" s="109" t="str">
        <f>'Rekapitulace stavby'!AN8</f>
        <v>22. 3. 2020</v>
      </c>
      <c r="K12" s="36"/>
      <c r="L12" s="10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0" t="s">
        <v>26</v>
      </c>
      <c r="E13" s="36"/>
      <c r="F13" s="111" t="s">
        <v>27</v>
      </c>
      <c r="G13" s="36"/>
      <c r="H13" s="36"/>
      <c r="I13" s="110" t="s">
        <v>28</v>
      </c>
      <c r="J13" s="111" t="s">
        <v>29</v>
      </c>
      <c r="K13" s="36"/>
      <c r="L13" s="10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6" t="s">
        <v>30</v>
      </c>
      <c r="E14" s="36"/>
      <c r="F14" s="36"/>
      <c r="G14" s="36"/>
      <c r="H14" s="36"/>
      <c r="I14" s="106" t="s">
        <v>31</v>
      </c>
      <c r="J14" s="108" t="str">
        <f>IF('Rekapitulace stavby'!AN10="","",'Rekapitulace stavby'!AN10)</f>
        <v/>
      </c>
      <c r="K14" s="36"/>
      <c r="L14" s="10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8" t="str">
        <f>IF('Rekapitulace stavby'!E11="","",'Rekapitulace stavby'!E11)</f>
        <v xml:space="preserve"> </v>
      </c>
      <c r="F15" s="36"/>
      <c r="G15" s="36"/>
      <c r="H15" s="36"/>
      <c r="I15" s="106" t="s">
        <v>34</v>
      </c>
      <c r="J15" s="108" t="str">
        <f>IF('Rekapitulace stavby'!AN11="","",'Rekapitulace stavby'!AN11)</f>
        <v/>
      </c>
      <c r="K15" s="36"/>
      <c r="L15" s="10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6" t="s">
        <v>35</v>
      </c>
      <c r="E17" s="36"/>
      <c r="F17" s="36"/>
      <c r="G17" s="36"/>
      <c r="H17" s="36"/>
      <c r="I17" s="106" t="s">
        <v>31</v>
      </c>
      <c r="J17" s="31" t="str">
        <f>'Rekapitulace stavby'!AN13</f>
        <v>Vyplň údaj</v>
      </c>
      <c r="K17" s="36"/>
      <c r="L17" s="10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1" t="str">
        <f>'Rekapitulace stavby'!E14</f>
        <v>Vyplň údaj</v>
      </c>
      <c r="F18" s="362"/>
      <c r="G18" s="362"/>
      <c r="H18" s="362"/>
      <c r="I18" s="106" t="s">
        <v>34</v>
      </c>
      <c r="J18" s="31" t="str">
        <f>'Rekapitulace stavby'!AN14</f>
        <v>Vyplň údaj</v>
      </c>
      <c r="K18" s="36"/>
      <c r="L18" s="10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6" t="s">
        <v>37</v>
      </c>
      <c r="E20" s="36"/>
      <c r="F20" s="36"/>
      <c r="G20" s="36"/>
      <c r="H20" s="36"/>
      <c r="I20" s="106" t="s">
        <v>31</v>
      </c>
      <c r="J20" s="108" t="s">
        <v>38</v>
      </c>
      <c r="K20" s="36"/>
      <c r="L20" s="10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8" t="s">
        <v>39</v>
      </c>
      <c r="F21" s="36"/>
      <c r="G21" s="36"/>
      <c r="H21" s="36"/>
      <c r="I21" s="106" t="s">
        <v>34</v>
      </c>
      <c r="J21" s="108" t="s">
        <v>40</v>
      </c>
      <c r="K21" s="36"/>
      <c r="L21" s="10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6" t="s">
        <v>42</v>
      </c>
      <c r="E23" s="36"/>
      <c r="F23" s="36"/>
      <c r="G23" s="36"/>
      <c r="H23" s="36"/>
      <c r="I23" s="106" t="s">
        <v>31</v>
      </c>
      <c r="J23" s="108" t="s">
        <v>38</v>
      </c>
      <c r="K23" s="36"/>
      <c r="L23" s="10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8" t="s">
        <v>39</v>
      </c>
      <c r="F24" s="36"/>
      <c r="G24" s="36"/>
      <c r="H24" s="36"/>
      <c r="I24" s="106" t="s">
        <v>34</v>
      </c>
      <c r="J24" s="108" t="s">
        <v>32</v>
      </c>
      <c r="K24" s="36"/>
      <c r="L24" s="10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6" t="s">
        <v>43</v>
      </c>
      <c r="E26" s="36"/>
      <c r="F26" s="36"/>
      <c r="G26" s="36"/>
      <c r="H26" s="36"/>
      <c r="I26" s="36"/>
      <c r="J26" s="36"/>
      <c r="K26" s="36"/>
      <c r="L26" s="10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63" t="s">
        <v>32</v>
      </c>
      <c r="F27" s="363"/>
      <c r="G27" s="363"/>
      <c r="H27" s="36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45</v>
      </c>
      <c r="E30" s="36"/>
      <c r="F30" s="36"/>
      <c r="G30" s="36"/>
      <c r="H30" s="36"/>
      <c r="I30" s="36"/>
      <c r="J30" s="117">
        <f>ROUND(J103, 2)</f>
        <v>0</v>
      </c>
      <c r="K30" s="36"/>
      <c r="L30" s="10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47</v>
      </c>
      <c r="G32" s="36"/>
      <c r="H32" s="36"/>
      <c r="I32" s="118" t="s">
        <v>46</v>
      </c>
      <c r="J32" s="118" t="s">
        <v>48</v>
      </c>
      <c r="K32" s="36"/>
      <c r="L32" s="10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49</v>
      </c>
      <c r="E33" s="106" t="s">
        <v>50</v>
      </c>
      <c r="F33" s="120">
        <f>ROUND((SUM(BE103:BE384)),  2)</f>
        <v>0</v>
      </c>
      <c r="G33" s="36"/>
      <c r="H33" s="36"/>
      <c r="I33" s="121">
        <v>0.21</v>
      </c>
      <c r="J33" s="120">
        <f>ROUND(((SUM(BE103:BE384))*I33),  2)</f>
        <v>0</v>
      </c>
      <c r="K33" s="36"/>
      <c r="L33" s="10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6" t="s">
        <v>51</v>
      </c>
      <c r="F34" s="120">
        <f>ROUND((SUM(BF103:BF384)),  2)</f>
        <v>0</v>
      </c>
      <c r="G34" s="36"/>
      <c r="H34" s="36"/>
      <c r="I34" s="121">
        <v>0.15</v>
      </c>
      <c r="J34" s="120">
        <f>ROUND(((SUM(BF103:BF384))*I34),  2)</f>
        <v>0</v>
      </c>
      <c r="K34" s="36"/>
      <c r="L34" s="10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6" t="s">
        <v>52</v>
      </c>
      <c r="F35" s="120">
        <f>ROUND((SUM(BG103:BG384)),  2)</f>
        <v>0</v>
      </c>
      <c r="G35" s="36"/>
      <c r="H35" s="36"/>
      <c r="I35" s="121">
        <v>0.21</v>
      </c>
      <c r="J35" s="120">
        <f>0</f>
        <v>0</v>
      </c>
      <c r="K35" s="36"/>
      <c r="L35" s="10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6" t="s">
        <v>53</v>
      </c>
      <c r="F36" s="120">
        <f>ROUND((SUM(BH103:BH384)),  2)</f>
        <v>0</v>
      </c>
      <c r="G36" s="36"/>
      <c r="H36" s="36"/>
      <c r="I36" s="121">
        <v>0.15</v>
      </c>
      <c r="J36" s="120">
        <f>0</f>
        <v>0</v>
      </c>
      <c r="K36" s="36"/>
      <c r="L36" s="10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6" t="s">
        <v>54</v>
      </c>
      <c r="F37" s="120">
        <f>ROUND((SUM(BI103:BI384)),  2)</f>
        <v>0</v>
      </c>
      <c r="G37" s="36"/>
      <c r="H37" s="36"/>
      <c r="I37" s="121">
        <v>0</v>
      </c>
      <c r="J37" s="120">
        <f>0</f>
        <v>0</v>
      </c>
      <c r="K37" s="36"/>
      <c r="L37" s="10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55</v>
      </c>
      <c r="E39" s="124"/>
      <c r="F39" s="124"/>
      <c r="G39" s="125" t="s">
        <v>56</v>
      </c>
      <c r="H39" s="126" t="s">
        <v>57</v>
      </c>
      <c r="I39" s="124"/>
      <c r="J39" s="127">
        <f>SUM(J30:J37)</f>
        <v>0</v>
      </c>
      <c r="K39" s="128"/>
      <c r="L39" s="10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38"/>
      <c r="J45" s="38"/>
      <c r="K45" s="38"/>
      <c r="L45" s="10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5" t="str">
        <f>E7</f>
        <v>Regenerace bytového fondu Mírová osada I.etapa -ul.Chrustova - VZ ZATEPLENÍ ,IZOLACE</v>
      </c>
      <c r="F48" s="366"/>
      <c r="G48" s="366"/>
      <c r="H48" s="366"/>
      <c r="I48" s="38"/>
      <c r="J48" s="38"/>
      <c r="K48" s="38"/>
      <c r="L48" s="10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161</v>
      </c>
      <c r="D49" s="38"/>
      <c r="E49" s="38"/>
      <c r="F49" s="38"/>
      <c r="G49" s="38"/>
      <c r="H49" s="38"/>
      <c r="I49" s="38"/>
      <c r="J49" s="38"/>
      <c r="K49" s="38"/>
      <c r="L49" s="10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>D.1.1/1-20 - Chrustova 20 - Stavební práce vnější - zateplení objektu,zateplení půdy,izolace suterénu,střecha</v>
      </c>
      <c r="F50" s="364"/>
      <c r="G50" s="364"/>
      <c r="H50" s="364"/>
      <c r="I50" s="38"/>
      <c r="J50" s="38"/>
      <c r="K50" s="38"/>
      <c r="L50" s="10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30" t="s">
        <v>24</v>
      </c>
      <c r="J52" s="61" t="str">
        <f>IF(J12="","",J12)</f>
        <v>22. 3. 2020</v>
      </c>
      <c r="K52" s="38"/>
      <c r="L52" s="10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30" t="s">
        <v>37</v>
      </c>
      <c r="J54" s="34" t="str">
        <f>E21</f>
        <v xml:space="preserve">Lenka Jerakasová </v>
      </c>
      <c r="K54" s="38"/>
      <c r="L54" s="10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 xml:space="preserve">Lenka Jerakasová </v>
      </c>
      <c r="K55" s="38"/>
      <c r="L55" s="10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7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111</v>
      </c>
      <c r="D57" s="134"/>
      <c r="E57" s="134"/>
      <c r="F57" s="134"/>
      <c r="G57" s="134"/>
      <c r="H57" s="134"/>
      <c r="I57" s="134"/>
      <c r="J57" s="135" t="s">
        <v>112</v>
      </c>
      <c r="K57" s="134"/>
      <c r="L57" s="10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7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77</v>
      </c>
      <c r="D59" s="38"/>
      <c r="E59" s="38"/>
      <c r="F59" s="38"/>
      <c r="G59" s="38"/>
      <c r="H59" s="38"/>
      <c r="I59" s="38"/>
      <c r="J59" s="79">
        <f>J103</f>
        <v>0</v>
      </c>
      <c r="K59" s="38"/>
      <c r="L59" s="107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37"/>
      <c r="C60" s="138"/>
      <c r="D60" s="139" t="s">
        <v>163</v>
      </c>
      <c r="E60" s="140"/>
      <c r="F60" s="140"/>
      <c r="G60" s="140"/>
      <c r="H60" s="140"/>
      <c r="I60" s="140"/>
      <c r="J60" s="141">
        <f>J104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164</v>
      </c>
      <c r="E61" s="146"/>
      <c r="F61" s="146"/>
      <c r="G61" s="146"/>
      <c r="H61" s="146"/>
      <c r="I61" s="146"/>
      <c r="J61" s="147">
        <f>J105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807</v>
      </c>
      <c r="E62" s="146"/>
      <c r="F62" s="146"/>
      <c r="G62" s="146"/>
      <c r="H62" s="146"/>
      <c r="I62" s="146"/>
      <c r="J62" s="147">
        <f>J117</f>
        <v>0</v>
      </c>
      <c r="K62" s="144"/>
      <c r="L62" s="148"/>
    </row>
    <row r="63" spans="1:47" s="9" customFormat="1" ht="24.95" customHeight="1">
      <c r="B63" s="137"/>
      <c r="C63" s="138"/>
      <c r="D63" s="139" t="s">
        <v>173</v>
      </c>
      <c r="E63" s="140"/>
      <c r="F63" s="140"/>
      <c r="G63" s="140"/>
      <c r="H63" s="140"/>
      <c r="I63" s="140"/>
      <c r="J63" s="141">
        <f>J121</f>
        <v>0</v>
      </c>
      <c r="K63" s="138"/>
      <c r="L63" s="142"/>
    </row>
    <row r="64" spans="1:47" s="10" customFormat="1" ht="19.899999999999999" customHeight="1">
      <c r="B64" s="143"/>
      <c r="C64" s="144"/>
      <c r="D64" s="145" t="s">
        <v>165</v>
      </c>
      <c r="E64" s="146"/>
      <c r="F64" s="146"/>
      <c r="G64" s="146"/>
      <c r="H64" s="146"/>
      <c r="I64" s="146"/>
      <c r="J64" s="147">
        <f>J151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166</v>
      </c>
      <c r="E65" s="146"/>
      <c r="F65" s="146"/>
      <c r="G65" s="146"/>
      <c r="H65" s="146"/>
      <c r="I65" s="146"/>
      <c r="J65" s="147">
        <f>J153</f>
        <v>0</v>
      </c>
      <c r="K65" s="144"/>
      <c r="L65" s="148"/>
    </row>
    <row r="66" spans="2:12" s="10" customFormat="1" ht="19.899999999999999" customHeight="1">
      <c r="B66" s="143"/>
      <c r="C66" s="144"/>
      <c r="D66" s="145" t="s">
        <v>167</v>
      </c>
      <c r="E66" s="146"/>
      <c r="F66" s="146"/>
      <c r="G66" s="146"/>
      <c r="H66" s="146"/>
      <c r="I66" s="146"/>
      <c r="J66" s="147">
        <f>J155</f>
        <v>0</v>
      </c>
      <c r="K66" s="144"/>
      <c r="L66" s="148"/>
    </row>
    <row r="67" spans="2:12" s="10" customFormat="1" ht="19.899999999999999" customHeight="1">
      <c r="B67" s="143"/>
      <c r="C67" s="144"/>
      <c r="D67" s="145" t="s">
        <v>168</v>
      </c>
      <c r="E67" s="146"/>
      <c r="F67" s="146"/>
      <c r="G67" s="146"/>
      <c r="H67" s="146"/>
      <c r="I67" s="146"/>
      <c r="J67" s="147">
        <f>J162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170</v>
      </c>
      <c r="E68" s="146"/>
      <c r="F68" s="146"/>
      <c r="G68" s="146"/>
      <c r="H68" s="146"/>
      <c r="I68" s="146"/>
      <c r="J68" s="147">
        <f>J248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171</v>
      </c>
      <c r="E69" s="146"/>
      <c r="F69" s="146"/>
      <c r="G69" s="146"/>
      <c r="H69" s="146"/>
      <c r="I69" s="146"/>
      <c r="J69" s="147">
        <f>J270</f>
        <v>0</v>
      </c>
      <c r="K69" s="144"/>
      <c r="L69" s="148"/>
    </row>
    <row r="70" spans="2:12" s="10" customFormat="1" ht="19.899999999999999" customHeight="1">
      <c r="B70" s="143"/>
      <c r="C70" s="144"/>
      <c r="D70" s="145" t="s">
        <v>172</v>
      </c>
      <c r="E70" s="146"/>
      <c r="F70" s="146"/>
      <c r="G70" s="146"/>
      <c r="H70" s="146"/>
      <c r="I70" s="146"/>
      <c r="J70" s="147">
        <f>J277</f>
        <v>0</v>
      </c>
      <c r="K70" s="144"/>
      <c r="L70" s="148"/>
    </row>
    <row r="71" spans="2:12" s="9" customFormat="1" ht="24.95" customHeight="1">
      <c r="B71" s="137"/>
      <c r="C71" s="138"/>
      <c r="D71" s="139" t="s">
        <v>174</v>
      </c>
      <c r="E71" s="140"/>
      <c r="F71" s="140"/>
      <c r="G71" s="140"/>
      <c r="H71" s="140"/>
      <c r="I71" s="140"/>
      <c r="J71" s="141">
        <f>J279</f>
        <v>0</v>
      </c>
      <c r="K71" s="138"/>
      <c r="L71" s="142"/>
    </row>
    <row r="72" spans="2:12" s="10" customFormat="1" ht="19.899999999999999" customHeight="1">
      <c r="B72" s="143"/>
      <c r="C72" s="144"/>
      <c r="D72" s="145" t="s">
        <v>175</v>
      </c>
      <c r="E72" s="146"/>
      <c r="F72" s="146"/>
      <c r="G72" s="146"/>
      <c r="H72" s="146"/>
      <c r="I72" s="146"/>
      <c r="J72" s="147">
        <f>J280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176</v>
      </c>
      <c r="E73" s="146"/>
      <c r="F73" s="146"/>
      <c r="G73" s="146"/>
      <c r="H73" s="146"/>
      <c r="I73" s="146"/>
      <c r="J73" s="147">
        <f>J296</f>
        <v>0</v>
      </c>
      <c r="K73" s="144"/>
      <c r="L73" s="148"/>
    </row>
    <row r="74" spans="2:12" s="10" customFormat="1" ht="19.899999999999999" customHeight="1">
      <c r="B74" s="143"/>
      <c r="C74" s="144"/>
      <c r="D74" s="145" t="s">
        <v>177</v>
      </c>
      <c r="E74" s="146"/>
      <c r="F74" s="146"/>
      <c r="G74" s="146"/>
      <c r="H74" s="146"/>
      <c r="I74" s="146"/>
      <c r="J74" s="147">
        <f>J322</f>
        <v>0</v>
      </c>
      <c r="K74" s="144"/>
      <c r="L74" s="148"/>
    </row>
    <row r="75" spans="2:12" s="10" customFormat="1" ht="19.899999999999999" customHeight="1">
      <c r="B75" s="143"/>
      <c r="C75" s="144"/>
      <c r="D75" s="145" t="s">
        <v>178</v>
      </c>
      <c r="E75" s="146"/>
      <c r="F75" s="146"/>
      <c r="G75" s="146"/>
      <c r="H75" s="146"/>
      <c r="I75" s="146"/>
      <c r="J75" s="147">
        <f>J326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179</v>
      </c>
      <c r="E76" s="146"/>
      <c r="F76" s="146"/>
      <c r="G76" s="146"/>
      <c r="H76" s="146"/>
      <c r="I76" s="146"/>
      <c r="J76" s="147">
        <f>J328</f>
        <v>0</v>
      </c>
      <c r="K76" s="144"/>
      <c r="L76" s="148"/>
    </row>
    <row r="77" spans="2:12" s="10" customFormat="1" ht="19.899999999999999" customHeight="1">
      <c r="B77" s="143"/>
      <c r="C77" s="144"/>
      <c r="D77" s="145" t="s">
        <v>180</v>
      </c>
      <c r="E77" s="146"/>
      <c r="F77" s="146"/>
      <c r="G77" s="146"/>
      <c r="H77" s="146"/>
      <c r="I77" s="146"/>
      <c r="J77" s="147">
        <f>J330</f>
        <v>0</v>
      </c>
      <c r="K77" s="144"/>
      <c r="L77" s="148"/>
    </row>
    <row r="78" spans="2:12" s="10" customFormat="1" ht="19.899999999999999" customHeight="1">
      <c r="B78" s="143"/>
      <c r="C78" s="144"/>
      <c r="D78" s="145" t="s">
        <v>181</v>
      </c>
      <c r="E78" s="146"/>
      <c r="F78" s="146"/>
      <c r="G78" s="146"/>
      <c r="H78" s="146"/>
      <c r="I78" s="146"/>
      <c r="J78" s="147">
        <f>J342</f>
        <v>0</v>
      </c>
      <c r="K78" s="144"/>
      <c r="L78" s="148"/>
    </row>
    <row r="79" spans="2:12" s="10" customFormat="1" ht="19.899999999999999" customHeight="1">
      <c r="B79" s="143"/>
      <c r="C79" s="144"/>
      <c r="D79" s="145" t="s">
        <v>182</v>
      </c>
      <c r="E79" s="146"/>
      <c r="F79" s="146"/>
      <c r="G79" s="146"/>
      <c r="H79" s="146"/>
      <c r="I79" s="146"/>
      <c r="J79" s="147">
        <f>J345</f>
        <v>0</v>
      </c>
      <c r="K79" s="144"/>
      <c r="L79" s="148"/>
    </row>
    <row r="80" spans="2:12" s="10" customFormat="1" ht="19.899999999999999" customHeight="1">
      <c r="B80" s="143"/>
      <c r="C80" s="144"/>
      <c r="D80" s="145" t="s">
        <v>183</v>
      </c>
      <c r="E80" s="146"/>
      <c r="F80" s="146"/>
      <c r="G80" s="146"/>
      <c r="H80" s="146"/>
      <c r="I80" s="146"/>
      <c r="J80" s="147">
        <f>J349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808</v>
      </c>
      <c r="E81" s="146"/>
      <c r="F81" s="146"/>
      <c r="G81" s="146"/>
      <c r="H81" s="146"/>
      <c r="I81" s="146"/>
      <c r="J81" s="147">
        <f>J356</f>
        <v>0</v>
      </c>
      <c r="K81" s="144"/>
      <c r="L81" s="148"/>
    </row>
    <row r="82" spans="1:31" s="10" customFormat="1" ht="19.899999999999999" customHeight="1">
      <c r="B82" s="143"/>
      <c r="C82" s="144"/>
      <c r="D82" s="145" t="s">
        <v>184</v>
      </c>
      <c r="E82" s="146"/>
      <c r="F82" s="146"/>
      <c r="G82" s="146"/>
      <c r="H82" s="146"/>
      <c r="I82" s="146"/>
      <c r="J82" s="147">
        <f>J375</f>
        <v>0</v>
      </c>
      <c r="K82" s="144"/>
      <c r="L82" s="148"/>
    </row>
    <row r="83" spans="1:31" s="10" customFormat="1" ht="19.899999999999999" customHeight="1">
      <c r="B83" s="143"/>
      <c r="C83" s="144"/>
      <c r="D83" s="145" t="s">
        <v>185</v>
      </c>
      <c r="E83" s="146"/>
      <c r="F83" s="146"/>
      <c r="G83" s="146"/>
      <c r="H83" s="146"/>
      <c r="I83" s="146"/>
      <c r="J83" s="147">
        <f>J380</f>
        <v>0</v>
      </c>
      <c r="K83" s="144"/>
      <c r="L83" s="148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10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10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38"/>
      <c r="J90" s="38"/>
      <c r="K90" s="38"/>
      <c r="L90" s="10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38"/>
      <c r="J92" s="38"/>
      <c r="K92" s="38"/>
      <c r="L92" s="10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65" t="str">
        <f>E7</f>
        <v>Regenerace bytového fondu Mírová osada I.etapa -ul.Chrustova - VZ ZATEPLENÍ ,IZOLACE</v>
      </c>
      <c r="F93" s="366"/>
      <c r="G93" s="366"/>
      <c r="H93" s="366"/>
      <c r="I93" s="38"/>
      <c r="J93" s="38"/>
      <c r="K93" s="38"/>
      <c r="L93" s="10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161</v>
      </c>
      <c r="D94" s="38"/>
      <c r="E94" s="38"/>
      <c r="F94" s="38"/>
      <c r="G94" s="38"/>
      <c r="H94" s="38"/>
      <c r="I94" s="38"/>
      <c r="J94" s="38"/>
      <c r="K94" s="38"/>
      <c r="L94" s="10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48" t="str">
        <f>E9</f>
        <v>D.1.1/1-20 - Chrustova 20 - Stavební práce vnější - zateplení objektu,zateplení půdy,izolace suterénu,střecha</v>
      </c>
      <c r="F95" s="364"/>
      <c r="G95" s="364"/>
      <c r="H95" s="364"/>
      <c r="I95" s="38"/>
      <c r="J95" s="38"/>
      <c r="K95" s="38"/>
      <c r="L95" s="10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30" t="s">
        <v>24</v>
      </c>
      <c r="J97" s="61" t="str">
        <f>IF(J12="","",J12)</f>
        <v>22. 3. 2020</v>
      </c>
      <c r="K97" s="38"/>
      <c r="L97" s="10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30" t="s">
        <v>37</v>
      </c>
      <c r="J99" s="34" t="str">
        <f>E21</f>
        <v xml:space="preserve">Lenka Jerakasová </v>
      </c>
      <c r="K99" s="38"/>
      <c r="L99" s="107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30" t="s">
        <v>42</v>
      </c>
      <c r="J100" s="34" t="str">
        <f>E24</f>
        <v xml:space="preserve">Lenka Jerakasová </v>
      </c>
      <c r="K100" s="38"/>
      <c r="L100" s="107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07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49"/>
      <c r="B102" s="150"/>
      <c r="C102" s="151" t="s">
        <v>117</v>
      </c>
      <c r="D102" s="152" t="s">
        <v>64</v>
      </c>
      <c r="E102" s="152" t="s">
        <v>60</v>
      </c>
      <c r="F102" s="152" t="s">
        <v>61</v>
      </c>
      <c r="G102" s="152" t="s">
        <v>118</v>
      </c>
      <c r="H102" s="152" t="s">
        <v>119</v>
      </c>
      <c r="I102" s="152" t="s">
        <v>120</v>
      </c>
      <c r="J102" s="152" t="s">
        <v>112</v>
      </c>
      <c r="K102" s="153" t="s">
        <v>121</v>
      </c>
      <c r="L102" s="154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5">
        <f>BK103</f>
        <v>0</v>
      </c>
      <c r="K103" s="38"/>
      <c r="L103" s="41"/>
      <c r="M103" s="73"/>
      <c r="N103" s="156"/>
      <c r="O103" s="74"/>
      <c r="P103" s="157">
        <f>P104+P121+P279</f>
        <v>0</v>
      </c>
      <c r="Q103" s="74"/>
      <c r="R103" s="157">
        <f>R104+R121+R279</f>
        <v>46.45636524999999</v>
      </c>
      <c r="S103" s="74"/>
      <c r="T103" s="158">
        <f>T104+T121+T279</f>
        <v>29.738354569999998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59">
        <f>BK104+BK121+BK279</f>
        <v>0</v>
      </c>
    </row>
    <row r="104" spans="1:65" s="12" customFormat="1" ht="25.9" customHeight="1">
      <c r="B104" s="160"/>
      <c r="C104" s="161"/>
      <c r="D104" s="162" t="s">
        <v>78</v>
      </c>
      <c r="E104" s="163" t="s">
        <v>186</v>
      </c>
      <c r="F104" s="163" t="s">
        <v>187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P105+P117</f>
        <v>0</v>
      </c>
      <c r="Q104" s="168"/>
      <c r="R104" s="169">
        <f>R105+R117</f>
        <v>1.5797249999999999E-2</v>
      </c>
      <c r="S104" s="168"/>
      <c r="T104" s="170">
        <f>T105+T117</f>
        <v>14.611499999999999</v>
      </c>
      <c r="AR104" s="171" t="s">
        <v>21</v>
      </c>
      <c r="AT104" s="172" t="s">
        <v>78</v>
      </c>
      <c r="AU104" s="172" t="s">
        <v>79</v>
      </c>
      <c r="AY104" s="171" t="s">
        <v>132</v>
      </c>
      <c r="BK104" s="173">
        <f>BK105+BK117</f>
        <v>0</v>
      </c>
    </row>
    <row r="105" spans="1:65" s="12" customFormat="1" ht="22.9" customHeight="1">
      <c r="B105" s="160"/>
      <c r="C105" s="161"/>
      <c r="D105" s="162" t="s">
        <v>78</v>
      </c>
      <c r="E105" s="174" t="s">
        <v>21</v>
      </c>
      <c r="F105" s="174" t="s">
        <v>188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SUM(P106:P116)</f>
        <v>0</v>
      </c>
      <c r="Q105" s="168"/>
      <c r="R105" s="169">
        <f>SUM(R106:R116)</f>
        <v>0</v>
      </c>
      <c r="S105" s="168"/>
      <c r="T105" s="170">
        <f>SUM(T106:T116)</f>
        <v>14.611499999999999</v>
      </c>
      <c r="AR105" s="171" t="s">
        <v>21</v>
      </c>
      <c r="AT105" s="172" t="s">
        <v>78</v>
      </c>
      <c r="AU105" s="172" t="s">
        <v>21</v>
      </c>
      <c r="AY105" s="171" t="s">
        <v>132</v>
      </c>
      <c r="BK105" s="173">
        <f>SUM(BK106:BK116)</f>
        <v>0</v>
      </c>
    </row>
    <row r="106" spans="1:65" s="2" customFormat="1" ht="37.9" customHeight="1">
      <c r="A106" s="36"/>
      <c r="B106" s="37"/>
      <c r="C106" s="176" t="s">
        <v>21</v>
      </c>
      <c r="D106" s="176" t="s">
        <v>135</v>
      </c>
      <c r="E106" s="177" t="s">
        <v>189</v>
      </c>
      <c r="F106" s="178" t="s">
        <v>190</v>
      </c>
      <c r="G106" s="179" t="s">
        <v>191</v>
      </c>
      <c r="H106" s="180">
        <v>57.3</v>
      </c>
      <c r="I106" s="181"/>
      <c r="J106" s="182">
        <f>ROUND(I106*H106,2)</f>
        <v>0</v>
      </c>
      <c r="K106" s="178" t="s">
        <v>139</v>
      </c>
      <c r="L106" s="41"/>
      <c r="M106" s="183" t="s">
        <v>32</v>
      </c>
      <c r="N106" s="184" t="s">
        <v>51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0.255</v>
      </c>
      <c r="T106" s="186">
        <f>S106*H106</f>
        <v>14.611499999999999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150</v>
      </c>
      <c r="AT106" s="187" t="s">
        <v>135</v>
      </c>
      <c r="AU106" s="187" t="s">
        <v>141</v>
      </c>
      <c r="AY106" s="18" t="s">
        <v>132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8" t="s">
        <v>141</v>
      </c>
      <c r="BK106" s="188">
        <f>ROUND(I106*H106,2)</f>
        <v>0</v>
      </c>
      <c r="BL106" s="18" t="s">
        <v>150</v>
      </c>
      <c r="BM106" s="187" t="s">
        <v>1601</v>
      </c>
    </row>
    <row r="107" spans="1:65" s="13" customFormat="1">
      <c r="B107" s="194"/>
      <c r="C107" s="195"/>
      <c r="D107" s="196" t="s">
        <v>193</v>
      </c>
      <c r="E107" s="197" t="s">
        <v>32</v>
      </c>
      <c r="F107" s="198" t="s">
        <v>1421</v>
      </c>
      <c r="G107" s="195"/>
      <c r="H107" s="199">
        <v>57.3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193</v>
      </c>
      <c r="AU107" s="205" t="s">
        <v>141</v>
      </c>
      <c r="AV107" s="13" t="s">
        <v>141</v>
      </c>
      <c r="AW107" s="13" t="s">
        <v>41</v>
      </c>
      <c r="AX107" s="13" t="s">
        <v>79</v>
      </c>
      <c r="AY107" s="205" t="s">
        <v>132</v>
      </c>
    </row>
    <row r="108" spans="1:65" s="14" customFormat="1">
      <c r="B108" s="206"/>
      <c r="C108" s="207"/>
      <c r="D108" s="196" t="s">
        <v>193</v>
      </c>
      <c r="E108" s="208" t="s">
        <v>32</v>
      </c>
      <c r="F108" s="209" t="s">
        <v>195</v>
      </c>
      <c r="G108" s="207"/>
      <c r="H108" s="210">
        <v>57.3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193</v>
      </c>
      <c r="AU108" s="216" t="s">
        <v>141</v>
      </c>
      <c r="AV108" s="14" t="s">
        <v>150</v>
      </c>
      <c r="AW108" s="14" t="s">
        <v>41</v>
      </c>
      <c r="AX108" s="14" t="s">
        <v>21</v>
      </c>
      <c r="AY108" s="216" t="s">
        <v>132</v>
      </c>
    </row>
    <row r="109" spans="1:65" s="2" customFormat="1" ht="24.2" customHeight="1">
      <c r="A109" s="36"/>
      <c r="B109" s="37"/>
      <c r="C109" s="176" t="s">
        <v>141</v>
      </c>
      <c r="D109" s="176" t="s">
        <v>135</v>
      </c>
      <c r="E109" s="177" t="s">
        <v>196</v>
      </c>
      <c r="F109" s="178" t="s">
        <v>197</v>
      </c>
      <c r="G109" s="179" t="s">
        <v>198</v>
      </c>
      <c r="H109" s="180">
        <v>75.206000000000003</v>
      </c>
      <c r="I109" s="181"/>
      <c r="J109" s="182">
        <f>ROUND(I109*H109,2)</f>
        <v>0</v>
      </c>
      <c r="K109" s="178" t="s">
        <v>139</v>
      </c>
      <c r="L109" s="41"/>
      <c r="M109" s="183" t="s">
        <v>32</v>
      </c>
      <c r="N109" s="184" t="s">
        <v>51</v>
      </c>
      <c r="O109" s="66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7" t="s">
        <v>150</v>
      </c>
      <c r="AT109" s="187" t="s">
        <v>135</v>
      </c>
      <c r="AU109" s="187" t="s">
        <v>141</v>
      </c>
      <c r="AY109" s="18" t="s">
        <v>132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18" t="s">
        <v>141</v>
      </c>
      <c r="BK109" s="188">
        <f>ROUND(I109*H109,2)</f>
        <v>0</v>
      </c>
      <c r="BL109" s="18" t="s">
        <v>150</v>
      </c>
      <c r="BM109" s="187" t="s">
        <v>1602</v>
      </c>
    </row>
    <row r="110" spans="1:65" s="13" customFormat="1">
      <c r="B110" s="194"/>
      <c r="C110" s="195"/>
      <c r="D110" s="196" t="s">
        <v>193</v>
      </c>
      <c r="E110" s="197" t="s">
        <v>32</v>
      </c>
      <c r="F110" s="198" t="s">
        <v>1423</v>
      </c>
      <c r="G110" s="195"/>
      <c r="H110" s="199">
        <v>75.206000000000003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193</v>
      </c>
      <c r="AU110" s="205" t="s">
        <v>141</v>
      </c>
      <c r="AV110" s="13" t="s">
        <v>141</v>
      </c>
      <c r="AW110" s="13" t="s">
        <v>41</v>
      </c>
      <c r="AX110" s="13" t="s">
        <v>79</v>
      </c>
      <c r="AY110" s="205" t="s">
        <v>132</v>
      </c>
    </row>
    <row r="111" spans="1:65" s="14" customFormat="1">
      <c r="B111" s="206"/>
      <c r="C111" s="207"/>
      <c r="D111" s="196" t="s">
        <v>193</v>
      </c>
      <c r="E111" s="208" t="s">
        <v>32</v>
      </c>
      <c r="F111" s="209" t="s">
        <v>195</v>
      </c>
      <c r="G111" s="207"/>
      <c r="H111" s="210">
        <v>75.206000000000003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193</v>
      </c>
      <c r="AU111" s="216" t="s">
        <v>141</v>
      </c>
      <c r="AV111" s="14" t="s">
        <v>150</v>
      </c>
      <c r="AW111" s="14" t="s">
        <v>41</v>
      </c>
      <c r="AX111" s="14" t="s">
        <v>21</v>
      </c>
      <c r="AY111" s="216" t="s">
        <v>132</v>
      </c>
    </row>
    <row r="112" spans="1:65" s="2" customFormat="1" ht="24.2" customHeight="1">
      <c r="A112" s="36"/>
      <c r="B112" s="37"/>
      <c r="C112" s="176" t="s">
        <v>146</v>
      </c>
      <c r="D112" s="176" t="s">
        <v>135</v>
      </c>
      <c r="E112" s="177" t="s">
        <v>201</v>
      </c>
      <c r="F112" s="178" t="s">
        <v>202</v>
      </c>
      <c r="G112" s="179" t="s">
        <v>198</v>
      </c>
      <c r="H112" s="180">
        <v>75.206000000000003</v>
      </c>
      <c r="I112" s="181"/>
      <c r="J112" s="182">
        <f>ROUND(I112*H112,2)</f>
        <v>0</v>
      </c>
      <c r="K112" s="178" t="s">
        <v>139</v>
      </c>
      <c r="L112" s="41"/>
      <c r="M112" s="183" t="s">
        <v>32</v>
      </c>
      <c r="N112" s="184" t="s">
        <v>51</v>
      </c>
      <c r="O112" s="66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7" t="s">
        <v>150</v>
      </c>
      <c r="AT112" s="187" t="s">
        <v>135</v>
      </c>
      <c r="AU112" s="187" t="s">
        <v>141</v>
      </c>
      <c r="AY112" s="18" t="s">
        <v>132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141</v>
      </c>
      <c r="BK112" s="188">
        <f>ROUND(I112*H112,2)</f>
        <v>0</v>
      </c>
      <c r="BL112" s="18" t="s">
        <v>150</v>
      </c>
      <c r="BM112" s="187" t="s">
        <v>1603</v>
      </c>
    </row>
    <row r="113" spans="1:65" s="2" customFormat="1" ht="24.2" customHeight="1">
      <c r="A113" s="36"/>
      <c r="B113" s="37"/>
      <c r="C113" s="176" t="s">
        <v>150</v>
      </c>
      <c r="D113" s="176" t="s">
        <v>135</v>
      </c>
      <c r="E113" s="177" t="s">
        <v>204</v>
      </c>
      <c r="F113" s="178" t="s">
        <v>205</v>
      </c>
      <c r="G113" s="179" t="s">
        <v>198</v>
      </c>
      <c r="H113" s="180">
        <v>75.206000000000003</v>
      </c>
      <c r="I113" s="181"/>
      <c r="J113" s="182">
        <f>ROUND(I113*H113,2)</f>
        <v>0</v>
      </c>
      <c r="K113" s="178" t="s">
        <v>139</v>
      </c>
      <c r="L113" s="41"/>
      <c r="M113" s="183" t="s">
        <v>32</v>
      </c>
      <c r="N113" s="184" t="s">
        <v>51</v>
      </c>
      <c r="O113" s="66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150</v>
      </c>
      <c r="AT113" s="187" t="s">
        <v>135</v>
      </c>
      <c r="AU113" s="187" t="s">
        <v>141</v>
      </c>
      <c r="AY113" s="18" t="s">
        <v>132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8" t="s">
        <v>141</v>
      </c>
      <c r="BK113" s="188">
        <f>ROUND(I113*H113,2)</f>
        <v>0</v>
      </c>
      <c r="BL113" s="18" t="s">
        <v>150</v>
      </c>
      <c r="BM113" s="187" t="s">
        <v>1604</v>
      </c>
    </row>
    <row r="114" spans="1:65" s="2" customFormat="1" ht="24.2" customHeight="1">
      <c r="A114" s="36"/>
      <c r="B114" s="37"/>
      <c r="C114" s="176" t="s">
        <v>131</v>
      </c>
      <c r="D114" s="176" t="s">
        <v>135</v>
      </c>
      <c r="E114" s="177" t="s">
        <v>207</v>
      </c>
      <c r="F114" s="178" t="s">
        <v>208</v>
      </c>
      <c r="G114" s="179" t="s">
        <v>198</v>
      </c>
      <c r="H114" s="180">
        <v>75.206000000000003</v>
      </c>
      <c r="I114" s="181"/>
      <c r="J114" s="182">
        <f>ROUND(I114*H114,2)</f>
        <v>0</v>
      </c>
      <c r="K114" s="178" t="s">
        <v>139</v>
      </c>
      <c r="L114" s="41"/>
      <c r="M114" s="183" t="s">
        <v>32</v>
      </c>
      <c r="N114" s="184" t="s">
        <v>51</v>
      </c>
      <c r="O114" s="66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7" t="s">
        <v>150</v>
      </c>
      <c r="AT114" s="187" t="s">
        <v>135</v>
      </c>
      <c r="AU114" s="187" t="s">
        <v>141</v>
      </c>
      <c r="AY114" s="18" t="s">
        <v>132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8" t="s">
        <v>141</v>
      </c>
      <c r="BK114" s="188">
        <f>ROUND(I114*H114,2)</f>
        <v>0</v>
      </c>
      <c r="BL114" s="18" t="s">
        <v>150</v>
      </c>
      <c r="BM114" s="187" t="s">
        <v>1605</v>
      </c>
    </row>
    <row r="115" spans="1:65" s="2" customFormat="1" ht="24.2" customHeight="1">
      <c r="A115" s="36"/>
      <c r="B115" s="37"/>
      <c r="C115" s="176" t="s">
        <v>210</v>
      </c>
      <c r="D115" s="176" t="s">
        <v>135</v>
      </c>
      <c r="E115" s="177" t="s">
        <v>211</v>
      </c>
      <c r="F115" s="178" t="s">
        <v>212</v>
      </c>
      <c r="G115" s="179" t="s">
        <v>198</v>
      </c>
      <c r="H115" s="180">
        <v>75.206000000000003</v>
      </c>
      <c r="I115" s="181"/>
      <c r="J115" s="182">
        <f>ROUND(I115*H115,2)</f>
        <v>0</v>
      </c>
      <c r="K115" s="178" t="s">
        <v>139</v>
      </c>
      <c r="L115" s="41"/>
      <c r="M115" s="183" t="s">
        <v>32</v>
      </c>
      <c r="N115" s="184" t="s">
        <v>51</v>
      </c>
      <c r="O115" s="66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7" t="s">
        <v>150</v>
      </c>
      <c r="AT115" s="187" t="s">
        <v>135</v>
      </c>
      <c r="AU115" s="187" t="s">
        <v>141</v>
      </c>
      <c r="AY115" s="18" t="s">
        <v>132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141</v>
      </c>
      <c r="BK115" s="188">
        <f>ROUND(I115*H115,2)</f>
        <v>0</v>
      </c>
      <c r="BL115" s="18" t="s">
        <v>150</v>
      </c>
      <c r="BM115" s="187" t="s">
        <v>1606</v>
      </c>
    </row>
    <row r="116" spans="1:65" s="2" customFormat="1" ht="24.2" customHeight="1">
      <c r="A116" s="36"/>
      <c r="B116" s="37"/>
      <c r="C116" s="176" t="s">
        <v>157</v>
      </c>
      <c r="D116" s="176" t="s">
        <v>135</v>
      </c>
      <c r="E116" s="177" t="s">
        <v>214</v>
      </c>
      <c r="F116" s="178" t="s">
        <v>215</v>
      </c>
      <c r="G116" s="179" t="s">
        <v>198</v>
      </c>
      <c r="H116" s="180">
        <v>75.206000000000003</v>
      </c>
      <c r="I116" s="181"/>
      <c r="J116" s="182">
        <f>ROUND(I116*H116,2)</f>
        <v>0</v>
      </c>
      <c r="K116" s="178" t="s">
        <v>139</v>
      </c>
      <c r="L116" s="41"/>
      <c r="M116" s="183" t="s">
        <v>32</v>
      </c>
      <c r="N116" s="184" t="s">
        <v>51</v>
      </c>
      <c r="O116" s="66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150</v>
      </c>
      <c r="AT116" s="187" t="s">
        <v>135</v>
      </c>
      <c r="AU116" s="187" t="s">
        <v>141</v>
      </c>
      <c r="AY116" s="18" t="s">
        <v>132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141</v>
      </c>
      <c r="BK116" s="188">
        <f>ROUND(I116*H116,2)</f>
        <v>0</v>
      </c>
      <c r="BL116" s="18" t="s">
        <v>150</v>
      </c>
      <c r="BM116" s="187" t="s">
        <v>1607</v>
      </c>
    </row>
    <row r="117" spans="1:65" s="12" customFormat="1" ht="22.9" customHeight="1">
      <c r="B117" s="160"/>
      <c r="C117" s="161"/>
      <c r="D117" s="162" t="s">
        <v>78</v>
      </c>
      <c r="E117" s="174" t="s">
        <v>146</v>
      </c>
      <c r="F117" s="174" t="s">
        <v>819</v>
      </c>
      <c r="G117" s="161"/>
      <c r="H117" s="161"/>
      <c r="I117" s="164"/>
      <c r="J117" s="175">
        <f>BK117</f>
        <v>0</v>
      </c>
      <c r="K117" s="161"/>
      <c r="L117" s="166"/>
      <c r="M117" s="167"/>
      <c r="N117" s="168"/>
      <c r="O117" s="168"/>
      <c r="P117" s="169">
        <f>SUM(P118:P120)</f>
        <v>0</v>
      </c>
      <c r="Q117" s="168"/>
      <c r="R117" s="169">
        <f>SUM(R118:R120)</f>
        <v>1.5797249999999999E-2</v>
      </c>
      <c r="S117" s="168"/>
      <c r="T117" s="170">
        <f>SUM(T118:T120)</f>
        <v>0</v>
      </c>
      <c r="AR117" s="171" t="s">
        <v>21</v>
      </c>
      <c r="AT117" s="172" t="s">
        <v>78</v>
      </c>
      <c r="AU117" s="172" t="s">
        <v>21</v>
      </c>
      <c r="AY117" s="171" t="s">
        <v>132</v>
      </c>
      <c r="BK117" s="173">
        <f>SUM(BK118:BK120)</f>
        <v>0</v>
      </c>
    </row>
    <row r="118" spans="1:65" s="2" customFormat="1" ht="24.2" customHeight="1">
      <c r="A118" s="36"/>
      <c r="B118" s="37"/>
      <c r="C118" s="176" t="s">
        <v>218</v>
      </c>
      <c r="D118" s="176" t="s">
        <v>135</v>
      </c>
      <c r="E118" s="177" t="s">
        <v>820</v>
      </c>
      <c r="F118" s="178" t="s">
        <v>821</v>
      </c>
      <c r="G118" s="179" t="s">
        <v>191</v>
      </c>
      <c r="H118" s="180">
        <v>0.315</v>
      </c>
      <c r="I118" s="181"/>
      <c r="J118" s="182">
        <f>ROUND(I118*H118,2)</f>
        <v>0</v>
      </c>
      <c r="K118" s="178" t="s">
        <v>139</v>
      </c>
      <c r="L118" s="41"/>
      <c r="M118" s="183" t="s">
        <v>32</v>
      </c>
      <c r="N118" s="184" t="s">
        <v>51</v>
      </c>
      <c r="O118" s="66"/>
      <c r="P118" s="185">
        <f>O118*H118</f>
        <v>0</v>
      </c>
      <c r="Q118" s="185">
        <v>5.015E-2</v>
      </c>
      <c r="R118" s="185">
        <f>Q118*H118</f>
        <v>1.5797249999999999E-2</v>
      </c>
      <c r="S118" s="185">
        <v>0</v>
      </c>
      <c r="T118" s="186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7" t="s">
        <v>150</v>
      </c>
      <c r="AT118" s="187" t="s">
        <v>135</v>
      </c>
      <c r="AU118" s="187" t="s">
        <v>141</v>
      </c>
      <c r="AY118" s="18" t="s">
        <v>132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141</v>
      </c>
      <c r="BK118" s="188">
        <f>ROUND(I118*H118,2)</f>
        <v>0</v>
      </c>
      <c r="BL118" s="18" t="s">
        <v>150</v>
      </c>
      <c r="BM118" s="187" t="s">
        <v>1608</v>
      </c>
    </row>
    <row r="119" spans="1:65" s="13" customFormat="1">
      <c r="B119" s="194"/>
      <c r="C119" s="195"/>
      <c r="D119" s="196" t="s">
        <v>193</v>
      </c>
      <c r="E119" s="197" t="s">
        <v>32</v>
      </c>
      <c r="F119" s="198" t="s">
        <v>823</v>
      </c>
      <c r="G119" s="195"/>
      <c r="H119" s="199">
        <v>0.315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193</v>
      </c>
      <c r="AU119" s="205" t="s">
        <v>141</v>
      </c>
      <c r="AV119" s="13" t="s">
        <v>141</v>
      </c>
      <c r="AW119" s="13" t="s">
        <v>41</v>
      </c>
      <c r="AX119" s="13" t="s">
        <v>79</v>
      </c>
      <c r="AY119" s="205" t="s">
        <v>132</v>
      </c>
    </row>
    <row r="120" spans="1:65" s="14" customFormat="1">
      <c r="B120" s="206"/>
      <c r="C120" s="207"/>
      <c r="D120" s="196" t="s">
        <v>193</v>
      </c>
      <c r="E120" s="208" t="s">
        <v>32</v>
      </c>
      <c r="F120" s="209" t="s">
        <v>195</v>
      </c>
      <c r="G120" s="207"/>
      <c r="H120" s="210">
        <v>0.315</v>
      </c>
      <c r="I120" s="211"/>
      <c r="J120" s="207"/>
      <c r="K120" s="207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193</v>
      </c>
      <c r="AU120" s="216" t="s">
        <v>141</v>
      </c>
      <c r="AV120" s="14" t="s">
        <v>150</v>
      </c>
      <c r="AW120" s="14" t="s">
        <v>41</v>
      </c>
      <c r="AX120" s="14" t="s">
        <v>21</v>
      </c>
      <c r="AY120" s="216" t="s">
        <v>132</v>
      </c>
    </row>
    <row r="121" spans="1:65" s="12" customFormat="1" ht="25.9" customHeight="1">
      <c r="B121" s="160"/>
      <c r="C121" s="161"/>
      <c r="D121" s="162" t="s">
        <v>78</v>
      </c>
      <c r="E121" s="163" t="s">
        <v>469</v>
      </c>
      <c r="F121" s="163" t="s">
        <v>470</v>
      </c>
      <c r="G121" s="161"/>
      <c r="H121" s="161"/>
      <c r="I121" s="164"/>
      <c r="J121" s="165">
        <f>BK121</f>
        <v>0</v>
      </c>
      <c r="K121" s="161"/>
      <c r="L121" s="166"/>
      <c r="M121" s="167"/>
      <c r="N121" s="168"/>
      <c r="O121" s="168"/>
      <c r="P121" s="169">
        <f>P122+SUM(P123:P151)+P153+P155+P162+P248+P270+P277</f>
        <v>0</v>
      </c>
      <c r="Q121" s="168"/>
      <c r="R121" s="169">
        <f>R122+SUM(R123:R151)+R153+R155+R162+R248+R270+R277</f>
        <v>37.820020579999998</v>
      </c>
      <c r="S121" s="168"/>
      <c r="T121" s="170">
        <f>T122+SUM(T123:T151)+T153+T155+T162+T248+T270+T277</f>
        <v>13.838953</v>
      </c>
      <c r="AR121" s="171" t="s">
        <v>141</v>
      </c>
      <c r="AT121" s="172" t="s">
        <v>78</v>
      </c>
      <c r="AU121" s="172" t="s">
        <v>79</v>
      </c>
      <c r="AY121" s="171" t="s">
        <v>132</v>
      </c>
      <c r="BK121" s="173">
        <f>BK122+SUM(BK123:BK151)+BK153+BK155+BK162+BK248+BK270+BK277</f>
        <v>0</v>
      </c>
    </row>
    <row r="122" spans="1:65" s="2" customFormat="1" ht="14.45" customHeight="1">
      <c r="A122" s="36"/>
      <c r="B122" s="37"/>
      <c r="C122" s="176" t="s">
        <v>224</v>
      </c>
      <c r="D122" s="176" t="s">
        <v>135</v>
      </c>
      <c r="E122" s="177" t="s">
        <v>932</v>
      </c>
      <c r="F122" s="178" t="s">
        <v>933</v>
      </c>
      <c r="G122" s="179" t="s">
        <v>191</v>
      </c>
      <c r="H122" s="180">
        <v>314.64</v>
      </c>
      <c r="I122" s="181"/>
      <c r="J122" s="182">
        <f>ROUND(I122*H122,2)</f>
        <v>0</v>
      </c>
      <c r="K122" s="178" t="s">
        <v>139</v>
      </c>
      <c r="L122" s="41"/>
      <c r="M122" s="183" t="s">
        <v>32</v>
      </c>
      <c r="N122" s="184" t="s">
        <v>51</v>
      </c>
      <c r="O122" s="66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7" t="s">
        <v>259</v>
      </c>
      <c r="AT122" s="187" t="s">
        <v>135</v>
      </c>
      <c r="AU122" s="187" t="s">
        <v>21</v>
      </c>
      <c r="AY122" s="18" t="s">
        <v>132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18" t="s">
        <v>141</v>
      </c>
      <c r="BK122" s="188">
        <f>ROUND(I122*H122,2)</f>
        <v>0</v>
      </c>
      <c r="BL122" s="18" t="s">
        <v>259</v>
      </c>
      <c r="BM122" s="187" t="s">
        <v>1609</v>
      </c>
    </row>
    <row r="123" spans="1:65" s="13" customFormat="1">
      <c r="B123" s="194"/>
      <c r="C123" s="195"/>
      <c r="D123" s="196" t="s">
        <v>193</v>
      </c>
      <c r="E123" s="197" t="s">
        <v>32</v>
      </c>
      <c r="F123" s="198" t="s">
        <v>1506</v>
      </c>
      <c r="G123" s="195"/>
      <c r="H123" s="199">
        <v>314.64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193</v>
      </c>
      <c r="AU123" s="205" t="s">
        <v>21</v>
      </c>
      <c r="AV123" s="13" t="s">
        <v>141</v>
      </c>
      <c r="AW123" s="13" t="s">
        <v>41</v>
      </c>
      <c r="AX123" s="13" t="s">
        <v>79</v>
      </c>
      <c r="AY123" s="205" t="s">
        <v>132</v>
      </c>
    </row>
    <row r="124" spans="1:65" s="14" customFormat="1">
      <c r="B124" s="206"/>
      <c r="C124" s="207"/>
      <c r="D124" s="196" t="s">
        <v>193</v>
      </c>
      <c r="E124" s="208" t="s">
        <v>32</v>
      </c>
      <c r="F124" s="209" t="s">
        <v>195</v>
      </c>
      <c r="G124" s="207"/>
      <c r="H124" s="210">
        <v>314.64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193</v>
      </c>
      <c r="AU124" s="216" t="s">
        <v>21</v>
      </c>
      <c r="AV124" s="14" t="s">
        <v>150</v>
      </c>
      <c r="AW124" s="14" t="s">
        <v>41</v>
      </c>
      <c r="AX124" s="14" t="s">
        <v>21</v>
      </c>
      <c r="AY124" s="216" t="s">
        <v>132</v>
      </c>
    </row>
    <row r="125" spans="1:65" s="2" customFormat="1" ht="14.45" customHeight="1">
      <c r="A125" s="36"/>
      <c r="B125" s="37"/>
      <c r="C125" s="176" t="s">
        <v>229</v>
      </c>
      <c r="D125" s="176" t="s">
        <v>135</v>
      </c>
      <c r="E125" s="177" t="s">
        <v>476</v>
      </c>
      <c r="F125" s="178" t="s">
        <v>477</v>
      </c>
      <c r="G125" s="179" t="s">
        <v>221</v>
      </c>
      <c r="H125" s="180">
        <v>19</v>
      </c>
      <c r="I125" s="181"/>
      <c r="J125" s="182">
        <f>ROUND(I125*H125,2)</f>
        <v>0</v>
      </c>
      <c r="K125" s="178" t="s">
        <v>139</v>
      </c>
      <c r="L125" s="41"/>
      <c r="M125" s="183" t="s">
        <v>32</v>
      </c>
      <c r="N125" s="184" t="s">
        <v>51</v>
      </c>
      <c r="O125" s="66"/>
      <c r="P125" s="185">
        <f>O125*H125</f>
        <v>0</v>
      </c>
      <c r="Q125" s="185">
        <v>0</v>
      </c>
      <c r="R125" s="185">
        <f>Q125*H125</f>
        <v>0</v>
      </c>
      <c r="S125" s="185">
        <v>3.3800000000000002E-3</v>
      </c>
      <c r="T125" s="186">
        <f>S125*H125</f>
        <v>6.4219999999999999E-2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7" t="s">
        <v>259</v>
      </c>
      <c r="AT125" s="187" t="s">
        <v>135</v>
      </c>
      <c r="AU125" s="187" t="s">
        <v>21</v>
      </c>
      <c r="AY125" s="18" t="s">
        <v>132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8" t="s">
        <v>141</v>
      </c>
      <c r="BK125" s="188">
        <f>ROUND(I125*H125,2)</f>
        <v>0</v>
      </c>
      <c r="BL125" s="18" t="s">
        <v>259</v>
      </c>
      <c r="BM125" s="187" t="s">
        <v>1610</v>
      </c>
    </row>
    <row r="126" spans="1:65" s="2" customFormat="1" ht="14.45" customHeight="1">
      <c r="A126" s="36"/>
      <c r="B126" s="37"/>
      <c r="C126" s="176" t="s">
        <v>233</v>
      </c>
      <c r="D126" s="176" t="s">
        <v>135</v>
      </c>
      <c r="E126" s="177" t="s">
        <v>480</v>
      </c>
      <c r="F126" s="178" t="s">
        <v>481</v>
      </c>
      <c r="G126" s="179" t="s">
        <v>221</v>
      </c>
      <c r="H126" s="180">
        <v>38</v>
      </c>
      <c r="I126" s="181"/>
      <c r="J126" s="182">
        <f>ROUND(I126*H126,2)</f>
        <v>0</v>
      </c>
      <c r="K126" s="178" t="s">
        <v>139</v>
      </c>
      <c r="L126" s="41"/>
      <c r="M126" s="183" t="s">
        <v>32</v>
      </c>
      <c r="N126" s="184" t="s">
        <v>51</v>
      </c>
      <c r="O126" s="66"/>
      <c r="P126" s="185">
        <f>O126*H126</f>
        <v>0</v>
      </c>
      <c r="Q126" s="185">
        <v>0</v>
      </c>
      <c r="R126" s="185">
        <f>Q126*H126</f>
        <v>0</v>
      </c>
      <c r="S126" s="185">
        <v>1.91E-3</v>
      </c>
      <c r="T126" s="186">
        <f>S126*H126</f>
        <v>7.2580000000000006E-2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7" t="s">
        <v>259</v>
      </c>
      <c r="AT126" s="187" t="s">
        <v>135</v>
      </c>
      <c r="AU126" s="187" t="s">
        <v>21</v>
      </c>
      <c r="AY126" s="18" t="s">
        <v>132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8" t="s">
        <v>141</v>
      </c>
      <c r="BK126" s="188">
        <f>ROUND(I126*H126,2)</f>
        <v>0</v>
      </c>
      <c r="BL126" s="18" t="s">
        <v>259</v>
      </c>
      <c r="BM126" s="187" t="s">
        <v>1611</v>
      </c>
    </row>
    <row r="127" spans="1:65" s="2" customFormat="1" ht="14.45" customHeight="1">
      <c r="A127" s="36"/>
      <c r="B127" s="37"/>
      <c r="C127" s="176" t="s">
        <v>239</v>
      </c>
      <c r="D127" s="176" t="s">
        <v>135</v>
      </c>
      <c r="E127" s="177" t="s">
        <v>484</v>
      </c>
      <c r="F127" s="178" t="s">
        <v>485</v>
      </c>
      <c r="G127" s="179" t="s">
        <v>221</v>
      </c>
      <c r="H127" s="180">
        <v>38</v>
      </c>
      <c r="I127" s="181"/>
      <c r="J127" s="182">
        <f>ROUND(I127*H127,2)</f>
        <v>0</v>
      </c>
      <c r="K127" s="178" t="s">
        <v>139</v>
      </c>
      <c r="L127" s="41"/>
      <c r="M127" s="183" t="s">
        <v>32</v>
      </c>
      <c r="N127" s="184" t="s">
        <v>51</v>
      </c>
      <c r="O127" s="66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7" t="s">
        <v>259</v>
      </c>
      <c r="AT127" s="187" t="s">
        <v>135</v>
      </c>
      <c r="AU127" s="187" t="s">
        <v>21</v>
      </c>
      <c r="AY127" s="18" t="s">
        <v>132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141</v>
      </c>
      <c r="BK127" s="188">
        <f>ROUND(I127*H127,2)</f>
        <v>0</v>
      </c>
      <c r="BL127" s="18" t="s">
        <v>259</v>
      </c>
      <c r="BM127" s="187" t="s">
        <v>1612</v>
      </c>
    </row>
    <row r="128" spans="1:65" s="2" customFormat="1" ht="14.45" customHeight="1">
      <c r="A128" s="36"/>
      <c r="B128" s="37"/>
      <c r="C128" s="176" t="s">
        <v>245</v>
      </c>
      <c r="D128" s="176" t="s">
        <v>135</v>
      </c>
      <c r="E128" s="177" t="s">
        <v>488</v>
      </c>
      <c r="F128" s="178" t="s">
        <v>489</v>
      </c>
      <c r="G128" s="179" t="s">
        <v>221</v>
      </c>
      <c r="H128" s="180">
        <v>30.4</v>
      </c>
      <c r="I128" s="181"/>
      <c r="J128" s="182">
        <f>ROUND(I128*H128,2)</f>
        <v>0</v>
      </c>
      <c r="K128" s="178" t="s">
        <v>139</v>
      </c>
      <c r="L128" s="41"/>
      <c r="M128" s="183" t="s">
        <v>32</v>
      </c>
      <c r="N128" s="184" t="s">
        <v>51</v>
      </c>
      <c r="O128" s="66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7" t="s">
        <v>259</v>
      </c>
      <c r="AT128" s="187" t="s">
        <v>135</v>
      </c>
      <c r="AU128" s="187" t="s">
        <v>21</v>
      </c>
      <c r="AY128" s="18" t="s">
        <v>132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8" t="s">
        <v>141</v>
      </c>
      <c r="BK128" s="188">
        <f>ROUND(I128*H128,2)</f>
        <v>0</v>
      </c>
      <c r="BL128" s="18" t="s">
        <v>259</v>
      </c>
      <c r="BM128" s="187" t="s">
        <v>1613</v>
      </c>
    </row>
    <row r="129" spans="1:65" s="13" customFormat="1">
      <c r="B129" s="194"/>
      <c r="C129" s="195"/>
      <c r="D129" s="196" t="s">
        <v>193</v>
      </c>
      <c r="E129" s="197" t="s">
        <v>32</v>
      </c>
      <c r="F129" s="198" t="s">
        <v>491</v>
      </c>
      <c r="G129" s="195"/>
      <c r="H129" s="199">
        <v>30.4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193</v>
      </c>
      <c r="AU129" s="205" t="s">
        <v>21</v>
      </c>
      <c r="AV129" s="13" t="s">
        <v>141</v>
      </c>
      <c r="AW129" s="13" t="s">
        <v>41</v>
      </c>
      <c r="AX129" s="13" t="s">
        <v>79</v>
      </c>
      <c r="AY129" s="205" t="s">
        <v>132</v>
      </c>
    </row>
    <row r="130" spans="1:65" s="14" customFormat="1">
      <c r="B130" s="206"/>
      <c r="C130" s="207"/>
      <c r="D130" s="196" t="s">
        <v>193</v>
      </c>
      <c r="E130" s="208" t="s">
        <v>32</v>
      </c>
      <c r="F130" s="209" t="s">
        <v>195</v>
      </c>
      <c r="G130" s="207"/>
      <c r="H130" s="210">
        <v>30.4</v>
      </c>
      <c r="I130" s="211"/>
      <c r="J130" s="207"/>
      <c r="K130" s="207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193</v>
      </c>
      <c r="AU130" s="216" t="s">
        <v>21</v>
      </c>
      <c r="AV130" s="14" t="s">
        <v>150</v>
      </c>
      <c r="AW130" s="14" t="s">
        <v>41</v>
      </c>
      <c r="AX130" s="14" t="s">
        <v>21</v>
      </c>
      <c r="AY130" s="216" t="s">
        <v>132</v>
      </c>
    </row>
    <row r="131" spans="1:65" s="2" customFormat="1" ht="14.45" customHeight="1">
      <c r="A131" s="36"/>
      <c r="B131" s="37"/>
      <c r="C131" s="176" t="s">
        <v>250</v>
      </c>
      <c r="D131" s="176" t="s">
        <v>135</v>
      </c>
      <c r="E131" s="177" t="s">
        <v>493</v>
      </c>
      <c r="F131" s="178" t="s">
        <v>494</v>
      </c>
      <c r="G131" s="179" t="s">
        <v>221</v>
      </c>
      <c r="H131" s="180">
        <v>38</v>
      </c>
      <c r="I131" s="181"/>
      <c r="J131" s="182">
        <f t="shared" ref="J131:J143" si="0">ROUND(I131*H131,2)</f>
        <v>0</v>
      </c>
      <c r="K131" s="178" t="s">
        <v>139</v>
      </c>
      <c r="L131" s="41"/>
      <c r="M131" s="183" t="s">
        <v>32</v>
      </c>
      <c r="N131" s="184" t="s">
        <v>51</v>
      </c>
      <c r="O131" s="66"/>
      <c r="P131" s="185">
        <f t="shared" ref="P131:P143" si="1">O131*H131</f>
        <v>0</v>
      </c>
      <c r="Q131" s="185">
        <v>0</v>
      </c>
      <c r="R131" s="185">
        <f t="shared" ref="R131:R143" si="2">Q131*H131</f>
        <v>0</v>
      </c>
      <c r="S131" s="185">
        <v>0</v>
      </c>
      <c r="T131" s="186">
        <f t="shared" ref="T131:T143" si="3"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7" t="s">
        <v>259</v>
      </c>
      <c r="AT131" s="187" t="s">
        <v>135</v>
      </c>
      <c r="AU131" s="187" t="s">
        <v>21</v>
      </c>
      <c r="AY131" s="18" t="s">
        <v>132</v>
      </c>
      <c r="BE131" s="188">
        <f t="shared" ref="BE131:BE143" si="4">IF(N131="základní",J131,0)</f>
        <v>0</v>
      </c>
      <c r="BF131" s="188">
        <f t="shared" ref="BF131:BF143" si="5">IF(N131="snížená",J131,0)</f>
        <v>0</v>
      </c>
      <c r="BG131" s="188">
        <f t="shared" ref="BG131:BG143" si="6">IF(N131="zákl. přenesená",J131,0)</f>
        <v>0</v>
      </c>
      <c r="BH131" s="188">
        <f t="shared" ref="BH131:BH143" si="7">IF(N131="sníž. přenesená",J131,0)</f>
        <v>0</v>
      </c>
      <c r="BI131" s="188">
        <f t="shared" ref="BI131:BI143" si="8">IF(N131="nulová",J131,0)</f>
        <v>0</v>
      </c>
      <c r="BJ131" s="18" t="s">
        <v>141</v>
      </c>
      <c r="BK131" s="188">
        <f t="shared" ref="BK131:BK143" si="9">ROUND(I131*H131,2)</f>
        <v>0</v>
      </c>
      <c r="BL131" s="18" t="s">
        <v>259</v>
      </c>
      <c r="BM131" s="187" t="s">
        <v>1614</v>
      </c>
    </row>
    <row r="132" spans="1:65" s="2" customFormat="1" ht="24.2" customHeight="1">
      <c r="A132" s="36"/>
      <c r="B132" s="37"/>
      <c r="C132" s="176" t="s">
        <v>8</v>
      </c>
      <c r="D132" s="176" t="s">
        <v>135</v>
      </c>
      <c r="E132" s="177" t="s">
        <v>497</v>
      </c>
      <c r="F132" s="178" t="s">
        <v>498</v>
      </c>
      <c r="G132" s="179" t="s">
        <v>191</v>
      </c>
      <c r="H132" s="180">
        <v>314.64</v>
      </c>
      <c r="I132" s="181"/>
      <c r="J132" s="182">
        <f t="shared" si="0"/>
        <v>0</v>
      </c>
      <c r="K132" s="178" t="s">
        <v>139</v>
      </c>
      <c r="L132" s="41"/>
      <c r="M132" s="183" t="s">
        <v>32</v>
      </c>
      <c r="N132" s="184" t="s">
        <v>51</v>
      </c>
      <c r="O132" s="66"/>
      <c r="P132" s="185">
        <f t="shared" si="1"/>
        <v>0</v>
      </c>
      <c r="Q132" s="185">
        <v>7.5599999999999999E-3</v>
      </c>
      <c r="R132" s="185">
        <f t="shared" si="2"/>
        <v>2.3786783999999996</v>
      </c>
      <c r="S132" s="185">
        <v>0</v>
      </c>
      <c r="T132" s="186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259</v>
      </c>
      <c r="AT132" s="187" t="s">
        <v>135</v>
      </c>
      <c r="AU132" s="187" t="s">
        <v>21</v>
      </c>
      <c r="AY132" s="18" t="s">
        <v>132</v>
      </c>
      <c r="BE132" s="188">
        <f t="shared" si="4"/>
        <v>0</v>
      </c>
      <c r="BF132" s="188">
        <f t="shared" si="5"/>
        <v>0</v>
      </c>
      <c r="BG132" s="188">
        <f t="shared" si="6"/>
        <v>0</v>
      </c>
      <c r="BH132" s="188">
        <f t="shared" si="7"/>
        <v>0</v>
      </c>
      <c r="BI132" s="188">
        <f t="shared" si="8"/>
        <v>0</v>
      </c>
      <c r="BJ132" s="18" t="s">
        <v>141</v>
      </c>
      <c r="BK132" s="188">
        <f t="shared" si="9"/>
        <v>0</v>
      </c>
      <c r="BL132" s="18" t="s">
        <v>259</v>
      </c>
      <c r="BM132" s="187" t="s">
        <v>1615</v>
      </c>
    </row>
    <row r="133" spans="1:65" s="2" customFormat="1" ht="14.45" customHeight="1">
      <c r="A133" s="36"/>
      <c r="B133" s="37"/>
      <c r="C133" s="176" t="s">
        <v>259</v>
      </c>
      <c r="D133" s="176" t="s">
        <v>135</v>
      </c>
      <c r="E133" s="177" t="s">
        <v>501</v>
      </c>
      <c r="F133" s="178" t="s">
        <v>502</v>
      </c>
      <c r="G133" s="179" t="s">
        <v>373</v>
      </c>
      <c r="H133" s="180">
        <v>6</v>
      </c>
      <c r="I133" s="181"/>
      <c r="J133" s="182">
        <f t="shared" si="0"/>
        <v>0</v>
      </c>
      <c r="K133" s="178" t="s">
        <v>139</v>
      </c>
      <c r="L133" s="41"/>
      <c r="M133" s="183" t="s">
        <v>32</v>
      </c>
      <c r="N133" s="184" t="s">
        <v>51</v>
      </c>
      <c r="O133" s="66"/>
      <c r="P133" s="185">
        <f t="shared" si="1"/>
        <v>0</v>
      </c>
      <c r="Q133" s="185">
        <v>0</v>
      </c>
      <c r="R133" s="185">
        <f t="shared" si="2"/>
        <v>0</v>
      </c>
      <c r="S133" s="185">
        <v>0</v>
      </c>
      <c r="T133" s="186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7" t="s">
        <v>259</v>
      </c>
      <c r="AT133" s="187" t="s">
        <v>135</v>
      </c>
      <c r="AU133" s="187" t="s">
        <v>21</v>
      </c>
      <c r="AY133" s="18" t="s">
        <v>132</v>
      </c>
      <c r="BE133" s="188">
        <f t="shared" si="4"/>
        <v>0</v>
      </c>
      <c r="BF133" s="188">
        <f t="shared" si="5"/>
        <v>0</v>
      </c>
      <c r="BG133" s="188">
        <f t="shared" si="6"/>
        <v>0</v>
      </c>
      <c r="BH133" s="188">
        <f t="shared" si="7"/>
        <v>0</v>
      </c>
      <c r="BI133" s="188">
        <f t="shared" si="8"/>
        <v>0</v>
      </c>
      <c r="BJ133" s="18" t="s">
        <v>141</v>
      </c>
      <c r="BK133" s="188">
        <f t="shared" si="9"/>
        <v>0</v>
      </c>
      <c r="BL133" s="18" t="s">
        <v>259</v>
      </c>
      <c r="BM133" s="187" t="s">
        <v>1616</v>
      </c>
    </row>
    <row r="134" spans="1:65" s="2" customFormat="1" ht="14.45" customHeight="1">
      <c r="A134" s="36"/>
      <c r="B134" s="37"/>
      <c r="C134" s="217" t="s">
        <v>264</v>
      </c>
      <c r="D134" s="217" t="s">
        <v>234</v>
      </c>
      <c r="E134" s="218" t="s">
        <v>505</v>
      </c>
      <c r="F134" s="219" t="s">
        <v>506</v>
      </c>
      <c r="G134" s="220" t="s">
        <v>373</v>
      </c>
      <c r="H134" s="221">
        <v>6</v>
      </c>
      <c r="I134" s="222"/>
      <c r="J134" s="223">
        <f t="shared" si="0"/>
        <v>0</v>
      </c>
      <c r="K134" s="219" t="s">
        <v>139</v>
      </c>
      <c r="L134" s="224"/>
      <c r="M134" s="225" t="s">
        <v>32</v>
      </c>
      <c r="N134" s="226" t="s">
        <v>51</v>
      </c>
      <c r="O134" s="66"/>
      <c r="P134" s="185">
        <f t="shared" si="1"/>
        <v>0</v>
      </c>
      <c r="Q134" s="185">
        <v>8.6999999999999994E-3</v>
      </c>
      <c r="R134" s="185">
        <f t="shared" si="2"/>
        <v>5.2199999999999996E-2</v>
      </c>
      <c r="S134" s="185">
        <v>0</v>
      </c>
      <c r="T134" s="186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7" t="s">
        <v>342</v>
      </c>
      <c r="AT134" s="187" t="s">
        <v>234</v>
      </c>
      <c r="AU134" s="187" t="s">
        <v>21</v>
      </c>
      <c r="AY134" s="18" t="s">
        <v>132</v>
      </c>
      <c r="BE134" s="188">
        <f t="shared" si="4"/>
        <v>0</v>
      </c>
      <c r="BF134" s="188">
        <f t="shared" si="5"/>
        <v>0</v>
      </c>
      <c r="BG134" s="188">
        <f t="shared" si="6"/>
        <v>0</v>
      </c>
      <c r="BH134" s="188">
        <f t="shared" si="7"/>
        <v>0</v>
      </c>
      <c r="BI134" s="188">
        <f t="shared" si="8"/>
        <v>0</v>
      </c>
      <c r="BJ134" s="18" t="s">
        <v>141</v>
      </c>
      <c r="BK134" s="188">
        <f t="shared" si="9"/>
        <v>0</v>
      </c>
      <c r="BL134" s="18" t="s">
        <v>259</v>
      </c>
      <c r="BM134" s="187" t="s">
        <v>1617</v>
      </c>
    </row>
    <row r="135" spans="1:65" s="2" customFormat="1" ht="14.45" customHeight="1">
      <c r="A135" s="36"/>
      <c r="B135" s="37"/>
      <c r="C135" s="176" t="s">
        <v>268</v>
      </c>
      <c r="D135" s="176" t="s">
        <v>135</v>
      </c>
      <c r="E135" s="177" t="s">
        <v>517</v>
      </c>
      <c r="F135" s="178" t="s">
        <v>518</v>
      </c>
      <c r="G135" s="179" t="s">
        <v>373</v>
      </c>
      <c r="H135" s="180">
        <v>72</v>
      </c>
      <c r="I135" s="181"/>
      <c r="J135" s="182">
        <f t="shared" si="0"/>
        <v>0</v>
      </c>
      <c r="K135" s="178" t="s">
        <v>139</v>
      </c>
      <c r="L135" s="41"/>
      <c r="M135" s="183" t="s">
        <v>32</v>
      </c>
      <c r="N135" s="184" t="s">
        <v>51</v>
      </c>
      <c r="O135" s="66"/>
      <c r="P135" s="185">
        <f t="shared" si="1"/>
        <v>0</v>
      </c>
      <c r="Q135" s="185">
        <v>4.0000000000000002E-4</v>
      </c>
      <c r="R135" s="185">
        <f t="shared" si="2"/>
        <v>2.8800000000000003E-2</v>
      </c>
      <c r="S135" s="185">
        <v>0</v>
      </c>
      <c r="T135" s="186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7" t="s">
        <v>150</v>
      </c>
      <c r="AT135" s="187" t="s">
        <v>135</v>
      </c>
      <c r="AU135" s="187" t="s">
        <v>21</v>
      </c>
      <c r="AY135" s="18" t="s">
        <v>132</v>
      </c>
      <c r="BE135" s="188">
        <f t="shared" si="4"/>
        <v>0</v>
      </c>
      <c r="BF135" s="188">
        <f t="shared" si="5"/>
        <v>0</v>
      </c>
      <c r="BG135" s="188">
        <f t="shared" si="6"/>
        <v>0</v>
      </c>
      <c r="BH135" s="188">
        <f t="shared" si="7"/>
        <v>0</v>
      </c>
      <c r="BI135" s="188">
        <f t="shared" si="8"/>
        <v>0</v>
      </c>
      <c r="BJ135" s="18" t="s">
        <v>141</v>
      </c>
      <c r="BK135" s="188">
        <f t="shared" si="9"/>
        <v>0</v>
      </c>
      <c r="BL135" s="18" t="s">
        <v>150</v>
      </c>
      <c r="BM135" s="187" t="s">
        <v>1618</v>
      </c>
    </row>
    <row r="136" spans="1:65" s="2" customFormat="1" ht="14.45" customHeight="1">
      <c r="A136" s="36"/>
      <c r="B136" s="37"/>
      <c r="C136" s="176" t="s">
        <v>274</v>
      </c>
      <c r="D136" s="176" t="s">
        <v>135</v>
      </c>
      <c r="E136" s="177" t="s">
        <v>529</v>
      </c>
      <c r="F136" s="178" t="s">
        <v>530</v>
      </c>
      <c r="G136" s="179" t="s">
        <v>221</v>
      </c>
      <c r="H136" s="180">
        <v>14.7</v>
      </c>
      <c r="I136" s="181"/>
      <c r="J136" s="182">
        <f t="shared" si="0"/>
        <v>0</v>
      </c>
      <c r="K136" s="178" t="s">
        <v>32</v>
      </c>
      <c r="L136" s="41"/>
      <c r="M136" s="183" t="s">
        <v>32</v>
      </c>
      <c r="N136" s="184" t="s">
        <v>51</v>
      </c>
      <c r="O136" s="66"/>
      <c r="P136" s="185">
        <f t="shared" si="1"/>
        <v>0</v>
      </c>
      <c r="Q136" s="185">
        <v>2.9099999999999998E-3</v>
      </c>
      <c r="R136" s="185">
        <f t="shared" si="2"/>
        <v>4.2776999999999996E-2</v>
      </c>
      <c r="S136" s="185">
        <v>0</v>
      </c>
      <c r="T136" s="186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7" t="s">
        <v>259</v>
      </c>
      <c r="AT136" s="187" t="s">
        <v>135</v>
      </c>
      <c r="AU136" s="187" t="s">
        <v>21</v>
      </c>
      <c r="AY136" s="18" t="s">
        <v>132</v>
      </c>
      <c r="BE136" s="188">
        <f t="shared" si="4"/>
        <v>0</v>
      </c>
      <c r="BF136" s="188">
        <f t="shared" si="5"/>
        <v>0</v>
      </c>
      <c r="BG136" s="188">
        <f t="shared" si="6"/>
        <v>0</v>
      </c>
      <c r="BH136" s="188">
        <f t="shared" si="7"/>
        <v>0</v>
      </c>
      <c r="BI136" s="188">
        <f t="shared" si="8"/>
        <v>0</v>
      </c>
      <c r="BJ136" s="18" t="s">
        <v>141</v>
      </c>
      <c r="BK136" s="188">
        <f t="shared" si="9"/>
        <v>0</v>
      </c>
      <c r="BL136" s="18" t="s">
        <v>259</v>
      </c>
      <c r="BM136" s="187" t="s">
        <v>1619</v>
      </c>
    </row>
    <row r="137" spans="1:65" s="2" customFormat="1" ht="14.45" customHeight="1">
      <c r="A137" s="36"/>
      <c r="B137" s="37"/>
      <c r="C137" s="176" t="s">
        <v>279</v>
      </c>
      <c r="D137" s="176" t="s">
        <v>135</v>
      </c>
      <c r="E137" s="177" t="s">
        <v>549</v>
      </c>
      <c r="F137" s="178" t="s">
        <v>550</v>
      </c>
      <c r="G137" s="179" t="s">
        <v>373</v>
      </c>
      <c r="H137" s="180">
        <v>6</v>
      </c>
      <c r="I137" s="181"/>
      <c r="J137" s="182">
        <f t="shared" si="0"/>
        <v>0</v>
      </c>
      <c r="K137" s="178" t="s">
        <v>32</v>
      </c>
      <c r="L137" s="41"/>
      <c r="M137" s="183" t="s">
        <v>32</v>
      </c>
      <c r="N137" s="184" t="s">
        <v>51</v>
      </c>
      <c r="O137" s="66"/>
      <c r="P137" s="185">
        <f t="shared" si="1"/>
        <v>0</v>
      </c>
      <c r="Q137" s="185">
        <v>0</v>
      </c>
      <c r="R137" s="185">
        <f t="shared" si="2"/>
        <v>0</v>
      </c>
      <c r="S137" s="185">
        <v>0</v>
      </c>
      <c r="T137" s="186">
        <f t="shared" si="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7" t="s">
        <v>259</v>
      </c>
      <c r="AT137" s="187" t="s">
        <v>135</v>
      </c>
      <c r="AU137" s="187" t="s">
        <v>21</v>
      </c>
      <c r="AY137" s="18" t="s">
        <v>132</v>
      </c>
      <c r="BE137" s="188">
        <f t="shared" si="4"/>
        <v>0</v>
      </c>
      <c r="BF137" s="188">
        <f t="shared" si="5"/>
        <v>0</v>
      </c>
      <c r="BG137" s="188">
        <f t="shared" si="6"/>
        <v>0</v>
      </c>
      <c r="BH137" s="188">
        <f t="shared" si="7"/>
        <v>0</v>
      </c>
      <c r="BI137" s="188">
        <f t="shared" si="8"/>
        <v>0</v>
      </c>
      <c r="BJ137" s="18" t="s">
        <v>141</v>
      </c>
      <c r="BK137" s="188">
        <f t="shared" si="9"/>
        <v>0</v>
      </c>
      <c r="BL137" s="18" t="s">
        <v>259</v>
      </c>
      <c r="BM137" s="187" t="s">
        <v>1620</v>
      </c>
    </row>
    <row r="138" spans="1:65" s="2" customFormat="1" ht="14.45" customHeight="1">
      <c r="A138" s="36"/>
      <c r="B138" s="37"/>
      <c r="C138" s="176" t="s">
        <v>7</v>
      </c>
      <c r="D138" s="176" t="s">
        <v>135</v>
      </c>
      <c r="E138" s="177" t="s">
        <v>553</v>
      </c>
      <c r="F138" s="178" t="s">
        <v>554</v>
      </c>
      <c r="G138" s="179" t="s">
        <v>373</v>
      </c>
      <c r="H138" s="180">
        <v>6</v>
      </c>
      <c r="I138" s="181"/>
      <c r="J138" s="182">
        <f t="shared" si="0"/>
        <v>0</v>
      </c>
      <c r="K138" s="178" t="s">
        <v>139</v>
      </c>
      <c r="L138" s="41"/>
      <c r="M138" s="183" t="s">
        <v>32</v>
      </c>
      <c r="N138" s="184" t="s">
        <v>51</v>
      </c>
      <c r="O138" s="66"/>
      <c r="P138" s="185">
        <f t="shared" si="1"/>
        <v>0</v>
      </c>
      <c r="Q138" s="185">
        <v>0</v>
      </c>
      <c r="R138" s="185">
        <f t="shared" si="2"/>
        <v>0</v>
      </c>
      <c r="S138" s="185">
        <v>1.6500000000000001E-2</v>
      </c>
      <c r="T138" s="186">
        <f t="shared" si="3"/>
        <v>9.9000000000000005E-2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7" t="s">
        <v>259</v>
      </c>
      <c r="AT138" s="187" t="s">
        <v>135</v>
      </c>
      <c r="AU138" s="187" t="s">
        <v>21</v>
      </c>
      <c r="AY138" s="18" t="s">
        <v>132</v>
      </c>
      <c r="BE138" s="188">
        <f t="shared" si="4"/>
        <v>0</v>
      </c>
      <c r="BF138" s="188">
        <f t="shared" si="5"/>
        <v>0</v>
      </c>
      <c r="BG138" s="188">
        <f t="shared" si="6"/>
        <v>0</v>
      </c>
      <c r="BH138" s="188">
        <f t="shared" si="7"/>
        <v>0</v>
      </c>
      <c r="BI138" s="188">
        <f t="shared" si="8"/>
        <v>0</v>
      </c>
      <c r="BJ138" s="18" t="s">
        <v>141</v>
      </c>
      <c r="BK138" s="188">
        <f t="shared" si="9"/>
        <v>0</v>
      </c>
      <c r="BL138" s="18" t="s">
        <v>259</v>
      </c>
      <c r="BM138" s="187" t="s">
        <v>1621</v>
      </c>
    </row>
    <row r="139" spans="1:65" s="2" customFormat="1" ht="14.45" customHeight="1">
      <c r="A139" s="36"/>
      <c r="B139" s="37"/>
      <c r="C139" s="176" t="s">
        <v>295</v>
      </c>
      <c r="D139" s="176" t="s">
        <v>135</v>
      </c>
      <c r="E139" s="177" t="s">
        <v>509</v>
      </c>
      <c r="F139" s="178" t="s">
        <v>510</v>
      </c>
      <c r="G139" s="179" t="s">
        <v>221</v>
      </c>
      <c r="H139" s="180">
        <v>19</v>
      </c>
      <c r="I139" s="181"/>
      <c r="J139" s="182">
        <f t="shared" si="0"/>
        <v>0</v>
      </c>
      <c r="K139" s="178" t="s">
        <v>139</v>
      </c>
      <c r="L139" s="41"/>
      <c r="M139" s="183" t="s">
        <v>32</v>
      </c>
      <c r="N139" s="184" t="s">
        <v>51</v>
      </c>
      <c r="O139" s="66"/>
      <c r="P139" s="185">
        <f t="shared" si="1"/>
        <v>0</v>
      </c>
      <c r="Q139" s="185">
        <v>0</v>
      </c>
      <c r="R139" s="185">
        <f t="shared" si="2"/>
        <v>0</v>
      </c>
      <c r="S139" s="185">
        <v>0</v>
      </c>
      <c r="T139" s="186">
        <f t="shared" si="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7" t="s">
        <v>259</v>
      </c>
      <c r="AT139" s="187" t="s">
        <v>135</v>
      </c>
      <c r="AU139" s="187" t="s">
        <v>21</v>
      </c>
      <c r="AY139" s="18" t="s">
        <v>132</v>
      </c>
      <c r="BE139" s="188">
        <f t="shared" si="4"/>
        <v>0</v>
      </c>
      <c r="BF139" s="188">
        <f t="shared" si="5"/>
        <v>0</v>
      </c>
      <c r="BG139" s="188">
        <f t="shared" si="6"/>
        <v>0</v>
      </c>
      <c r="BH139" s="188">
        <f t="shared" si="7"/>
        <v>0</v>
      </c>
      <c r="BI139" s="188">
        <f t="shared" si="8"/>
        <v>0</v>
      </c>
      <c r="BJ139" s="18" t="s">
        <v>141</v>
      </c>
      <c r="BK139" s="188">
        <f t="shared" si="9"/>
        <v>0</v>
      </c>
      <c r="BL139" s="18" t="s">
        <v>259</v>
      </c>
      <c r="BM139" s="187" t="s">
        <v>1622</v>
      </c>
    </row>
    <row r="140" spans="1:65" s="2" customFormat="1" ht="24.2" customHeight="1">
      <c r="A140" s="36"/>
      <c r="B140" s="37"/>
      <c r="C140" s="176" t="s">
        <v>300</v>
      </c>
      <c r="D140" s="176" t="s">
        <v>135</v>
      </c>
      <c r="E140" s="177" t="s">
        <v>513</v>
      </c>
      <c r="F140" s="178" t="s">
        <v>514</v>
      </c>
      <c r="G140" s="179" t="s">
        <v>221</v>
      </c>
      <c r="H140" s="180">
        <v>19</v>
      </c>
      <c r="I140" s="181"/>
      <c r="J140" s="182">
        <f t="shared" si="0"/>
        <v>0</v>
      </c>
      <c r="K140" s="178" t="s">
        <v>139</v>
      </c>
      <c r="L140" s="41"/>
      <c r="M140" s="183" t="s">
        <v>32</v>
      </c>
      <c r="N140" s="184" t="s">
        <v>51</v>
      </c>
      <c r="O140" s="66"/>
      <c r="P140" s="185">
        <f t="shared" si="1"/>
        <v>0</v>
      </c>
      <c r="Q140" s="185">
        <v>3.62E-3</v>
      </c>
      <c r="R140" s="185">
        <f t="shared" si="2"/>
        <v>6.8779999999999994E-2</v>
      </c>
      <c r="S140" s="185">
        <v>0</v>
      </c>
      <c r="T140" s="186">
        <f t="shared" si="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7" t="s">
        <v>259</v>
      </c>
      <c r="AT140" s="187" t="s">
        <v>135</v>
      </c>
      <c r="AU140" s="187" t="s">
        <v>21</v>
      </c>
      <c r="AY140" s="18" t="s">
        <v>132</v>
      </c>
      <c r="BE140" s="188">
        <f t="shared" si="4"/>
        <v>0</v>
      </c>
      <c r="BF140" s="188">
        <f t="shared" si="5"/>
        <v>0</v>
      </c>
      <c r="BG140" s="188">
        <f t="shared" si="6"/>
        <v>0</v>
      </c>
      <c r="BH140" s="188">
        <f t="shared" si="7"/>
        <v>0</v>
      </c>
      <c r="BI140" s="188">
        <f t="shared" si="8"/>
        <v>0</v>
      </c>
      <c r="BJ140" s="18" t="s">
        <v>141</v>
      </c>
      <c r="BK140" s="188">
        <f t="shared" si="9"/>
        <v>0</v>
      </c>
      <c r="BL140" s="18" t="s">
        <v>259</v>
      </c>
      <c r="BM140" s="187" t="s">
        <v>1623</v>
      </c>
    </row>
    <row r="141" spans="1:65" s="2" customFormat="1" ht="24.2" customHeight="1">
      <c r="A141" s="36"/>
      <c r="B141" s="37"/>
      <c r="C141" s="176" t="s">
        <v>305</v>
      </c>
      <c r="D141" s="176" t="s">
        <v>135</v>
      </c>
      <c r="E141" s="177" t="s">
        <v>1624</v>
      </c>
      <c r="F141" s="178" t="s">
        <v>1625</v>
      </c>
      <c r="G141" s="179" t="s">
        <v>221</v>
      </c>
      <c r="H141" s="180">
        <v>38</v>
      </c>
      <c r="I141" s="181"/>
      <c r="J141" s="182">
        <f t="shared" si="0"/>
        <v>0</v>
      </c>
      <c r="K141" s="178" t="s">
        <v>139</v>
      </c>
      <c r="L141" s="41"/>
      <c r="M141" s="183" t="s">
        <v>32</v>
      </c>
      <c r="N141" s="184" t="s">
        <v>51</v>
      </c>
      <c r="O141" s="66"/>
      <c r="P141" s="185">
        <f t="shared" si="1"/>
        <v>0</v>
      </c>
      <c r="Q141" s="185">
        <v>3.5100000000000001E-3</v>
      </c>
      <c r="R141" s="185">
        <f t="shared" si="2"/>
        <v>0.13338</v>
      </c>
      <c r="S141" s="185">
        <v>0</v>
      </c>
      <c r="T141" s="186">
        <f t="shared" si="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259</v>
      </c>
      <c r="AT141" s="187" t="s">
        <v>135</v>
      </c>
      <c r="AU141" s="187" t="s">
        <v>21</v>
      </c>
      <c r="AY141" s="18" t="s">
        <v>132</v>
      </c>
      <c r="BE141" s="188">
        <f t="shared" si="4"/>
        <v>0</v>
      </c>
      <c r="BF141" s="188">
        <f t="shared" si="5"/>
        <v>0</v>
      </c>
      <c r="BG141" s="188">
        <f t="shared" si="6"/>
        <v>0</v>
      </c>
      <c r="BH141" s="188">
        <f t="shared" si="7"/>
        <v>0</v>
      </c>
      <c r="BI141" s="188">
        <f t="shared" si="8"/>
        <v>0</v>
      </c>
      <c r="BJ141" s="18" t="s">
        <v>141</v>
      </c>
      <c r="BK141" s="188">
        <f t="shared" si="9"/>
        <v>0</v>
      </c>
      <c r="BL141" s="18" t="s">
        <v>259</v>
      </c>
      <c r="BM141" s="187" t="s">
        <v>1626</v>
      </c>
    </row>
    <row r="142" spans="1:65" s="2" customFormat="1" ht="24.2" customHeight="1">
      <c r="A142" s="36"/>
      <c r="B142" s="37"/>
      <c r="C142" s="176" t="s">
        <v>310</v>
      </c>
      <c r="D142" s="176" t="s">
        <v>135</v>
      </c>
      <c r="E142" s="177" t="s">
        <v>947</v>
      </c>
      <c r="F142" s="178" t="s">
        <v>948</v>
      </c>
      <c r="G142" s="179" t="s">
        <v>221</v>
      </c>
      <c r="H142" s="180">
        <v>4.5999999999999996</v>
      </c>
      <c r="I142" s="181"/>
      <c r="J142" s="182">
        <f t="shared" si="0"/>
        <v>0</v>
      </c>
      <c r="K142" s="178" t="s">
        <v>32</v>
      </c>
      <c r="L142" s="41"/>
      <c r="M142" s="183" t="s">
        <v>32</v>
      </c>
      <c r="N142" s="184" t="s">
        <v>51</v>
      </c>
      <c r="O142" s="66"/>
      <c r="P142" s="185">
        <f t="shared" si="1"/>
        <v>0</v>
      </c>
      <c r="Q142" s="185">
        <v>1.1000000000000001E-3</v>
      </c>
      <c r="R142" s="185">
        <f t="shared" si="2"/>
        <v>5.0600000000000003E-3</v>
      </c>
      <c r="S142" s="185">
        <v>0</v>
      </c>
      <c r="T142" s="186">
        <f t="shared" si="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7" t="s">
        <v>259</v>
      </c>
      <c r="AT142" s="187" t="s">
        <v>135</v>
      </c>
      <c r="AU142" s="187" t="s">
        <v>21</v>
      </c>
      <c r="AY142" s="18" t="s">
        <v>132</v>
      </c>
      <c r="BE142" s="188">
        <f t="shared" si="4"/>
        <v>0</v>
      </c>
      <c r="BF142" s="188">
        <f t="shared" si="5"/>
        <v>0</v>
      </c>
      <c r="BG142" s="188">
        <f t="shared" si="6"/>
        <v>0</v>
      </c>
      <c r="BH142" s="188">
        <f t="shared" si="7"/>
        <v>0</v>
      </c>
      <c r="BI142" s="188">
        <f t="shared" si="8"/>
        <v>0</v>
      </c>
      <c r="BJ142" s="18" t="s">
        <v>141</v>
      </c>
      <c r="BK142" s="188">
        <f t="shared" si="9"/>
        <v>0</v>
      </c>
      <c r="BL142" s="18" t="s">
        <v>259</v>
      </c>
      <c r="BM142" s="187" t="s">
        <v>1627</v>
      </c>
    </row>
    <row r="143" spans="1:65" s="2" customFormat="1" ht="24.2" customHeight="1">
      <c r="A143" s="36"/>
      <c r="B143" s="37"/>
      <c r="C143" s="176" t="s">
        <v>314</v>
      </c>
      <c r="D143" s="176" t="s">
        <v>135</v>
      </c>
      <c r="E143" s="177" t="s">
        <v>525</v>
      </c>
      <c r="F143" s="178" t="s">
        <v>526</v>
      </c>
      <c r="G143" s="179" t="s">
        <v>221</v>
      </c>
      <c r="H143" s="180">
        <v>26</v>
      </c>
      <c r="I143" s="181"/>
      <c r="J143" s="182">
        <f t="shared" si="0"/>
        <v>0</v>
      </c>
      <c r="K143" s="178" t="s">
        <v>139</v>
      </c>
      <c r="L143" s="41"/>
      <c r="M143" s="183" t="s">
        <v>32</v>
      </c>
      <c r="N143" s="184" t="s">
        <v>51</v>
      </c>
      <c r="O143" s="66"/>
      <c r="P143" s="185">
        <f t="shared" si="1"/>
        <v>0</v>
      </c>
      <c r="Q143" s="185">
        <v>4.2900000000000004E-3</v>
      </c>
      <c r="R143" s="185">
        <f t="shared" si="2"/>
        <v>0.11154000000000001</v>
      </c>
      <c r="S143" s="185">
        <v>0</v>
      </c>
      <c r="T143" s="186">
        <f t="shared" si="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7" t="s">
        <v>259</v>
      </c>
      <c r="AT143" s="187" t="s">
        <v>135</v>
      </c>
      <c r="AU143" s="187" t="s">
        <v>21</v>
      </c>
      <c r="AY143" s="18" t="s">
        <v>132</v>
      </c>
      <c r="BE143" s="188">
        <f t="shared" si="4"/>
        <v>0</v>
      </c>
      <c r="BF143" s="188">
        <f t="shared" si="5"/>
        <v>0</v>
      </c>
      <c r="BG143" s="188">
        <f t="shared" si="6"/>
        <v>0</v>
      </c>
      <c r="BH143" s="188">
        <f t="shared" si="7"/>
        <v>0</v>
      </c>
      <c r="BI143" s="188">
        <f t="shared" si="8"/>
        <v>0</v>
      </c>
      <c r="BJ143" s="18" t="s">
        <v>141</v>
      </c>
      <c r="BK143" s="188">
        <f t="shared" si="9"/>
        <v>0</v>
      </c>
      <c r="BL143" s="18" t="s">
        <v>259</v>
      </c>
      <c r="BM143" s="187" t="s">
        <v>1628</v>
      </c>
    </row>
    <row r="144" spans="1:65" s="13" customFormat="1">
      <c r="B144" s="194"/>
      <c r="C144" s="195"/>
      <c r="D144" s="196" t="s">
        <v>193</v>
      </c>
      <c r="E144" s="197" t="s">
        <v>32</v>
      </c>
      <c r="F144" s="198" t="s">
        <v>953</v>
      </c>
      <c r="G144" s="195"/>
      <c r="H144" s="199">
        <v>26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193</v>
      </c>
      <c r="AU144" s="205" t="s">
        <v>21</v>
      </c>
      <c r="AV144" s="13" t="s">
        <v>141</v>
      </c>
      <c r="AW144" s="13" t="s">
        <v>41</v>
      </c>
      <c r="AX144" s="13" t="s">
        <v>79</v>
      </c>
      <c r="AY144" s="205" t="s">
        <v>132</v>
      </c>
    </row>
    <row r="145" spans="1:65" s="14" customFormat="1">
      <c r="B145" s="206"/>
      <c r="C145" s="207"/>
      <c r="D145" s="196" t="s">
        <v>193</v>
      </c>
      <c r="E145" s="208" t="s">
        <v>32</v>
      </c>
      <c r="F145" s="209" t="s">
        <v>195</v>
      </c>
      <c r="G145" s="207"/>
      <c r="H145" s="210">
        <v>26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193</v>
      </c>
      <c r="AU145" s="216" t="s">
        <v>21</v>
      </c>
      <c r="AV145" s="14" t="s">
        <v>150</v>
      </c>
      <c r="AW145" s="14" t="s">
        <v>41</v>
      </c>
      <c r="AX145" s="14" t="s">
        <v>21</v>
      </c>
      <c r="AY145" s="216" t="s">
        <v>132</v>
      </c>
    </row>
    <row r="146" spans="1:65" s="2" customFormat="1" ht="24.2" customHeight="1">
      <c r="A146" s="36"/>
      <c r="B146" s="37"/>
      <c r="C146" s="176" t="s">
        <v>320</v>
      </c>
      <c r="D146" s="176" t="s">
        <v>135</v>
      </c>
      <c r="E146" s="177" t="s">
        <v>533</v>
      </c>
      <c r="F146" s="178" t="s">
        <v>534</v>
      </c>
      <c r="G146" s="179" t="s">
        <v>191</v>
      </c>
      <c r="H146" s="180">
        <v>6</v>
      </c>
      <c r="I146" s="181"/>
      <c r="J146" s="182">
        <f>ROUND(I146*H146,2)</f>
        <v>0</v>
      </c>
      <c r="K146" s="178" t="s">
        <v>139</v>
      </c>
      <c r="L146" s="41"/>
      <c r="M146" s="183" t="s">
        <v>32</v>
      </c>
      <c r="N146" s="184" t="s">
        <v>51</v>
      </c>
      <c r="O146" s="66"/>
      <c r="P146" s="185">
        <f>O146*H146</f>
        <v>0</v>
      </c>
      <c r="Q146" s="185">
        <v>1.082E-2</v>
      </c>
      <c r="R146" s="185">
        <f>Q146*H146</f>
        <v>6.4920000000000005E-2</v>
      </c>
      <c r="S146" s="185">
        <v>0</v>
      </c>
      <c r="T146" s="18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7" t="s">
        <v>259</v>
      </c>
      <c r="AT146" s="187" t="s">
        <v>135</v>
      </c>
      <c r="AU146" s="187" t="s">
        <v>21</v>
      </c>
      <c r="AY146" s="18" t="s">
        <v>132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18" t="s">
        <v>141</v>
      </c>
      <c r="BK146" s="188">
        <f>ROUND(I146*H146,2)</f>
        <v>0</v>
      </c>
      <c r="BL146" s="18" t="s">
        <v>259</v>
      </c>
      <c r="BM146" s="187" t="s">
        <v>1629</v>
      </c>
    </row>
    <row r="147" spans="1:65" s="2" customFormat="1" ht="14.45" customHeight="1">
      <c r="A147" s="36"/>
      <c r="B147" s="37"/>
      <c r="C147" s="176" t="s">
        <v>324</v>
      </c>
      <c r="D147" s="176" t="s">
        <v>135</v>
      </c>
      <c r="E147" s="177" t="s">
        <v>537</v>
      </c>
      <c r="F147" s="178" t="s">
        <v>538</v>
      </c>
      <c r="G147" s="179" t="s">
        <v>221</v>
      </c>
      <c r="H147" s="180">
        <v>39.200000000000003</v>
      </c>
      <c r="I147" s="181"/>
      <c r="J147" s="182">
        <f>ROUND(I147*H147,2)</f>
        <v>0</v>
      </c>
      <c r="K147" s="178" t="s">
        <v>139</v>
      </c>
      <c r="L147" s="41"/>
      <c r="M147" s="183" t="s">
        <v>32</v>
      </c>
      <c r="N147" s="184" t="s">
        <v>51</v>
      </c>
      <c r="O147" s="66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259</v>
      </c>
      <c r="AT147" s="187" t="s">
        <v>135</v>
      </c>
      <c r="AU147" s="187" t="s">
        <v>21</v>
      </c>
      <c r="AY147" s="18" t="s">
        <v>132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8" t="s">
        <v>141</v>
      </c>
      <c r="BK147" s="188">
        <f>ROUND(I147*H147,2)</f>
        <v>0</v>
      </c>
      <c r="BL147" s="18" t="s">
        <v>259</v>
      </c>
      <c r="BM147" s="187" t="s">
        <v>1630</v>
      </c>
    </row>
    <row r="148" spans="1:65" s="2" customFormat="1" ht="14.45" customHeight="1">
      <c r="A148" s="36"/>
      <c r="B148" s="37"/>
      <c r="C148" s="176" t="s">
        <v>329</v>
      </c>
      <c r="D148" s="176" t="s">
        <v>135</v>
      </c>
      <c r="E148" s="177" t="s">
        <v>541</v>
      </c>
      <c r="F148" s="178" t="s">
        <v>542</v>
      </c>
      <c r="G148" s="179" t="s">
        <v>373</v>
      </c>
      <c r="H148" s="180">
        <v>4</v>
      </c>
      <c r="I148" s="181"/>
      <c r="J148" s="182">
        <f>ROUND(I148*H148,2)</f>
        <v>0</v>
      </c>
      <c r="K148" s="178" t="s">
        <v>139</v>
      </c>
      <c r="L148" s="41"/>
      <c r="M148" s="183" t="s">
        <v>32</v>
      </c>
      <c r="N148" s="184" t="s">
        <v>51</v>
      </c>
      <c r="O148" s="66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7" t="s">
        <v>259</v>
      </c>
      <c r="AT148" s="187" t="s">
        <v>135</v>
      </c>
      <c r="AU148" s="187" t="s">
        <v>21</v>
      </c>
      <c r="AY148" s="18" t="s">
        <v>132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18" t="s">
        <v>141</v>
      </c>
      <c r="BK148" s="188">
        <f>ROUND(I148*H148,2)</f>
        <v>0</v>
      </c>
      <c r="BL148" s="18" t="s">
        <v>259</v>
      </c>
      <c r="BM148" s="187" t="s">
        <v>1631</v>
      </c>
    </row>
    <row r="149" spans="1:65" s="2" customFormat="1" ht="24.2" customHeight="1">
      <c r="A149" s="36"/>
      <c r="B149" s="37"/>
      <c r="C149" s="176" t="s">
        <v>333</v>
      </c>
      <c r="D149" s="176" t="s">
        <v>135</v>
      </c>
      <c r="E149" s="177" t="s">
        <v>545</v>
      </c>
      <c r="F149" s="178" t="s">
        <v>546</v>
      </c>
      <c r="G149" s="179" t="s">
        <v>221</v>
      </c>
      <c r="H149" s="180">
        <v>30.4</v>
      </c>
      <c r="I149" s="181"/>
      <c r="J149" s="182">
        <f>ROUND(I149*H149,2)</f>
        <v>0</v>
      </c>
      <c r="K149" s="178" t="s">
        <v>139</v>
      </c>
      <c r="L149" s="41"/>
      <c r="M149" s="183" t="s">
        <v>32</v>
      </c>
      <c r="N149" s="184" t="s">
        <v>51</v>
      </c>
      <c r="O149" s="66"/>
      <c r="P149" s="185">
        <f>O149*H149</f>
        <v>0</v>
      </c>
      <c r="Q149" s="185">
        <v>2.1700000000000001E-3</v>
      </c>
      <c r="R149" s="185">
        <f>Q149*H149</f>
        <v>6.5967999999999999E-2</v>
      </c>
      <c r="S149" s="185">
        <v>0</v>
      </c>
      <c r="T149" s="18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259</v>
      </c>
      <c r="AT149" s="187" t="s">
        <v>135</v>
      </c>
      <c r="AU149" s="187" t="s">
        <v>21</v>
      </c>
      <c r="AY149" s="18" t="s">
        <v>132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8" t="s">
        <v>141</v>
      </c>
      <c r="BK149" s="188">
        <f>ROUND(I149*H149,2)</f>
        <v>0</v>
      </c>
      <c r="BL149" s="18" t="s">
        <v>259</v>
      </c>
      <c r="BM149" s="187" t="s">
        <v>1632</v>
      </c>
    </row>
    <row r="150" spans="1:65" s="2" customFormat="1" ht="14.45" customHeight="1">
      <c r="A150" s="36"/>
      <c r="B150" s="37"/>
      <c r="C150" s="176" t="s">
        <v>338</v>
      </c>
      <c r="D150" s="176" t="s">
        <v>135</v>
      </c>
      <c r="E150" s="177" t="s">
        <v>557</v>
      </c>
      <c r="F150" s="178" t="s">
        <v>558</v>
      </c>
      <c r="G150" s="179" t="s">
        <v>242</v>
      </c>
      <c r="H150" s="180">
        <v>2.923</v>
      </c>
      <c r="I150" s="181"/>
      <c r="J150" s="182">
        <f>ROUND(I150*H150,2)</f>
        <v>0</v>
      </c>
      <c r="K150" s="178" t="s">
        <v>139</v>
      </c>
      <c r="L150" s="41"/>
      <c r="M150" s="183" t="s">
        <v>32</v>
      </c>
      <c r="N150" s="184" t="s">
        <v>51</v>
      </c>
      <c r="O150" s="66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7" t="s">
        <v>259</v>
      </c>
      <c r="AT150" s="187" t="s">
        <v>135</v>
      </c>
      <c r="AU150" s="187" t="s">
        <v>21</v>
      </c>
      <c r="AY150" s="18" t="s">
        <v>132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8" t="s">
        <v>141</v>
      </c>
      <c r="BK150" s="188">
        <f>ROUND(I150*H150,2)</f>
        <v>0</v>
      </c>
      <c r="BL150" s="18" t="s">
        <v>259</v>
      </c>
      <c r="BM150" s="187" t="s">
        <v>1633</v>
      </c>
    </row>
    <row r="151" spans="1:65" s="12" customFormat="1" ht="22.9" customHeight="1">
      <c r="B151" s="160"/>
      <c r="C151" s="161"/>
      <c r="D151" s="162" t="s">
        <v>78</v>
      </c>
      <c r="E151" s="174" t="s">
        <v>141</v>
      </c>
      <c r="F151" s="174" t="s">
        <v>217</v>
      </c>
      <c r="G151" s="161"/>
      <c r="H151" s="161"/>
      <c r="I151" s="164"/>
      <c r="J151" s="175">
        <f>BK151</f>
        <v>0</v>
      </c>
      <c r="K151" s="161"/>
      <c r="L151" s="166"/>
      <c r="M151" s="167"/>
      <c r="N151" s="168"/>
      <c r="O151" s="168"/>
      <c r="P151" s="169">
        <f>P152</f>
        <v>0</v>
      </c>
      <c r="Q151" s="168"/>
      <c r="R151" s="169">
        <f>R152</f>
        <v>12.68792</v>
      </c>
      <c r="S151" s="168"/>
      <c r="T151" s="170">
        <f>T152</f>
        <v>0</v>
      </c>
      <c r="AR151" s="171" t="s">
        <v>21</v>
      </c>
      <c r="AT151" s="172" t="s">
        <v>78</v>
      </c>
      <c r="AU151" s="172" t="s">
        <v>21</v>
      </c>
      <c r="AY151" s="171" t="s">
        <v>132</v>
      </c>
      <c r="BK151" s="173">
        <f>BK152</f>
        <v>0</v>
      </c>
    </row>
    <row r="152" spans="1:65" s="2" customFormat="1" ht="24.2" customHeight="1">
      <c r="A152" s="36"/>
      <c r="B152" s="37"/>
      <c r="C152" s="176" t="s">
        <v>342</v>
      </c>
      <c r="D152" s="176" t="s">
        <v>135</v>
      </c>
      <c r="E152" s="177" t="s">
        <v>219</v>
      </c>
      <c r="F152" s="178" t="s">
        <v>220</v>
      </c>
      <c r="G152" s="179" t="s">
        <v>221</v>
      </c>
      <c r="H152" s="180">
        <v>56</v>
      </c>
      <c r="I152" s="181"/>
      <c r="J152" s="182">
        <f>ROUND(I152*H152,2)</f>
        <v>0</v>
      </c>
      <c r="K152" s="178" t="s">
        <v>139</v>
      </c>
      <c r="L152" s="41"/>
      <c r="M152" s="183" t="s">
        <v>32</v>
      </c>
      <c r="N152" s="184" t="s">
        <v>51</v>
      </c>
      <c r="O152" s="66"/>
      <c r="P152" s="185">
        <f>O152*H152</f>
        <v>0</v>
      </c>
      <c r="Q152" s="185">
        <v>0.22656999999999999</v>
      </c>
      <c r="R152" s="185">
        <f>Q152*H152</f>
        <v>12.68792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150</v>
      </c>
      <c r="AT152" s="187" t="s">
        <v>135</v>
      </c>
      <c r="AU152" s="187" t="s">
        <v>141</v>
      </c>
      <c r="AY152" s="18" t="s">
        <v>132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8" t="s">
        <v>141</v>
      </c>
      <c r="BK152" s="188">
        <f>ROUND(I152*H152,2)</f>
        <v>0</v>
      </c>
      <c r="BL152" s="18" t="s">
        <v>150</v>
      </c>
      <c r="BM152" s="187" t="s">
        <v>1634</v>
      </c>
    </row>
    <row r="153" spans="1:65" s="12" customFormat="1" ht="22.9" customHeight="1">
      <c r="B153" s="160"/>
      <c r="C153" s="161"/>
      <c r="D153" s="162" t="s">
        <v>78</v>
      </c>
      <c r="E153" s="174" t="s">
        <v>150</v>
      </c>
      <c r="F153" s="174" t="s">
        <v>223</v>
      </c>
      <c r="G153" s="161"/>
      <c r="H153" s="161"/>
      <c r="I153" s="164"/>
      <c r="J153" s="175">
        <f>BK153</f>
        <v>0</v>
      </c>
      <c r="K153" s="161"/>
      <c r="L153" s="166"/>
      <c r="M153" s="167"/>
      <c r="N153" s="168"/>
      <c r="O153" s="168"/>
      <c r="P153" s="169">
        <f>P154</f>
        <v>0</v>
      </c>
      <c r="Q153" s="168"/>
      <c r="R153" s="169">
        <f>R154</f>
        <v>0</v>
      </c>
      <c r="S153" s="168"/>
      <c r="T153" s="170">
        <f>T154</f>
        <v>0</v>
      </c>
      <c r="AR153" s="171" t="s">
        <v>21</v>
      </c>
      <c r="AT153" s="172" t="s">
        <v>78</v>
      </c>
      <c r="AU153" s="172" t="s">
        <v>21</v>
      </c>
      <c r="AY153" s="171" t="s">
        <v>132</v>
      </c>
      <c r="BK153" s="173">
        <f>BK154</f>
        <v>0</v>
      </c>
    </row>
    <row r="154" spans="1:65" s="2" customFormat="1" ht="24.2" customHeight="1">
      <c r="A154" s="36"/>
      <c r="B154" s="37"/>
      <c r="C154" s="176" t="s">
        <v>346</v>
      </c>
      <c r="D154" s="176" t="s">
        <v>135</v>
      </c>
      <c r="E154" s="177" t="s">
        <v>225</v>
      </c>
      <c r="F154" s="178" t="s">
        <v>226</v>
      </c>
      <c r="G154" s="179" t="s">
        <v>191</v>
      </c>
      <c r="H154" s="180">
        <v>57.3</v>
      </c>
      <c r="I154" s="181"/>
      <c r="J154" s="182">
        <f>ROUND(I154*H154,2)</f>
        <v>0</v>
      </c>
      <c r="K154" s="178" t="s">
        <v>139</v>
      </c>
      <c r="L154" s="41"/>
      <c r="M154" s="183" t="s">
        <v>32</v>
      </c>
      <c r="N154" s="184" t="s">
        <v>51</v>
      </c>
      <c r="O154" s="66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7" t="s">
        <v>150</v>
      </c>
      <c r="AT154" s="187" t="s">
        <v>135</v>
      </c>
      <c r="AU154" s="187" t="s">
        <v>141</v>
      </c>
      <c r="AY154" s="18" t="s">
        <v>132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18" t="s">
        <v>141</v>
      </c>
      <c r="BK154" s="188">
        <f>ROUND(I154*H154,2)</f>
        <v>0</v>
      </c>
      <c r="BL154" s="18" t="s">
        <v>150</v>
      </c>
      <c r="BM154" s="187" t="s">
        <v>1635</v>
      </c>
    </row>
    <row r="155" spans="1:65" s="12" customFormat="1" ht="22.9" customHeight="1">
      <c r="B155" s="160"/>
      <c r="C155" s="161"/>
      <c r="D155" s="162" t="s">
        <v>78</v>
      </c>
      <c r="E155" s="174" t="s">
        <v>131</v>
      </c>
      <c r="F155" s="174" t="s">
        <v>228</v>
      </c>
      <c r="G155" s="161"/>
      <c r="H155" s="161"/>
      <c r="I155" s="164"/>
      <c r="J155" s="175">
        <f>BK155</f>
        <v>0</v>
      </c>
      <c r="K155" s="161"/>
      <c r="L155" s="166"/>
      <c r="M155" s="167"/>
      <c r="N155" s="168"/>
      <c r="O155" s="168"/>
      <c r="P155" s="169">
        <f>SUM(P156:P161)</f>
        <v>0</v>
      </c>
      <c r="Q155" s="168"/>
      <c r="R155" s="169">
        <f>SUM(R156:R161)</f>
        <v>10.045079999999999</v>
      </c>
      <c r="S155" s="168"/>
      <c r="T155" s="170">
        <f>SUM(T156:T161)</f>
        <v>0</v>
      </c>
      <c r="AR155" s="171" t="s">
        <v>21</v>
      </c>
      <c r="AT155" s="172" t="s">
        <v>78</v>
      </c>
      <c r="AU155" s="172" t="s">
        <v>21</v>
      </c>
      <c r="AY155" s="171" t="s">
        <v>132</v>
      </c>
      <c r="BK155" s="173">
        <f>SUM(BK156:BK161)</f>
        <v>0</v>
      </c>
    </row>
    <row r="156" spans="1:65" s="2" customFormat="1" ht="37.9" customHeight="1">
      <c r="A156" s="36"/>
      <c r="B156" s="37"/>
      <c r="C156" s="176" t="s">
        <v>351</v>
      </c>
      <c r="D156" s="176" t="s">
        <v>135</v>
      </c>
      <c r="E156" s="177" t="s">
        <v>230</v>
      </c>
      <c r="F156" s="178" t="s">
        <v>231</v>
      </c>
      <c r="G156" s="179" t="s">
        <v>191</v>
      </c>
      <c r="H156" s="180">
        <v>57.3</v>
      </c>
      <c r="I156" s="181"/>
      <c r="J156" s="182">
        <f>ROUND(I156*H156,2)</f>
        <v>0</v>
      </c>
      <c r="K156" s="178" t="s">
        <v>139</v>
      </c>
      <c r="L156" s="41"/>
      <c r="M156" s="183" t="s">
        <v>32</v>
      </c>
      <c r="N156" s="184" t="s">
        <v>51</v>
      </c>
      <c r="O156" s="66"/>
      <c r="P156" s="185">
        <f>O156*H156</f>
        <v>0</v>
      </c>
      <c r="Q156" s="185">
        <v>8.8800000000000004E-2</v>
      </c>
      <c r="R156" s="185">
        <f>Q156*H156</f>
        <v>5.0882399999999999</v>
      </c>
      <c r="S156" s="185">
        <v>0</v>
      </c>
      <c r="T156" s="18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7" t="s">
        <v>150</v>
      </c>
      <c r="AT156" s="187" t="s">
        <v>135</v>
      </c>
      <c r="AU156" s="187" t="s">
        <v>141</v>
      </c>
      <c r="AY156" s="18" t="s">
        <v>132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18" t="s">
        <v>141</v>
      </c>
      <c r="BK156" s="188">
        <f>ROUND(I156*H156,2)</f>
        <v>0</v>
      </c>
      <c r="BL156" s="18" t="s">
        <v>150</v>
      </c>
      <c r="BM156" s="187" t="s">
        <v>1636</v>
      </c>
    </row>
    <row r="157" spans="1:65" s="13" customFormat="1">
      <c r="B157" s="194"/>
      <c r="C157" s="195"/>
      <c r="D157" s="196" t="s">
        <v>193</v>
      </c>
      <c r="E157" s="197" t="s">
        <v>32</v>
      </c>
      <c r="F157" s="198" t="s">
        <v>1421</v>
      </c>
      <c r="G157" s="195"/>
      <c r="H157" s="199">
        <v>57.3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193</v>
      </c>
      <c r="AU157" s="205" t="s">
        <v>141</v>
      </c>
      <c r="AV157" s="13" t="s">
        <v>141</v>
      </c>
      <c r="AW157" s="13" t="s">
        <v>41</v>
      </c>
      <c r="AX157" s="13" t="s">
        <v>79</v>
      </c>
      <c r="AY157" s="205" t="s">
        <v>132</v>
      </c>
    </row>
    <row r="158" spans="1:65" s="14" customFormat="1">
      <c r="B158" s="206"/>
      <c r="C158" s="207"/>
      <c r="D158" s="196" t="s">
        <v>193</v>
      </c>
      <c r="E158" s="208" t="s">
        <v>32</v>
      </c>
      <c r="F158" s="209" t="s">
        <v>195</v>
      </c>
      <c r="G158" s="207"/>
      <c r="H158" s="210">
        <v>57.3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193</v>
      </c>
      <c r="AU158" s="216" t="s">
        <v>141</v>
      </c>
      <c r="AV158" s="14" t="s">
        <v>150</v>
      </c>
      <c r="AW158" s="14" t="s">
        <v>41</v>
      </c>
      <c r="AX158" s="14" t="s">
        <v>21</v>
      </c>
      <c r="AY158" s="216" t="s">
        <v>132</v>
      </c>
    </row>
    <row r="159" spans="1:65" s="2" customFormat="1" ht="14.45" customHeight="1">
      <c r="A159" s="36"/>
      <c r="B159" s="37"/>
      <c r="C159" s="217" t="s">
        <v>356</v>
      </c>
      <c r="D159" s="217" t="s">
        <v>234</v>
      </c>
      <c r="E159" s="218" t="s">
        <v>235</v>
      </c>
      <c r="F159" s="219" t="s">
        <v>236</v>
      </c>
      <c r="G159" s="220" t="s">
        <v>191</v>
      </c>
      <c r="H159" s="221">
        <v>23.603999999999999</v>
      </c>
      <c r="I159" s="222"/>
      <c r="J159" s="223">
        <f>ROUND(I159*H159,2)</f>
        <v>0</v>
      </c>
      <c r="K159" s="219" t="s">
        <v>139</v>
      </c>
      <c r="L159" s="224"/>
      <c r="M159" s="225" t="s">
        <v>32</v>
      </c>
      <c r="N159" s="226" t="s">
        <v>51</v>
      </c>
      <c r="O159" s="66"/>
      <c r="P159" s="185">
        <f>O159*H159</f>
        <v>0</v>
      </c>
      <c r="Q159" s="185">
        <v>0.21</v>
      </c>
      <c r="R159" s="185">
        <f>Q159*H159</f>
        <v>4.9568399999999997</v>
      </c>
      <c r="S159" s="185">
        <v>0</v>
      </c>
      <c r="T159" s="18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7" t="s">
        <v>218</v>
      </c>
      <c r="AT159" s="187" t="s">
        <v>234</v>
      </c>
      <c r="AU159" s="187" t="s">
        <v>141</v>
      </c>
      <c r="AY159" s="18" t="s">
        <v>132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8" t="s">
        <v>141</v>
      </c>
      <c r="BK159" s="188">
        <f>ROUND(I159*H159,2)</f>
        <v>0</v>
      </c>
      <c r="BL159" s="18" t="s">
        <v>150</v>
      </c>
      <c r="BM159" s="187" t="s">
        <v>1637</v>
      </c>
    </row>
    <row r="160" spans="1:65" s="13" customFormat="1">
      <c r="B160" s="194"/>
      <c r="C160" s="195"/>
      <c r="D160" s="196" t="s">
        <v>193</v>
      </c>
      <c r="E160" s="195"/>
      <c r="F160" s="198" t="s">
        <v>1433</v>
      </c>
      <c r="G160" s="195"/>
      <c r="H160" s="199">
        <v>23.603999999999999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193</v>
      </c>
      <c r="AU160" s="205" t="s">
        <v>141</v>
      </c>
      <c r="AV160" s="13" t="s">
        <v>141</v>
      </c>
      <c r="AW160" s="13" t="s">
        <v>4</v>
      </c>
      <c r="AX160" s="13" t="s">
        <v>21</v>
      </c>
      <c r="AY160" s="205" t="s">
        <v>132</v>
      </c>
    </row>
    <row r="161" spans="1:65" s="2" customFormat="1" ht="24.2" customHeight="1">
      <c r="A161" s="36"/>
      <c r="B161" s="37"/>
      <c r="C161" s="176" t="s">
        <v>361</v>
      </c>
      <c r="D161" s="176" t="s">
        <v>135</v>
      </c>
      <c r="E161" s="177" t="s">
        <v>240</v>
      </c>
      <c r="F161" s="178" t="s">
        <v>241</v>
      </c>
      <c r="G161" s="179" t="s">
        <v>242</v>
      </c>
      <c r="H161" s="180">
        <v>10.423999999999999</v>
      </c>
      <c r="I161" s="181"/>
      <c r="J161" s="182">
        <f>ROUND(I161*H161,2)</f>
        <v>0</v>
      </c>
      <c r="K161" s="178" t="s">
        <v>139</v>
      </c>
      <c r="L161" s="41"/>
      <c r="M161" s="183" t="s">
        <v>32</v>
      </c>
      <c r="N161" s="184" t="s">
        <v>51</v>
      </c>
      <c r="O161" s="66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150</v>
      </c>
      <c r="AT161" s="187" t="s">
        <v>135</v>
      </c>
      <c r="AU161" s="187" t="s">
        <v>141</v>
      </c>
      <c r="AY161" s="18" t="s">
        <v>132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8" t="s">
        <v>141</v>
      </c>
      <c r="BK161" s="188">
        <f>ROUND(I161*H161,2)</f>
        <v>0</v>
      </c>
      <c r="BL161" s="18" t="s">
        <v>150</v>
      </c>
      <c r="BM161" s="187" t="s">
        <v>1638</v>
      </c>
    </row>
    <row r="162" spans="1:65" s="12" customFormat="1" ht="22.9" customHeight="1">
      <c r="B162" s="160"/>
      <c r="C162" s="161"/>
      <c r="D162" s="162" t="s">
        <v>78</v>
      </c>
      <c r="E162" s="174" t="s">
        <v>210</v>
      </c>
      <c r="F162" s="174" t="s">
        <v>244</v>
      </c>
      <c r="G162" s="161"/>
      <c r="H162" s="161"/>
      <c r="I162" s="164"/>
      <c r="J162" s="175">
        <f>BK162</f>
        <v>0</v>
      </c>
      <c r="K162" s="161"/>
      <c r="L162" s="166"/>
      <c r="M162" s="167"/>
      <c r="N162" s="168"/>
      <c r="O162" s="168"/>
      <c r="P162" s="169">
        <f>SUM(P163:P247)</f>
        <v>0</v>
      </c>
      <c r="Q162" s="168"/>
      <c r="R162" s="169">
        <f>SUM(R163:R247)</f>
        <v>12.087520379999999</v>
      </c>
      <c r="S162" s="168"/>
      <c r="T162" s="170">
        <f>SUM(T163:T247)</f>
        <v>2.0063999999999997</v>
      </c>
      <c r="AR162" s="171" t="s">
        <v>21</v>
      </c>
      <c r="AT162" s="172" t="s">
        <v>78</v>
      </c>
      <c r="AU162" s="172" t="s">
        <v>21</v>
      </c>
      <c r="AY162" s="171" t="s">
        <v>132</v>
      </c>
      <c r="BK162" s="173">
        <f>SUM(BK163:BK247)</f>
        <v>0</v>
      </c>
    </row>
    <row r="163" spans="1:65" s="2" customFormat="1" ht="14.45" customHeight="1">
      <c r="A163" s="36"/>
      <c r="B163" s="37"/>
      <c r="C163" s="176" t="s">
        <v>366</v>
      </c>
      <c r="D163" s="176" t="s">
        <v>135</v>
      </c>
      <c r="E163" s="177" t="s">
        <v>246</v>
      </c>
      <c r="F163" s="178" t="s">
        <v>247</v>
      </c>
      <c r="G163" s="179" t="s">
        <v>191</v>
      </c>
      <c r="H163" s="180">
        <v>34.200000000000003</v>
      </c>
      <c r="I163" s="181"/>
      <c r="J163" s="182">
        <f>ROUND(I163*H163,2)</f>
        <v>0</v>
      </c>
      <c r="K163" s="178" t="s">
        <v>32</v>
      </c>
      <c r="L163" s="41"/>
      <c r="M163" s="183" t="s">
        <v>32</v>
      </c>
      <c r="N163" s="184" t="s">
        <v>51</v>
      </c>
      <c r="O163" s="66"/>
      <c r="P163" s="185">
        <f>O163*H163</f>
        <v>0</v>
      </c>
      <c r="Q163" s="185">
        <v>3.0450000000000001E-2</v>
      </c>
      <c r="R163" s="185">
        <f>Q163*H163</f>
        <v>1.04139</v>
      </c>
      <c r="S163" s="185">
        <v>0</v>
      </c>
      <c r="T163" s="18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7" t="s">
        <v>150</v>
      </c>
      <c r="AT163" s="187" t="s">
        <v>135</v>
      </c>
      <c r="AU163" s="187" t="s">
        <v>141</v>
      </c>
      <c r="AY163" s="18" t="s">
        <v>132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18" t="s">
        <v>141</v>
      </c>
      <c r="BK163" s="188">
        <f>ROUND(I163*H163,2)</f>
        <v>0</v>
      </c>
      <c r="BL163" s="18" t="s">
        <v>150</v>
      </c>
      <c r="BM163" s="187" t="s">
        <v>1639</v>
      </c>
    </row>
    <row r="164" spans="1:65" s="13" customFormat="1">
      <c r="B164" s="194"/>
      <c r="C164" s="195"/>
      <c r="D164" s="196" t="s">
        <v>193</v>
      </c>
      <c r="E164" s="197" t="s">
        <v>32</v>
      </c>
      <c r="F164" s="198" t="s">
        <v>830</v>
      </c>
      <c r="G164" s="195"/>
      <c r="H164" s="199">
        <v>34.200000000000003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193</v>
      </c>
      <c r="AU164" s="205" t="s">
        <v>141</v>
      </c>
      <c r="AV164" s="13" t="s">
        <v>141</v>
      </c>
      <c r="AW164" s="13" t="s">
        <v>41</v>
      </c>
      <c r="AX164" s="13" t="s">
        <v>79</v>
      </c>
      <c r="AY164" s="205" t="s">
        <v>132</v>
      </c>
    </row>
    <row r="165" spans="1:65" s="14" customFormat="1">
      <c r="B165" s="206"/>
      <c r="C165" s="207"/>
      <c r="D165" s="196" t="s">
        <v>193</v>
      </c>
      <c r="E165" s="208" t="s">
        <v>32</v>
      </c>
      <c r="F165" s="209" t="s">
        <v>195</v>
      </c>
      <c r="G165" s="207"/>
      <c r="H165" s="210">
        <v>34.200000000000003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193</v>
      </c>
      <c r="AU165" s="216" t="s">
        <v>141</v>
      </c>
      <c r="AV165" s="14" t="s">
        <v>150</v>
      </c>
      <c r="AW165" s="14" t="s">
        <v>41</v>
      </c>
      <c r="AX165" s="14" t="s">
        <v>21</v>
      </c>
      <c r="AY165" s="216" t="s">
        <v>132</v>
      </c>
    </row>
    <row r="166" spans="1:65" s="2" customFormat="1" ht="24.2" customHeight="1">
      <c r="A166" s="36"/>
      <c r="B166" s="37"/>
      <c r="C166" s="176" t="s">
        <v>370</v>
      </c>
      <c r="D166" s="176" t="s">
        <v>135</v>
      </c>
      <c r="E166" s="177" t="s">
        <v>251</v>
      </c>
      <c r="F166" s="178" t="s">
        <v>252</v>
      </c>
      <c r="G166" s="179" t="s">
        <v>191</v>
      </c>
      <c r="H166" s="180">
        <v>4.58</v>
      </c>
      <c r="I166" s="181"/>
      <c r="J166" s="182">
        <f>ROUND(I166*H166,2)</f>
        <v>0</v>
      </c>
      <c r="K166" s="178" t="s">
        <v>32</v>
      </c>
      <c r="L166" s="41"/>
      <c r="M166" s="183" t="s">
        <v>32</v>
      </c>
      <c r="N166" s="184" t="s">
        <v>51</v>
      </c>
      <c r="O166" s="66"/>
      <c r="P166" s="185">
        <f>O166*H166</f>
        <v>0</v>
      </c>
      <c r="Q166" s="185">
        <v>5.1999999999999998E-3</v>
      </c>
      <c r="R166" s="185">
        <f>Q166*H166</f>
        <v>2.3816E-2</v>
      </c>
      <c r="S166" s="185">
        <v>0</v>
      </c>
      <c r="T166" s="18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7" t="s">
        <v>150</v>
      </c>
      <c r="AT166" s="187" t="s">
        <v>135</v>
      </c>
      <c r="AU166" s="187" t="s">
        <v>141</v>
      </c>
      <c r="AY166" s="18" t="s">
        <v>132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18" t="s">
        <v>141</v>
      </c>
      <c r="BK166" s="188">
        <f>ROUND(I166*H166,2)</f>
        <v>0</v>
      </c>
      <c r="BL166" s="18" t="s">
        <v>150</v>
      </c>
      <c r="BM166" s="187" t="s">
        <v>1640</v>
      </c>
    </row>
    <row r="167" spans="1:65" s="13" customFormat="1">
      <c r="B167" s="194"/>
      <c r="C167" s="195"/>
      <c r="D167" s="196" t="s">
        <v>193</v>
      </c>
      <c r="E167" s="197" t="s">
        <v>32</v>
      </c>
      <c r="F167" s="198" t="s">
        <v>1641</v>
      </c>
      <c r="G167" s="195"/>
      <c r="H167" s="199">
        <v>4.58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193</v>
      </c>
      <c r="AU167" s="205" t="s">
        <v>141</v>
      </c>
      <c r="AV167" s="13" t="s">
        <v>141</v>
      </c>
      <c r="AW167" s="13" t="s">
        <v>41</v>
      </c>
      <c r="AX167" s="13" t="s">
        <v>79</v>
      </c>
      <c r="AY167" s="205" t="s">
        <v>132</v>
      </c>
    </row>
    <row r="168" spans="1:65" s="14" customFormat="1">
      <c r="B168" s="206"/>
      <c r="C168" s="207"/>
      <c r="D168" s="196" t="s">
        <v>193</v>
      </c>
      <c r="E168" s="208" t="s">
        <v>32</v>
      </c>
      <c r="F168" s="209" t="s">
        <v>195</v>
      </c>
      <c r="G168" s="207"/>
      <c r="H168" s="210">
        <v>4.58</v>
      </c>
      <c r="I168" s="211"/>
      <c r="J168" s="207"/>
      <c r="K168" s="207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193</v>
      </c>
      <c r="AU168" s="216" t="s">
        <v>141</v>
      </c>
      <c r="AV168" s="14" t="s">
        <v>150</v>
      </c>
      <c r="AW168" s="14" t="s">
        <v>41</v>
      </c>
      <c r="AX168" s="14" t="s">
        <v>21</v>
      </c>
      <c r="AY168" s="216" t="s">
        <v>132</v>
      </c>
    </row>
    <row r="169" spans="1:65" s="2" customFormat="1" ht="14.45" customHeight="1">
      <c r="A169" s="36"/>
      <c r="B169" s="37"/>
      <c r="C169" s="176" t="s">
        <v>375</v>
      </c>
      <c r="D169" s="176" t="s">
        <v>135</v>
      </c>
      <c r="E169" s="177" t="s">
        <v>255</v>
      </c>
      <c r="F169" s="178" t="s">
        <v>256</v>
      </c>
      <c r="G169" s="179" t="s">
        <v>221</v>
      </c>
      <c r="H169" s="180">
        <v>9.6</v>
      </c>
      <c r="I169" s="181"/>
      <c r="J169" s="182">
        <f>ROUND(I169*H169,2)</f>
        <v>0</v>
      </c>
      <c r="K169" s="178" t="s">
        <v>139</v>
      </c>
      <c r="L169" s="41"/>
      <c r="M169" s="183" t="s">
        <v>32</v>
      </c>
      <c r="N169" s="184" t="s">
        <v>51</v>
      </c>
      <c r="O169" s="66"/>
      <c r="P169" s="185">
        <f>O169*H169</f>
        <v>0</v>
      </c>
      <c r="Q169" s="185">
        <v>1.5E-3</v>
      </c>
      <c r="R169" s="185">
        <f>Q169*H169</f>
        <v>1.44E-2</v>
      </c>
      <c r="S169" s="185">
        <v>0</v>
      </c>
      <c r="T169" s="18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7" t="s">
        <v>150</v>
      </c>
      <c r="AT169" s="187" t="s">
        <v>135</v>
      </c>
      <c r="AU169" s="187" t="s">
        <v>141</v>
      </c>
      <c r="AY169" s="18" t="s">
        <v>132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8" t="s">
        <v>141</v>
      </c>
      <c r="BK169" s="188">
        <f>ROUND(I169*H169,2)</f>
        <v>0</v>
      </c>
      <c r="BL169" s="18" t="s">
        <v>150</v>
      </c>
      <c r="BM169" s="187" t="s">
        <v>1642</v>
      </c>
    </row>
    <row r="170" spans="1:65" s="2" customFormat="1" ht="24.2" customHeight="1">
      <c r="A170" s="36"/>
      <c r="B170" s="37"/>
      <c r="C170" s="176" t="s">
        <v>380</v>
      </c>
      <c r="D170" s="176" t="s">
        <v>135</v>
      </c>
      <c r="E170" s="177" t="s">
        <v>835</v>
      </c>
      <c r="F170" s="178" t="s">
        <v>836</v>
      </c>
      <c r="G170" s="179" t="s">
        <v>191</v>
      </c>
      <c r="H170" s="180">
        <v>5.0599999999999996</v>
      </c>
      <c r="I170" s="181"/>
      <c r="J170" s="182">
        <f>ROUND(I170*H170,2)</f>
        <v>0</v>
      </c>
      <c r="K170" s="178" t="s">
        <v>139</v>
      </c>
      <c r="L170" s="41"/>
      <c r="M170" s="183" t="s">
        <v>32</v>
      </c>
      <c r="N170" s="184" t="s">
        <v>51</v>
      </c>
      <c r="O170" s="66"/>
      <c r="P170" s="185">
        <f>O170*H170</f>
        <v>0</v>
      </c>
      <c r="Q170" s="185">
        <v>8.3899999999999999E-3</v>
      </c>
      <c r="R170" s="185">
        <f>Q170*H170</f>
        <v>4.2453399999999995E-2</v>
      </c>
      <c r="S170" s="185">
        <v>0</v>
      </c>
      <c r="T170" s="18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7" t="s">
        <v>150</v>
      </c>
      <c r="AT170" s="187" t="s">
        <v>135</v>
      </c>
      <c r="AU170" s="187" t="s">
        <v>141</v>
      </c>
      <c r="AY170" s="18" t="s">
        <v>132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18" t="s">
        <v>141</v>
      </c>
      <c r="BK170" s="188">
        <f>ROUND(I170*H170,2)</f>
        <v>0</v>
      </c>
      <c r="BL170" s="18" t="s">
        <v>150</v>
      </c>
      <c r="BM170" s="187" t="s">
        <v>1643</v>
      </c>
    </row>
    <row r="171" spans="1:65" s="13" customFormat="1">
      <c r="B171" s="194"/>
      <c r="C171" s="195"/>
      <c r="D171" s="196" t="s">
        <v>193</v>
      </c>
      <c r="E171" s="197" t="s">
        <v>32</v>
      </c>
      <c r="F171" s="198" t="s">
        <v>838</v>
      </c>
      <c r="G171" s="195"/>
      <c r="H171" s="199">
        <v>5.0599999999999996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193</v>
      </c>
      <c r="AU171" s="205" t="s">
        <v>141</v>
      </c>
      <c r="AV171" s="13" t="s">
        <v>141</v>
      </c>
      <c r="AW171" s="13" t="s">
        <v>41</v>
      </c>
      <c r="AX171" s="13" t="s">
        <v>79</v>
      </c>
      <c r="AY171" s="205" t="s">
        <v>132</v>
      </c>
    </row>
    <row r="172" spans="1:65" s="14" customFormat="1">
      <c r="B172" s="206"/>
      <c r="C172" s="207"/>
      <c r="D172" s="196" t="s">
        <v>193</v>
      </c>
      <c r="E172" s="208" t="s">
        <v>32</v>
      </c>
      <c r="F172" s="209" t="s">
        <v>195</v>
      </c>
      <c r="G172" s="207"/>
      <c r="H172" s="210">
        <v>5.0599999999999996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193</v>
      </c>
      <c r="AU172" s="216" t="s">
        <v>141</v>
      </c>
      <c r="AV172" s="14" t="s">
        <v>150</v>
      </c>
      <c r="AW172" s="14" t="s">
        <v>41</v>
      </c>
      <c r="AX172" s="14" t="s">
        <v>21</v>
      </c>
      <c r="AY172" s="216" t="s">
        <v>132</v>
      </c>
    </row>
    <row r="173" spans="1:65" s="2" customFormat="1" ht="14.45" customHeight="1">
      <c r="A173" s="36"/>
      <c r="B173" s="37"/>
      <c r="C173" s="217" t="s">
        <v>29</v>
      </c>
      <c r="D173" s="217" t="s">
        <v>234</v>
      </c>
      <c r="E173" s="218" t="s">
        <v>839</v>
      </c>
      <c r="F173" s="219" t="s">
        <v>840</v>
      </c>
      <c r="G173" s="220" t="s">
        <v>191</v>
      </c>
      <c r="H173" s="221">
        <v>5.1609999999999996</v>
      </c>
      <c r="I173" s="222"/>
      <c r="J173" s="223">
        <f>ROUND(I173*H173,2)</f>
        <v>0</v>
      </c>
      <c r="K173" s="219" t="s">
        <v>139</v>
      </c>
      <c r="L173" s="224"/>
      <c r="M173" s="225" t="s">
        <v>32</v>
      </c>
      <c r="N173" s="226" t="s">
        <v>51</v>
      </c>
      <c r="O173" s="66"/>
      <c r="P173" s="185">
        <f>O173*H173</f>
        <v>0</v>
      </c>
      <c r="Q173" s="185">
        <v>1.0200000000000001E-3</v>
      </c>
      <c r="R173" s="185">
        <f>Q173*H173</f>
        <v>5.26422E-3</v>
      </c>
      <c r="S173" s="185">
        <v>0</v>
      </c>
      <c r="T173" s="18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7" t="s">
        <v>218</v>
      </c>
      <c r="AT173" s="187" t="s">
        <v>234</v>
      </c>
      <c r="AU173" s="187" t="s">
        <v>141</v>
      </c>
      <c r="AY173" s="18" t="s">
        <v>132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8" t="s">
        <v>141</v>
      </c>
      <c r="BK173" s="188">
        <f>ROUND(I173*H173,2)</f>
        <v>0</v>
      </c>
      <c r="BL173" s="18" t="s">
        <v>150</v>
      </c>
      <c r="BM173" s="187" t="s">
        <v>1644</v>
      </c>
    </row>
    <row r="174" spans="1:65" s="13" customFormat="1">
      <c r="B174" s="194"/>
      <c r="C174" s="195"/>
      <c r="D174" s="196" t="s">
        <v>193</v>
      </c>
      <c r="E174" s="195"/>
      <c r="F174" s="198" t="s">
        <v>842</v>
      </c>
      <c r="G174" s="195"/>
      <c r="H174" s="199">
        <v>5.1609999999999996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193</v>
      </c>
      <c r="AU174" s="205" t="s">
        <v>141</v>
      </c>
      <c r="AV174" s="13" t="s">
        <v>141</v>
      </c>
      <c r="AW174" s="13" t="s">
        <v>4</v>
      </c>
      <c r="AX174" s="13" t="s">
        <v>21</v>
      </c>
      <c r="AY174" s="205" t="s">
        <v>132</v>
      </c>
    </row>
    <row r="175" spans="1:65" s="2" customFormat="1" ht="24.2" customHeight="1">
      <c r="A175" s="36"/>
      <c r="B175" s="37"/>
      <c r="C175" s="176" t="s">
        <v>387</v>
      </c>
      <c r="D175" s="176" t="s">
        <v>135</v>
      </c>
      <c r="E175" s="177" t="s">
        <v>843</v>
      </c>
      <c r="F175" s="178" t="s">
        <v>844</v>
      </c>
      <c r="G175" s="179" t="s">
        <v>191</v>
      </c>
      <c r="H175" s="180">
        <v>5.0599999999999996</v>
      </c>
      <c r="I175" s="181"/>
      <c r="J175" s="182">
        <f>ROUND(I175*H175,2)</f>
        <v>0</v>
      </c>
      <c r="K175" s="178" t="s">
        <v>139</v>
      </c>
      <c r="L175" s="41"/>
      <c r="M175" s="183" t="s">
        <v>32</v>
      </c>
      <c r="N175" s="184" t="s">
        <v>51</v>
      </c>
      <c r="O175" s="66"/>
      <c r="P175" s="185">
        <f>O175*H175</f>
        <v>0</v>
      </c>
      <c r="Q175" s="185">
        <v>3.48E-3</v>
      </c>
      <c r="R175" s="185">
        <f>Q175*H175</f>
        <v>1.7608799999999997E-2</v>
      </c>
      <c r="S175" s="185">
        <v>0</v>
      </c>
      <c r="T175" s="18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7" t="s">
        <v>150</v>
      </c>
      <c r="AT175" s="187" t="s">
        <v>135</v>
      </c>
      <c r="AU175" s="187" t="s">
        <v>141</v>
      </c>
      <c r="AY175" s="18" t="s">
        <v>132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8" t="s">
        <v>141</v>
      </c>
      <c r="BK175" s="188">
        <f>ROUND(I175*H175,2)</f>
        <v>0</v>
      </c>
      <c r="BL175" s="18" t="s">
        <v>150</v>
      </c>
      <c r="BM175" s="187" t="s">
        <v>1645</v>
      </c>
    </row>
    <row r="176" spans="1:65" s="13" customFormat="1">
      <c r="B176" s="194"/>
      <c r="C176" s="195"/>
      <c r="D176" s="196" t="s">
        <v>193</v>
      </c>
      <c r="E176" s="197" t="s">
        <v>32</v>
      </c>
      <c r="F176" s="198" t="s">
        <v>838</v>
      </c>
      <c r="G176" s="195"/>
      <c r="H176" s="199">
        <v>5.0599999999999996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193</v>
      </c>
      <c r="AU176" s="205" t="s">
        <v>141</v>
      </c>
      <c r="AV176" s="13" t="s">
        <v>141</v>
      </c>
      <c r="AW176" s="13" t="s">
        <v>41</v>
      </c>
      <c r="AX176" s="13" t="s">
        <v>79</v>
      </c>
      <c r="AY176" s="205" t="s">
        <v>132</v>
      </c>
    </row>
    <row r="177" spans="1:65" s="14" customFormat="1">
      <c r="B177" s="206"/>
      <c r="C177" s="207"/>
      <c r="D177" s="196" t="s">
        <v>193</v>
      </c>
      <c r="E177" s="208" t="s">
        <v>32</v>
      </c>
      <c r="F177" s="209" t="s">
        <v>195</v>
      </c>
      <c r="G177" s="207"/>
      <c r="H177" s="210">
        <v>5.0599999999999996</v>
      </c>
      <c r="I177" s="211"/>
      <c r="J177" s="207"/>
      <c r="K177" s="207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193</v>
      </c>
      <c r="AU177" s="216" t="s">
        <v>141</v>
      </c>
      <c r="AV177" s="14" t="s">
        <v>150</v>
      </c>
      <c r="AW177" s="14" t="s">
        <v>41</v>
      </c>
      <c r="AX177" s="14" t="s">
        <v>21</v>
      </c>
      <c r="AY177" s="216" t="s">
        <v>132</v>
      </c>
    </row>
    <row r="178" spans="1:65" s="2" customFormat="1" ht="14.45" customHeight="1">
      <c r="A178" s="36"/>
      <c r="B178" s="37"/>
      <c r="C178" s="176" t="s">
        <v>391</v>
      </c>
      <c r="D178" s="176" t="s">
        <v>135</v>
      </c>
      <c r="E178" s="177" t="s">
        <v>260</v>
      </c>
      <c r="F178" s="178" t="s">
        <v>261</v>
      </c>
      <c r="G178" s="179" t="s">
        <v>191</v>
      </c>
      <c r="H178" s="180">
        <v>332.666</v>
      </c>
      <c r="I178" s="181"/>
      <c r="J178" s="182">
        <f>ROUND(I178*H178,2)</f>
        <v>0</v>
      </c>
      <c r="K178" s="178" t="s">
        <v>139</v>
      </c>
      <c r="L178" s="41"/>
      <c r="M178" s="183" t="s">
        <v>32</v>
      </c>
      <c r="N178" s="184" t="s">
        <v>51</v>
      </c>
      <c r="O178" s="66"/>
      <c r="P178" s="185">
        <f>O178*H178</f>
        <v>0</v>
      </c>
      <c r="Q178" s="185">
        <v>2.5999999999999998E-4</v>
      </c>
      <c r="R178" s="185">
        <f>Q178*H178</f>
        <v>8.6493159999999986E-2</v>
      </c>
      <c r="S178" s="185">
        <v>0</v>
      </c>
      <c r="T178" s="18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7" t="s">
        <v>150</v>
      </c>
      <c r="AT178" s="187" t="s">
        <v>135</v>
      </c>
      <c r="AU178" s="187" t="s">
        <v>141</v>
      </c>
      <c r="AY178" s="18" t="s">
        <v>132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18" t="s">
        <v>141</v>
      </c>
      <c r="BK178" s="188">
        <f>ROUND(I178*H178,2)</f>
        <v>0</v>
      </c>
      <c r="BL178" s="18" t="s">
        <v>150</v>
      </c>
      <c r="BM178" s="187" t="s">
        <v>1646</v>
      </c>
    </row>
    <row r="179" spans="1:65" s="13" customFormat="1">
      <c r="B179" s="194"/>
      <c r="C179" s="195"/>
      <c r="D179" s="196" t="s">
        <v>193</v>
      </c>
      <c r="E179" s="197" t="s">
        <v>32</v>
      </c>
      <c r="F179" s="198" t="s">
        <v>1442</v>
      </c>
      <c r="G179" s="195"/>
      <c r="H179" s="199">
        <v>332.666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193</v>
      </c>
      <c r="AU179" s="205" t="s">
        <v>141</v>
      </c>
      <c r="AV179" s="13" t="s">
        <v>141</v>
      </c>
      <c r="AW179" s="13" t="s">
        <v>41</v>
      </c>
      <c r="AX179" s="13" t="s">
        <v>79</v>
      </c>
      <c r="AY179" s="205" t="s">
        <v>132</v>
      </c>
    </row>
    <row r="180" spans="1:65" s="14" customFormat="1">
      <c r="B180" s="206"/>
      <c r="C180" s="207"/>
      <c r="D180" s="196" t="s">
        <v>193</v>
      </c>
      <c r="E180" s="208" t="s">
        <v>32</v>
      </c>
      <c r="F180" s="209" t="s">
        <v>195</v>
      </c>
      <c r="G180" s="207"/>
      <c r="H180" s="210">
        <v>332.666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193</v>
      </c>
      <c r="AU180" s="216" t="s">
        <v>141</v>
      </c>
      <c r="AV180" s="14" t="s">
        <v>150</v>
      </c>
      <c r="AW180" s="14" t="s">
        <v>41</v>
      </c>
      <c r="AX180" s="14" t="s">
        <v>21</v>
      </c>
      <c r="AY180" s="216" t="s">
        <v>132</v>
      </c>
    </row>
    <row r="181" spans="1:65" s="2" customFormat="1" ht="14.45" customHeight="1">
      <c r="A181" s="36"/>
      <c r="B181" s="37"/>
      <c r="C181" s="176" t="s">
        <v>396</v>
      </c>
      <c r="D181" s="176" t="s">
        <v>135</v>
      </c>
      <c r="E181" s="177" t="s">
        <v>265</v>
      </c>
      <c r="F181" s="178" t="s">
        <v>266</v>
      </c>
      <c r="G181" s="179" t="s">
        <v>191</v>
      </c>
      <c r="H181" s="180">
        <v>332.666</v>
      </c>
      <c r="I181" s="181"/>
      <c r="J181" s="182">
        <f>ROUND(I181*H181,2)</f>
        <v>0</v>
      </c>
      <c r="K181" s="178" t="s">
        <v>139</v>
      </c>
      <c r="L181" s="41"/>
      <c r="M181" s="183" t="s">
        <v>32</v>
      </c>
      <c r="N181" s="184" t="s">
        <v>51</v>
      </c>
      <c r="O181" s="66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7" t="s">
        <v>150</v>
      </c>
      <c r="AT181" s="187" t="s">
        <v>135</v>
      </c>
      <c r="AU181" s="187" t="s">
        <v>141</v>
      </c>
      <c r="AY181" s="18" t="s">
        <v>132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8" t="s">
        <v>141</v>
      </c>
      <c r="BK181" s="188">
        <f>ROUND(I181*H181,2)</f>
        <v>0</v>
      </c>
      <c r="BL181" s="18" t="s">
        <v>150</v>
      </c>
      <c r="BM181" s="187" t="s">
        <v>1647</v>
      </c>
    </row>
    <row r="182" spans="1:65" s="2" customFormat="1" ht="24.2" customHeight="1">
      <c r="A182" s="36"/>
      <c r="B182" s="37"/>
      <c r="C182" s="176" t="s">
        <v>401</v>
      </c>
      <c r="D182" s="176" t="s">
        <v>135</v>
      </c>
      <c r="E182" s="177" t="s">
        <v>848</v>
      </c>
      <c r="F182" s="178" t="s">
        <v>849</v>
      </c>
      <c r="G182" s="179" t="s">
        <v>221</v>
      </c>
      <c r="H182" s="180">
        <v>6.8</v>
      </c>
      <c r="I182" s="181"/>
      <c r="J182" s="182">
        <f>ROUND(I182*H182,2)</f>
        <v>0</v>
      </c>
      <c r="K182" s="178" t="s">
        <v>139</v>
      </c>
      <c r="L182" s="41"/>
      <c r="M182" s="183" t="s">
        <v>32</v>
      </c>
      <c r="N182" s="184" t="s">
        <v>51</v>
      </c>
      <c r="O182" s="66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7" t="s">
        <v>150</v>
      </c>
      <c r="AT182" s="187" t="s">
        <v>135</v>
      </c>
      <c r="AU182" s="187" t="s">
        <v>141</v>
      </c>
      <c r="AY182" s="18" t="s">
        <v>132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18" t="s">
        <v>141</v>
      </c>
      <c r="BK182" s="188">
        <f>ROUND(I182*H182,2)</f>
        <v>0</v>
      </c>
      <c r="BL182" s="18" t="s">
        <v>150</v>
      </c>
      <c r="BM182" s="187" t="s">
        <v>1648</v>
      </c>
    </row>
    <row r="183" spans="1:65" s="13" customFormat="1">
      <c r="B183" s="194"/>
      <c r="C183" s="195"/>
      <c r="D183" s="196" t="s">
        <v>193</v>
      </c>
      <c r="E183" s="197" t="s">
        <v>32</v>
      </c>
      <c r="F183" s="198" t="s">
        <v>851</v>
      </c>
      <c r="G183" s="195"/>
      <c r="H183" s="199">
        <v>6.8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193</v>
      </c>
      <c r="AU183" s="205" t="s">
        <v>141</v>
      </c>
      <c r="AV183" s="13" t="s">
        <v>141</v>
      </c>
      <c r="AW183" s="13" t="s">
        <v>41</v>
      </c>
      <c r="AX183" s="13" t="s">
        <v>21</v>
      </c>
      <c r="AY183" s="205" t="s">
        <v>132</v>
      </c>
    </row>
    <row r="184" spans="1:65" s="2" customFormat="1" ht="14.45" customHeight="1">
      <c r="A184" s="36"/>
      <c r="B184" s="37"/>
      <c r="C184" s="217" t="s">
        <v>406</v>
      </c>
      <c r="D184" s="217" t="s">
        <v>234</v>
      </c>
      <c r="E184" s="218" t="s">
        <v>852</v>
      </c>
      <c r="F184" s="219" t="s">
        <v>853</v>
      </c>
      <c r="G184" s="220" t="s">
        <v>221</v>
      </c>
      <c r="H184" s="221">
        <v>7.14</v>
      </c>
      <c r="I184" s="222"/>
      <c r="J184" s="223">
        <f>ROUND(I184*H184,2)</f>
        <v>0</v>
      </c>
      <c r="K184" s="219" t="s">
        <v>32</v>
      </c>
      <c r="L184" s="224"/>
      <c r="M184" s="225" t="s">
        <v>32</v>
      </c>
      <c r="N184" s="226" t="s">
        <v>51</v>
      </c>
      <c r="O184" s="66"/>
      <c r="P184" s="185">
        <f>O184*H184</f>
        <v>0</v>
      </c>
      <c r="Q184" s="185">
        <v>3.0000000000000001E-5</v>
      </c>
      <c r="R184" s="185">
        <f>Q184*H184</f>
        <v>2.142E-4</v>
      </c>
      <c r="S184" s="185">
        <v>0</v>
      </c>
      <c r="T184" s="18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7" t="s">
        <v>218</v>
      </c>
      <c r="AT184" s="187" t="s">
        <v>234</v>
      </c>
      <c r="AU184" s="187" t="s">
        <v>141</v>
      </c>
      <c r="AY184" s="18" t="s">
        <v>132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18" t="s">
        <v>141</v>
      </c>
      <c r="BK184" s="188">
        <f>ROUND(I184*H184,2)</f>
        <v>0</v>
      </c>
      <c r="BL184" s="18" t="s">
        <v>150</v>
      </c>
      <c r="BM184" s="187" t="s">
        <v>1649</v>
      </c>
    </row>
    <row r="185" spans="1:65" s="13" customFormat="1">
      <c r="B185" s="194"/>
      <c r="C185" s="195"/>
      <c r="D185" s="196" t="s">
        <v>193</v>
      </c>
      <c r="E185" s="195"/>
      <c r="F185" s="198" t="s">
        <v>855</v>
      </c>
      <c r="G185" s="195"/>
      <c r="H185" s="199">
        <v>7.14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193</v>
      </c>
      <c r="AU185" s="205" t="s">
        <v>141</v>
      </c>
      <c r="AV185" s="13" t="s">
        <v>141</v>
      </c>
      <c r="AW185" s="13" t="s">
        <v>4</v>
      </c>
      <c r="AX185" s="13" t="s">
        <v>21</v>
      </c>
      <c r="AY185" s="205" t="s">
        <v>132</v>
      </c>
    </row>
    <row r="186" spans="1:65" s="2" customFormat="1" ht="24.2" customHeight="1">
      <c r="A186" s="36"/>
      <c r="B186" s="37"/>
      <c r="C186" s="176" t="s">
        <v>410</v>
      </c>
      <c r="D186" s="176" t="s">
        <v>135</v>
      </c>
      <c r="E186" s="177" t="s">
        <v>856</v>
      </c>
      <c r="F186" s="178" t="s">
        <v>857</v>
      </c>
      <c r="G186" s="179" t="s">
        <v>191</v>
      </c>
      <c r="H186" s="180">
        <v>1.224</v>
      </c>
      <c r="I186" s="181"/>
      <c r="J186" s="182">
        <f>ROUND(I186*H186,2)</f>
        <v>0</v>
      </c>
      <c r="K186" s="178" t="s">
        <v>139</v>
      </c>
      <c r="L186" s="41"/>
      <c r="M186" s="183" t="s">
        <v>32</v>
      </c>
      <c r="N186" s="184" t="s">
        <v>51</v>
      </c>
      <c r="O186" s="66"/>
      <c r="P186" s="185">
        <f>O186*H186</f>
        <v>0</v>
      </c>
      <c r="Q186" s="185">
        <v>8.2699999999999996E-3</v>
      </c>
      <c r="R186" s="185">
        <f>Q186*H186</f>
        <v>1.012248E-2</v>
      </c>
      <c r="S186" s="185">
        <v>0</v>
      </c>
      <c r="T186" s="18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7" t="s">
        <v>150</v>
      </c>
      <c r="AT186" s="187" t="s">
        <v>135</v>
      </c>
      <c r="AU186" s="187" t="s">
        <v>141</v>
      </c>
      <c r="AY186" s="18" t="s">
        <v>132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18" t="s">
        <v>141</v>
      </c>
      <c r="BK186" s="188">
        <f>ROUND(I186*H186,2)</f>
        <v>0</v>
      </c>
      <c r="BL186" s="18" t="s">
        <v>150</v>
      </c>
      <c r="BM186" s="187" t="s">
        <v>1650</v>
      </c>
    </row>
    <row r="187" spans="1:65" s="13" customFormat="1">
      <c r="B187" s="194"/>
      <c r="C187" s="195"/>
      <c r="D187" s="196" t="s">
        <v>193</v>
      </c>
      <c r="E187" s="197" t="s">
        <v>32</v>
      </c>
      <c r="F187" s="198" t="s">
        <v>859</v>
      </c>
      <c r="G187" s="195"/>
      <c r="H187" s="199">
        <v>1.224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193</v>
      </c>
      <c r="AU187" s="205" t="s">
        <v>141</v>
      </c>
      <c r="AV187" s="13" t="s">
        <v>141</v>
      </c>
      <c r="AW187" s="13" t="s">
        <v>41</v>
      </c>
      <c r="AX187" s="13" t="s">
        <v>79</v>
      </c>
      <c r="AY187" s="205" t="s">
        <v>132</v>
      </c>
    </row>
    <row r="188" spans="1:65" s="14" customFormat="1">
      <c r="B188" s="206"/>
      <c r="C188" s="207"/>
      <c r="D188" s="196" t="s">
        <v>193</v>
      </c>
      <c r="E188" s="208" t="s">
        <v>32</v>
      </c>
      <c r="F188" s="209" t="s">
        <v>195</v>
      </c>
      <c r="G188" s="207"/>
      <c r="H188" s="210">
        <v>1.224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193</v>
      </c>
      <c r="AU188" s="216" t="s">
        <v>141</v>
      </c>
      <c r="AV188" s="14" t="s">
        <v>150</v>
      </c>
      <c r="AW188" s="14" t="s">
        <v>41</v>
      </c>
      <c r="AX188" s="14" t="s">
        <v>21</v>
      </c>
      <c r="AY188" s="216" t="s">
        <v>132</v>
      </c>
    </row>
    <row r="189" spans="1:65" s="2" customFormat="1" ht="14.45" customHeight="1">
      <c r="A189" s="36"/>
      <c r="B189" s="37"/>
      <c r="C189" s="217" t="s">
        <v>414</v>
      </c>
      <c r="D189" s="217" t="s">
        <v>234</v>
      </c>
      <c r="E189" s="218" t="s">
        <v>860</v>
      </c>
      <c r="F189" s="219" t="s">
        <v>861</v>
      </c>
      <c r="G189" s="220" t="s">
        <v>191</v>
      </c>
      <c r="H189" s="221">
        <v>1.248</v>
      </c>
      <c r="I189" s="222"/>
      <c r="J189" s="223">
        <f>ROUND(I189*H189,2)</f>
        <v>0</v>
      </c>
      <c r="K189" s="219" t="s">
        <v>139</v>
      </c>
      <c r="L189" s="224"/>
      <c r="M189" s="225" t="s">
        <v>32</v>
      </c>
      <c r="N189" s="226" t="s">
        <v>51</v>
      </c>
      <c r="O189" s="66"/>
      <c r="P189" s="185">
        <f>O189*H189</f>
        <v>0</v>
      </c>
      <c r="Q189" s="185">
        <v>3.4000000000000002E-4</v>
      </c>
      <c r="R189" s="185">
        <f>Q189*H189</f>
        <v>4.2432E-4</v>
      </c>
      <c r="S189" s="185">
        <v>0</v>
      </c>
      <c r="T189" s="18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7" t="s">
        <v>218</v>
      </c>
      <c r="AT189" s="187" t="s">
        <v>234</v>
      </c>
      <c r="AU189" s="187" t="s">
        <v>141</v>
      </c>
      <c r="AY189" s="18" t="s">
        <v>132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18" t="s">
        <v>141</v>
      </c>
      <c r="BK189" s="188">
        <f>ROUND(I189*H189,2)</f>
        <v>0</v>
      </c>
      <c r="BL189" s="18" t="s">
        <v>150</v>
      </c>
      <c r="BM189" s="187" t="s">
        <v>1651</v>
      </c>
    </row>
    <row r="190" spans="1:65" s="13" customFormat="1">
      <c r="B190" s="194"/>
      <c r="C190" s="195"/>
      <c r="D190" s="196" t="s">
        <v>193</v>
      </c>
      <c r="E190" s="195"/>
      <c r="F190" s="198" t="s">
        <v>863</v>
      </c>
      <c r="G190" s="195"/>
      <c r="H190" s="199">
        <v>1.248</v>
      </c>
      <c r="I190" s="200"/>
      <c r="J190" s="195"/>
      <c r="K190" s="195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193</v>
      </c>
      <c r="AU190" s="205" t="s">
        <v>141</v>
      </c>
      <c r="AV190" s="13" t="s">
        <v>141</v>
      </c>
      <c r="AW190" s="13" t="s">
        <v>4</v>
      </c>
      <c r="AX190" s="13" t="s">
        <v>21</v>
      </c>
      <c r="AY190" s="205" t="s">
        <v>132</v>
      </c>
    </row>
    <row r="191" spans="1:65" s="2" customFormat="1" ht="24.2" customHeight="1">
      <c r="A191" s="36"/>
      <c r="B191" s="37"/>
      <c r="C191" s="176" t="s">
        <v>419</v>
      </c>
      <c r="D191" s="176" t="s">
        <v>135</v>
      </c>
      <c r="E191" s="177" t="s">
        <v>269</v>
      </c>
      <c r="F191" s="178" t="s">
        <v>270</v>
      </c>
      <c r="G191" s="179" t="s">
        <v>191</v>
      </c>
      <c r="H191" s="180">
        <v>66.849999999999994</v>
      </c>
      <c r="I191" s="181"/>
      <c r="J191" s="182">
        <f>ROUND(I191*H191,2)</f>
        <v>0</v>
      </c>
      <c r="K191" s="178" t="s">
        <v>139</v>
      </c>
      <c r="L191" s="41"/>
      <c r="M191" s="183" t="s">
        <v>32</v>
      </c>
      <c r="N191" s="184" t="s">
        <v>51</v>
      </c>
      <c r="O191" s="66"/>
      <c r="P191" s="185">
        <f>O191*H191</f>
        <v>0</v>
      </c>
      <c r="Q191" s="185">
        <v>8.5199999999999998E-3</v>
      </c>
      <c r="R191" s="185">
        <f>Q191*H191</f>
        <v>0.5695619999999999</v>
      </c>
      <c r="S191" s="185">
        <v>0</v>
      </c>
      <c r="T191" s="18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7" t="s">
        <v>150</v>
      </c>
      <c r="AT191" s="187" t="s">
        <v>135</v>
      </c>
      <c r="AU191" s="187" t="s">
        <v>141</v>
      </c>
      <c r="AY191" s="18" t="s">
        <v>132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18" t="s">
        <v>141</v>
      </c>
      <c r="BK191" s="188">
        <f>ROUND(I191*H191,2)</f>
        <v>0</v>
      </c>
      <c r="BL191" s="18" t="s">
        <v>150</v>
      </c>
      <c r="BM191" s="187" t="s">
        <v>1652</v>
      </c>
    </row>
    <row r="192" spans="1:65" s="15" customFormat="1">
      <c r="B192" s="227"/>
      <c r="C192" s="228"/>
      <c r="D192" s="196" t="s">
        <v>193</v>
      </c>
      <c r="E192" s="229" t="s">
        <v>32</v>
      </c>
      <c r="F192" s="230" t="s">
        <v>272</v>
      </c>
      <c r="G192" s="228"/>
      <c r="H192" s="229" t="s">
        <v>32</v>
      </c>
      <c r="I192" s="231"/>
      <c r="J192" s="228"/>
      <c r="K192" s="228"/>
      <c r="L192" s="232"/>
      <c r="M192" s="233"/>
      <c r="N192" s="234"/>
      <c r="O192" s="234"/>
      <c r="P192" s="234"/>
      <c r="Q192" s="234"/>
      <c r="R192" s="234"/>
      <c r="S192" s="234"/>
      <c r="T192" s="235"/>
      <c r="AT192" s="236" t="s">
        <v>193</v>
      </c>
      <c r="AU192" s="236" t="s">
        <v>141</v>
      </c>
      <c r="AV192" s="15" t="s">
        <v>21</v>
      </c>
      <c r="AW192" s="15" t="s">
        <v>41</v>
      </c>
      <c r="AX192" s="15" t="s">
        <v>79</v>
      </c>
      <c r="AY192" s="236" t="s">
        <v>132</v>
      </c>
    </row>
    <row r="193" spans="1:65" s="13" customFormat="1">
      <c r="B193" s="194"/>
      <c r="C193" s="195"/>
      <c r="D193" s="196" t="s">
        <v>193</v>
      </c>
      <c r="E193" s="197" t="s">
        <v>32</v>
      </c>
      <c r="F193" s="198" t="s">
        <v>1449</v>
      </c>
      <c r="G193" s="195"/>
      <c r="H193" s="199">
        <v>66.849999999999994</v>
      </c>
      <c r="I193" s="200"/>
      <c r="J193" s="195"/>
      <c r="K193" s="195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193</v>
      </c>
      <c r="AU193" s="205" t="s">
        <v>141</v>
      </c>
      <c r="AV193" s="13" t="s">
        <v>141</v>
      </c>
      <c r="AW193" s="13" t="s">
        <v>41</v>
      </c>
      <c r="AX193" s="13" t="s">
        <v>79</v>
      </c>
      <c r="AY193" s="205" t="s">
        <v>132</v>
      </c>
    </row>
    <row r="194" spans="1:65" s="14" customFormat="1">
      <c r="B194" s="206"/>
      <c r="C194" s="207"/>
      <c r="D194" s="196" t="s">
        <v>193</v>
      </c>
      <c r="E194" s="208" t="s">
        <v>32</v>
      </c>
      <c r="F194" s="209" t="s">
        <v>195</v>
      </c>
      <c r="G194" s="207"/>
      <c r="H194" s="210">
        <v>66.849999999999994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193</v>
      </c>
      <c r="AU194" s="216" t="s">
        <v>141</v>
      </c>
      <c r="AV194" s="14" t="s">
        <v>150</v>
      </c>
      <c r="AW194" s="14" t="s">
        <v>41</v>
      </c>
      <c r="AX194" s="14" t="s">
        <v>21</v>
      </c>
      <c r="AY194" s="216" t="s">
        <v>132</v>
      </c>
    </row>
    <row r="195" spans="1:65" s="2" customFormat="1" ht="14.45" customHeight="1">
      <c r="A195" s="36"/>
      <c r="B195" s="37"/>
      <c r="C195" s="217" t="s">
        <v>423</v>
      </c>
      <c r="D195" s="217" t="s">
        <v>234</v>
      </c>
      <c r="E195" s="218" t="s">
        <v>275</v>
      </c>
      <c r="F195" s="219" t="s">
        <v>276</v>
      </c>
      <c r="G195" s="220" t="s">
        <v>191</v>
      </c>
      <c r="H195" s="221">
        <v>68.186999999999998</v>
      </c>
      <c r="I195" s="222"/>
      <c r="J195" s="223">
        <f>ROUND(I195*H195,2)</f>
        <v>0</v>
      </c>
      <c r="K195" s="219" t="s">
        <v>139</v>
      </c>
      <c r="L195" s="224"/>
      <c r="M195" s="225" t="s">
        <v>32</v>
      </c>
      <c r="N195" s="226" t="s">
        <v>51</v>
      </c>
      <c r="O195" s="66"/>
      <c r="P195" s="185">
        <f>O195*H195</f>
        <v>0</v>
      </c>
      <c r="Q195" s="185">
        <v>3.5999999999999999E-3</v>
      </c>
      <c r="R195" s="185">
        <f>Q195*H195</f>
        <v>0.24547319999999997</v>
      </c>
      <c r="S195" s="185">
        <v>0</v>
      </c>
      <c r="T195" s="18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7" t="s">
        <v>218</v>
      </c>
      <c r="AT195" s="187" t="s">
        <v>234</v>
      </c>
      <c r="AU195" s="187" t="s">
        <v>141</v>
      </c>
      <c r="AY195" s="18" t="s">
        <v>132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18" t="s">
        <v>141</v>
      </c>
      <c r="BK195" s="188">
        <f>ROUND(I195*H195,2)</f>
        <v>0</v>
      </c>
      <c r="BL195" s="18" t="s">
        <v>150</v>
      </c>
      <c r="BM195" s="187" t="s">
        <v>1653</v>
      </c>
    </row>
    <row r="196" spans="1:65" s="13" customFormat="1">
      <c r="B196" s="194"/>
      <c r="C196" s="195"/>
      <c r="D196" s="196" t="s">
        <v>193</v>
      </c>
      <c r="E196" s="195"/>
      <c r="F196" s="198" t="s">
        <v>1451</v>
      </c>
      <c r="G196" s="195"/>
      <c r="H196" s="199">
        <v>68.186999999999998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193</v>
      </c>
      <c r="AU196" s="205" t="s">
        <v>141</v>
      </c>
      <c r="AV196" s="13" t="s">
        <v>141</v>
      </c>
      <c r="AW196" s="13" t="s">
        <v>4</v>
      </c>
      <c r="AX196" s="13" t="s">
        <v>21</v>
      </c>
      <c r="AY196" s="205" t="s">
        <v>132</v>
      </c>
    </row>
    <row r="197" spans="1:65" s="2" customFormat="1" ht="24.2" customHeight="1">
      <c r="A197" s="36"/>
      <c r="B197" s="37"/>
      <c r="C197" s="176" t="s">
        <v>431</v>
      </c>
      <c r="D197" s="176" t="s">
        <v>135</v>
      </c>
      <c r="E197" s="177" t="s">
        <v>280</v>
      </c>
      <c r="F197" s="178" t="s">
        <v>281</v>
      </c>
      <c r="G197" s="179" t="s">
        <v>191</v>
      </c>
      <c r="H197" s="180">
        <v>287.84500000000003</v>
      </c>
      <c r="I197" s="181"/>
      <c r="J197" s="182">
        <f>ROUND(I197*H197,2)</f>
        <v>0</v>
      </c>
      <c r="K197" s="178" t="s">
        <v>139</v>
      </c>
      <c r="L197" s="41"/>
      <c r="M197" s="183" t="s">
        <v>32</v>
      </c>
      <c r="N197" s="184" t="s">
        <v>51</v>
      </c>
      <c r="O197" s="66"/>
      <c r="P197" s="185">
        <f>O197*H197</f>
        <v>0</v>
      </c>
      <c r="Q197" s="185">
        <v>8.6E-3</v>
      </c>
      <c r="R197" s="185">
        <f>Q197*H197</f>
        <v>2.4754670000000001</v>
      </c>
      <c r="S197" s="185">
        <v>0</v>
      </c>
      <c r="T197" s="18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7" t="s">
        <v>150</v>
      </c>
      <c r="AT197" s="187" t="s">
        <v>135</v>
      </c>
      <c r="AU197" s="187" t="s">
        <v>141</v>
      </c>
      <c r="AY197" s="18" t="s">
        <v>132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18" t="s">
        <v>141</v>
      </c>
      <c r="BK197" s="188">
        <f>ROUND(I197*H197,2)</f>
        <v>0</v>
      </c>
      <c r="BL197" s="18" t="s">
        <v>150</v>
      </c>
      <c r="BM197" s="187" t="s">
        <v>1654</v>
      </c>
    </row>
    <row r="198" spans="1:65" s="13" customFormat="1">
      <c r="B198" s="194"/>
      <c r="C198" s="195"/>
      <c r="D198" s="196" t="s">
        <v>193</v>
      </c>
      <c r="E198" s="197" t="s">
        <v>32</v>
      </c>
      <c r="F198" s="198" t="s">
        <v>1453</v>
      </c>
      <c r="G198" s="195"/>
      <c r="H198" s="199">
        <v>329.47500000000002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193</v>
      </c>
      <c r="AU198" s="205" t="s">
        <v>141</v>
      </c>
      <c r="AV198" s="13" t="s">
        <v>141</v>
      </c>
      <c r="AW198" s="13" t="s">
        <v>41</v>
      </c>
      <c r="AX198" s="13" t="s">
        <v>79</v>
      </c>
      <c r="AY198" s="205" t="s">
        <v>132</v>
      </c>
    </row>
    <row r="199" spans="1:65" s="13" customFormat="1">
      <c r="B199" s="194"/>
      <c r="C199" s="195"/>
      <c r="D199" s="196" t="s">
        <v>193</v>
      </c>
      <c r="E199" s="197" t="s">
        <v>32</v>
      </c>
      <c r="F199" s="198" t="s">
        <v>870</v>
      </c>
      <c r="G199" s="195"/>
      <c r="H199" s="199">
        <v>-18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193</v>
      </c>
      <c r="AU199" s="205" t="s">
        <v>141</v>
      </c>
      <c r="AV199" s="13" t="s">
        <v>141</v>
      </c>
      <c r="AW199" s="13" t="s">
        <v>41</v>
      </c>
      <c r="AX199" s="13" t="s">
        <v>79</v>
      </c>
      <c r="AY199" s="205" t="s">
        <v>132</v>
      </c>
    </row>
    <row r="200" spans="1:65" s="13" customFormat="1">
      <c r="B200" s="194"/>
      <c r="C200" s="195"/>
      <c r="D200" s="196" t="s">
        <v>193</v>
      </c>
      <c r="E200" s="197" t="s">
        <v>32</v>
      </c>
      <c r="F200" s="198" t="s">
        <v>871</v>
      </c>
      <c r="G200" s="195"/>
      <c r="H200" s="199">
        <v>-13.5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193</v>
      </c>
      <c r="AU200" s="205" t="s">
        <v>141</v>
      </c>
      <c r="AV200" s="13" t="s">
        <v>141</v>
      </c>
      <c r="AW200" s="13" t="s">
        <v>41</v>
      </c>
      <c r="AX200" s="13" t="s">
        <v>79</v>
      </c>
      <c r="AY200" s="205" t="s">
        <v>132</v>
      </c>
    </row>
    <row r="201" spans="1:65" s="13" customFormat="1">
      <c r="B201" s="194"/>
      <c r="C201" s="195"/>
      <c r="D201" s="196" t="s">
        <v>193</v>
      </c>
      <c r="E201" s="197" t="s">
        <v>32</v>
      </c>
      <c r="F201" s="198" t="s">
        <v>872</v>
      </c>
      <c r="G201" s="195"/>
      <c r="H201" s="199">
        <v>-3.08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193</v>
      </c>
      <c r="AU201" s="205" t="s">
        <v>141</v>
      </c>
      <c r="AV201" s="13" t="s">
        <v>141</v>
      </c>
      <c r="AW201" s="13" t="s">
        <v>41</v>
      </c>
      <c r="AX201" s="13" t="s">
        <v>79</v>
      </c>
      <c r="AY201" s="205" t="s">
        <v>132</v>
      </c>
    </row>
    <row r="202" spans="1:65" s="13" customFormat="1">
      <c r="B202" s="194"/>
      <c r="C202" s="195"/>
      <c r="D202" s="196" t="s">
        <v>193</v>
      </c>
      <c r="E202" s="197" t="s">
        <v>32</v>
      </c>
      <c r="F202" s="198" t="s">
        <v>873</v>
      </c>
      <c r="G202" s="195"/>
      <c r="H202" s="199">
        <v>-2.1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193</v>
      </c>
      <c r="AU202" s="205" t="s">
        <v>141</v>
      </c>
      <c r="AV202" s="13" t="s">
        <v>141</v>
      </c>
      <c r="AW202" s="13" t="s">
        <v>41</v>
      </c>
      <c r="AX202" s="13" t="s">
        <v>79</v>
      </c>
      <c r="AY202" s="205" t="s">
        <v>132</v>
      </c>
    </row>
    <row r="203" spans="1:65" s="13" customFormat="1">
      <c r="B203" s="194"/>
      <c r="C203" s="195"/>
      <c r="D203" s="196" t="s">
        <v>193</v>
      </c>
      <c r="E203" s="197" t="s">
        <v>32</v>
      </c>
      <c r="F203" s="198" t="s">
        <v>874</v>
      </c>
      <c r="G203" s="195"/>
      <c r="H203" s="199">
        <v>-2.25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193</v>
      </c>
      <c r="AU203" s="205" t="s">
        <v>141</v>
      </c>
      <c r="AV203" s="13" t="s">
        <v>141</v>
      </c>
      <c r="AW203" s="13" t="s">
        <v>41</v>
      </c>
      <c r="AX203" s="13" t="s">
        <v>79</v>
      </c>
      <c r="AY203" s="205" t="s">
        <v>132</v>
      </c>
    </row>
    <row r="204" spans="1:65" s="13" customFormat="1">
      <c r="B204" s="194"/>
      <c r="C204" s="195"/>
      <c r="D204" s="196" t="s">
        <v>193</v>
      </c>
      <c r="E204" s="197" t="s">
        <v>32</v>
      </c>
      <c r="F204" s="198" t="s">
        <v>875</v>
      </c>
      <c r="G204" s="195"/>
      <c r="H204" s="199">
        <v>-2.7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193</v>
      </c>
      <c r="AU204" s="205" t="s">
        <v>141</v>
      </c>
      <c r="AV204" s="13" t="s">
        <v>141</v>
      </c>
      <c r="AW204" s="13" t="s">
        <v>41</v>
      </c>
      <c r="AX204" s="13" t="s">
        <v>79</v>
      </c>
      <c r="AY204" s="205" t="s">
        <v>132</v>
      </c>
    </row>
    <row r="205" spans="1:65" s="14" customFormat="1">
      <c r="B205" s="206"/>
      <c r="C205" s="207"/>
      <c r="D205" s="196" t="s">
        <v>193</v>
      </c>
      <c r="E205" s="208" t="s">
        <v>32</v>
      </c>
      <c r="F205" s="209" t="s">
        <v>195</v>
      </c>
      <c r="G205" s="207"/>
      <c r="H205" s="210">
        <v>287.84500000000003</v>
      </c>
      <c r="I205" s="211"/>
      <c r="J205" s="207"/>
      <c r="K205" s="207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193</v>
      </c>
      <c r="AU205" s="216" t="s">
        <v>141</v>
      </c>
      <c r="AV205" s="14" t="s">
        <v>150</v>
      </c>
      <c r="AW205" s="14" t="s">
        <v>41</v>
      </c>
      <c r="AX205" s="14" t="s">
        <v>21</v>
      </c>
      <c r="AY205" s="216" t="s">
        <v>132</v>
      </c>
    </row>
    <row r="206" spans="1:65" s="2" customFormat="1" ht="14.45" customHeight="1">
      <c r="A206" s="36"/>
      <c r="B206" s="37"/>
      <c r="C206" s="217" t="s">
        <v>435</v>
      </c>
      <c r="D206" s="217" t="s">
        <v>234</v>
      </c>
      <c r="E206" s="218" t="s">
        <v>291</v>
      </c>
      <c r="F206" s="219" t="s">
        <v>292</v>
      </c>
      <c r="G206" s="220" t="s">
        <v>191</v>
      </c>
      <c r="H206" s="221">
        <v>293.60199999999998</v>
      </c>
      <c r="I206" s="222"/>
      <c r="J206" s="223">
        <f>ROUND(I206*H206,2)</f>
        <v>0</v>
      </c>
      <c r="K206" s="219" t="s">
        <v>139</v>
      </c>
      <c r="L206" s="224"/>
      <c r="M206" s="225" t="s">
        <v>32</v>
      </c>
      <c r="N206" s="226" t="s">
        <v>51</v>
      </c>
      <c r="O206" s="66"/>
      <c r="P206" s="185">
        <f>O206*H206</f>
        <v>0</v>
      </c>
      <c r="Q206" s="185">
        <v>2.3999999999999998E-3</v>
      </c>
      <c r="R206" s="185">
        <f>Q206*H206</f>
        <v>0.70464479999999985</v>
      </c>
      <c r="S206" s="185">
        <v>0</v>
      </c>
      <c r="T206" s="18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7" t="s">
        <v>218</v>
      </c>
      <c r="AT206" s="187" t="s">
        <v>234</v>
      </c>
      <c r="AU206" s="187" t="s">
        <v>141</v>
      </c>
      <c r="AY206" s="18" t="s">
        <v>132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18" t="s">
        <v>141</v>
      </c>
      <c r="BK206" s="188">
        <f>ROUND(I206*H206,2)</f>
        <v>0</v>
      </c>
      <c r="BL206" s="18" t="s">
        <v>150</v>
      </c>
      <c r="BM206" s="187" t="s">
        <v>1655</v>
      </c>
    </row>
    <row r="207" spans="1:65" s="13" customFormat="1">
      <c r="B207" s="194"/>
      <c r="C207" s="195"/>
      <c r="D207" s="196" t="s">
        <v>193</v>
      </c>
      <c r="E207" s="195"/>
      <c r="F207" s="198" t="s">
        <v>1455</v>
      </c>
      <c r="G207" s="195"/>
      <c r="H207" s="199">
        <v>293.60199999999998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193</v>
      </c>
      <c r="AU207" s="205" t="s">
        <v>141</v>
      </c>
      <c r="AV207" s="13" t="s">
        <v>141</v>
      </c>
      <c r="AW207" s="13" t="s">
        <v>4</v>
      </c>
      <c r="AX207" s="13" t="s">
        <v>21</v>
      </c>
      <c r="AY207" s="205" t="s">
        <v>132</v>
      </c>
    </row>
    <row r="208" spans="1:65" s="2" customFormat="1" ht="24.2" customHeight="1">
      <c r="A208" s="36"/>
      <c r="B208" s="37"/>
      <c r="C208" s="176" t="s">
        <v>440</v>
      </c>
      <c r="D208" s="176" t="s">
        <v>135</v>
      </c>
      <c r="E208" s="177" t="s">
        <v>301</v>
      </c>
      <c r="F208" s="178" t="s">
        <v>302</v>
      </c>
      <c r="G208" s="179" t="s">
        <v>221</v>
      </c>
      <c r="H208" s="180">
        <v>114</v>
      </c>
      <c r="I208" s="181"/>
      <c r="J208" s="182">
        <f>ROUND(I208*H208,2)</f>
        <v>0</v>
      </c>
      <c r="K208" s="178" t="s">
        <v>139</v>
      </c>
      <c r="L208" s="41"/>
      <c r="M208" s="183" t="s">
        <v>32</v>
      </c>
      <c r="N208" s="184" t="s">
        <v>51</v>
      </c>
      <c r="O208" s="66"/>
      <c r="P208" s="185">
        <f>O208*H208</f>
        <v>0</v>
      </c>
      <c r="Q208" s="185">
        <v>3.3899999999999998E-3</v>
      </c>
      <c r="R208" s="185">
        <f>Q208*H208</f>
        <v>0.38645999999999997</v>
      </c>
      <c r="S208" s="185">
        <v>0</v>
      </c>
      <c r="T208" s="18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7" t="s">
        <v>150</v>
      </c>
      <c r="AT208" s="187" t="s">
        <v>135</v>
      </c>
      <c r="AU208" s="187" t="s">
        <v>141</v>
      </c>
      <c r="AY208" s="18" t="s">
        <v>132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8" t="s">
        <v>141</v>
      </c>
      <c r="BK208" s="188">
        <f>ROUND(I208*H208,2)</f>
        <v>0</v>
      </c>
      <c r="BL208" s="18" t="s">
        <v>150</v>
      </c>
      <c r="BM208" s="187" t="s">
        <v>1656</v>
      </c>
    </row>
    <row r="209" spans="1:65" s="13" customFormat="1">
      <c r="B209" s="194"/>
      <c r="C209" s="195"/>
      <c r="D209" s="196" t="s">
        <v>193</v>
      </c>
      <c r="E209" s="197" t="s">
        <v>32</v>
      </c>
      <c r="F209" s="198" t="s">
        <v>879</v>
      </c>
      <c r="G209" s="195"/>
      <c r="H209" s="199">
        <v>114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193</v>
      </c>
      <c r="AU209" s="205" t="s">
        <v>141</v>
      </c>
      <c r="AV209" s="13" t="s">
        <v>141</v>
      </c>
      <c r="AW209" s="13" t="s">
        <v>41</v>
      </c>
      <c r="AX209" s="13" t="s">
        <v>79</v>
      </c>
      <c r="AY209" s="205" t="s">
        <v>132</v>
      </c>
    </row>
    <row r="210" spans="1:65" s="14" customFormat="1">
      <c r="B210" s="206"/>
      <c r="C210" s="207"/>
      <c r="D210" s="196" t="s">
        <v>193</v>
      </c>
      <c r="E210" s="208" t="s">
        <v>32</v>
      </c>
      <c r="F210" s="209" t="s">
        <v>195</v>
      </c>
      <c r="G210" s="207"/>
      <c r="H210" s="210">
        <v>114</v>
      </c>
      <c r="I210" s="211"/>
      <c r="J210" s="207"/>
      <c r="K210" s="207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193</v>
      </c>
      <c r="AU210" s="216" t="s">
        <v>141</v>
      </c>
      <c r="AV210" s="14" t="s">
        <v>150</v>
      </c>
      <c r="AW210" s="14" t="s">
        <v>41</v>
      </c>
      <c r="AX210" s="14" t="s">
        <v>21</v>
      </c>
      <c r="AY210" s="216" t="s">
        <v>132</v>
      </c>
    </row>
    <row r="211" spans="1:65" s="2" customFormat="1" ht="14.45" customHeight="1">
      <c r="A211" s="36"/>
      <c r="B211" s="37"/>
      <c r="C211" s="217" t="s">
        <v>446</v>
      </c>
      <c r="D211" s="217" t="s">
        <v>234</v>
      </c>
      <c r="E211" s="218" t="s">
        <v>306</v>
      </c>
      <c r="F211" s="219" t="s">
        <v>307</v>
      </c>
      <c r="G211" s="220" t="s">
        <v>191</v>
      </c>
      <c r="H211" s="221">
        <v>37.619999999999997</v>
      </c>
      <c r="I211" s="222"/>
      <c r="J211" s="223">
        <f>ROUND(I211*H211,2)</f>
        <v>0</v>
      </c>
      <c r="K211" s="219" t="s">
        <v>139</v>
      </c>
      <c r="L211" s="224"/>
      <c r="M211" s="225" t="s">
        <v>32</v>
      </c>
      <c r="N211" s="226" t="s">
        <v>51</v>
      </c>
      <c r="O211" s="66"/>
      <c r="P211" s="185">
        <f>O211*H211</f>
        <v>0</v>
      </c>
      <c r="Q211" s="185">
        <v>5.1000000000000004E-4</v>
      </c>
      <c r="R211" s="185">
        <f>Q211*H211</f>
        <v>1.91862E-2</v>
      </c>
      <c r="S211" s="185">
        <v>0</v>
      </c>
      <c r="T211" s="18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7" t="s">
        <v>218</v>
      </c>
      <c r="AT211" s="187" t="s">
        <v>234</v>
      </c>
      <c r="AU211" s="187" t="s">
        <v>141</v>
      </c>
      <c r="AY211" s="18" t="s">
        <v>132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18" t="s">
        <v>141</v>
      </c>
      <c r="BK211" s="188">
        <f>ROUND(I211*H211,2)</f>
        <v>0</v>
      </c>
      <c r="BL211" s="18" t="s">
        <v>150</v>
      </c>
      <c r="BM211" s="187" t="s">
        <v>1657</v>
      </c>
    </row>
    <row r="212" spans="1:65" s="13" customFormat="1">
      <c r="B212" s="194"/>
      <c r="C212" s="195"/>
      <c r="D212" s="196" t="s">
        <v>193</v>
      </c>
      <c r="E212" s="197" t="s">
        <v>32</v>
      </c>
      <c r="F212" s="198" t="s">
        <v>830</v>
      </c>
      <c r="G212" s="195"/>
      <c r="H212" s="199">
        <v>34.200000000000003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193</v>
      </c>
      <c r="AU212" s="205" t="s">
        <v>141</v>
      </c>
      <c r="AV212" s="13" t="s">
        <v>141</v>
      </c>
      <c r="AW212" s="13" t="s">
        <v>41</v>
      </c>
      <c r="AX212" s="13" t="s">
        <v>21</v>
      </c>
      <c r="AY212" s="205" t="s">
        <v>132</v>
      </c>
    </row>
    <row r="213" spans="1:65" s="13" customFormat="1">
      <c r="B213" s="194"/>
      <c r="C213" s="195"/>
      <c r="D213" s="196" t="s">
        <v>193</v>
      </c>
      <c r="E213" s="195"/>
      <c r="F213" s="198" t="s">
        <v>881</v>
      </c>
      <c r="G213" s="195"/>
      <c r="H213" s="199">
        <v>37.619999999999997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193</v>
      </c>
      <c r="AU213" s="205" t="s">
        <v>141</v>
      </c>
      <c r="AV213" s="13" t="s">
        <v>141</v>
      </c>
      <c r="AW213" s="13" t="s">
        <v>4</v>
      </c>
      <c r="AX213" s="13" t="s">
        <v>21</v>
      </c>
      <c r="AY213" s="205" t="s">
        <v>132</v>
      </c>
    </row>
    <row r="214" spans="1:65" s="2" customFormat="1" ht="14.45" customHeight="1">
      <c r="A214" s="36"/>
      <c r="B214" s="37"/>
      <c r="C214" s="176" t="s">
        <v>450</v>
      </c>
      <c r="D214" s="176" t="s">
        <v>135</v>
      </c>
      <c r="E214" s="177" t="s">
        <v>311</v>
      </c>
      <c r="F214" s="178" t="s">
        <v>312</v>
      </c>
      <c r="G214" s="179" t="s">
        <v>221</v>
      </c>
      <c r="H214" s="180">
        <v>47.75</v>
      </c>
      <c r="I214" s="181"/>
      <c r="J214" s="182">
        <f>ROUND(I214*H214,2)</f>
        <v>0</v>
      </c>
      <c r="K214" s="178" t="s">
        <v>139</v>
      </c>
      <c r="L214" s="41"/>
      <c r="M214" s="183" t="s">
        <v>32</v>
      </c>
      <c r="N214" s="184" t="s">
        <v>51</v>
      </c>
      <c r="O214" s="66"/>
      <c r="P214" s="185">
        <f>O214*H214</f>
        <v>0</v>
      </c>
      <c r="Q214" s="185">
        <v>6.0000000000000002E-5</v>
      </c>
      <c r="R214" s="185">
        <f>Q214*H214</f>
        <v>2.8649999999999999E-3</v>
      </c>
      <c r="S214" s="185">
        <v>0</v>
      </c>
      <c r="T214" s="18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7" t="s">
        <v>150</v>
      </c>
      <c r="AT214" s="187" t="s">
        <v>135</v>
      </c>
      <c r="AU214" s="187" t="s">
        <v>141</v>
      </c>
      <c r="AY214" s="18" t="s">
        <v>132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18" t="s">
        <v>141</v>
      </c>
      <c r="BK214" s="188">
        <f>ROUND(I214*H214,2)</f>
        <v>0</v>
      </c>
      <c r="BL214" s="18" t="s">
        <v>150</v>
      </c>
      <c r="BM214" s="187" t="s">
        <v>1658</v>
      </c>
    </row>
    <row r="215" spans="1:65" s="2" customFormat="1" ht="14.45" customHeight="1">
      <c r="A215" s="36"/>
      <c r="B215" s="37"/>
      <c r="C215" s="217" t="s">
        <v>455</v>
      </c>
      <c r="D215" s="217" t="s">
        <v>234</v>
      </c>
      <c r="E215" s="218" t="s">
        <v>315</v>
      </c>
      <c r="F215" s="219" t="s">
        <v>316</v>
      </c>
      <c r="G215" s="220" t="s">
        <v>221</v>
      </c>
      <c r="H215" s="221">
        <v>52.645000000000003</v>
      </c>
      <c r="I215" s="222"/>
      <c r="J215" s="223">
        <f>ROUND(I215*H215,2)</f>
        <v>0</v>
      </c>
      <c r="K215" s="219" t="s">
        <v>139</v>
      </c>
      <c r="L215" s="224"/>
      <c r="M215" s="225" t="s">
        <v>32</v>
      </c>
      <c r="N215" s="226" t="s">
        <v>51</v>
      </c>
      <c r="O215" s="66"/>
      <c r="P215" s="185">
        <f>O215*H215</f>
        <v>0</v>
      </c>
      <c r="Q215" s="185">
        <v>5.9999999999999995E-4</v>
      </c>
      <c r="R215" s="185">
        <f>Q215*H215</f>
        <v>3.1586999999999997E-2</v>
      </c>
      <c r="S215" s="185">
        <v>0</v>
      </c>
      <c r="T215" s="18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7" t="s">
        <v>218</v>
      </c>
      <c r="AT215" s="187" t="s">
        <v>234</v>
      </c>
      <c r="AU215" s="187" t="s">
        <v>141</v>
      </c>
      <c r="AY215" s="18" t="s">
        <v>132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8" t="s">
        <v>141</v>
      </c>
      <c r="BK215" s="188">
        <f>ROUND(I215*H215,2)</f>
        <v>0</v>
      </c>
      <c r="BL215" s="18" t="s">
        <v>150</v>
      </c>
      <c r="BM215" s="187" t="s">
        <v>1659</v>
      </c>
    </row>
    <row r="216" spans="1:65" s="13" customFormat="1">
      <c r="B216" s="194"/>
      <c r="C216" s="195"/>
      <c r="D216" s="196" t="s">
        <v>193</v>
      </c>
      <c r="E216" s="195"/>
      <c r="F216" s="198" t="s">
        <v>1460</v>
      </c>
      <c r="G216" s="195"/>
      <c r="H216" s="199">
        <v>52.645000000000003</v>
      </c>
      <c r="I216" s="200"/>
      <c r="J216" s="195"/>
      <c r="K216" s="195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193</v>
      </c>
      <c r="AU216" s="205" t="s">
        <v>141</v>
      </c>
      <c r="AV216" s="13" t="s">
        <v>141</v>
      </c>
      <c r="AW216" s="13" t="s">
        <v>4</v>
      </c>
      <c r="AX216" s="13" t="s">
        <v>21</v>
      </c>
      <c r="AY216" s="205" t="s">
        <v>132</v>
      </c>
    </row>
    <row r="217" spans="1:65" s="2" customFormat="1" ht="14.45" customHeight="1">
      <c r="A217" s="36"/>
      <c r="B217" s="37"/>
      <c r="C217" s="176" t="s">
        <v>459</v>
      </c>
      <c r="D217" s="176" t="s">
        <v>135</v>
      </c>
      <c r="E217" s="177" t="s">
        <v>321</v>
      </c>
      <c r="F217" s="178" t="s">
        <v>322</v>
      </c>
      <c r="G217" s="179" t="s">
        <v>221</v>
      </c>
      <c r="H217" s="180">
        <v>38</v>
      </c>
      <c r="I217" s="181"/>
      <c r="J217" s="182">
        <f>ROUND(I217*H217,2)</f>
        <v>0</v>
      </c>
      <c r="K217" s="178" t="s">
        <v>139</v>
      </c>
      <c r="L217" s="41"/>
      <c r="M217" s="183" t="s">
        <v>32</v>
      </c>
      <c r="N217" s="184" t="s">
        <v>51</v>
      </c>
      <c r="O217" s="66"/>
      <c r="P217" s="185">
        <f>O217*H217</f>
        <v>0</v>
      </c>
      <c r="Q217" s="185">
        <v>2.5000000000000001E-4</v>
      </c>
      <c r="R217" s="185">
        <f>Q217*H217</f>
        <v>9.4999999999999998E-3</v>
      </c>
      <c r="S217" s="185">
        <v>0</v>
      </c>
      <c r="T217" s="18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7" t="s">
        <v>150</v>
      </c>
      <c r="AT217" s="187" t="s">
        <v>135</v>
      </c>
      <c r="AU217" s="187" t="s">
        <v>141</v>
      </c>
      <c r="AY217" s="18" t="s">
        <v>132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18" t="s">
        <v>141</v>
      </c>
      <c r="BK217" s="188">
        <f>ROUND(I217*H217,2)</f>
        <v>0</v>
      </c>
      <c r="BL217" s="18" t="s">
        <v>150</v>
      </c>
      <c r="BM217" s="187" t="s">
        <v>1660</v>
      </c>
    </row>
    <row r="218" spans="1:65" s="2" customFormat="1" ht="14.45" customHeight="1">
      <c r="A218" s="36"/>
      <c r="B218" s="37"/>
      <c r="C218" s="217" t="s">
        <v>465</v>
      </c>
      <c r="D218" s="217" t="s">
        <v>234</v>
      </c>
      <c r="E218" s="218" t="s">
        <v>325</v>
      </c>
      <c r="F218" s="219" t="s">
        <v>326</v>
      </c>
      <c r="G218" s="220" t="s">
        <v>221</v>
      </c>
      <c r="H218" s="221">
        <v>39.9</v>
      </c>
      <c r="I218" s="222"/>
      <c r="J218" s="223">
        <f>ROUND(I218*H218,2)</f>
        <v>0</v>
      </c>
      <c r="K218" s="219" t="s">
        <v>139</v>
      </c>
      <c r="L218" s="224"/>
      <c r="M218" s="225" t="s">
        <v>32</v>
      </c>
      <c r="N218" s="226" t="s">
        <v>51</v>
      </c>
      <c r="O218" s="66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7" t="s">
        <v>218</v>
      </c>
      <c r="AT218" s="187" t="s">
        <v>234</v>
      </c>
      <c r="AU218" s="187" t="s">
        <v>141</v>
      </c>
      <c r="AY218" s="18" t="s">
        <v>132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18" t="s">
        <v>141</v>
      </c>
      <c r="BK218" s="188">
        <f>ROUND(I218*H218,2)</f>
        <v>0</v>
      </c>
      <c r="BL218" s="18" t="s">
        <v>150</v>
      </c>
      <c r="BM218" s="187" t="s">
        <v>1661</v>
      </c>
    </row>
    <row r="219" spans="1:65" s="13" customFormat="1">
      <c r="B219" s="194"/>
      <c r="C219" s="195"/>
      <c r="D219" s="196" t="s">
        <v>193</v>
      </c>
      <c r="E219" s="197" t="s">
        <v>32</v>
      </c>
      <c r="F219" s="198" t="s">
        <v>1463</v>
      </c>
      <c r="G219" s="195"/>
      <c r="H219" s="199">
        <v>39.9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193</v>
      </c>
      <c r="AU219" s="205" t="s">
        <v>141</v>
      </c>
      <c r="AV219" s="13" t="s">
        <v>141</v>
      </c>
      <c r="AW219" s="13" t="s">
        <v>41</v>
      </c>
      <c r="AX219" s="13" t="s">
        <v>79</v>
      </c>
      <c r="AY219" s="205" t="s">
        <v>132</v>
      </c>
    </row>
    <row r="220" spans="1:65" s="14" customFormat="1">
      <c r="B220" s="206"/>
      <c r="C220" s="207"/>
      <c r="D220" s="196" t="s">
        <v>193</v>
      </c>
      <c r="E220" s="208" t="s">
        <v>32</v>
      </c>
      <c r="F220" s="209" t="s">
        <v>195</v>
      </c>
      <c r="G220" s="207"/>
      <c r="H220" s="210">
        <v>39.9</v>
      </c>
      <c r="I220" s="211"/>
      <c r="J220" s="207"/>
      <c r="K220" s="207"/>
      <c r="L220" s="212"/>
      <c r="M220" s="213"/>
      <c r="N220" s="214"/>
      <c r="O220" s="214"/>
      <c r="P220" s="214"/>
      <c r="Q220" s="214"/>
      <c r="R220" s="214"/>
      <c r="S220" s="214"/>
      <c r="T220" s="215"/>
      <c r="AT220" s="216" t="s">
        <v>193</v>
      </c>
      <c r="AU220" s="216" t="s">
        <v>141</v>
      </c>
      <c r="AV220" s="14" t="s">
        <v>150</v>
      </c>
      <c r="AW220" s="14" t="s">
        <v>41</v>
      </c>
      <c r="AX220" s="14" t="s">
        <v>21</v>
      </c>
      <c r="AY220" s="216" t="s">
        <v>132</v>
      </c>
    </row>
    <row r="221" spans="1:65" s="2" customFormat="1" ht="24.2" customHeight="1">
      <c r="A221" s="36"/>
      <c r="B221" s="37"/>
      <c r="C221" s="176" t="s">
        <v>471</v>
      </c>
      <c r="D221" s="176" t="s">
        <v>135</v>
      </c>
      <c r="E221" s="177" t="s">
        <v>330</v>
      </c>
      <c r="F221" s="178" t="s">
        <v>331</v>
      </c>
      <c r="G221" s="179" t="s">
        <v>191</v>
      </c>
      <c r="H221" s="180">
        <v>72</v>
      </c>
      <c r="I221" s="181"/>
      <c r="J221" s="182">
        <f>ROUND(I221*H221,2)</f>
        <v>0</v>
      </c>
      <c r="K221" s="178" t="s">
        <v>139</v>
      </c>
      <c r="L221" s="41"/>
      <c r="M221" s="183" t="s">
        <v>32</v>
      </c>
      <c r="N221" s="184" t="s">
        <v>51</v>
      </c>
      <c r="O221" s="66"/>
      <c r="P221" s="185">
        <f>O221*H221</f>
        <v>0</v>
      </c>
      <c r="Q221" s="185">
        <v>1.188E-2</v>
      </c>
      <c r="R221" s="185">
        <f>Q221*H221</f>
        <v>0.85536000000000001</v>
      </c>
      <c r="S221" s="185">
        <v>0</v>
      </c>
      <c r="T221" s="18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7" t="s">
        <v>150</v>
      </c>
      <c r="AT221" s="187" t="s">
        <v>135</v>
      </c>
      <c r="AU221" s="187" t="s">
        <v>141</v>
      </c>
      <c r="AY221" s="18" t="s">
        <v>132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18" t="s">
        <v>141</v>
      </c>
      <c r="BK221" s="188">
        <f>ROUND(I221*H221,2)</f>
        <v>0</v>
      </c>
      <c r="BL221" s="18" t="s">
        <v>150</v>
      </c>
      <c r="BM221" s="187" t="s">
        <v>1662</v>
      </c>
    </row>
    <row r="222" spans="1:65" s="2" customFormat="1" ht="24.2" customHeight="1">
      <c r="A222" s="36"/>
      <c r="B222" s="37"/>
      <c r="C222" s="176" t="s">
        <v>475</v>
      </c>
      <c r="D222" s="176" t="s">
        <v>135</v>
      </c>
      <c r="E222" s="177" t="s">
        <v>334</v>
      </c>
      <c r="F222" s="178" t="s">
        <v>335</v>
      </c>
      <c r="G222" s="179" t="s">
        <v>191</v>
      </c>
      <c r="H222" s="180">
        <v>293.40600000000001</v>
      </c>
      <c r="I222" s="181"/>
      <c r="J222" s="182">
        <f>ROUND(I222*H222,2)</f>
        <v>0</v>
      </c>
      <c r="K222" s="178" t="s">
        <v>139</v>
      </c>
      <c r="L222" s="41"/>
      <c r="M222" s="183" t="s">
        <v>32</v>
      </c>
      <c r="N222" s="184" t="s">
        <v>51</v>
      </c>
      <c r="O222" s="66"/>
      <c r="P222" s="185">
        <f>O222*H222</f>
        <v>0</v>
      </c>
      <c r="Q222" s="185">
        <v>3.48E-3</v>
      </c>
      <c r="R222" s="185">
        <f>Q222*H222</f>
        <v>1.0210528800000001</v>
      </c>
      <c r="S222" s="185">
        <v>0</v>
      </c>
      <c r="T222" s="18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7" t="s">
        <v>150</v>
      </c>
      <c r="AT222" s="187" t="s">
        <v>135</v>
      </c>
      <c r="AU222" s="187" t="s">
        <v>141</v>
      </c>
      <c r="AY222" s="18" t="s">
        <v>132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8" t="s">
        <v>141</v>
      </c>
      <c r="BK222" s="188">
        <f>ROUND(I222*H222,2)</f>
        <v>0</v>
      </c>
      <c r="BL222" s="18" t="s">
        <v>150</v>
      </c>
      <c r="BM222" s="187" t="s">
        <v>1663</v>
      </c>
    </row>
    <row r="223" spans="1:65" s="13" customFormat="1">
      <c r="B223" s="194"/>
      <c r="C223" s="195"/>
      <c r="D223" s="196" t="s">
        <v>193</v>
      </c>
      <c r="E223" s="197" t="s">
        <v>32</v>
      </c>
      <c r="F223" s="198" t="s">
        <v>1466</v>
      </c>
      <c r="G223" s="195"/>
      <c r="H223" s="199">
        <v>335.036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193</v>
      </c>
      <c r="AU223" s="205" t="s">
        <v>141</v>
      </c>
      <c r="AV223" s="13" t="s">
        <v>141</v>
      </c>
      <c r="AW223" s="13" t="s">
        <v>41</v>
      </c>
      <c r="AX223" s="13" t="s">
        <v>79</v>
      </c>
      <c r="AY223" s="205" t="s">
        <v>132</v>
      </c>
    </row>
    <row r="224" spans="1:65" s="13" customFormat="1">
      <c r="B224" s="194"/>
      <c r="C224" s="195"/>
      <c r="D224" s="196" t="s">
        <v>193</v>
      </c>
      <c r="E224" s="197" t="s">
        <v>32</v>
      </c>
      <c r="F224" s="198" t="s">
        <v>870</v>
      </c>
      <c r="G224" s="195"/>
      <c r="H224" s="199">
        <v>-18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193</v>
      </c>
      <c r="AU224" s="205" t="s">
        <v>141</v>
      </c>
      <c r="AV224" s="13" t="s">
        <v>141</v>
      </c>
      <c r="AW224" s="13" t="s">
        <v>41</v>
      </c>
      <c r="AX224" s="13" t="s">
        <v>79</v>
      </c>
      <c r="AY224" s="205" t="s">
        <v>132</v>
      </c>
    </row>
    <row r="225" spans="1:65" s="13" customFormat="1">
      <c r="B225" s="194"/>
      <c r="C225" s="195"/>
      <c r="D225" s="196" t="s">
        <v>193</v>
      </c>
      <c r="E225" s="197" t="s">
        <v>32</v>
      </c>
      <c r="F225" s="198" t="s">
        <v>871</v>
      </c>
      <c r="G225" s="195"/>
      <c r="H225" s="199">
        <v>-13.5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193</v>
      </c>
      <c r="AU225" s="205" t="s">
        <v>141</v>
      </c>
      <c r="AV225" s="13" t="s">
        <v>141</v>
      </c>
      <c r="AW225" s="13" t="s">
        <v>41</v>
      </c>
      <c r="AX225" s="13" t="s">
        <v>79</v>
      </c>
      <c r="AY225" s="205" t="s">
        <v>132</v>
      </c>
    </row>
    <row r="226" spans="1:65" s="13" customFormat="1">
      <c r="B226" s="194"/>
      <c r="C226" s="195"/>
      <c r="D226" s="196" t="s">
        <v>193</v>
      </c>
      <c r="E226" s="197" t="s">
        <v>32</v>
      </c>
      <c r="F226" s="198" t="s">
        <v>872</v>
      </c>
      <c r="G226" s="195"/>
      <c r="H226" s="199">
        <v>-3.08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193</v>
      </c>
      <c r="AU226" s="205" t="s">
        <v>141</v>
      </c>
      <c r="AV226" s="13" t="s">
        <v>141</v>
      </c>
      <c r="AW226" s="13" t="s">
        <v>41</v>
      </c>
      <c r="AX226" s="13" t="s">
        <v>79</v>
      </c>
      <c r="AY226" s="205" t="s">
        <v>132</v>
      </c>
    </row>
    <row r="227" spans="1:65" s="13" customFormat="1">
      <c r="B227" s="194"/>
      <c r="C227" s="195"/>
      <c r="D227" s="196" t="s">
        <v>193</v>
      </c>
      <c r="E227" s="197" t="s">
        <v>32</v>
      </c>
      <c r="F227" s="198" t="s">
        <v>873</v>
      </c>
      <c r="G227" s="195"/>
      <c r="H227" s="199">
        <v>-2.1</v>
      </c>
      <c r="I227" s="200"/>
      <c r="J227" s="195"/>
      <c r="K227" s="195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193</v>
      </c>
      <c r="AU227" s="205" t="s">
        <v>141</v>
      </c>
      <c r="AV227" s="13" t="s">
        <v>141</v>
      </c>
      <c r="AW227" s="13" t="s">
        <v>41</v>
      </c>
      <c r="AX227" s="13" t="s">
        <v>79</v>
      </c>
      <c r="AY227" s="205" t="s">
        <v>132</v>
      </c>
    </row>
    <row r="228" spans="1:65" s="13" customFormat="1">
      <c r="B228" s="194"/>
      <c r="C228" s="195"/>
      <c r="D228" s="196" t="s">
        <v>193</v>
      </c>
      <c r="E228" s="197" t="s">
        <v>32</v>
      </c>
      <c r="F228" s="198" t="s">
        <v>874</v>
      </c>
      <c r="G228" s="195"/>
      <c r="H228" s="199">
        <v>-2.25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193</v>
      </c>
      <c r="AU228" s="205" t="s">
        <v>141</v>
      </c>
      <c r="AV228" s="13" t="s">
        <v>141</v>
      </c>
      <c r="AW228" s="13" t="s">
        <v>41</v>
      </c>
      <c r="AX228" s="13" t="s">
        <v>79</v>
      </c>
      <c r="AY228" s="205" t="s">
        <v>132</v>
      </c>
    </row>
    <row r="229" spans="1:65" s="13" customFormat="1">
      <c r="B229" s="194"/>
      <c r="C229" s="195"/>
      <c r="D229" s="196" t="s">
        <v>193</v>
      </c>
      <c r="E229" s="197" t="s">
        <v>32</v>
      </c>
      <c r="F229" s="198" t="s">
        <v>875</v>
      </c>
      <c r="G229" s="195"/>
      <c r="H229" s="199">
        <v>-2.7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193</v>
      </c>
      <c r="AU229" s="205" t="s">
        <v>141</v>
      </c>
      <c r="AV229" s="13" t="s">
        <v>141</v>
      </c>
      <c r="AW229" s="13" t="s">
        <v>41</v>
      </c>
      <c r="AX229" s="13" t="s">
        <v>79</v>
      </c>
      <c r="AY229" s="205" t="s">
        <v>132</v>
      </c>
    </row>
    <row r="230" spans="1:65" s="14" customFormat="1">
      <c r="B230" s="206"/>
      <c r="C230" s="207"/>
      <c r="D230" s="196" t="s">
        <v>193</v>
      </c>
      <c r="E230" s="208" t="s">
        <v>32</v>
      </c>
      <c r="F230" s="209" t="s">
        <v>195</v>
      </c>
      <c r="G230" s="207"/>
      <c r="H230" s="210">
        <v>293.40600000000001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193</v>
      </c>
      <c r="AU230" s="216" t="s">
        <v>141</v>
      </c>
      <c r="AV230" s="14" t="s">
        <v>150</v>
      </c>
      <c r="AW230" s="14" t="s">
        <v>41</v>
      </c>
      <c r="AX230" s="14" t="s">
        <v>21</v>
      </c>
      <c r="AY230" s="216" t="s">
        <v>132</v>
      </c>
    </row>
    <row r="231" spans="1:65" s="2" customFormat="1" ht="24.2" customHeight="1">
      <c r="A231" s="36"/>
      <c r="B231" s="37"/>
      <c r="C231" s="176" t="s">
        <v>479</v>
      </c>
      <c r="D231" s="176" t="s">
        <v>135</v>
      </c>
      <c r="E231" s="177" t="s">
        <v>334</v>
      </c>
      <c r="F231" s="178" t="s">
        <v>335</v>
      </c>
      <c r="G231" s="179" t="s">
        <v>191</v>
      </c>
      <c r="H231" s="180">
        <v>1.224</v>
      </c>
      <c r="I231" s="181"/>
      <c r="J231" s="182">
        <f>ROUND(I231*H231,2)</f>
        <v>0</v>
      </c>
      <c r="K231" s="178" t="s">
        <v>139</v>
      </c>
      <c r="L231" s="41"/>
      <c r="M231" s="183" t="s">
        <v>32</v>
      </c>
      <c r="N231" s="184" t="s">
        <v>51</v>
      </c>
      <c r="O231" s="66"/>
      <c r="P231" s="185">
        <f>O231*H231</f>
        <v>0</v>
      </c>
      <c r="Q231" s="185">
        <v>3.48E-3</v>
      </c>
      <c r="R231" s="185">
        <f>Q231*H231</f>
        <v>4.2595200000000001E-3</v>
      </c>
      <c r="S231" s="185">
        <v>0</v>
      </c>
      <c r="T231" s="18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7" t="s">
        <v>150</v>
      </c>
      <c r="AT231" s="187" t="s">
        <v>135</v>
      </c>
      <c r="AU231" s="187" t="s">
        <v>141</v>
      </c>
      <c r="AY231" s="18" t="s">
        <v>132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18" t="s">
        <v>141</v>
      </c>
      <c r="BK231" s="188">
        <f>ROUND(I231*H231,2)</f>
        <v>0</v>
      </c>
      <c r="BL231" s="18" t="s">
        <v>150</v>
      </c>
      <c r="BM231" s="187" t="s">
        <v>1664</v>
      </c>
    </row>
    <row r="232" spans="1:65" s="13" customFormat="1">
      <c r="B232" s="194"/>
      <c r="C232" s="195"/>
      <c r="D232" s="196" t="s">
        <v>193</v>
      </c>
      <c r="E232" s="197" t="s">
        <v>32</v>
      </c>
      <c r="F232" s="198" t="s">
        <v>892</v>
      </c>
      <c r="G232" s="195"/>
      <c r="H232" s="199">
        <v>1.224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193</v>
      </c>
      <c r="AU232" s="205" t="s">
        <v>141</v>
      </c>
      <c r="AV232" s="13" t="s">
        <v>141</v>
      </c>
      <c r="AW232" s="13" t="s">
        <v>41</v>
      </c>
      <c r="AX232" s="13" t="s">
        <v>79</v>
      </c>
      <c r="AY232" s="205" t="s">
        <v>132</v>
      </c>
    </row>
    <row r="233" spans="1:65" s="14" customFormat="1">
      <c r="B233" s="206"/>
      <c r="C233" s="207"/>
      <c r="D233" s="196" t="s">
        <v>193</v>
      </c>
      <c r="E233" s="208" t="s">
        <v>32</v>
      </c>
      <c r="F233" s="209" t="s">
        <v>195</v>
      </c>
      <c r="G233" s="207"/>
      <c r="H233" s="210">
        <v>1.224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193</v>
      </c>
      <c r="AU233" s="216" t="s">
        <v>141</v>
      </c>
      <c r="AV233" s="14" t="s">
        <v>150</v>
      </c>
      <c r="AW233" s="14" t="s">
        <v>41</v>
      </c>
      <c r="AX233" s="14" t="s">
        <v>21</v>
      </c>
      <c r="AY233" s="216" t="s">
        <v>132</v>
      </c>
    </row>
    <row r="234" spans="1:65" s="2" customFormat="1" ht="14.45" customHeight="1">
      <c r="A234" s="36"/>
      <c r="B234" s="37"/>
      <c r="C234" s="176" t="s">
        <v>483</v>
      </c>
      <c r="D234" s="176" t="s">
        <v>135</v>
      </c>
      <c r="E234" s="177" t="s">
        <v>339</v>
      </c>
      <c r="F234" s="178" t="s">
        <v>340</v>
      </c>
      <c r="G234" s="179" t="s">
        <v>191</v>
      </c>
      <c r="H234" s="180">
        <v>298.33300000000003</v>
      </c>
      <c r="I234" s="181"/>
      <c r="J234" s="182">
        <f>ROUND(I234*H234,2)</f>
        <v>0</v>
      </c>
      <c r="K234" s="178" t="s">
        <v>139</v>
      </c>
      <c r="L234" s="41"/>
      <c r="M234" s="183" t="s">
        <v>32</v>
      </c>
      <c r="N234" s="184" t="s">
        <v>51</v>
      </c>
      <c r="O234" s="66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7" t="s">
        <v>150</v>
      </c>
      <c r="AT234" s="187" t="s">
        <v>135</v>
      </c>
      <c r="AU234" s="187" t="s">
        <v>141</v>
      </c>
      <c r="AY234" s="18" t="s">
        <v>132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18" t="s">
        <v>141</v>
      </c>
      <c r="BK234" s="188">
        <f>ROUND(I234*H234,2)</f>
        <v>0</v>
      </c>
      <c r="BL234" s="18" t="s">
        <v>150</v>
      </c>
      <c r="BM234" s="187" t="s">
        <v>1665</v>
      </c>
    </row>
    <row r="235" spans="1:65" s="2" customFormat="1" ht="14.45" customHeight="1">
      <c r="A235" s="36"/>
      <c r="B235" s="37"/>
      <c r="C235" s="176" t="s">
        <v>487</v>
      </c>
      <c r="D235" s="176" t="s">
        <v>135</v>
      </c>
      <c r="E235" s="177" t="s">
        <v>343</v>
      </c>
      <c r="F235" s="178" t="s">
        <v>344</v>
      </c>
      <c r="G235" s="179" t="s">
        <v>191</v>
      </c>
      <c r="H235" s="180">
        <v>66.849999999999994</v>
      </c>
      <c r="I235" s="181"/>
      <c r="J235" s="182">
        <f>ROUND(I235*H235,2)</f>
        <v>0</v>
      </c>
      <c r="K235" s="178" t="s">
        <v>139</v>
      </c>
      <c r="L235" s="41"/>
      <c r="M235" s="183" t="s">
        <v>32</v>
      </c>
      <c r="N235" s="184" t="s">
        <v>51</v>
      </c>
      <c r="O235" s="66"/>
      <c r="P235" s="185">
        <f>O235*H235</f>
        <v>0</v>
      </c>
      <c r="Q235" s="185">
        <v>4.7800000000000004E-3</v>
      </c>
      <c r="R235" s="185">
        <f>Q235*H235</f>
        <v>0.31954300000000002</v>
      </c>
      <c r="S235" s="185">
        <v>0</v>
      </c>
      <c r="T235" s="18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7" t="s">
        <v>150</v>
      </c>
      <c r="AT235" s="187" t="s">
        <v>135</v>
      </c>
      <c r="AU235" s="187" t="s">
        <v>141</v>
      </c>
      <c r="AY235" s="18" t="s">
        <v>132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8" t="s">
        <v>141</v>
      </c>
      <c r="BK235" s="188">
        <f>ROUND(I235*H235,2)</f>
        <v>0</v>
      </c>
      <c r="BL235" s="18" t="s">
        <v>150</v>
      </c>
      <c r="BM235" s="187" t="s">
        <v>1666</v>
      </c>
    </row>
    <row r="236" spans="1:65" s="2" customFormat="1" ht="24.2" customHeight="1">
      <c r="A236" s="36"/>
      <c r="B236" s="37"/>
      <c r="C236" s="176" t="s">
        <v>492</v>
      </c>
      <c r="D236" s="176" t="s">
        <v>135</v>
      </c>
      <c r="E236" s="177" t="s">
        <v>352</v>
      </c>
      <c r="F236" s="178" t="s">
        <v>353</v>
      </c>
      <c r="G236" s="179" t="s">
        <v>191</v>
      </c>
      <c r="H236" s="180">
        <v>55.625</v>
      </c>
      <c r="I236" s="181"/>
      <c r="J236" s="182">
        <f>ROUND(I236*H236,2)</f>
        <v>0</v>
      </c>
      <c r="K236" s="178" t="s">
        <v>139</v>
      </c>
      <c r="L236" s="41"/>
      <c r="M236" s="183" t="s">
        <v>32</v>
      </c>
      <c r="N236" s="184" t="s">
        <v>51</v>
      </c>
      <c r="O236" s="66"/>
      <c r="P236" s="185">
        <f>O236*H236</f>
        <v>0</v>
      </c>
      <c r="Q236" s="185">
        <v>3.7999999999999999E-2</v>
      </c>
      <c r="R236" s="185">
        <f>Q236*H236</f>
        <v>2.11375</v>
      </c>
      <c r="S236" s="185">
        <v>0</v>
      </c>
      <c r="T236" s="18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150</v>
      </c>
      <c r="AT236" s="187" t="s">
        <v>135</v>
      </c>
      <c r="AU236" s="187" t="s">
        <v>141</v>
      </c>
      <c r="AY236" s="18" t="s">
        <v>132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8" t="s">
        <v>141</v>
      </c>
      <c r="BK236" s="188">
        <f>ROUND(I236*H236,2)</f>
        <v>0</v>
      </c>
      <c r="BL236" s="18" t="s">
        <v>150</v>
      </c>
      <c r="BM236" s="187" t="s">
        <v>1667</v>
      </c>
    </row>
    <row r="237" spans="1:65" s="13" customFormat="1">
      <c r="B237" s="194"/>
      <c r="C237" s="195"/>
      <c r="D237" s="196" t="s">
        <v>193</v>
      </c>
      <c r="E237" s="197" t="s">
        <v>32</v>
      </c>
      <c r="F237" s="198" t="s">
        <v>1472</v>
      </c>
      <c r="G237" s="195"/>
      <c r="H237" s="199">
        <v>55.625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193</v>
      </c>
      <c r="AU237" s="205" t="s">
        <v>141</v>
      </c>
      <c r="AV237" s="13" t="s">
        <v>141</v>
      </c>
      <c r="AW237" s="13" t="s">
        <v>41</v>
      </c>
      <c r="AX237" s="13" t="s">
        <v>79</v>
      </c>
      <c r="AY237" s="205" t="s">
        <v>132</v>
      </c>
    </row>
    <row r="238" spans="1:65" s="14" customFormat="1">
      <c r="B238" s="206"/>
      <c r="C238" s="207"/>
      <c r="D238" s="196" t="s">
        <v>193</v>
      </c>
      <c r="E238" s="208" t="s">
        <v>32</v>
      </c>
      <c r="F238" s="209" t="s">
        <v>195</v>
      </c>
      <c r="G238" s="207"/>
      <c r="H238" s="210">
        <v>55.625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193</v>
      </c>
      <c r="AU238" s="216" t="s">
        <v>141</v>
      </c>
      <c r="AV238" s="14" t="s">
        <v>150</v>
      </c>
      <c r="AW238" s="14" t="s">
        <v>41</v>
      </c>
      <c r="AX238" s="14" t="s">
        <v>21</v>
      </c>
      <c r="AY238" s="216" t="s">
        <v>132</v>
      </c>
    </row>
    <row r="239" spans="1:65" s="2" customFormat="1" ht="24.2" customHeight="1">
      <c r="A239" s="36"/>
      <c r="B239" s="37"/>
      <c r="C239" s="176" t="s">
        <v>496</v>
      </c>
      <c r="D239" s="176" t="s">
        <v>135</v>
      </c>
      <c r="E239" s="177" t="s">
        <v>357</v>
      </c>
      <c r="F239" s="178" t="s">
        <v>358</v>
      </c>
      <c r="G239" s="179" t="s">
        <v>191</v>
      </c>
      <c r="H239" s="180">
        <v>40.36</v>
      </c>
      <c r="I239" s="181"/>
      <c r="J239" s="182">
        <f>ROUND(I239*H239,2)</f>
        <v>0</v>
      </c>
      <c r="K239" s="178" t="s">
        <v>139</v>
      </c>
      <c r="L239" s="41"/>
      <c r="M239" s="183" t="s">
        <v>32</v>
      </c>
      <c r="N239" s="184" t="s">
        <v>51</v>
      </c>
      <c r="O239" s="66"/>
      <c r="P239" s="185">
        <f>O239*H239</f>
        <v>0</v>
      </c>
      <c r="Q239" s="185">
        <v>1.2E-4</v>
      </c>
      <c r="R239" s="185">
        <f>Q239*H239</f>
        <v>4.8431999999999998E-3</v>
      </c>
      <c r="S239" s="185">
        <v>0</v>
      </c>
      <c r="T239" s="18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7" t="s">
        <v>150</v>
      </c>
      <c r="AT239" s="187" t="s">
        <v>135</v>
      </c>
      <c r="AU239" s="187" t="s">
        <v>141</v>
      </c>
      <c r="AY239" s="18" t="s">
        <v>132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18" t="s">
        <v>141</v>
      </c>
      <c r="BK239" s="188">
        <f>ROUND(I239*H239,2)</f>
        <v>0</v>
      </c>
      <c r="BL239" s="18" t="s">
        <v>150</v>
      </c>
      <c r="BM239" s="187" t="s">
        <v>1668</v>
      </c>
    </row>
    <row r="240" spans="1:65" s="13" customFormat="1">
      <c r="B240" s="194"/>
      <c r="C240" s="195"/>
      <c r="D240" s="196" t="s">
        <v>193</v>
      </c>
      <c r="E240" s="197" t="s">
        <v>32</v>
      </c>
      <c r="F240" s="198" t="s">
        <v>900</v>
      </c>
      <c r="G240" s="195"/>
      <c r="H240" s="199">
        <v>40.36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193</v>
      </c>
      <c r="AU240" s="205" t="s">
        <v>141</v>
      </c>
      <c r="AV240" s="13" t="s">
        <v>141</v>
      </c>
      <c r="AW240" s="13" t="s">
        <v>41</v>
      </c>
      <c r="AX240" s="13" t="s">
        <v>79</v>
      </c>
      <c r="AY240" s="205" t="s">
        <v>132</v>
      </c>
    </row>
    <row r="241" spans="1:65" s="14" customFormat="1">
      <c r="B241" s="206"/>
      <c r="C241" s="207"/>
      <c r="D241" s="196" t="s">
        <v>193</v>
      </c>
      <c r="E241" s="208" t="s">
        <v>32</v>
      </c>
      <c r="F241" s="209" t="s">
        <v>195</v>
      </c>
      <c r="G241" s="207"/>
      <c r="H241" s="210">
        <v>40.36</v>
      </c>
      <c r="I241" s="211"/>
      <c r="J241" s="207"/>
      <c r="K241" s="207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193</v>
      </c>
      <c r="AU241" s="216" t="s">
        <v>141</v>
      </c>
      <c r="AV241" s="14" t="s">
        <v>150</v>
      </c>
      <c r="AW241" s="14" t="s">
        <v>41</v>
      </c>
      <c r="AX241" s="14" t="s">
        <v>21</v>
      </c>
      <c r="AY241" s="216" t="s">
        <v>132</v>
      </c>
    </row>
    <row r="242" spans="1:65" s="2" customFormat="1" ht="14.45" customHeight="1">
      <c r="A242" s="36"/>
      <c r="B242" s="37"/>
      <c r="C242" s="176" t="s">
        <v>500</v>
      </c>
      <c r="D242" s="176" t="s">
        <v>135</v>
      </c>
      <c r="E242" s="177" t="s">
        <v>362</v>
      </c>
      <c r="F242" s="178" t="s">
        <v>363</v>
      </c>
      <c r="G242" s="179" t="s">
        <v>191</v>
      </c>
      <c r="H242" s="180">
        <v>388.89499999999998</v>
      </c>
      <c r="I242" s="181"/>
      <c r="J242" s="182">
        <f>ROUND(I242*H242,2)</f>
        <v>0</v>
      </c>
      <c r="K242" s="178" t="s">
        <v>139</v>
      </c>
      <c r="L242" s="41"/>
      <c r="M242" s="183" t="s">
        <v>32</v>
      </c>
      <c r="N242" s="184" t="s">
        <v>51</v>
      </c>
      <c r="O242" s="66"/>
      <c r="P242" s="185">
        <f>O242*H242</f>
        <v>0</v>
      </c>
      <c r="Q242" s="185">
        <v>0</v>
      </c>
      <c r="R242" s="185">
        <f>Q242*H242</f>
        <v>0</v>
      </c>
      <c r="S242" s="185">
        <v>0</v>
      </c>
      <c r="T242" s="18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7" t="s">
        <v>150</v>
      </c>
      <c r="AT242" s="187" t="s">
        <v>135</v>
      </c>
      <c r="AU242" s="187" t="s">
        <v>141</v>
      </c>
      <c r="AY242" s="18" t="s">
        <v>132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18" t="s">
        <v>141</v>
      </c>
      <c r="BK242" s="188">
        <f>ROUND(I242*H242,2)</f>
        <v>0</v>
      </c>
      <c r="BL242" s="18" t="s">
        <v>150</v>
      </c>
      <c r="BM242" s="187" t="s">
        <v>1669</v>
      </c>
    </row>
    <row r="243" spans="1:65" s="13" customFormat="1">
      <c r="B243" s="194"/>
      <c r="C243" s="195"/>
      <c r="D243" s="196" t="s">
        <v>193</v>
      </c>
      <c r="E243" s="197" t="s">
        <v>32</v>
      </c>
      <c r="F243" s="198" t="s">
        <v>1475</v>
      </c>
      <c r="G243" s="195"/>
      <c r="H243" s="199">
        <v>388.89499999999998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193</v>
      </c>
      <c r="AU243" s="205" t="s">
        <v>141</v>
      </c>
      <c r="AV243" s="13" t="s">
        <v>141</v>
      </c>
      <c r="AW243" s="13" t="s">
        <v>41</v>
      </c>
      <c r="AX243" s="13" t="s">
        <v>79</v>
      </c>
      <c r="AY243" s="205" t="s">
        <v>132</v>
      </c>
    </row>
    <row r="244" spans="1:65" s="14" customFormat="1">
      <c r="B244" s="206"/>
      <c r="C244" s="207"/>
      <c r="D244" s="196" t="s">
        <v>193</v>
      </c>
      <c r="E244" s="208" t="s">
        <v>32</v>
      </c>
      <c r="F244" s="209" t="s">
        <v>195</v>
      </c>
      <c r="G244" s="207"/>
      <c r="H244" s="210">
        <v>388.89499999999998</v>
      </c>
      <c r="I244" s="211"/>
      <c r="J244" s="207"/>
      <c r="K244" s="207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193</v>
      </c>
      <c r="AU244" s="216" t="s">
        <v>141</v>
      </c>
      <c r="AV244" s="14" t="s">
        <v>150</v>
      </c>
      <c r="AW244" s="14" t="s">
        <v>41</v>
      </c>
      <c r="AX244" s="14" t="s">
        <v>21</v>
      </c>
      <c r="AY244" s="216" t="s">
        <v>132</v>
      </c>
    </row>
    <row r="245" spans="1:65" s="2" customFormat="1" ht="14.45" customHeight="1">
      <c r="A245" s="36"/>
      <c r="B245" s="37"/>
      <c r="C245" s="176" t="s">
        <v>504</v>
      </c>
      <c r="D245" s="176" t="s">
        <v>135</v>
      </c>
      <c r="E245" s="177" t="s">
        <v>367</v>
      </c>
      <c r="F245" s="178" t="s">
        <v>368</v>
      </c>
      <c r="G245" s="179" t="s">
        <v>191</v>
      </c>
      <c r="H245" s="180">
        <v>83.6</v>
      </c>
      <c r="I245" s="181"/>
      <c r="J245" s="182">
        <f>ROUND(I245*H245,2)</f>
        <v>0</v>
      </c>
      <c r="K245" s="178" t="s">
        <v>32</v>
      </c>
      <c r="L245" s="41"/>
      <c r="M245" s="183" t="s">
        <v>32</v>
      </c>
      <c r="N245" s="184" t="s">
        <v>51</v>
      </c>
      <c r="O245" s="66"/>
      <c r="P245" s="185">
        <f>O245*H245</f>
        <v>0</v>
      </c>
      <c r="Q245" s="185">
        <v>2.4E-2</v>
      </c>
      <c r="R245" s="185">
        <f>Q245*H245</f>
        <v>2.0063999999999997</v>
      </c>
      <c r="S245" s="185">
        <v>2.4E-2</v>
      </c>
      <c r="T245" s="186">
        <f>S245*H245</f>
        <v>2.0063999999999997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7" t="s">
        <v>150</v>
      </c>
      <c r="AT245" s="187" t="s">
        <v>135</v>
      </c>
      <c r="AU245" s="187" t="s">
        <v>141</v>
      </c>
      <c r="AY245" s="18" t="s">
        <v>132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18" t="s">
        <v>141</v>
      </c>
      <c r="BK245" s="188">
        <f>ROUND(I245*H245,2)</f>
        <v>0</v>
      </c>
      <c r="BL245" s="18" t="s">
        <v>150</v>
      </c>
      <c r="BM245" s="187" t="s">
        <v>1670</v>
      </c>
    </row>
    <row r="246" spans="1:65" s="2" customFormat="1" ht="24.2" customHeight="1">
      <c r="A246" s="36"/>
      <c r="B246" s="37"/>
      <c r="C246" s="176" t="s">
        <v>508</v>
      </c>
      <c r="D246" s="176" t="s">
        <v>135</v>
      </c>
      <c r="E246" s="177" t="s">
        <v>371</v>
      </c>
      <c r="F246" s="178" t="s">
        <v>372</v>
      </c>
      <c r="G246" s="179" t="s">
        <v>373</v>
      </c>
      <c r="H246" s="180">
        <v>2</v>
      </c>
      <c r="I246" s="181"/>
      <c r="J246" s="182">
        <f>ROUND(I246*H246,2)</f>
        <v>0</v>
      </c>
      <c r="K246" s="178" t="s">
        <v>139</v>
      </c>
      <c r="L246" s="41"/>
      <c r="M246" s="183" t="s">
        <v>32</v>
      </c>
      <c r="N246" s="184" t="s">
        <v>51</v>
      </c>
      <c r="O246" s="66"/>
      <c r="P246" s="185">
        <f>O246*H246</f>
        <v>0</v>
      </c>
      <c r="Q246" s="185">
        <v>1.7770000000000001E-2</v>
      </c>
      <c r="R246" s="185">
        <f>Q246*H246</f>
        <v>3.5540000000000002E-2</v>
      </c>
      <c r="S246" s="185">
        <v>0</v>
      </c>
      <c r="T246" s="18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7" t="s">
        <v>150</v>
      </c>
      <c r="AT246" s="187" t="s">
        <v>135</v>
      </c>
      <c r="AU246" s="187" t="s">
        <v>141</v>
      </c>
      <c r="AY246" s="18" t="s">
        <v>132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18" t="s">
        <v>141</v>
      </c>
      <c r="BK246" s="188">
        <f>ROUND(I246*H246,2)</f>
        <v>0</v>
      </c>
      <c r="BL246" s="18" t="s">
        <v>150</v>
      </c>
      <c r="BM246" s="187" t="s">
        <v>1671</v>
      </c>
    </row>
    <row r="247" spans="1:65" s="2" customFormat="1" ht="14.45" customHeight="1">
      <c r="A247" s="36"/>
      <c r="B247" s="37"/>
      <c r="C247" s="217" t="s">
        <v>512</v>
      </c>
      <c r="D247" s="217" t="s">
        <v>234</v>
      </c>
      <c r="E247" s="218" t="s">
        <v>376</v>
      </c>
      <c r="F247" s="219" t="s">
        <v>377</v>
      </c>
      <c r="G247" s="220" t="s">
        <v>373</v>
      </c>
      <c r="H247" s="221">
        <v>2</v>
      </c>
      <c r="I247" s="222"/>
      <c r="J247" s="223">
        <f>ROUND(I247*H247,2)</f>
        <v>0</v>
      </c>
      <c r="K247" s="219" t="s">
        <v>139</v>
      </c>
      <c r="L247" s="224"/>
      <c r="M247" s="225" t="s">
        <v>32</v>
      </c>
      <c r="N247" s="226" t="s">
        <v>51</v>
      </c>
      <c r="O247" s="66"/>
      <c r="P247" s="185">
        <f>O247*H247</f>
        <v>0</v>
      </c>
      <c r="Q247" s="185">
        <v>1.992E-2</v>
      </c>
      <c r="R247" s="185">
        <f>Q247*H247</f>
        <v>3.984E-2</v>
      </c>
      <c r="S247" s="185">
        <v>0</v>
      </c>
      <c r="T247" s="18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7" t="s">
        <v>218</v>
      </c>
      <c r="AT247" s="187" t="s">
        <v>234</v>
      </c>
      <c r="AU247" s="187" t="s">
        <v>141</v>
      </c>
      <c r="AY247" s="18" t="s">
        <v>132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18" t="s">
        <v>141</v>
      </c>
      <c r="BK247" s="188">
        <f>ROUND(I247*H247,2)</f>
        <v>0</v>
      </c>
      <c r="BL247" s="18" t="s">
        <v>150</v>
      </c>
      <c r="BM247" s="187" t="s">
        <v>1672</v>
      </c>
    </row>
    <row r="248" spans="1:65" s="12" customFormat="1" ht="22.9" customHeight="1">
      <c r="B248" s="160"/>
      <c r="C248" s="161"/>
      <c r="D248" s="162" t="s">
        <v>78</v>
      </c>
      <c r="E248" s="174" t="s">
        <v>224</v>
      </c>
      <c r="F248" s="174" t="s">
        <v>395</v>
      </c>
      <c r="G248" s="161"/>
      <c r="H248" s="161"/>
      <c r="I248" s="164"/>
      <c r="J248" s="175">
        <f>BK248</f>
        <v>0</v>
      </c>
      <c r="K248" s="161"/>
      <c r="L248" s="166"/>
      <c r="M248" s="167"/>
      <c r="N248" s="168"/>
      <c r="O248" s="168"/>
      <c r="P248" s="169">
        <f>SUM(P249:P269)</f>
        <v>0</v>
      </c>
      <c r="Q248" s="168"/>
      <c r="R248" s="169">
        <f>SUM(R249:R269)</f>
        <v>4.739680000000001E-2</v>
      </c>
      <c r="S248" s="168"/>
      <c r="T248" s="170">
        <f>SUM(T249:T269)</f>
        <v>11.596753000000001</v>
      </c>
      <c r="AR248" s="171" t="s">
        <v>21</v>
      </c>
      <c r="AT248" s="172" t="s">
        <v>78</v>
      </c>
      <c r="AU248" s="172" t="s">
        <v>21</v>
      </c>
      <c r="AY248" s="171" t="s">
        <v>132</v>
      </c>
      <c r="BK248" s="173">
        <f>SUM(BK249:BK269)</f>
        <v>0</v>
      </c>
    </row>
    <row r="249" spans="1:65" s="2" customFormat="1" ht="24.2" customHeight="1">
      <c r="A249" s="36"/>
      <c r="B249" s="37"/>
      <c r="C249" s="176" t="s">
        <v>516</v>
      </c>
      <c r="D249" s="176" t="s">
        <v>135</v>
      </c>
      <c r="E249" s="177" t="s">
        <v>906</v>
      </c>
      <c r="F249" s="178" t="s">
        <v>907</v>
      </c>
      <c r="G249" s="179" t="s">
        <v>221</v>
      </c>
      <c r="H249" s="180">
        <v>6.8</v>
      </c>
      <c r="I249" s="181"/>
      <c r="J249" s="182">
        <f>ROUND(I249*H249,2)</f>
        <v>0</v>
      </c>
      <c r="K249" s="178" t="s">
        <v>139</v>
      </c>
      <c r="L249" s="41"/>
      <c r="M249" s="183" t="s">
        <v>32</v>
      </c>
      <c r="N249" s="184" t="s">
        <v>51</v>
      </c>
      <c r="O249" s="66"/>
      <c r="P249" s="185">
        <f>O249*H249</f>
        <v>0</v>
      </c>
      <c r="Q249" s="185">
        <v>5.0000000000000002E-5</v>
      </c>
      <c r="R249" s="185">
        <f>Q249*H249</f>
        <v>3.4000000000000002E-4</v>
      </c>
      <c r="S249" s="185">
        <v>0</v>
      </c>
      <c r="T249" s="18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7" t="s">
        <v>150</v>
      </c>
      <c r="AT249" s="187" t="s">
        <v>135</v>
      </c>
      <c r="AU249" s="187" t="s">
        <v>141</v>
      </c>
      <c r="AY249" s="18" t="s">
        <v>132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18" t="s">
        <v>141</v>
      </c>
      <c r="BK249" s="188">
        <f>ROUND(I249*H249,2)</f>
        <v>0</v>
      </c>
      <c r="BL249" s="18" t="s">
        <v>150</v>
      </c>
      <c r="BM249" s="187" t="s">
        <v>1673</v>
      </c>
    </row>
    <row r="250" spans="1:65" s="13" customFormat="1">
      <c r="B250" s="194"/>
      <c r="C250" s="195"/>
      <c r="D250" s="196" t="s">
        <v>193</v>
      </c>
      <c r="E250" s="197" t="s">
        <v>32</v>
      </c>
      <c r="F250" s="198" t="s">
        <v>851</v>
      </c>
      <c r="G250" s="195"/>
      <c r="H250" s="199">
        <v>6.8</v>
      </c>
      <c r="I250" s="200"/>
      <c r="J250" s="195"/>
      <c r="K250" s="195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193</v>
      </c>
      <c r="AU250" s="205" t="s">
        <v>141</v>
      </c>
      <c r="AV250" s="13" t="s">
        <v>141</v>
      </c>
      <c r="AW250" s="13" t="s">
        <v>41</v>
      </c>
      <c r="AX250" s="13" t="s">
        <v>21</v>
      </c>
      <c r="AY250" s="205" t="s">
        <v>132</v>
      </c>
    </row>
    <row r="251" spans="1:65" s="2" customFormat="1" ht="24.2" customHeight="1">
      <c r="A251" s="36"/>
      <c r="B251" s="37"/>
      <c r="C251" s="176" t="s">
        <v>520</v>
      </c>
      <c r="D251" s="176" t="s">
        <v>135</v>
      </c>
      <c r="E251" s="177" t="s">
        <v>397</v>
      </c>
      <c r="F251" s="178" t="s">
        <v>398</v>
      </c>
      <c r="G251" s="179" t="s">
        <v>191</v>
      </c>
      <c r="H251" s="180">
        <v>427.6</v>
      </c>
      <c r="I251" s="181"/>
      <c r="J251" s="182">
        <f>ROUND(I251*H251,2)</f>
        <v>0</v>
      </c>
      <c r="K251" s="178" t="s">
        <v>139</v>
      </c>
      <c r="L251" s="41"/>
      <c r="M251" s="183" t="s">
        <v>32</v>
      </c>
      <c r="N251" s="184" t="s">
        <v>51</v>
      </c>
      <c r="O251" s="66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7" t="s">
        <v>150</v>
      </c>
      <c r="AT251" s="187" t="s">
        <v>135</v>
      </c>
      <c r="AU251" s="187" t="s">
        <v>141</v>
      </c>
      <c r="AY251" s="18" t="s">
        <v>132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18" t="s">
        <v>141</v>
      </c>
      <c r="BK251" s="188">
        <f>ROUND(I251*H251,2)</f>
        <v>0</v>
      </c>
      <c r="BL251" s="18" t="s">
        <v>150</v>
      </c>
      <c r="BM251" s="187" t="s">
        <v>1674</v>
      </c>
    </row>
    <row r="252" spans="1:65" s="13" customFormat="1">
      <c r="B252" s="194"/>
      <c r="C252" s="195"/>
      <c r="D252" s="196" t="s">
        <v>193</v>
      </c>
      <c r="E252" s="197" t="s">
        <v>32</v>
      </c>
      <c r="F252" s="198" t="s">
        <v>1675</v>
      </c>
      <c r="G252" s="195"/>
      <c r="H252" s="199">
        <v>427.6</v>
      </c>
      <c r="I252" s="200"/>
      <c r="J252" s="195"/>
      <c r="K252" s="195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193</v>
      </c>
      <c r="AU252" s="205" t="s">
        <v>141</v>
      </c>
      <c r="AV252" s="13" t="s">
        <v>141</v>
      </c>
      <c r="AW252" s="13" t="s">
        <v>41</v>
      </c>
      <c r="AX252" s="13" t="s">
        <v>79</v>
      </c>
      <c r="AY252" s="205" t="s">
        <v>132</v>
      </c>
    </row>
    <row r="253" spans="1:65" s="14" customFormat="1">
      <c r="B253" s="206"/>
      <c r="C253" s="207"/>
      <c r="D253" s="196" t="s">
        <v>193</v>
      </c>
      <c r="E253" s="208" t="s">
        <v>32</v>
      </c>
      <c r="F253" s="209" t="s">
        <v>195</v>
      </c>
      <c r="G253" s="207"/>
      <c r="H253" s="210">
        <v>427.6</v>
      </c>
      <c r="I253" s="211"/>
      <c r="J253" s="207"/>
      <c r="K253" s="207"/>
      <c r="L253" s="212"/>
      <c r="M253" s="213"/>
      <c r="N253" s="214"/>
      <c r="O253" s="214"/>
      <c r="P253" s="214"/>
      <c r="Q253" s="214"/>
      <c r="R253" s="214"/>
      <c r="S253" s="214"/>
      <c r="T253" s="215"/>
      <c r="AT253" s="216" t="s">
        <v>193</v>
      </c>
      <c r="AU253" s="216" t="s">
        <v>141</v>
      </c>
      <c r="AV253" s="14" t="s">
        <v>150</v>
      </c>
      <c r="AW253" s="14" t="s">
        <v>41</v>
      </c>
      <c r="AX253" s="14" t="s">
        <v>21</v>
      </c>
      <c r="AY253" s="216" t="s">
        <v>132</v>
      </c>
    </row>
    <row r="254" spans="1:65" s="2" customFormat="1" ht="24.2" customHeight="1">
      <c r="A254" s="36"/>
      <c r="B254" s="37"/>
      <c r="C254" s="176" t="s">
        <v>524</v>
      </c>
      <c r="D254" s="176" t="s">
        <v>135</v>
      </c>
      <c r="E254" s="177" t="s">
        <v>402</v>
      </c>
      <c r="F254" s="178" t="s">
        <v>403</v>
      </c>
      <c r="G254" s="179" t="s">
        <v>191</v>
      </c>
      <c r="H254" s="180">
        <v>12828</v>
      </c>
      <c r="I254" s="181"/>
      <c r="J254" s="182">
        <f>ROUND(I254*H254,2)</f>
        <v>0</v>
      </c>
      <c r="K254" s="178" t="s">
        <v>139</v>
      </c>
      <c r="L254" s="41"/>
      <c r="M254" s="183" t="s">
        <v>32</v>
      </c>
      <c r="N254" s="184" t="s">
        <v>51</v>
      </c>
      <c r="O254" s="66"/>
      <c r="P254" s="185">
        <f>O254*H254</f>
        <v>0</v>
      </c>
      <c r="Q254" s="185">
        <v>0</v>
      </c>
      <c r="R254" s="185">
        <f>Q254*H254</f>
        <v>0</v>
      </c>
      <c r="S254" s="185">
        <v>0</v>
      </c>
      <c r="T254" s="18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7" t="s">
        <v>150</v>
      </c>
      <c r="AT254" s="187" t="s">
        <v>135</v>
      </c>
      <c r="AU254" s="187" t="s">
        <v>141</v>
      </c>
      <c r="AY254" s="18" t="s">
        <v>132</v>
      </c>
      <c r="BE254" s="188">
        <f>IF(N254="základní",J254,0)</f>
        <v>0</v>
      </c>
      <c r="BF254" s="188">
        <f>IF(N254="snížená",J254,0)</f>
        <v>0</v>
      </c>
      <c r="BG254" s="188">
        <f>IF(N254="zákl. přenesená",J254,0)</f>
        <v>0</v>
      </c>
      <c r="BH254" s="188">
        <f>IF(N254="sníž. přenesená",J254,0)</f>
        <v>0</v>
      </c>
      <c r="BI254" s="188">
        <f>IF(N254="nulová",J254,0)</f>
        <v>0</v>
      </c>
      <c r="BJ254" s="18" t="s">
        <v>141</v>
      </c>
      <c r="BK254" s="188">
        <f>ROUND(I254*H254,2)</f>
        <v>0</v>
      </c>
      <c r="BL254" s="18" t="s">
        <v>150</v>
      </c>
      <c r="BM254" s="187" t="s">
        <v>1676</v>
      </c>
    </row>
    <row r="255" spans="1:65" s="13" customFormat="1">
      <c r="B255" s="194"/>
      <c r="C255" s="195"/>
      <c r="D255" s="196" t="s">
        <v>193</v>
      </c>
      <c r="E255" s="197" t="s">
        <v>32</v>
      </c>
      <c r="F255" s="198" t="s">
        <v>1677</v>
      </c>
      <c r="G255" s="195"/>
      <c r="H255" s="199">
        <v>12828</v>
      </c>
      <c r="I255" s="200"/>
      <c r="J255" s="195"/>
      <c r="K255" s="195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193</v>
      </c>
      <c r="AU255" s="205" t="s">
        <v>141</v>
      </c>
      <c r="AV255" s="13" t="s">
        <v>141</v>
      </c>
      <c r="AW255" s="13" t="s">
        <v>41</v>
      </c>
      <c r="AX255" s="13" t="s">
        <v>79</v>
      </c>
      <c r="AY255" s="205" t="s">
        <v>132</v>
      </c>
    </row>
    <row r="256" spans="1:65" s="14" customFormat="1">
      <c r="B256" s="206"/>
      <c r="C256" s="207"/>
      <c r="D256" s="196" t="s">
        <v>193</v>
      </c>
      <c r="E256" s="208" t="s">
        <v>32</v>
      </c>
      <c r="F256" s="209" t="s">
        <v>195</v>
      </c>
      <c r="G256" s="207"/>
      <c r="H256" s="210">
        <v>12828</v>
      </c>
      <c r="I256" s="211"/>
      <c r="J256" s="207"/>
      <c r="K256" s="207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193</v>
      </c>
      <c r="AU256" s="216" t="s">
        <v>141</v>
      </c>
      <c r="AV256" s="14" t="s">
        <v>150</v>
      </c>
      <c r="AW256" s="14" t="s">
        <v>41</v>
      </c>
      <c r="AX256" s="14" t="s">
        <v>21</v>
      </c>
      <c r="AY256" s="216" t="s">
        <v>132</v>
      </c>
    </row>
    <row r="257" spans="1:65" s="2" customFormat="1" ht="24.2" customHeight="1">
      <c r="A257" s="36"/>
      <c r="B257" s="37"/>
      <c r="C257" s="176" t="s">
        <v>528</v>
      </c>
      <c r="D257" s="176" t="s">
        <v>135</v>
      </c>
      <c r="E257" s="177" t="s">
        <v>407</v>
      </c>
      <c r="F257" s="178" t="s">
        <v>408</v>
      </c>
      <c r="G257" s="179" t="s">
        <v>191</v>
      </c>
      <c r="H257" s="180">
        <v>427.6</v>
      </c>
      <c r="I257" s="181"/>
      <c r="J257" s="182">
        <f>ROUND(I257*H257,2)</f>
        <v>0</v>
      </c>
      <c r="K257" s="178" t="s">
        <v>139</v>
      </c>
      <c r="L257" s="41"/>
      <c r="M257" s="183" t="s">
        <v>32</v>
      </c>
      <c r="N257" s="184" t="s">
        <v>51</v>
      </c>
      <c r="O257" s="66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7" t="s">
        <v>150</v>
      </c>
      <c r="AT257" s="187" t="s">
        <v>135</v>
      </c>
      <c r="AU257" s="187" t="s">
        <v>141</v>
      </c>
      <c r="AY257" s="18" t="s">
        <v>132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18" t="s">
        <v>141</v>
      </c>
      <c r="BK257" s="188">
        <f>ROUND(I257*H257,2)</f>
        <v>0</v>
      </c>
      <c r="BL257" s="18" t="s">
        <v>150</v>
      </c>
      <c r="BM257" s="187" t="s">
        <v>1678</v>
      </c>
    </row>
    <row r="258" spans="1:65" s="2" customFormat="1" ht="14.45" customHeight="1">
      <c r="A258" s="36"/>
      <c r="B258" s="37"/>
      <c r="C258" s="176" t="s">
        <v>532</v>
      </c>
      <c r="D258" s="176" t="s">
        <v>135</v>
      </c>
      <c r="E258" s="177" t="s">
        <v>411</v>
      </c>
      <c r="F258" s="178" t="s">
        <v>412</v>
      </c>
      <c r="G258" s="179" t="s">
        <v>191</v>
      </c>
      <c r="H258" s="180">
        <v>427.6</v>
      </c>
      <c r="I258" s="181"/>
      <c r="J258" s="182">
        <f>ROUND(I258*H258,2)</f>
        <v>0</v>
      </c>
      <c r="K258" s="178" t="s">
        <v>139</v>
      </c>
      <c r="L258" s="41"/>
      <c r="M258" s="183" t="s">
        <v>32</v>
      </c>
      <c r="N258" s="184" t="s">
        <v>51</v>
      </c>
      <c r="O258" s="66"/>
      <c r="P258" s="185">
        <f>O258*H258</f>
        <v>0</v>
      </c>
      <c r="Q258" s="185">
        <v>0</v>
      </c>
      <c r="R258" s="185">
        <f>Q258*H258</f>
        <v>0</v>
      </c>
      <c r="S258" s="185">
        <v>0</v>
      </c>
      <c r="T258" s="18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7" t="s">
        <v>150</v>
      </c>
      <c r="AT258" s="187" t="s">
        <v>135</v>
      </c>
      <c r="AU258" s="187" t="s">
        <v>141</v>
      </c>
      <c r="AY258" s="18" t="s">
        <v>132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18" t="s">
        <v>141</v>
      </c>
      <c r="BK258" s="188">
        <f>ROUND(I258*H258,2)</f>
        <v>0</v>
      </c>
      <c r="BL258" s="18" t="s">
        <v>150</v>
      </c>
      <c r="BM258" s="187" t="s">
        <v>1679</v>
      </c>
    </row>
    <row r="259" spans="1:65" s="2" customFormat="1" ht="14.45" customHeight="1">
      <c r="A259" s="36"/>
      <c r="B259" s="37"/>
      <c r="C259" s="176" t="s">
        <v>536</v>
      </c>
      <c r="D259" s="176" t="s">
        <v>135</v>
      </c>
      <c r="E259" s="177" t="s">
        <v>415</v>
      </c>
      <c r="F259" s="178" t="s">
        <v>416</v>
      </c>
      <c r="G259" s="179" t="s">
        <v>191</v>
      </c>
      <c r="H259" s="180">
        <v>12828</v>
      </c>
      <c r="I259" s="181"/>
      <c r="J259" s="182">
        <f>ROUND(I259*H259,2)</f>
        <v>0</v>
      </c>
      <c r="K259" s="178" t="s">
        <v>139</v>
      </c>
      <c r="L259" s="41"/>
      <c r="M259" s="183" t="s">
        <v>32</v>
      </c>
      <c r="N259" s="184" t="s">
        <v>51</v>
      </c>
      <c r="O259" s="66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7" t="s">
        <v>150</v>
      </c>
      <c r="AT259" s="187" t="s">
        <v>135</v>
      </c>
      <c r="AU259" s="187" t="s">
        <v>141</v>
      </c>
      <c r="AY259" s="18" t="s">
        <v>132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18" t="s">
        <v>141</v>
      </c>
      <c r="BK259" s="188">
        <f>ROUND(I259*H259,2)</f>
        <v>0</v>
      </c>
      <c r="BL259" s="18" t="s">
        <v>150</v>
      </c>
      <c r="BM259" s="187" t="s">
        <v>1680</v>
      </c>
    </row>
    <row r="260" spans="1:65" s="13" customFormat="1">
      <c r="B260" s="194"/>
      <c r="C260" s="195"/>
      <c r="D260" s="196" t="s">
        <v>193</v>
      </c>
      <c r="E260" s="195"/>
      <c r="F260" s="198" t="s">
        <v>1681</v>
      </c>
      <c r="G260" s="195"/>
      <c r="H260" s="199">
        <v>12828</v>
      </c>
      <c r="I260" s="200"/>
      <c r="J260" s="195"/>
      <c r="K260" s="195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193</v>
      </c>
      <c r="AU260" s="205" t="s">
        <v>141</v>
      </c>
      <c r="AV260" s="13" t="s">
        <v>141</v>
      </c>
      <c r="AW260" s="13" t="s">
        <v>4</v>
      </c>
      <c r="AX260" s="13" t="s">
        <v>21</v>
      </c>
      <c r="AY260" s="205" t="s">
        <v>132</v>
      </c>
    </row>
    <row r="261" spans="1:65" s="2" customFormat="1" ht="14.45" customHeight="1">
      <c r="A261" s="36"/>
      <c r="B261" s="37"/>
      <c r="C261" s="176" t="s">
        <v>540</v>
      </c>
      <c r="D261" s="176" t="s">
        <v>135</v>
      </c>
      <c r="E261" s="177" t="s">
        <v>420</v>
      </c>
      <c r="F261" s="178" t="s">
        <v>421</v>
      </c>
      <c r="G261" s="179" t="s">
        <v>191</v>
      </c>
      <c r="H261" s="180">
        <v>427.6</v>
      </c>
      <c r="I261" s="181"/>
      <c r="J261" s="182">
        <f>ROUND(I261*H261,2)</f>
        <v>0</v>
      </c>
      <c r="K261" s="178" t="s">
        <v>139</v>
      </c>
      <c r="L261" s="41"/>
      <c r="M261" s="183" t="s">
        <v>32</v>
      </c>
      <c r="N261" s="184" t="s">
        <v>51</v>
      </c>
      <c r="O261" s="66"/>
      <c r="P261" s="185">
        <f>O261*H261</f>
        <v>0</v>
      </c>
      <c r="Q261" s="185">
        <v>0</v>
      </c>
      <c r="R261" s="185">
        <f>Q261*H261</f>
        <v>0</v>
      </c>
      <c r="S261" s="185">
        <v>0</v>
      </c>
      <c r="T261" s="18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7" t="s">
        <v>150</v>
      </c>
      <c r="AT261" s="187" t="s">
        <v>135</v>
      </c>
      <c r="AU261" s="187" t="s">
        <v>141</v>
      </c>
      <c r="AY261" s="18" t="s">
        <v>132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18" t="s">
        <v>141</v>
      </c>
      <c r="BK261" s="188">
        <f>ROUND(I261*H261,2)</f>
        <v>0</v>
      </c>
      <c r="BL261" s="18" t="s">
        <v>150</v>
      </c>
      <c r="BM261" s="187" t="s">
        <v>1682</v>
      </c>
    </row>
    <row r="262" spans="1:65" s="2" customFormat="1" ht="24.2" customHeight="1">
      <c r="A262" s="36"/>
      <c r="B262" s="37"/>
      <c r="C262" s="176" t="s">
        <v>544</v>
      </c>
      <c r="D262" s="176" t="s">
        <v>135</v>
      </c>
      <c r="E262" s="177" t="s">
        <v>424</v>
      </c>
      <c r="F262" s="178" t="s">
        <v>425</v>
      </c>
      <c r="G262" s="179" t="s">
        <v>191</v>
      </c>
      <c r="H262" s="180">
        <v>22.8</v>
      </c>
      <c r="I262" s="181"/>
      <c r="J262" s="182">
        <f>ROUND(I262*H262,2)</f>
        <v>0</v>
      </c>
      <c r="K262" s="178" t="s">
        <v>139</v>
      </c>
      <c r="L262" s="41"/>
      <c r="M262" s="183" t="s">
        <v>32</v>
      </c>
      <c r="N262" s="184" t="s">
        <v>51</v>
      </c>
      <c r="O262" s="66"/>
      <c r="P262" s="185">
        <f>O262*H262</f>
        <v>0</v>
      </c>
      <c r="Q262" s="185">
        <v>2.1000000000000001E-4</v>
      </c>
      <c r="R262" s="185">
        <f>Q262*H262</f>
        <v>4.7880000000000006E-3</v>
      </c>
      <c r="S262" s="185">
        <v>0</v>
      </c>
      <c r="T262" s="18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7" t="s">
        <v>150</v>
      </c>
      <c r="AT262" s="187" t="s">
        <v>135</v>
      </c>
      <c r="AU262" s="187" t="s">
        <v>141</v>
      </c>
      <c r="AY262" s="18" t="s">
        <v>132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18" t="s">
        <v>141</v>
      </c>
      <c r="BK262" s="188">
        <f>ROUND(I262*H262,2)</f>
        <v>0</v>
      </c>
      <c r="BL262" s="18" t="s">
        <v>150</v>
      </c>
      <c r="BM262" s="187" t="s">
        <v>1683</v>
      </c>
    </row>
    <row r="263" spans="1:65" s="2" customFormat="1" ht="24.2" customHeight="1">
      <c r="A263" s="36"/>
      <c r="B263" s="37"/>
      <c r="C263" s="176" t="s">
        <v>548</v>
      </c>
      <c r="D263" s="176" t="s">
        <v>135</v>
      </c>
      <c r="E263" s="177" t="s">
        <v>432</v>
      </c>
      <c r="F263" s="178" t="s">
        <v>433</v>
      </c>
      <c r="G263" s="179" t="s">
        <v>191</v>
      </c>
      <c r="H263" s="180">
        <v>83.563000000000002</v>
      </c>
      <c r="I263" s="181"/>
      <c r="J263" s="182">
        <f>ROUND(I263*H263,2)</f>
        <v>0</v>
      </c>
      <c r="K263" s="178" t="s">
        <v>139</v>
      </c>
      <c r="L263" s="41"/>
      <c r="M263" s="183" t="s">
        <v>32</v>
      </c>
      <c r="N263" s="184" t="s">
        <v>51</v>
      </c>
      <c r="O263" s="66"/>
      <c r="P263" s="185">
        <f>O263*H263</f>
        <v>0</v>
      </c>
      <c r="Q263" s="185">
        <v>0</v>
      </c>
      <c r="R263" s="185">
        <f>Q263*H263</f>
        <v>0</v>
      </c>
      <c r="S263" s="185">
        <v>0.13100000000000001</v>
      </c>
      <c r="T263" s="186">
        <f>S263*H263</f>
        <v>10.946753000000001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7" t="s">
        <v>150</v>
      </c>
      <c r="AT263" s="187" t="s">
        <v>135</v>
      </c>
      <c r="AU263" s="187" t="s">
        <v>141</v>
      </c>
      <c r="AY263" s="18" t="s">
        <v>132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8" t="s">
        <v>141</v>
      </c>
      <c r="BK263" s="188">
        <f>ROUND(I263*H263,2)</f>
        <v>0</v>
      </c>
      <c r="BL263" s="18" t="s">
        <v>150</v>
      </c>
      <c r="BM263" s="187" t="s">
        <v>1684</v>
      </c>
    </row>
    <row r="264" spans="1:65" s="13" customFormat="1">
      <c r="B264" s="194"/>
      <c r="C264" s="195"/>
      <c r="D264" s="196" t="s">
        <v>193</v>
      </c>
      <c r="E264" s="197" t="s">
        <v>32</v>
      </c>
      <c r="F264" s="198" t="s">
        <v>1685</v>
      </c>
      <c r="G264" s="195"/>
      <c r="H264" s="199">
        <v>83.563000000000002</v>
      </c>
      <c r="I264" s="200"/>
      <c r="J264" s="195"/>
      <c r="K264" s="195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193</v>
      </c>
      <c r="AU264" s="205" t="s">
        <v>141</v>
      </c>
      <c r="AV264" s="13" t="s">
        <v>141</v>
      </c>
      <c r="AW264" s="13" t="s">
        <v>41</v>
      </c>
      <c r="AX264" s="13" t="s">
        <v>79</v>
      </c>
      <c r="AY264" s="205" t="s">
        <v>132</v>
      </c>
    </row>
    <row r="265" spans="1:65" s="14" customFormat="1">
      <c r="B265" s="206"/>
      <c r="C265" s="207"/>
      <c r="D265" s="196" t="s">
        <v>193</v>
      </c>
      <c r="E265" s="208" t="s">
        <v>32</v>
      </c>
      <c r="F265" s="209" t="s">
        <v>195</v>
      </c>
      <c r="G265" s="207"/>
      <c r="H265" s="210">
        <v>83.563000000000002</v>
      </c>
      <c r="I265" s="211"/>
      <c r="J265" s="207"/>
      <c r="K265" s="207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193</v>
      </c>
      <c r="AU265" s="216" t="s">
        <v>141</v>
      </c>
      <c r="AV265" s="14" t="s">
        <v>150</v>
      </c>
      <c r="AW265" s="14" t="s">
        <v>41</v>
      </c>
      <c r="AX265" s="14" t="s">
        <v>21</v>
      </c>
      <c r="AY265" s="216" t="s">
        <v>132</v>
      </c>
    </row>
    <row r="266" spans="1:65" s="2" customFormat="1" ht="24.2" customHeight="1">
      <c r="A266" s="36"/>
      <c r="B266" s="37"/>
      <c r="C266" s="176" t="s">
        <v>552</v>
      </c>
      <c r="D266" s="176" t="s">
        <v>135</v>
      </c>
      <c r="E266" s="177" t="s">
        <v>441</v>
      </c>
      <c r="F266" s="178" t="s">
        <v>442</v>
      </c>
      <c r="G266" s="179" t="s">
        <v>191</v>
      </c>
      <c r="H266" s="180">
        <v>65</v>
      </c>
      <c r="I266" s="181"/>
      <c r="J266" s="182">
        <f>ROUND(I266*H266,2)</f>
        <v>0</v>
      </c>
      <c r="K266" s="178" t="s">
        <v>139</v>
      </c>
      <c r="L266" s="41"/>
      <c r="M266" s="183" t="s">
        <v>32</v>
      </c>
      <c r="N266" s="184" t="s">
        <v>51</v>
      </c>
      <c r="O266" s="66"/>
      <c r="P266" s="185">
        <f>O266*H266</f>
        <v>0</v>
      </c>
      <c r="Q266" s="185">
        <v>0</v>
      </c>
      <c r="R266" s="185">
        <f>Q266*H266</f>
        <v>0</v>
      </c>
      <c r="S266" s="185">
        <v>0.01</v>
      </c>
      <c r="T266" s="186">
        <f>S266*H266</f>
        <v>0.65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150</v>
      </c>
      <c r="AT266" s="187" t="s">
        <v>135</v>
      </c>
      <c r="AU266" s="187" t="s">
        <v>141</v>
      </c>
      <c r="AY266" s="18" t="s">
        <v>132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8" t="s">
        <v>141</v>
      </c>
      <c r="BK266" s="188">
        <f>ROUND(I266*H266,2)</f>
        <v>0</v>
      </c>
      <c r="BL266" s="18" t="s">
        <v>150</v>
      </c>
      <c r="BM266" s="187" t="s">
        <v>1686</v>
      </c>
    </row>
    <row r="267" spans="1:65" s="2" customFormat="1" ht="14.45" customHeight="1">
      <c r="A267" s="36"/>
      <c r="B267" s="37"/>
      <c r="C267" s="176" t="s">
        <v>556</v>
      </c>
      <c r="D267" s="176" t="s">
        <v>135</v>
      </c>
      <c r="E267" s="177" t="s">
        <v>923</v>
      </c>
      <c r="F267" s="178" t="s">
        <v>924</v>
      </c>
      <c r="G267" s="179" t="s">
        <v>191</v>
      </c>
      <c r="H267" s="180">
        <v>1.0880000000000001</v>
      </c>
      <c r="I267" s="181"/>
      <c r="J267" s="182">
        <f>ROUND(I267*H267,2)</f>
        <v>0</v>
      </c>
      <c r="K267" s="178" t="s">
        <v>139</v>
      </c>
      <c r="L267" s="41"/>
      <c r="M267" s="183" t="s">
        <v>32</v>
      </c>
      <c r="N267" s="184" t="s">
        <v>51</v>
      </c>
      <c r="O267" s="66"/>
      <c r="P267" s="185">
        <f>O267*H267</f>
        <v>0</v>
      </c>
      <c r="Q267" s="185">
        <v>3.8850000000000003E-2</v>
      </c>
      <c r="R267" s="185">
        <f>Q267*H267</f>
        <v>4.2268800000000009E-2</v>
      </c>
      <c r="S267" s="185">
        <v>0</v>
      </c>
      <c r="T267" s="18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7" t="s">
        <v>150</v>
      </c>
      <c r="AT267" s="187" t="s">
        <v>135</v>
      </c>
      <c r="AU267" s="187" t="s">
        <v>141</v>
      </c>
      <c r="AY267" s="18" t="s">
        <v>132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8" t="s">
        <v>141</v>
      </c>
      <c r="BK267" s="188">
        <f>ROUND(I267*H267,2)</f>
        <v>0</v>
      </c>
      <c r="BL267" s="18" t="s">
        <v>150</v>
      </c>
      <c r="BM267" s="187" t="s">
        <v>1687</v>
      </c>
    </row>
    <row r="268" spans="1:65" s="13" customFormat="1">
      <c r="B268" s="194"/>
      <c r="C268" s="195"/>
      <c r="D268" s="196" t="s">
        <v>193</v>
      </c>
      <c r="E268" s="197" t="s">
        <v>32</v>
      </c>
      <c r="F268" s="198" t="s">
        <v>926</v>
      </c>
      <c r="G268" s="195"/>
      <c r="H268" s="199">
        <v>1.0880000000000001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193</v>
      </c>
      <c r="AU268" s="205" t="s">
        <v>141</v>
      </c>
      <c r="AV268" s="13" t="s">
        <v>141</v>
      </c>
      <c r="AW268" s="13" t="s">
        <v>41</v>
      </c>
      <c r="AX268" s="13" t="s">
        <v>79</v>
      </c>
      <c r="AY268" s="205" t="s">
        <v>132</v>
      </c>
    </row>
    <row r="269" spans="1:65" s="14" customFormat="1">
      <c r="B269" s="206"/>
      <c r="C269" s="207"/>
      <c r="D269" s="196" t="s">
        <v>193</v>
      </c>
      <c r="E269" s="208" t="s">
        <v>32</v>
      </c>
      <c r="F269" s="209" t="s">
        <v>195</v>
      </c>
      <c r="G269" s="207"/>
      <c r="H269" s="210">
        <v>1.0880000000000001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193</v>
      </c>
      <c r="AU269" s="216" t="s">
        <v>141</v>
      </c>
      <c r="AV269" s="14" t="s">
        <v>150</v>
      </c>
      <c r="AW269" s="14" t="s">
        <v>41</v>
      </c>
      <c r="AX269" s="14" t="s">
        <v>21</v>
      </c>
      <c r="AY269" s="216" t="s">
        <v>132</v>
      </c>
    </row>
    <row r="270" spans="1:65" s="12" customFormat="1" ht="22.9" customHeight="1">
      <c r="B270" s="160"/>
      <c r="C270" s="161"/>
      <c r="D270" s="162" t="s">
        <v>78</v>
      </c>
      <c r="E270" s="174" t="s">
        <v>444</v>
      </c>
      <c r="F270" s="174" t="s">
        <v>445</v>
      </c>
      <c r="G270" s="161"/>
      <c r="H270" s="161"/>
      <c r="I270" s="164"/>
      <c r="J270" s="175">
        <f>BK270</f>
        <v>0</v>
      </c>
      <c r="K270" s="161"/>
      <c r="L270" s="166"/>
      <c r="M270" s="167"/>
      <c r="N270" s="168"/>
      <c r="O270" s="168"/>
      <c r="P270" s="169">
        <f>SUM(P271:P276)</f>
        <v>0</v>
      </c>
      <c r="Q270" s="168"/>
      <c r="R270" s="169">
        <f>SUM(R271:R276)</f>
        <v>0</v>
      </c>
      <c r="S270" s="168"/>
      <c r="T270" s="170">
        <f>SUM(T271:T276)</f>
        <v>0</v>
      </c>
      <c r="AR270" s="171" t="s">
        <v>21</v>
      </c>
      <c r="AT270" s="172" t="s">
        <v>78</v>
      </c>
      <c r="AU270" s="172" t="s">
        <v>21</v>
      </c>
      <c r="AY270" s="171" t="s">
        <v>132</v>
      </c>
      <c r="BK270" s="173">
        <f>SUM(BK271:BK276)</f>
        <v>0</v>
      </c>
    </row>
    <row r="271" spans="1:65" s="2" customFormat="1" ht="24.2" customHeight="1">
      <c r="A271" s="36"/>
      <c r="B271" s="37"/>
      <c r="C271" s="176" t="s">
        <v>560</v>
      </c>
      <c r="D271" s="176" t="s">
        <v>135</v>
      </c>
      <c r="E271" s="177" t="s">
        <v>447</v>
      </c>
      <c r="F271" s="178" t="s">
        <v>448</v>
      </c>
      <c r="G271" s="179" t="s">
        <v>242</v>
      </c>
      <c r="H271" s="180">
        <v>13.824999999999999</v>
      </c>
      <c r="I271" s="181"/>
      <c r="J271" s="182">
        <f>ROUND(I271*H271,2)</f>
        <v>0</v>
      </c>
      <c r="K271" s="178" t="s">
        <v>139</v>
      </c>
      <c r="L271" s="41"/>
      <c r="M271" s="183" t="s">
        <v>32</v>
      </c>
      <c r="N271" s="184" t="s">
        <v>51</v>
      </c>
      <c r="O271" s="66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7" t="s">
        <v>150</v>
      </c>
      <c r="AT271" s="187" t="s">
        <v>135</v>
      </c>
      <c r="AU271" s="187" t="s">
        <v>141</v>
      </c>
      <c r="AY271" s="18" t="s">
        <v>132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18" t="s">
        <v>141</v>
      </c>
      <c r="BK271" s="188">
        <f>ROUND(I271*H271,2)</f>
        <v>0</v>
      </c>
      <c r="BL271" s="18" t="s">
        <v>150</v>
      </c>
      <c r="BM271" s="187" t="s">
        <v>1688</v>
      </c>
    </row>
    <row r="272" spans="1:65" s="2" customFormat="1" ht="24.2" customHeight="1">
      <c r="A272" s="36"/>
      <c r="B272" s="37"/>
      <c r="C272" s="176" t="s">
        <v>568</v>
      </c>
      <c r="D272" s="176" t="s">
        <v>135</v>
      </c>
      <c r="E272" s="177" t="s">
        <v>451</v>
      </c>
      <c r="F272" s="178" t="s">
        <v>452</v>
      </c>
      <c r="G272" s="179" t="s">
        <v>242</v>
      </c>
      <c r="H272" s="180">
        <v>193.55</v>
      </c>
      <c r="I272" s="181"/>
      <c r="J272" s="182">
        <f>ROUND(I272*H272,2)</f>
        <v>0</v>
      </c>
      <c r="K272" s="178" t="s">
        <v>139</v>
      </c>
      <c r="L272" s="41"/>
      <c r="M272" s="183" t="s">
        <v>32</v>
      </c>
      <c r="N272" s="184" t="s">
        <v>51</v>
      </c>
      <c r="O272" s="66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7" t="s">
        <v>150</v>
      </c>
      <c r="AT272" s="187" t="s">
        <v>135</v>
      </c>
      <c r="AU272" s="187" t="s">
        <v>141</v>
      </c>
      <c r="AY272" s="18" t="s">
        <v>132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18" t="s">
        <v>141</v>
      </c>
      <c r="BK272" s="188">
        <f>ROUND(I272*H272,2)</f>
        <v>0</v>
      </c>
      <c r="BL272" s="18" t="s">
        <v>150</v>
      </c>
      <c r="BM272" s="187" t="s">
        <v>1689</v>
      </c>
    </row>
    <row r="273" spans="1:65" s="13" customFormat="1">
      <c r="B273" s="194"/>
      <c r="C273" s="195"/>
      <c r="D273" s="196" t="s">
        <v>193</v>
      </c>
      <c r="E273" s="197" t="s">
        <v>32</v>
      </c>
      <c r="F273" s="198" t="s">
        <v>1500</v>
      </c>
      <c r="G273" s="195"/>
      <c r="H273" s="199">
        <v>193.55</v>
      </c>
      <c r="I273" s="200"/>
      <c r="J273" s="195"/>
      <c r="K273" s="195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193</v>
      </c>
      <c r="AU273" s="205" t="s">
        <v>141</v>
      </c>
      <c r="AV273" s="13" t="s">
        <v>141</v>
      </c>
      <c r="AW273" s="13" t="s">
        <v>41</v>
      </c>
      <c r="AX273" s="13" t="s">
        <v>79</v>
      </c>
      <c r="AY273" s="205" t="s">
        <v>132</v>
      </c>
    </row>
    <row r="274" spans="1:65" s="14" customFormat="1">
      <c r="B274" s="206"/>
      <c r="C274" s="207"/>
      <c r="D274" s="196" t="s">
        <v>193</v>
      </c>
      <c r="E274" s="208" t="s">
        <v>32</v>
      </c>
      <c r="F274" s="209" t="s">
        <v>195</v>
      </c>
      <c r="G274" s="207"/>
      <c r="H274" s="210">
        <v>193.55</v>
      </c>
      <c r="I274" s="211"/>
      <c r="J274" s="207"/>
      <c r="K274" s="207"/>
      <c r="L274" s="212"/>
      <c r="M274" s="213"/>
      <c r="N274" s="214"/>
      <c r="O274" s="214"/>
      <c r="P274" s="214"/>
      <c r="Q274" s="214"/>
      <c r="R274" s="214"/>
      <c r="S274" s="214"/>
      <c r="T274" s="215"/>
      <c r="AT274" s="216" t="s">
        <v>193</v>
      </c>
      <c r="AU274" s="216" t="s">
        <v>141</v>
      </c>
      <c r="AV274" s="14" t="s">
        <v>150</v>
      </c>
      <c r="AW274" s="14" t="s">
        <v>41</v>
      </c>
      <c r="AX274" s="14" t="s">
        <v>21</v>
      </c>
      <c r="AY274" s="216" t="s">
        <v>132</v>
      </c>
    </row>
    <row r="275" spans="1:65" s="2" customFormat="1" ht="14.45" customHeight="1">
      <c r="A275" s="36"/>
      <c r="B275" s="37"/>
      <c r="C275" s="176" t="s">
        <v>573</v>
      </c>
      <c r="D275" s="176" t="s">
        <v>135</v>
      </c>
      <c r="E275" s="177" t="s">
        <v>456</v>
      </c>
      <c r="F275" s="178" t="s">
        <v>457</v>
      </c>
      <c r="G275" s="179" t="s">
        <v>242</v>
      </c>
      <c r="H275" s="180">
        <v>13.824999999999999</v>
      </c>
      <c r="I275" s="181"/>
      <c r="J275" s="182">
        <f>ROUND(I275*H275,2)</f>
        <v>0</v>
      </c>
      <c r="K275" s="178" t="s">
        <v>139</v>
      </c>
      <c r="L275" s="41"/>
      <c r="M275" s="183" t="s">
        <v>32</v>
      </c>
      <c r="N275" s="184" t="s">
        <v>51</v>
      </c>
      <c r="O275" s="66"/>
      <c r="P275" s="185">
        <f>O275*H275</f>
        <v>0</v>
      </c>
      <c r="Q275" s="185">
        <v>0</v>
      </c>
      <c r="R275" s="185">
        <f>Q275*H275</f>
        <v>0</v>
      </c>
      <c r="S275" s="185">
        <v>0</v>
      </c>
      <c r="T275" s="18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7" t="s">
        <v>150</v>
      </c>
      <c r="AT275" s="187" t="s">
        <v>135</v>
      </c>
      <c r="AU275" s="187" t="s">
        <v>141</v>
      </c>
      <c r="AY275" s="18" t="s">
        <v>132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18" t="s">
        <v>141</v>
      </c>
      <c r="BK275" s="188">
        <f>ROUND(I275*H275,2)</f>
        <v>0</v>
      </c>
      <c r="BL275" s="18" t="s">
        <v>150</v>
      </c>
      <c r="BM275" s="187" t="s">
        <v>1690</v>
      </c>
    </row>
    <row r="276" spans="1:65" s="2" customFormat="1" ht="24.2" customHeight="1">
      <c r="A276" s="36"/>
      <c r="B276" s="37"/>
      <c r="C276" s="176" t="s">
        <v>578</v>
      </c>
      <c r="D276" s="176" t="s">
        <v>135</v>
      </c>
      <c r="E276" s="177" t="s">
        <v>460</v>
      </c>
      <c r="F276" s="178" t="s">
        <v>461</v>
      </c>
      <c r="G276" s="179" t="s">
        <v>242</v>
      </c>
      <c r="H276" s="180">
        <v>13.824999999999999</v>
      </c>
      <c r="I276" s="181"/>
      <c r="J276" s="182">
        <f>ROUND(I276*H276,2)</f>
        <v>0</v>
      </c>
      <c r="K276" s="178" t="s">
        <v>139</v>
      </c>
      <c r="L276" s="41"/>
      <c r="M276" s="183" t="s">
        <v>32</v>
      </c>
      <c r="N276" s="184" t="s">
        <v>51</v>
      </c>
      <c r="O276" s="66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7" t="s">
        <v>150</v>
      </c>
      <c r="AT276" s="187" t="s">
        <v>135</v>
      </c>
      <c r="AU276" s="187" t="s">
        <v>141</v>
      </c>
      <c r="AY276" s="18" t="s">
        <v>132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18" t="s">
        <v>141</v>
      </c>
      <c r="BK276" s="188">
        <f>ROUND(I276*H276,2)</f>
        <v>0</v>
      </c>
      <c r="BL276" s="18" t="s">
        <v>150</v>
      </c>
      <c r="BM276" s="187" t="s">
        <v>1691</v>
      </c>
    </row>
    <row r="277" spans="1:65" s="12" customFormat="1" ht="22.9" customHeight="1">
      <c r="B277" s="160"/>
      <c r="C277" s="161"/>
      <c r="D277" s="162" t="s">
        <v>78</v>
      </c>
      <c r="E277" s="174" t="s">
        <v>463</v>
      </c>
      <c r="F277" s="174" t="s">
        <v>464</v>
      </c>
      <c r="G277" s="161"/>
      <c r="H277" s="161"/>
      <c r="I277" s="164"/>
      <c r="J277" s="175">
        <f>BK277</f>
        <v>0</v>
      </c>
      <c r="K277" s="161"/>
      <c r="L277" s="166"/>
      <c r="M277" s="167"/>
      <c r="N277" s="168"/>
      <c r="O277" s="168"/>
      <c r="P277" s="169">
        <f>P278</f>
        <v>0</v>
      </c>
      <c r="Q277" s="168"/>
      <c r="R277" s="169">
        <f>R278</f>
        <v>0</v>
      </c>
      <c r="S277" s="168"/>
      <c r="T277" s="170">
        <f>T278</f>
        <v>0</v>
      </c>
      <c r="AR277" s="171" t="s">
        <v>21</v>
      </c>
      <c r="AT277" s="172" t="s">
        <v>78</v>
      </c>
      <c r="AU277" s="172" t="s">
        <v>21</v>
      </c>
      <c r="AY277" s="171" t="s">
        <v>132</v>
      </c>
      <c r="BK277" s="173">
        <f>BK278</f>
        <v>0</v>
      </c>
    </row>
    <row r="278" spans="1:65" s="2" customFormat="1" ht="24.2" customHeight="1">
      <c r="A278" s="36"/>
      <c r="B278" s="37"/>
      <c r="C278" s="176" t="s">
        <v>582</v>
      </c>
      <c r="D278" s="176" t="s">
        <v>135</v>
      </c>
      <c r="E278" s="177" t="s">
        <v>466</v>
      </c>
      <c r="F278" s="178" t="s">
        <v>467</v>
      </c>
      <c r="G278" s="179" t="s">
        <v>242</v>
      </c>
      <c r="H278" s="180">
        <v>34.951999999999998</v>
      </c>
      <c r="I278" s="181"/>
      <c r="J278" s="182">
        <f>ROUND(I278*H278,2)</f>
        <v>0</v>
      </c>
      <c r="K278" s="178" t="s">
        <v>139</v>
      </c>
      <c r="L278" s="41"/>
      <c r="M278" s="183" t="s">
        <v>32</v>
      </c>
      <c r="N278" s="184" t="s">
        <v>51</v>
      </c>
      <c r="O278" s="66"/>
      <c r="P278" s="185">
        <f>O278*H278</f>
        <v>0</v>
      </c>
      <c r="Q278" s="185">
        <v>0</v>
      </c>
      <c r="R278" s="185">
        <f>Q278*H278</f>
        <v>0</v>
      </c>
      <c r="S278" s="185">
        <v>0</v>
      </c>
      <c r="T278" s="18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7" t="s">
        <v>150</v>
      </c>
      <c r="AT278" s="187" t="s">
        <v>135</v>
      </c>
      <c r="AU278" s="187" t="s">
        <v>141</v>
      </c>
      <c r="AY278" s="18" t="s">
        <v>132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18" t="s">
        <v>141</v>
      </c>
      <c r="BK278" s="188">
        <f>ROUND(I278*H278,2)</f>
        <v>0</v>
      </c>
      <c r="BL278" s="18" t="s">
        <v>150</v>
      </c>
      <c r="BM278" s="187" t="s">
        <v>1692</v>
      </c>
    </row>
    <row r="279" spans="1:65" s="12" customFormat="1" ht="25.9" customHeight="1">
      <c r="B279" s="160"/>
      <c r="C279" s="161"/>
      <c r="D279" s="162" t="s">
        <v>78</v>
      </c>
      <c r="E279" s="163" t="s">
        <v>564</v>
      </c>
      <c r="F279" s="163" t="s">
        <v>565</v>
      </c>
      <c r="G279" s="161"/>
      <c r="H279" s="161"/>
      <c r="I279" s="164"/>
      <c r="J279" s="165">
        <f>BK279</f>
        <v>0</v>
      </c>
      <c r="K279" s="161"/>
      <c r="L279" s="166"/>
      <c r="M279" s="167"/>
      <c r="N279" s="168"/>
      <c r="O279" s="168"/>
      <c r="P279" s="169">
        <f>P280+P296+P322+P326+P328+P330+P342+P345+P349+P356+P375+P380</f>
        <v>0</v>
      </c>
      <c r="Q279" s="168"/>
      <c r="R279" s="169">
        <f>R280+R296+R322+R326+R328+R330+R342+R345+R349+R356+R375+R380</f>
        <v>8.6205474199999976</v>
      </c>
      <c r="S279" s="168"/>
      <c r="T279" s="170">
        <f>T280+T296+T322+T326+T328+T330+T342+T345+T349+T356+T375+T380</f>
        <v>1.2879015699999998</v>
      </c>
      <c r="AR279" s="171" t="s">
        <v>141</v>
      </c>
      <c r="AT279" s="172" t="s">
        <v>78</v>
      </c>
      <c r="AU279" s="172" t="s">
        <v>79</v>
      </c>
      <c r="AY279" s="171" t="s">
        <v>132</v>
      </c>
      <c r="BK279" s="173">
        <f>BK280+BK296+BK322+BK326+BK328+BK330+BK342+BK345+BK349+BK356+BK375+BK380</f>
        <v>0</v>
      </c>
    </row>
    <row r="280" spans="1:65" s="12" customFormat="1" ht="22.9" customHeight="1">
      <c r="B280" s="160"/>
      <c r="C280" s="161"/>
      <c r="D280" s="162" t="s">
        <v>78</v>
      </c>
      <c r="E280" s="174" t="s">
        <v>566</v>
      </c>
      <c r="F280" s="174" t="s">
        <v>567</v>
      </c>
      <c r="G280" s="161"/>
      <c r="H280" s="161"/>
      <c r="I280" s="164"/>
      <c r="J280" s="175">
        <f>BK280</f>
        <v>0</v>
      </c>
      <c r="K280" s="161"/>
      <c r="L280" s="166"/>
      <c r="M280" s="167"/>
      <c r="N280" s="168"/>
      <c r="O280" s="168"/>
      <c r="P280" s="169">
        <f>SUM(P281:P295)</f>
        <v>0</v>
      </c>
      <c r="Q280" s="168"/>
      <c r="R280" s="169">
        <f>SUM(R281:R295)</f>
        <v>0.57249760000000005</v>
      </c>
      <c r="S280" s="168"/>
      <c r="T280" s="170">
        <f>SUM(T281:T295)</f>
        <v>0.37619999999999992</v>
      </c>
      <c r="AR280" s="171" t="s">
        <v>141</v>
      </c>
      <c r="AT280" s="172" t="s">
        <v>78</v>
      </c>
      <c r="AU280" s="172" t="s">
        <v>21</v>
      </c>
      <c r="AY280" s="171" t="s">
        <v>132</v>
      </c>
      <c r="BK280" s="173">
        <f>SUM(BK281:BK295)</f>
        <v>0</v>
      </c>
    </row>
    <row r="281" spans="1:65" s="2" customFormat="1" ht="24.2" customHeight="1">
      <c r="A281" s="36"/>
      <c r="B281" s="37"/>
      <c r="C281" s="176" t="s">
        <v>586</v>
      </c>
      <c r="D281" s="176" t="s">
        <v>135</v>
      </c>
      <c r="E281" s="177" t="s">
        <v>569</v>
      </c>
      <c r="F281" s="178" t="s">
        <v>570</v>
      </c>
      <c r="G281" s="179" t="s">
        <v>191</v>
      </c>
      <c r="H281" s="180">
        <v>83.563000000000002</v>
      </c>
      <c r="I281" s="181"/>
      <c r="J281" s="182">
        <f>ROUND(I281*H281,2)</f>
        <v>0</v>
      </c>
      <c r="K281" s="178" t="s">
        <v>139</v>
      </c>
      <c r="L281" s="41"/>
      <c r="M281" s="183" t="s">
        <v>32</v>
      </c>
      <c r="N281" s="184" t="s">
        <v>51</v>
      </c>
      <c r="O281" s="66"/>
      <c r="P281" s="185">
        <f>O281*H281</f>
        <v>0</v>
      </c>
      <c r="Q281" s="185">
        <v>0</v>
      </c>
      <c r="R281" s="185">
        <f>Q281*H281</f>
        <v>0</v>
      </c>
      <c r="S281" s="185">
        <v>0</v>
      </c>
      <c r="T281" s="18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7" t="s">
        <v>259</v>
      </c>
      <c r="AT281" s="187" t="s">
        <v>135</v>
      </c>
      <c r="AU281" s="187" t="s">
        <v>141</v>
      </c>
      <c r="AY281" s="18" t="s">
        <v>132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8" t="s">
        <v>141</v>
      </c>
      <c r="BK281" s="188">
        <f>ROUND(I281*H281,2)</f>
        <v>0</v>
      </c>
      <c r="BL281" s="18" t="s">
        <v>259</v>
      </c>
      <c r="BM281" s="187" t="s">
        <v>1693</v>
      </c>
    </row>
    <row r="282" spans="1:65" s="13" customFormat="1">
      <c r="B282" s="194"/>
      <c r="C282" s="195"/>
      <c r="D282" s="196" t="s">
        <v>193</v>
      </c>
      <c r="E282" s="197" t="s">
        <v>32</v>
      </c>
      <c r="F282" s="198" t="s">
        <v>1532</v>
      </c>
      <c r="G282" s="195"/>
      <c r="H282" s="199">
        <v>83.563000000000002</v>
      </c>
      <c r="I282" s="200"/>
      <c r="J282" s="195"/>
      <c r="K282" s="195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193</v>
      </c>
      <c r="AU282" s="205" t="s">
        <v>141</v>
      </c>
      <c r="AV282" s="13" t="s">
        <v>141</v>
      </c>
      <c r="AW282" s="13" t="s">
        <v>41</v>
      </c>
      <c r="AX282" s="13" t="s">
        <v>79</v>
      </c>
      <c r="AY282" s="205" t="s">
        <v>132</v>
      </c>
    </row>
    <row r="283" spans="1:65" s="14" customFormat="1">
      <c r="B283" s="206"/>
      <c r="C283" s="207"/>
      <c r="D283" s="196" t="s">
        <v>193</v>
      </c>
      <c r="E283" s="208" t="s">
        <v>32</v>
      </c>
      <c r="F283" s="209" t="s">
        <v>195</v>
      </c>
      <c r="G283" s="207"/>
      <c r="H283" s="210">
        <v>83.563000000000002</v>
      </c>
      <c r="I283" s="211"/>
      <c r="J283" s="207"/>
      <c r="K283" s="207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193</v>
      </c>
      <c r="AU283" s="216" t="s">
        <v>141</v>
      </c>
      <c r="AV283" s="14" t="s">
        <v>150</v>
      </c>
      <c r="AW283" s="14" t="s">
        <v>41</v>
      </c>
      <c r="AX283" s="14" t="s">
        <v>21</v>
      </c>
      <c r="AY283" s="216" t="s">
        <v>132</v>
      </c>
    </row>
    <row r="284" spans="1:65" s="2" customFormat="1" ht="14.45" customHeight="1">
      <c r="A284" s="36"/>
      <c r="B284" s="37"/>
      <c r="C284" s="217" t="s">
        <v>591</v>
      </c>
      <c r="D284" s="217" t="s">
        <v>234</v>
      </c>
      <c r="E284" s="218" t="s">
        <v>965</v>
      </c>
      <c r="F284" s="219" t="s">
        <v>966</v>
      </c>
      <c r="G284" s="220" t="s">
        <v>967</v>
      </c>
      <c r="H284" s="221">
        <v>91.521000000000001</v>
      </c>
      <c r="I284" s="222"/>
      <c r="J284" s="223">
        <f>ROUND(I284*H284,2)</f>
        <v>0</v>
      </c>
      <c r="K284" s="219" t="s">
        <v>139</v>
      </c>
      <c r="L284" s="224"/>
      <c r="M284" s="225" t="s">
        <v>32</v>
      </c>
      <c r="N284" s="226" t="s">
        <v>51</v>
      </c>
      <c r="O284" s="66"/>
      <c r="P284" s="185">
        <f>O284*H284</f>
        <v>0</v>
      </c>
      <c r="Q284" s="185">
        <v>1E-3</v>
      </c>
      <c r="R284" s="185">
        <f>Q284*H284</f>
        <v>9.1521000000000005E-2</v>
      </c>
      <c r="S284" s="185">
        <v>0</v>
      </c>
      <c r="T284" s="18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7" t="s">
        <v>342</v>
      </c>
      <c r="AT284" s="187" t="s">
        <v>234</v>
      </c>
      <c r="AU284" s="187" t="s">
        <v>141</v>
      </c>
      <c r="AY284" s="18" t="s">
        <v>132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8" t="s">
        <v>141</v>
      </c>
      <c r="BK284" s="188">
        <f>ROUND(I284*H284,2)</f>
        <v>0</v>
      </c>
      <c r="BL284" s="18" t="s">
        <v>259</v>
      </c>
      <c r="BM284" s="187" t="s">
        <v>1694</v>
      </c>
    </row>
    <row r="285" spans="1:65" s="2" customFormat="1" ht="14.45" customHeight="1">
      <c r="A285" s="36"/>
      <c r="B285" s="37"/>
      <c r="C285" s="176" t="s">
        <v>595</v>
      </c>
      <c r="D285" s="176" t="s">
        <v>135</v>
      </c>
      <c r="E285" s="177" t="s">
        <v>579</v>
      </c>
      <c r="F285" s="178" t="s">
        <v>580</v>
      </c>
      <c r="G285" s="179" t="s">
        <v>191</v>
      </c>
      <c r="H285" s="180">
        <v>83.6</v>
      </c>
      <c r="I285" s="181"/>
      <c r="J285" s="182">
        <f>ROUND(I285*H285,2)</f>
        <v>0</v>
      </c>
      <c r="K285" s="178" t="s">
        <v>139</v>
      </c>
      <c r="L285" s="41"/>
      <c r="M285" s="183" t="s">
        <v>32</v>
      </c>
      <c r="N285" s="184" t="s">
        <v>51</v>
      </c>
      <c r="O285" s="66"/>
      <c r="P285" s="185">
        <f>O285*H285</f>
        <v>0</v>
      </c>
      <c r="Q285" s="185">
        <v>0</v>
      </c>
      <c r="R285" s="185">
        <f>Q285*H285</f>
        <v>0</v>
      </c>
      <c r="S285" s="185">
        <v>4.4999999999999997E-3</v>
      </c>
      <c r="T285" s="186">
        <f>S285*H285</f>
        <v>0.37619999999999992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7" t="s">
        <v>150</v>
      </c>
      <c r="AT285" s="187" t="s">
        <v>135</v>
      </c>
      <c r="AU285" s="187" t="s">
        <v>141</v>
      </c>
      <c r="AY285" s="18" t="s">
        <v>132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18" t="s">
        <v>141</v>
      </c>
      <c r="BK285" s="188">
        <f>ROUND(I285*H285,2)</f>
        <v>0</v>
      </c>
      <c r="BL285" s="18" t="s">
        <v>150</v>
      </c>
      <c r="BM285" s="187" t="s">
        <v>1695</v>
      </c>
    </row>
    <row r="286" spans="1:65" s="2" customFormat="1" ht="24.2" customHeight="1">
      <c r="A286" s="36"/>
      <c r="B286" s="37"/>
      <c r="C286" s="176" t="s">
        <v>599</v>
      </c>
      <c r="D286" s="176" t="s">
        <v>135</v>
      </c>
      <c r="E286" s="177" t="s">
        <v>970</v>
      </c>
      <c r="F286" s="178" t="s">
        <v>971</v>
      </c>
      <c r="G286" s="179" t="s">
        <v>191</v>
      </c>
      <c r="H286" s="180">
        <v>4.9059999999999997</v>
      </c>
      <c r="I286" s="181"/>
      <c r="J286" s="182">
        <f>ROUND(I286*H286,2)</f>
        <v>0</v>
      </c>
      <c r="K286" s="178" t="s">
        <v>139</v>
      </c>
      <c r="L286" s="41"/>
      <c r="M286" s="183" t="s">
        <v>32</v>
      </c>
      <c r="N286" s="184" t="s">
        <v>51</v>
      </c>
      <c r="O286" s="66"/>
      <c r="P286" s="185">
        <f>O286*H286</f>
        <v>0</v>
      </c>
      <c r="Q286" s="185">
        <v>0</v>
      </c>
      <c r="R286" s="185">
        <f>Q286*H286</f>
        <v>0</v>
      </c>
      <c r="S286" s="185">
        <v>0</v>
      </c>
      <c r="T286" s="18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7" t="s">
        <v>259</v>
      </c>
      <c r="AT286" s="187" t="s">
        <v>135</v>
      </c>
      <c r="AU286" s="187" t="s">
        <v>141</v>
      </c>
      <c r="AY286" s="18" t="s">
        <v>132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18" t="s">
        <v>141</v>
      </c>
      <c r="BK286" s="188">
        <f>ROUND(I286*H286,2)</f>
        <v>0</v>
      </c>
      <c r="BL286" s="18" t="s">
        <v>259</v>
      </c>
      <c r="BM286" s="187" t="s">
        <v>1696</v>
      </c>
    </row>
    <row r="287" spans="1:65" s="2" customFormat="1" ht="14.45" customHeight="1">
      <c r="A287" s="36"/>
      <c r="B287" s="37"/>
      <c r="C287" s="217" t="s">
        <v>605</v>
      </c>
      <c r="D287" s="217" t="s">
        <v>234</v>
      </c>
      <c r="E287" s="218" t="s">
        <v>973</v>
      </c>
      <c r="F287" s="219" t="s">
        <v>974</v>
      </c>
      <c r="G287" s="220" t="s">
        <v>242</v>
      </c>
      <c r="H287" s="221">
        <v>5.0000000000000001E-3</v>
      </c>
      <c r="I287" s="222"/>
      <c r="J287" s="223">
        <f>ROUND(I287*H287,2)</f>
        <v>0</v>
      </c>
      <c r="K287" s="219" t="s">
        <v>32</v>
      </c>
      <c r="L287" s="224"/>
      <c r="M287" s="225" t="s">
        <v>32</v>
      </c>
      <c r="N287" s="226" t="s">
        <v>51</v>
      </c>
      <c r="O287" s="66"/>
      <c r="P287" s="185">
        <f>O287*H287</f>
        <v>0</v>
      </c>
      <c r="Q287" s="185">
        <v>1</v>
      </c>
      <c r="R287" s="185">
        <f>Q287*H287</f>
        <v>5.0000000000000001E-3</v>
      </c>
      <c r="S287" s="185">
        <v>0</v>
      </c>
      <c r="T287" s="186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7" t="s">
        <v>342</v>
      </c>
      <c r="AT287" s="187" t="s">
        <v>234</v>
      </c>
      <c r="AU287" s="187" t="s">
        <v>141</v>
      </c>
      <c r="AY287" s="18" t="s">
        <v>132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8" t="s">
        <v>141</v>
      </c>
      <c r="BK287" s="188">
        <f>ROUND(I287*H287,2)</f>
        <v>0</v>
      </c>
      <c r="BL287" s="18" t="s">
        <v>259</v>
      </c>
      <c r="BM287" s="187" t="s">
        <v>1697</v>
      </c>
    </row>
    <row r="288" spans="1:65" s="13" customFormat="1">
      <c r="B288" s="194"/>
      <c r="C288" s="195"/>
      <c r="D288" s="196" t="s">
        <v>193</v>
      </c>
      <c r="E288" s="195"/>
      <c r="F288" s="198" t="s">
        <v>976</v>
      </c>
      <c r="G288" s="195"/>
      <c r="H288" s="199">
        <v>5.0000000000000001E-3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193</v>
      </c>
      <c r="AU288" s="205" t="s">
        <v>141</v>
      </c>
      <c r="AV288" s="13" t="s">
        <v>141</v>
      </c>
      <c r="AW288" s="13" t="s">
        <v>4</v>
      </c>
      <c r="AX288" s="13" t="s">
        <v>21</v>
      </c>
      <c r="AY288" s="205" t="s">
        <v>132</v>
      </c>
    </row>
    <row r="289" spans="1:65" s="2" customFormat="1" ht="14.45" customHeight="1">
      <c r="A289" s="36"/>
      <c r="B289" s="37"/>
      <c r="C289" s="176" t="s">
        <v>609</v>
      </c>
      <c r="D289" s="176" t="s">
        <v>135</v>
      </c>
      <c r="E289" s="177" t="s">
        <v>583</v>
      </c>
      <c r="F289" s="178" t="s">
        <v>584</v>
      </c>
      <c r="G289" s="179" t="s">
        <v>191</v>
      </c>
      <c r="H289" s="180">
        <v>83.563000000000002</v>
      </c>
      <c r="I289" s="181"/>
      <c r="J289" s="182">
        <f>ROUND(I289*H289,2)</f>
        <v>0</v>
      </c>
      <c r="K289" s="178" t="s">
        <v>139</v>
      </c>
      <c r="L289" s="41"/>
      <c r="M289" s="183" t="s">
        <v>32</v>
      </c>
      <c r="N289" s="184" t="s">
        <v>51</v>
      </c>
      <c r="O289" s="66"/>
      <c r="P289" s="185">
        <f>O289*H289</f>
        <v>0</v>
      </c>
      <c r="Q289" s="185">
        <v>4.0000000000000002E-4</v>
      </c>
      <c r="R289" s="185">
        <f>Q289*H289</f>
        <v>3.3425200000000002E-2</v>
      </c>
      <c r="S289" s="185">
        <v>0</v>
      </c>
      <c r="T289" s="18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7" t="s">
        <v>259</v>
      </c>
      <c r="AT289" s="187" t="s">
        <v>135</v>
      </c>
      <c r="AU289" s="187" t="s">
        <v>141</v>
      </c>
      <c r="AY289" s="18" t="s">
        <v>132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18" t="s">
        <v>141</v>
      </c>
      <c r="BK289" s="188">
        <f>ROUND(I289*H289,2)</f>
        <v>0</v>
      </c>
      <c r="BL289" s="18" t="s">
        <v>259</v>
      </c>
      <c r="BM289" s="187" t="s">
        <v>1698</v>
      </c>
    </row>
    <row r="290" spans="1:65" s="2" customFormat="1" ht="14.45" customHeight="1">
      <c r="A290" s="36"/>
      <c r="B290" s="37"/>
      <c r="C290" s="217" t="s">
        <v>615</v>
      </c>
      <c r="D290" s="217" t="s">
        <v>234</v>
      </c>
      <c r="E290" s="218" t="s">
        <v>587</v>
      </c>
      <c r="F290" s="219" t="s">
        <v>978</v>
      </c>
      <c r="G290" s="220" t="s">
        <v>191</v>
      </c>
      <c r="H290" s="221">
        <v>100.276</v>
      </c>
      <c r="I290" s="222"/>
      <c r="J290" s="223">
        <f>ROUND(I290*H290,2)</f>
        <v>0</v>
      </c>
      <c r="K290" s="219" t="s">
        <v>139</v>
      </c>
      <c r="L290" s="224"/>
      <c r="M290" s="225" t="s">
        <v>32</v>
      </c>
      <c r="N290" s="226" t="s">
        <v>51</v>
      </c>
      <c r="O290" s="66"/>
      <c r="P290" s="185">
        <f>O290*H290</f>
        <v>0</v>
      </c>
      <c r="Q290" s="185">
        <v>3.8800000000000002E-3</v>
      </c>
      <c r="R290" s="185">
        <f>Q290*H290</f>
        <v>0.38907088000000001</v>
      </c>
      <c r="S290" s="185">
        <v>0</v>
      </c>
      <c r="T290" s="18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7" t="s">
        <v>342</v>
      </c>
      <c r="AT290" s="187" t="s">
        <v>234</v>
      </c>
      <c r="AU290" s="187" t="s">
        <v>141</v>
      </c>
      <c r="AY290" s="18" t="s">
        <v>132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18" t="s">
        <v>141</v>
      </c>
      <c r="BK290" s="188">
        <f>ROUND(I290*H290,2)</f>
        <v>0</v>
      </c>
      <c r="BL290" s="18" t="s">
        <v>259</v>
      </c>
      <c r="BM290" s="187" t="s">
        <v>1699</v>
      </c>
    </row>
    <row r="291" spans="1:65" s="13" customFormat="1">
      <c r="B291" s="194"/>
      <c r="C291" s="195"/>
      <c r="D291" s="196" t="s">
        <v>193</v>
      </c>
      <c r="E291" s="195"/>
      <c r="F291" s="198" t="s">
        <v>1539</v>
      </c>
      <c r="G291" s="195"/>
      <c r="H291" s="199">
        <v>100.276</v>
      </c>
      <c r="I291" s="200"/>
      <c r="J291" s="195"/>
      <c r="K291" s="195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193</v>
      </c>
      <c r="AU291" s="205" t="s">
        <v>141</v>
      </c>
      <c r="AV291" s="13" t="s">
        <v>141</v>
      </c>
      <c r="AW291" s="13" t="s">
        <v>4</v>
      </c>
      <c r="AX291" s="13" t="s">
        <v>21</v>
      </c>
      <c r="AY291" s="205" t="s">
        <v>132</v>
      </c>
    </row>
    <row r="292" spans="1:65" s="2" customFormat="1" ht="24.2" customHeight="1">
      <c r="A292" s="36"/>
      <c r="B292" s="37"/>
      <c r="C292" s="176" t="s">
        <v>620</v>
      </c>
      <c r="D292" s="176" t="s">
        <v>135</v>
      </c>
      <c r="E292" s="177" t="s">
        <v>592</v>
      </c>
      <c r="F292" s="178" t="s">
        <v>593</v>
      </c>
      <c r="G292" s="179" t="s">
        <v>191</v>
      </c>
      <c r="H292" s="180">
        <v>83.563000000000002</v>
      </c>
      <c r="I292" s="181"/>
      <c r="J292" s="182">
        <f>ROUND(I292*H292,2)</f>
        <v>0</v>
      </c>
      <c r="K292" s="178" t="s">
        <v>139</v>
      </c>
      <c r="L292" s="41"/>
      <c r="M292" s="183" t="s">
        <v>32</v>
      </c>
      <c r="N292" s="184" t="s">
        <v>51</v>
      </c>
      <c r="O292" s="66"/>
      <c r="P292" s="185">
        <f>O292*H292</f>
        <v>0</v>
      </c>
      <c r="Q292" s="185">
        <v>4.0000000000000003E-5</v>
      </c>
      <c r="R292" s="185">
        <f>Q292*H292</f>
        <v>3.3425200000000003E-3</v>
      </c>
      <c r="S292" s="185">
        <v>0</v>
      </c>
      <c r="T292" s="18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7" t="s">
        <v>259</v>
      </c>
      <c r="AT292" s="187" t="s">
        <v>135</v>
      </c>
      <c r="AU292" s="187" t="s">
        <v>141</v>
      </c>
      <c r="AY292" s="18" t="s">
        <v>132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18" t="s">
        <v>141</v>
      </c>
      <c r="BK292" s="188">
        <f>ROUND(I292*H292,2)</f>
        <v>0</v>
      </c>
      <c r="BL292" s="18" t="s">
        <v>259</v>
      </c>
      <c r="BM292" s="187" t="s">
        <v>1700</v>
      </c>
    </row>
    <row r="293" spans="1:65" s="2" customFormat="1" ht="14.45" customHeight="1">
      <c r="A293" s="36"/>
      <c r="B293" s="37"/>
      <c r="C293" s="217" t="s">
        <v>625</v>
      </c>
      <c r="D293" s="217" t="s">
        <v>234</v>
      </c>
      <c r="E293" s="218" t="s">
        <v>596</v>
      </c>
      <c r="F293" s="219" t="s">
        <v>597</v>
      </c>
      <c r="G293" s="220" t="s">
        <v>191</v>
      </c>
      <c r="H293" s="221">
        <v>100.276</v>
      </c>
      <c r="I293" s="222"/>
      <c r="J293" s="223">
        <f>ROUND(I293*H293,2)</f>
        <v>0</v>
      </c>
      <c r="K293" s="219" t="s">
        <v>139</v>
      </c>
      <c r="L293" s="224"/>
      <c r="M293" s="225" t="s">
        <v>32</v>
      </c>
      <c r="N293" s="226" t="s">
        <v>51</v>
      </c>
      <c r="O293" s="66"/>
      <c r="P293" s="185">
        <f>O293*H293</f>
        <v>0</v>
      </c>
      <c r="Q293" s="185">
        <v>5.0000000000000001E-4</v>
      </c>
      <c r="R293" s="185">
        <f>Q293*H293</f>
        <v>5.0138000000000002E-2</v>
      </c>
      <c r="S293" s="185">
        <v>0</v>
      </c>
      <c r="T293" s="18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7" t="s">
        <v>342</v>
      </c>
      <c r="AT293" s="187" t="s">
        <v>234</v>
      </c>
      <c r="AU293" s="187" t="s">
        <v>141</v>
      </c>
      <c r="AY293" s="18" t="s">
        <v>132</v>
      </c>
      <c r="BE293" s="188">
        <f>IF(N293="základní",J293,0)</f>
        <v>0</v>
      </c>
      <c r="BF293" s="188">
        <f>IF(N293="snížená",J293,0)</f>
        <v>0</v>
      </c>
      <c r="BG293" s="188">
        <f>IF(N293="zákl. přenesená",J293,0)</f>
        <v>0</v>
      </c>
      <c r="BH293" s="188">
        <f>IF(N293="sníž. přenesená",J293,0)</f>
        <v>0</v>
      </c>
      <c r="BI293" s="188">
        <f>IF(N293="nulová",J293,0)</f>
        <v>0</v>
      </c>
      <c r="BJ293" s="18" t="s">
        <v>141</v>
      </c>
      <c r="BK293" s="188">
        <f>ROUND(I293*H293,2)</f>
        <v>0</v>
      </c>
      <c r="BL293" s="18" t="s">
        <v>259</v>
      </c>
      <c r="BM293" s="187" t="s">
        <v>1701</v>
      </c>
    </row>
    <row r="294" spans="1:65" s="13" customFormat="1">
      <c r="B294" s="194"/>
      <c r="C294" s="195"/>
      <c r="D294" s="196" t="s">
        <v>193</v>
      </c>
      <c r="E294" s="195"/>
      <c r="F294" s="198" t="s">
        <v>1539</v>
      </c>
      <c r="G294" s="195"/>
      <c r="H294" s="199">
        <v>100.276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193</v>
      </c>
      <c r="AU294" s="205" t="s">
        <v>141</v>
      </c>
      <c r="AV294" s="13" t="s">
        <v>141</v>
      </c>
      <c r="AW294" s="13" t="s">
        <v>4</v>
      </c>
      <c r="AX294" s="13" t="s">
        <v>21</v>
      </c>
      <c r="AY294" s="205" t="s">
        <v>132</v>
      </c>
    </row>
    <row r="295" spans="1:65" s="2" customFormat="1" ht="24.2" customHeight="1">
      <c r="A295" s="36"/>
      <c r="B295" s="37"/>
      <c r="C295" s="176" t="s">
        <v>629</v>
      </c>
      <c r="D295" s="176" t="s">
        <v>135</v>
      </c>
      <c r="E295" s="177" t="s">
        <v>1388</v>
      </c>
      <c r="F295" s="178" t="s">
        <v>1389</v>
      </c>
      <c r="G295" s="179" t="s">
        <v>242</v>
      </c>
      <c r="H295" s="180">
        <v>0.57199999999999995</v>
      </c>
      <c r="I295" s="181"/>
      <c r="J295" s="182">
        <f>ROUND(I295*H295,2)</f>
        <v>0</v>
      </c>
      <c r="K295" s="178" t="s">
        <v>139</v>
      </c>
      <c r="L295" s="41"/>
      <c r="M295" s="183" t="s">
        <v>32</v>
      </c>
      <c r="N295" s="184" t="s">
        <v>51</v>
      </c>
      <c r="O295" s="66"/>
      <c r="P295" s="185">
        <f>O295*H295</f>
        <v>0</v>
      </c>
      <c r="Q295" s="185">
        <v>0</v>
      </c>
      <c r="R295" s="185">
        <f>Q295*H295</f>
        <v>0</v>
      </c>
      <c r="S295" s="185">
        <v>0</v>
      </c>
      <c r="T295" s="18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7" t="s">
        <v>259</v>
      </c>
      <c r="AT295" s="187" t="s">
        <v>135</v>
      </c>
      <c r="AU295" s="187" t="s">
        <v>141</v>
      </c>
      <c r="AY295" s="18" t="s">
        <v>132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18" t="s">
        <v>141</v>
      </c>
      <c r="BK295" s="188">
        <f>ROUND(I295*H295,2)</f>
        <v>0</v>
      </c>
      <c r="BL295" s="18" t="s">
        <v>259</v>
      </c>
      <c r="BM295" s="187" t="s">
        <v>1702</v>
      </c>
    </row>
    <row r="296" spans="1:65" s="12" customFormat="1" ht="22.9" customHeight="1">
      <c r="B296" s="160"/>
      <c r="C296" s="161"/>
      <c r="D296" s="162" t="s">
        <v>78</v>
      </c>
      <c r="E296" s="174" t="s">
        <v>603</v>
      </c>
      <c r="F296" s="174" t="s">
        <v>604</v>
      </c>
      <c r="G296" s="161"/>
      <c r="H296" s="161"/>
      <c r="I296" s="164"/>
      <c r="J296" s="175">
        <f>BK296</f>
        <v>0</v>
      </c>
      <c r="K296" s="161"/>
      <c r="L296" s="166"/>
      <c r="M296" s="167"/>
      <c r="N296" s="168"/>
      <c r="O296" s="168"/>
      <c r="P296" s="169">
        <f>SUM(P297:P321)</f>
        <v>0</v>
      </c>
      <c r="Q296" s="168"/>
      <c r="R296" s="169">
        <f>SUM(R297:R321)</f>
        <v>2.9866145999999993</v>
      </c>
      <c r="S296" s="168"/>
      <c r="T296" s="170">
        <f>SUM(T297:T321)</f>
        <v>0</v>
      </c>
      <c r="AR296" s="171" t="s">
        <v>141</v>
      </c>
      <c r="AT296" s="172" t="s">
        <v>78</v>
      </c>
      <c r="AU296" s="172" t="s">
        <v>21</v>
      </c>
      <c r="AY296" s="171" t="s">
        <v>132</v>
      </c>
      <c r="BK296" s="173">
        <f>SUM(BK297:BK321)</f>
        <v>0</v>
      </c>
    </row>
    <row r="297" spans="1:65" s="2" customFormat="1" ht="14.45" customHeight="1">
      <c r="A297" s="36"/>
      <c r="B297" s="37"/>
      <c r="C297" s="176" t="s">
        <v>634</v>
      </c>
      <c r="D297" s="176" t="s">
        <v>135</v>
      </c>
      <c r="E297" s="177" t="s">
        <v>606</v>
      </c>
      <c r="F297" s="178" t="s">
        <v>607</v>
      </c>
      <c r="G297" s="179" t="s">
        <v>191</v>
      </c>
      <c r="H297" s="180">
        <v>122.72</v>
      </c>
      <c r="I297" s="181"/>
      <c r="J297" s="182">
        <f>ROUND(I297*H297,2)</f>
        <v>0</v>
      </c>
      <c r="K297" s="178" t="s">
        <v>139</v>
      </c>
      <c r="L297" s="41"/>
      <c r="M297" s="183" t="s">
        <v>32</v>
      </c>
      <c r="N297" s="184" t="s">
        <v>51</v>
      </c>
      <c r="O297" s="66"/>
      <c r="P297" s="185">
        <f>O297*H297</f>
        <v>0</v>
      </c>
      <c r="Q297" s="185">
        <v>6.0299999999999998E-3</v>
      </c>
      <c r="R297" s="185">
        <f>Q297*H297</f>
        <v>0.74000159999999993</v>
      </c>
      <c r="S297" s="185">
        <v>0</v>
      </c>
      <c r="T297" s="18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7" t="s">
        <v>259</v>
      </c>
      <c r="AT297" s="187" t="s">
        <v>135</v>
      </c>
      <c r="AU297" s="187" t="s">
        <v>141</v>
      </c>
      <c r="AY297" s="18" t="s">
        <v>132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18" t="s">
        <v>141</v>
      </c>
      <c r="BK297" s="188">
        <f>ROUND(I297*H297,2)</f>
        <v>0</v>
      </c>
      <c r="BL297" s="18" t="s">
        <v>259</v>
      </c>
      <c r="BM297" s="187" t="s">
        <v>1703</v>
      </c>
    </row>
    <row r="298" spans="1:65" s="2" customFormat="1" ht="14.45" customHeight="1">
      <c r="A298" s="36"/>
      <c r="B298" s="37"/>
      <c r="C298" s="217" t="s">
        <v>640</v>
      </c>
      <c r="D298" s="217" t="s">
        <v>234</v>
      </c>
      <c r="E298" s="218" t="s">
        <v>610</v>
      </c>
      <c r="F298" s="219" t="s">
        <v>611</v>
      </c>
      <c r="G298" s="220" t="s">
        <v>198</v>
      </c>
      <c r="H298" s="221">
        <v>15.462</v>
      </c>
      <c r="I298" s="222"/>
      <c r="J298" s="223">
        <f>ROUND(I298*H298,2)</f>
        <v>0</v>
      </c>
      <c r="K298" s="219" t="s">
        <v>139</v>
      </c>
      <c r="L298" s="224"/>
      <c r="M298" s="225" t="s">
        <v>32</v>
      </c>
      <c r="N298" s="226" t="s">
        <v>51</v>
      </c>
      <c r="O298" s="66"/>
      <c r="P298" s="185">
        <f>O298*H298</f>
        <v>0</v>
      </c>
      <c r="Q298" s="185">
        <v>0.04</v>
      </c>
      <c r="R298" s="185">
        <f>Q298*H298</f>
        <v>0.61848000000000003</v>
      </c>
      <c r="S298" s="185">
        <v>0</v>
      </c>
      <c r="T298" s="186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7" t="s">
        <v>342</v>
      </c>
      <c r="AT298" s="187" t="s">
        <v>234</v>
      </c>
      <c r="AU298" s="187" t="s">
        <v>141</v>
      </c>
      <c r="AY298" s="18" t="s">
        <v>132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18" t="s">
        <v>141</v>
      </c>
      <c r="BK298" s="188">
        <f>ROUND(I298*H298,2)</f>
        <v>0</v>
      </c>
      <c r="BL298" s="18" t="s">
        <v>259</v>
      </c>
      <c r="BM298" s="187" t="s">
        <v>1704</v>
      </c>
    </row>
    <row r="299" spans="1:65" s="13" customFormat="1">
      <c r="B299" s="194"/>
      <c r="C299" s="195"/>
      <c r="D299" s="196" t="s">
        <v>193</v>
      </c>
      <c r="E299" s="197" t="s">
        <v>32</v>
      </c>
      <c r="F299" s="198" t="s">
        <v>613</v>
      </c>
      <c r="G299" s="195"/>
      <c r="H299" s="199">
        <v>14.726000000000001</v>
      </c>
      <c r="I299" s="200"/>
      <c r="J299" s="195"/>
      <c r="K299" s="195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193</v>
      </c>
      <c r="AU299" s="205" t="s">
        <v>141</v>
      </c>
      <c r="AV299" s="13" t="s">
        <v>141</v>
      </c>
      <c r="AW299" s="13" t="s">
        <v>41</v>
      </c>
      <c r="AX299" s="13" t="s">
        <v>21</v>
      </c>
      <c r="AY299" s="205" t="s">
        <v>132</v>
      </c>
    </row>
    <row r="300" spans="1:65" s="13" customFormat="1">
      <c r="B300" s="194"/>
      <c r="C300" s="195"/>
      <c r="D300" s="196" t="s">
        <v>193</v>
      </c>
      <c r="E300" s="195"/>
      <c r="F300" s="198" t="s">
        <v>614</v>
      </c>
      <c r="G300" s="195"/>
      <c r="H300" s="199">
        <v>15.462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193</v>
      </c>
      <c r="AU300" s="205" t="s">
        <v>141</v>
      </c>
      <c r="AV300" s="13" t="s">
        <v>141</v>
      </c>
      <c r="AW300" s="13" t="s">
        <v>4</v>
      </c>
      <c r="AX300" s="13" t="s">
        <v>21</v>
      </c>
      <c r="AY300" s="205" t="s">
        <v>132</v>
      </c>
    </row>
    <row r="301" spans="1:65" s="2" customFormat="1" ht="24.2" customHeight="1">
      <c r="A301" s="36"/>
      <c r="B301" s="37"/>
      <c r="C301" s="176" t="s">
        <v>645</v>
      </c>
      <c r="D301" s="176" t="s">
        <v>135</v>
      </c>
      <c r="E301" s="177" t="s">
        <v>616</v>
      </c>
      <c r="F301" s="178" t="s">
        <v>617</v>
      </c>
      <c r="G301" s="179" t="s">
        <v>191</v>
      </c>
      <c r="H301" s="180">
        <v>152.32</v>
      </c>
      <c r="I301" s="181"/>
      <c r="J301" s="182">
        <f>ROUND(I301*H301,2)</f>
        <v>0</v>
      </c>
      <c r="K301" s="178" t="s">
        <v>139</v>
      </c>
      <c r="L301" s="41"/>
      <c r="M301" s="183" t="s">
        <v>32</v>
      </c>
      <c r="N301" s="184" t="s">
        <v>51</v>
      </c>
      <c r="O301" s="66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7" t="s">
        <v>259</v>
      </c>
      <c r="AT301" s="187" t="s">
        <v>135</v>
      </c>
      <c r="AU301" s="187" t="s">
        <v>141</v>
      </c>
      <c r="AY301" s="18" t="s">
        <v>132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18" t="s">
        <v>141</v>
      </c>
      <c r="BK301" s="188">
        <f>ROUND(I301*H301,2)</f>
        <v>0</v>
      </c>
      <c r="BL301" s="18" t="s">
        <v>259</v>
      </c>
      <c r="BM301" s="187" t="s">
        <v>1705</v>
      </c>
    </row>
    <row r="302" spans="1:65" s="2" customFormat="1" ht="14.45" customHeight="1">
      <c r="A302" s="36"/>
      <c r="B302" s="37"/>
      <c r="C302" s="217" t="s">
        <v>650</v>
      </c>
      <c r="D302" s="217" t="s">
        <v>234</v>
      </c>
      <c r="E302" s="218" t="s">
        <v>621</v>
      </c>
      <c r="F302" s="219" t="s">
        <v>622</v>
      </c>
      <c r="G302" s="220" t="s">
        <v>191</v>
      </c>
      <c r="H302" s="221">
        <v>307.68599999999998</v>
      </c>
      <c r="I302" s="222"/>
      <c r="J302" s="223">
        <f>ROUND(I302*H302,2)</f>
        <v>0</v>
      </c>
      <c r="K302" s="219" t="s">
        <v>139</v>
      </c>
      <c r="L302" s="224"/>
      <c r="M302" s="225" t="s">
        <v>32</v>
      </c>
      <c r="N302" s="226" t="s">
        <v>51</v>
      </c>
      <c r="O302" s="66"/>
      <c r="P302" s="185">
        <f>O302*H302</f>
        <v>0</v>
      </c>
      <c r="Q302" s="185">
        <v>3.9199999999999999E-3</v>
      </c>
      <c r="R302" s="185">
        <f>Q302*H302</f>
        <v>1.2061291199999999</v>
      </c>
      <c r="S302" s="185">
        <v>0</v>
      </c>
      <c r="T302" s="18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7" t="s">
        <v>342</v>
      </c>
      <c r="AT302" s="187" t="s">
        <v>234</v>
      </c>
      <c r="AU302" s="187" t="s">
        <v>141</v>
      </c>
      <c r="AY302" s="18" t="s">
        <v>132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18" t="s">
        <v>141</v>
      </c>
      <c r="BK302" s="188">
        <f>ROUND(I302*H302,2)</f>
        <v>0</v>
      </c>
      <c r="BL302" s="18" t="s">
        <v>259</v>
      </c>
      <c r="BM302" s="187" t="s">
        <v>1706</v>
      </c>
    </row>
    <row r="303" spans="1:65" s="13" customFormat="1">
      <c r="B303" s="194"/>
      <c r="C303" s="195"/>
      <c r="D303" s="196" t="s">
        <v>193</v>
      </c>
      <c r="E303" s="195"/>
      <c r="F303" s="198" t="s">
        <v>987</v>
      </c>
      <c r="G303" s="195"/>
      <c r="H303" s="199">
        <v>307.68599999999998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193</v>
      </c>
      <c r="AU303" s="205" t="s">
        <v>141</v>
      </c>
      <c r="AV303" s="13" t="s">
        <v>141</v>
      </c>
      <c r="AW303" s="13" t="s">
        <v>4</v>
      </c>
      <c r="AX303" s="13" t="s">
        <v>21</v>
      </c>
      <c r="AY303" s="205" t="s">
        <v>132</v>
      </c>
    </row>
    <row r="304" spans="1:65" s="2" customFormat="1" ht="14.45" customHeight="1">
      <c r="A304" s="36"/>
      <c r="B304" s="37"/>
      <c r="C304" s="176" t="s">
        <v>655</v>
      </c>
      <c r="D304" s="176" t="s">
        <v>135</v>
      </c>
      <c r="E304" s="177" t="s">
        <v>626</v>
      </c>
      <c r="F304" s="178" t="s">
        <v>627</v>
      </c>
      <c r="G304" s="179" t="s">
        <v>191</v>
      </c>
      <c r="H304" s="180">
        <v>152.32</v>
      </c>
      <c r="I304" s="181"/>
      <c r="J304" s="182">
        <f>ROUND(I304*H304,2)</f>
        <v>0</v>
      </c>
      <c r="K304" s="178" t="s">
        <v>139</v>
      </c>
      <c r="L304" s="41"/>
      <c r="M304" s="183" t="s">
        <v>32</v>
      </c>
      <c r="N304" s="184" t="s">
        <v>51</v>
      </c>
      <c r="O304" s="66"/>
      <c r="P304" s="185">
        <f>O304*H304</f>
        <v>0</v>
      </c>
      <c r="Q304" s="185">
        <v>3.0000000000000001E-5</v>
      </c>
      <c r="R304" s="185">
        <f>Q304*H304</f>
        <v>4.5696000000000001E-3</v>
      </c>
      <c r="S304" s="185">
        <v>0</v>
      </c>
      <c r="T304" s="18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7" t="s">
        <v>259</v>
      </c>
      <c r="AT304" s="187" t="s">
        <v>135</v>
      </c>
      <c r="AU304" s="187" t="s">
        <v>141</v>
      </c>
      <c r="AY304" s="18" t="s">
        <v>132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18" t="s">
        <v>141</v>
      </c>
      <c r="BK304" s="188">
        <f>ROUND(I304*H304,2)</f>
        <v>0</v>
      </c>
      <c r="BL304" s="18" t="s">
        <v>259</v>
      </c>
      <c r="BM304" s="187" t="s">
        <v>1707</v>
      </c>
    </row>
    <row r="305" spans="1:65" s="2" customFormat="1" ht="14.45" customHeight="1">
      <c r="A305" s="36"/>
      <c r="B305" s="37"/>
      <c r="C305" s="217" t="s">
        <v>659</v>
      </c>
      <c r="D305" s="217" t="s">
        <v>234</v>
      </c>
      <c r="E305" s="218" t="s">
        <v>630</v>
      </c>
      <c r="F305" s="219" t="s">
        <v>631</v>
      </c>
      <c r="G305" s="220" t="s">
        <v>191</v>
      </c>
      <c r="H305" s="221">
        <v>159.93600000000001</v>
      </c>
      <c r="I305" s="222"/>
      <c r="J305" s="223">
        <f>ROUND(I305*H305,2)</f>
        <v>0</v>
      </c>
      <c r="K305" s="219" t="s">
        <v>139</v>
      </c>
      <c r="L305" s="224"/>
      <c r="M305" s="225" t="s">
        <v>32</v>
      </c>
      <c r="N305" s="226" t="s">
        <v>51</v>
      </c>
      <c r="O305" s="66"/>
      <c r="P305" s="185">
        <f>O305*H305</f>
        <v>0</v>
      </c>
      <c r="Q305" s="185">
        <v>1.8000000000000001E-4</v>
      </c>
      <c r="R305" s="185">
        <f>Q305*H305</f>
        <v>2.8788480000000002E-2</v>
      </c>
      <c r="S305" s="185">
        <v>0</v>
      </c>
      <c r="T305" s="18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7" t="s">
        <v>342</v>
      </c>
      <c r="AT305" s="187" t="s">
        <v>234</v>
      </c>
      <c r="AU305" s="187" t="s">
        <v>141</v>
      </c>
      <c r="AY305" s="18" t="s">
        <v>132</v>
      </c>
      <c r="BE305" s="188">
        <f>IF(N305="základní",J305,0)</f>
        <v>0</v>
      </c>
      <c r="BF305" s="188">
        <f>IF(N305="snížená",J305,0)</f>
        <v>0</v>
      </c>
      <c r="BG305" s="188">
        <f>IF(N305="zákl. přenesená",J305,0)</f>
        <v>0</v>
      </c>
      <c r="BH305" s="188">
        <f>IF(N305="sníž. přenesená",J305,0)</f>
        <v>0</v>
      </c>
      <c r="BI305" s="188">
        <f>IF(N305="nulová",J305,0)</f>
        <v>0</v>
      </c>
      <c r="BJ305" s="18" t="s">
        <v>141</v>
      </c>
      <c r="BK305" s="188">
        <f>ROUND(I305*H305,2)</f>
        <v>0</v>
      </c>
      <c r="BL305" s="18" t="s">
        <v>259</v>
      </c>
      <c r="BM305" s="187" t="s">
        <v>1708</v>
      </c>
    </row>
    <row r="306" spans="1:65" s="13" customFormat="1">
      <c r="B306" s="194"/>
      <c r="C306" s="195"/>
      <c r="D306" s="196" t="s">
        <v>193</v>
      </c>
      <c r="E306" s="195"/>
      <c r="F306" s="198" t="s">
        <v>990</v>
      </c>
      <c r="G306" s="195"/>
      <c r="H306" s="199">
        <v>159.93600000000001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193</v>
      </c>
      <c r="AU306" s="205" t="s">
        <v>141</v>
      </c>
      <c r="AV306" s="13" t="s">
        <v>141</v>
      </c>
      <c r="AW306" s="13" t="s">
        <v>4</v>
      </c>
      <c r="AX306" s="13" t="s">
        <v>21</v>
      </c>
      <c r="AY306" s="205" t="s">
        <v>132</v>
      </c>
    </row>
    <row r="307" spans="1:65" s="2" customFormat="1" ht="24.2" customHeight="1">
      <c r="A307" s="36"/>
      <c r="B307" s="37"/>
      <c r="C307" s="176" t="s">
        <v>663</v>
      </c>
      <c r="D307" s="176" t="s">
        <v>135</v>
      </c>
      <c r="E307" s="177" t="s">
        <v>635</v>
      </c>
      <c r="F307" s="178" t="s">
        <v>636</v>
      </c>
      <c r="G307" s="179" t="s">
        <v>191</v>
      </c>
      <c r="H307" s="180">
        <v>24.63</v>
      </c>
      <c r="I307" s="181"/>
      <c r="J307" s="182">
        <f>ROUND(I307*H307,2)</f>
        <v>0</v>
      </c>
      <c r="K307" s="178" t="s">
        <v>139</v>
      </c>
      <c r="L307" s="41"/>
      <c r="M307" s="183" t="s">
        <v>32</v>
      </c>
      <c r="N307" s="184" t="s">
        <v>51</v>
      </c>
      <c r="O307" s="66"/>
      <c r="P307" s="185">
        <f>O307*H307</f>
        <v>0</v>
      </c>
      <c r="Q307" s="185">
        <v>6.0600000000000003E-3</v>
      </c>
      <c r="R307" s="185">
        <f>Q307*H307</f>
        <v>0.1492578</v>
      </c>
      <c r="S307" s="185">
        <v>0</v>
      </c>
      <c r="T307" s="18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7" t="s">
        <v>259</v>
      </c>
      <c r="AT307" s="187" t="s">
        <v>135</v>
      </c>
      <c r="AU307" s="187" t="s">
        <v>141</v>
      </c>
      <c r="AY307" s="18" t="s">
        <v>132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18" t="s">
        <v>141</v>
      </c>
      <c r="BK307" s="188">
        <f>ROUND(I307*H307,2)</f>
        <v>0</v>
      </c>
      <c r="BL307" s="18" t="s">
        <v>259</v>
      </c>
      <c r="BM307" s="187" t="s">
        <v>1709</v>
      </c>
    </row>
    <row r="308" spans="1:65" s="13" customFormat="1">
      <c r="B308" s="194"/>
      <c r="C308" s="195"/>
      <c r="D308" s="196" t="s">
        <v>193</v>
      </c>
      <c r="E308" s="197" t="s">
        <v>32</v>
      </c>
      <c r="F308" s="198" t="s">
        <v>992</v>
      </c>
      <c r="G308" s="195"/>
      <c r="H308" s="199">
        <v>27.83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193</v>
      </c>
      <c r="AU308" s="205" t="s">
        <v>141</v>
      </c>
      <c r="AV308" s="13" t="s">
        <v>141</v>
      </c>
      <c r="AW308" s="13" t="s">
        <v>41</v>
      </c>
      <c r="AX308" s="13" t="s">
        <v>79</v>
      </c>
      <c r="AY308" s="205" t="s">
        <v>132</v>
      </c>
    </row>
    <row r="309" spans="1:65" s="13" customFormat="1">
      <c r="B309" s="194"/>
      <c r="C309" s="195"/>
      <c r="D309" s="196" t="s">
        <v>193</v>
      </c>
      <c r="E309" s="197" t="s">
        <v>32</v>
      </c>
      <c r="F309" s="198" t="s">
        <v>993</v>
      </c>
      <c r="G309" s="195"/>
      <c r="H309" s="199">
        <v>-3.2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193</v>
      </c>
      <c r="AU309" s="205" t="s">
        <v>141</v>
      </c>
      <c r="AV309" s="13" t="s">
        <v>141</v>
      </c>
      <c r="AW309" s="13" t="s">
        <v>41</v>
      </c>
      <c r="AX309" s="13" t="s">
        <v>79</v>
      </c>
      <c r="AY309" s="205" t="s">
        <v>132</v>
      </c>
    </row>
    <row r="310" spans="1:65" s="14" customFormat="1">
      <c r="B310" s="206"/>
      <c r="C310" s="207"/>
      <c r="D310" s="196" t="s">
        <v>193</v>
      </c>
      <c r="E310" s="208" t="s">
        <v>32</v>
      </c>
      <c r="F310" s="209" t="s">
        <v>195</v>
      </c>
      <c r="G310" s="207"/>
      <c r="H310" s="210">
        <v>24.63</v>
      </c>
      <c r="I310" s="211"/>
      <c r="J310" s="207"/>
      <c r="K310" s="207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193</v>
      </c>
      <c r="AU310" s="216" t="s">
        <v>141</v>
      </c>
      <c r="AV310" s="14" t="s">
        <v>150</v>
      </c>
      <c r="AW310" s="14" t="s">
        <v>41</v>
      </c>
      <c r="AX310" s="14" t="s">
        <v>21</v>
      </c>
      <c r="AY310" s="216" t="s">
        <v>132</v>
      </c>
    </row>
    <row r="311" spans="1:65" s="2" customFormat="1" ht="14.45" customHeight="1">
      <c r="A311" s="36"/>
      <c r="B311" s="37"/>
      <c r="C311" s="217" t="s">
        <v>669</v>
      </c>
      <c r="D311" s="217" t="s">
        <v>234</v>
      </c>
      <c r="E311" s="218" t="s">
        <v>641</v>
      </c>
      <c r="F311" s="219" t="s">
        <v>642</v>
      </c>
      <c r="G311" s="220" t="s">
        <v>191</v>
      </c>
      <c r="H311" s="221">
        <v>24.645</v>
      </c>
      <c r="I311" s="222"/>
      <c r="J311" s="223">
        <f>ROUND(I311*H311,2)</f>
        <v>0</v>
      </c>
      <c r="K311" s="219" t="s">
        <v>139</v>
      </c>
      <c r="L311" s="224"/>
      <c r="M311" s="225" t="s">
        <v>32</v>
      </c>
      <c r="N311" s="226" t="s">
        <v>51</v>
      </c>
      <c r="O311" s="66"/>
      <c r="P311" s="185">
        <f>O311*H311</f>
        <v>0</v>
      </c>
      <c r="Q311" s="185">
        <v>8.0000000000000002E-3</v>
      </c>
      <c r="R311" s="185">
        <f>Q311*H311</f>
        <v>0.19716</v>
      </c>
      <c r="S311" s="185">
        <v>0</v>
      </c>
      <c r="T311" s="18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7" t="s">
        <v>342</v>
      </c>
      <c r="AT311" s="187" t="s">
        <v>234</v>
      </c>
      <c r="AU311" s="187" t="s">
        <v>141</v>
      </c>
      <c r="AY311" s="18" t="s">
        <v>132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18" t="s">
        <v>141</v>
      </c>
      <c r="BK311" s="188">
        <f>ROUND(I311*H311,2)</f>
        <v>0</v>
      </c>
      <c r="BL311" s="18" t="s">
        <v>259</v>
      </c>
      <c r="BM311" s="187" t="s">
        <v>1710</v>
      </c>
    </row>
    <row r="312" spans="1:65" s="13" customFormat="1">
      <c r="B312" s="194"/>
      <c r="C312" s="195"/>
      <c r="D312" s="196" t="s">
        <v>193</v>
      </c>
      <c r="E312" s="195"/>
      <c r="F312" s="198" t="s">
        <v>995</v>
      </c>
      <c r="G312" s="195"/>
      <c r="H312" s="199">
        <v>24.645</v>
      </c>
      <c r="I312" s="200"/>
      <c r="J312" s="195"/>
      <c r="K312" s="195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193</v>
      </c>
      <c r="AU312" s="205" t="s">
        <v>141</v>
      </c>
      <c r="AV312" s="13" t="s">
        <v>141</v>
      </c>
      <c r="AW312" s="13" t="s">
        <v>4</v>
      </c>
      <c r="AX312" s="13" t="s">
        <v>21</v>
      </c>
      <c r="AY312" s="205" t="s">
        <v>132</v>
      </c>
    </row>
    <row r="313" spans="1:65" s="2" customFormat="1" ht="24.2" customHeight="1">
      <c r="A313" s="36"/>
      <c r="B313" s="37"/>
      <c r="C313" s="176" t="s">
        <v>673</v>
      </c>
      <c r="D313" s="176" t="s">
        <v>135</v>
      </c>
      <c r="E313" s="177" t="s">
        <v>646</v>
      </c>
      <c r="F313" s="178" t="s">
        <v>647</v>
      </c>
      <c r="G313" s="179" t="s">
        <v>191</v>
      </c>
      <c r="H313" s="180">
        <v>6.9</v>
      </c>
      <c r="I313" s="181"/>
      <c r="J313" s="182">
        <f>ROUND(I313*H313,2)</f>
        <v>0</v>
      </c>
      <c r="K313" s="178" t="s">
        <v>139</v>
      </c>
      <c r="L313" s="41"/>
      <c r="M313" s="183" t="s">
        <v>32</v>
      </c>
      <c r="N313" s="184" t="s">
        <v>51</v>
      </c>
      <c r="O313" s="66"/>
      <c r="P313" s="185">
        <f>O313*H313</f>
        <v>0</v>
      </c>
      <c r="Q313" s="185">
        <v>0</v>
      </c>
      <c r="R313" s="185">
        <f>Q313*H313</f>
        <v>0</v>
      </c>
      <c r="S313" s="185">
        <v>0</v>
      </c>
      <c r="T313" s="186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7" t="s">
        <v>259</v>
      </c>
      <c r="AT313" s="187" t="s">
        <v>135</v>
      </c>
      <c r="AU313" s="187" t="s">
        <v>141</v>
      </c>
      <c r="AY313" s="18" t="s">
        <v>132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18" t="s">
        <v>141</v>
      </c>
      <c r="BK313" s="188">
        <f>ROUND(I313*H313,2)</f>
        <v>0</v>
      </c>
      <c r="BL313" s="18" t="s">
        <v>259</v>
      </c>
      <c r="BM313" s="187" t="s">
        <v>1711</v>
      </c>
    </row>
    <row r="314" spans="1:65" s="13" customFormat="1">
      <c r="B314" s="194"/>
      <c r="C314" s="195"/>
      <c r="D314" s="196" t="s">
        <v>193</v>
      </c>
      <c r="E314" s="197" t="s">
        <v>32</v>
      </c>
      <c r="F314" s="198" t="s">
        <v>997</v>
      </c>
      <c r="G314" s="195"/>
      <c r="H314" s="199">
        <v>6.9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193</v>
      </c>
      <c r="AU314" s="205" t="s">
        <v>141</v>
      </c>
      <c r="AV314" s="13" t="s">
        <v>141</v>
      </c>
      <c r="AW314" s="13" t="s">
        <v>41</v>
      </c>
      <c r="AX314" s="13" t="s">
        <v>79</v>
      </c>
      <c r="AY314" s="205" t="s">
        <v>132</v>
      </c>
    </row>
    <row r="315" spans="1:65" s="14" customFormat="1">
      <c r="B315" s="206"/>
      <c r="C315" s="207"/>
      <c r="D315" s="196" t="s">
        <v>193</v>
      </c>
      <c r="E315" s="208" t="s">
        <v>32</v>
      </c>
      <c r="F315" s="209" t="s">
        <v>195</v>
      </c>
      <c r="G315" s="207"/>
      <c r="H315" s="210">
        <v>6.9</v>
      </c>
      <c r="I315" s="211"/>
      <c r="J315" s="207"/>
      <c r="K315" s="207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193</v>
      </c>
      <c r="AU315" s="216" t="s">
        <v>141</v>
      </c>
      <c r="AV315" s="14" t="s">
        <v>150</v>
      </c>
      <c r="AW315" s="14" t="s">
        <v>41</v>
      </c>
      <c r="AX315" s="14" t="s">
        <v>21</v>
      </c>
      <c r="AY315" s="216" t="s">
        <v>132</v>
      </c>
    </row>
    <row r="316" spans="1:65" s="2" customFormat="1" ht="14.45" customHeight="1">
      <c r="A316" s="36"/>
      <c r="B316" s="37"/>
      <c r="C316" s="217" t="s">
        <v>677</v>
      </c>
      <c r="D316" s="217" t="s">
        <v>234</v>
      </c>
      <c r="E316" s="218" t="s">
        <v>651</v>
      </c>
      <c r="F316" s="219" t="s">
        <v>652</v>
      </c>
      <c r="G316" s="220" t="s">
        <v>191</v>
      </c>
      <c r="H316" s="221">
        <v>7.0380000000000003</v>
      </c>
      <c r="I316" s="222"/>
      <c r="J316" s="223">
        <f>ROUND(I316*H316,2)</f>
        <v>0</v>
      </c>
      <c r="K316" s="219" t="s">
        <v>139</v>
      </c>
      <c r="L316" s="224"/>
      <c r="M316" s="225" t="s">
        <v>32</v>
      </c>
      <c r="N316" s="226" t="s">
        <v>51</v>
      </c>
      <c r="O316" s="66"/>
      <c r="P316" s="185">
        <f>O316*H316</f>
        <v>0</v>
      </c>
      <c r="Q316" s="185">
        <v>2.3999999999999998E-3</v>
      </c>
      <c r="R316" s="185">
        <f>Q316*H316</f>
        <v>1.6891199999999999E-2</v>
      </c>
      <c r="S316" s="185">
        <v>0</v>
      </c>
      <c r="T316" s="186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7" t="s">
        <v>342</v>
      </c>
      <c r="AT316" s="187" t="s">
        <v>234</v>
      </c>
      <c r="AU316" s="187" t="s">
        <v>141</v>
      </c>
      <c r="AY316" s="18" t="s">
        <v>132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18" t="s">
        <v>141</v>
      </c>
      <c r="BK316" s="188">
        <f>ROUND(I316*H316,2)</f>
        <v>0</v>
      </c>
      <c r="BL316" s="18" t="s">
        <v>259</v>
      </c>
      <c r="BM316" s="187" t="s">
        <v>1712</v>
      </c>
    </row>
    <row r="317" spans="1:65" s="13" customFormat="1">
      <c r="B317" s="194"/>
      <c r="C317" s="195"/>
      <c r="D317" s="196" t="s">
        <v>193</v>
      </c>
      <c r="E317" s="195"/>
      <c r="F317" s="198" t="s">
        <v>999</v>
      </c>
      <c r="G317" s="195"/>
      <c r="H317" s="199">
        <v>7.0380000000000003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193</v>
      </c>
      <c r="AU317" s="205" t="s">
        <v>141</v>
      </c>
      <c r="AV317" s="13" t="s">
        <v>141</v>
      </c>
      <c r="AW317" s="13" t="s">
        <v>4</v>
      </c>
      <c r="AX317" s="13" t="s">
        <v>21</v>
      </c>
      <c r="AY317" s="205" t="s">
        <v>132</v>
      </c>
    </row>
    <row r="318" spans="1:65" s="2" customFormat="1" ht="24.2" customHeight="1">
      <c r="A318" s="36"/>
      <c r="B318" s="37"/>
      <c r="C318" s="176" t="s">
        <v>681</v>
      </c>
      <c r="D318" s="176" t="s">
        <v>135</v>
      </c>
      <c r="E318" s="177" t="s">
        <v>656</v>
      </c>
      <c r="F318" s="178" t="s">
        <v>657</v>
      </c>
      <c r="G318" s="179" t="s">
        <v>191</v>
      </c>
      <c r="H318" s="180">
        <v>6.9</v>
      </c>
      <c r="I318" s="181"/>
      <c r="J318" s="182">
        <f>ROUND(I318*H318,2)</f>
        <v>0</v>
      </c>
      <c r="K318" s="178" t="s">
        <v>139</v>
      </c>
      <c r="L318" s="41"/>
      <c r="M318" s="183" t="s">
        <v>32</v>
      </c>
      <c r="N318" s="184" t="s">
        <v>51</v>
      </c>
      <c r="O318" s="66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7" t="s">
        <v>259</v>
      </c>
      <c r="AT318" s="187" t="s">
        <v>135</v>
      </c>
      <c r="AU318" s="187" t="s">
        <v>141</v>
      </c>
      <c r="AY318" s="18" t="s">
        <v>132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18" t="s">
        <v>141</v>
      </c>
      <c r="BK318" s="188">
        <f>ROUND(I318*H318,2)</f>
        <v>0</v>
      </c>
      <c r="BL318" s="18" t="s">
        <v>259</v>
      </c>
      <c r="BM318" s="187" t="s">
        <v>1713</v>
      </c>
    </row>
    <row r="319" spans="1:65" s="2" customFormat="1" ht="14.45" customHeight="1">
      <c r="A319" s="36"/>
      <c r="B319" s="37"/>
      <c r="C319" s="217" t="s">
        <v>687</v>
      </c>
      <c r="D319" s="217" t="s">
        <v>234</v>
      </c>
      <c r="E319" s="218" t="s">
        <v>660</v>
      </c>
      <c r="F319" s="219" t="s">
        <v>661</v>
      </c>
      <c r="G319" s="220" t="s">
        <v>191</v>
      </c>
      <c r="H319" s="221">
        <v>7.0380000000000003</v>
      </c>
      <c r="I319" s="222"/>
      <c r="J319" s="223">
        <f>ROUND(I319*H319,2)</f>
        <v>0</v>
      </c>
      <c r="K319" s="219" t="s">
        <v>139</v>
      </c>
      <c r="L319" s="224"/>
      <c r="M319" s="225" t="s">
        <v>32</v>
      </c>
      <c r="N319" s="226" t="s">
        <v>51</v>
      </c>
      <c r="O319" s="66"/>
      <c r="P319" s="185">
        <f>O319*H319</f>
        <v>0</v>
      </c>
      <c r="Q319" s="185">
        <v>3.5999999999999999E-3</v>
      </c>
      <c r="R319" s="185">
        <f>Q319*H319</f>
        <v>2.53368E-2</v>
      </c>
      <c r="S319" s="185">
        <v>0</v>
      </c>
      <c r="T319" s="186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7" t="s">
        <v>342</v>
      </c>
      <c r="AT319" s="187" t="s">
        <v>234</v>
      </c>
      <c r="AU319" s="187" t="s">
        <v>141</v>
      </c>
      <c r="AY319" s="18" t="s">
        <v>132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18" t="s">
        <v>141</v>
      </c>
      <c r="BK319" s="188">
        <f>ROUND(I319*H319,2)</f>
        <v>0</v>
      </c>
      <c r="BL319" s="18" t="s">
        <v>259</v>
      </c>
      <c r="BM319" s="187" t="s">
        <v>1714</v>
      </c>
    </row>
    <row r="320" spans="1:65" s="13" customFormat="1">
      <c r="B320" s="194"/>
      <c r="C320" s="195"/>
      <c r="D320" s="196" t="s">
        <v>193</v>
      </c>
      <c r="E320" s="195"/>
      <c r="F320" s="198" t="s">
        <v>999</v>
      </c>
      <c r="G320" s="195"/>
      <c r="H320" s="199">
        <v>7.0380000000000003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193</v>
      </c>
      <c r="AU320" s="205" t="s">
        <v>141</v>
      </c>
      <c r="AV320" s="13" t="s">
        <v>141</v>
      </c>
      <c r="AW320" s="13" t="s">
        <v>4</v>
      </c>
      <c r="AX320" s="13" t="s">
        <v>21</v>
      </c>
      <c r="AY320" s="205" t="s">
        <v>132</v>
      </c>
    </row>
    <row r="321" spans="1:65" s="2" customFormat="1" ht="24.2" customHeight="1">
      <c r="A321" s="36"/>
      <c r="B321" s="37"/>
      <c r="C321" s="176" t="s">
        <v>694</v>
      </c>
      <c r="D321" s="176" t="s">
        <v>135</v>
      </c>
      <c r="E321" s="177" t="s">
        <v>664</v>
      </c>
      <c r="F321" s="178" t="s">
        <v>665</v>
      </c>
      <c r="G321" s="179" t="s">
        <v>242</v>
      </c>
      <c r="H321" s="180">
        <v>2.9870000000000001</v>
      </c>
      <c r="I321" s="181"/>
      <c r="J321" s="182">
        <f>ROUND(I321*H321,2)</f>
        <v>0</v>
      </c>
      <c r="K321" s="178" t="s">
        <v>139</v>
      </c>
      <c r="L321" s="41"/>
      <c r="M321" s="183" t="s">
        <v>32</v>
      </c>
      <c r="N321" s="184" t="s">
        <v>51</v>
      </c>
      <c r="O321" s="66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87" t="s">
        <v>259</v>
      </c>
      <c r="AT321" s="187" t="s">
        <v>135</v>
      </c>
      <c r="AU321" s="187" t="s">
        <v>141</v>
      </c>
      <c r="AY321" s="18" t="s">
        <v>132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18" t="s">
        <v>141</v>
      </c>
      <c r="BK321" s="188">
        <f>ROUND(I321*H321,2)</f>
        <v>0</v>
      </c>
      <c r="BL321" s="18" t="s">
        <v>259</v>
      </c>
      <c r="BM321" s="187" t="s">
        <v>1715</v>
      </c>
    </row>
    <row r="322" spans="1:65" s="12" customFormat="1" ht="22.9" customHeight="1">
      <c r="B322" s="160"/>
      <c r="C322" s="161"/>
      <c r="D322" s="162" t="s">
        <v>78</v>
      </c>
      <c r="E322" s="174" t="s">
        <v>667</v>
      </c>
      <c r="F322" s="174" t="s">
        <v>668</v>
      </c>
      <c r="G322" s="161"/>
      <c r="H322" s="161"/>
      <c r="I322" s="164"/>
      <c r="J322" s="175">
        <f>BK322</f>
        <v>0</v>
      </c>
      <c r="K322" s="161"/>
      <c r="L322" s="166"/>
      <c r="M322" s="167"/>
      <c r="N322" s="168"/>
      <c r="O322" s="168"/>
      <c r="P322" s="169">
        <f>SUM(P323:P325)</f>
        <v>0</v>
      </c>
      <c r="Q322" s="168"/>
      <c r="R322" s="169">
        <f>SUM(R323:R325)</f>
        <v>6.0000000000000001E-3</v>
      </c>
      <c r="S322" s="168"/>
      <c r="T322" s="170">
        <f>SUM(T323:T325)</f>
        <v>8.4519999999999998E-2</v>
      </c>
      <c r="AR322" s="171" t="s">
        <v>141</v>
      </c>
      <c r="AT322" s="172" t="s">
        <v>78</v>
      </c>
      <c r="AU322" s="172" t="s">
        <v>21</v>
      </c>
      <c r="AY322" s="171" t="s">
        <v>132</v>
      </c>
      <c r="BK322" s="173">
        <f>SUM(BK323:BK325)</f>
        <v>0</v>
      </c>
    </row>
    <row r="323" spans="1:65" s="2" customFormat="1" ht="14.45" customHeight="1">
      <c r="A323" s="36"/>
      <c r="B323" s="37"/>
      <c r="C323" s="176" t="s">
        <v>700</v>
      </c>
      <c r="D323" s="176" t="s">
        <v>135</v>
      </c>
      <c r="E323" s="177" t="s">
        <v>674</v>
      </c>
      <c r="F323" s="178" t="s">
        <v>675</v>
      </c>
      <c r="G323" s="179" t="s">
        <v>373</v>
      </c>
      <c r="H323" s="180">
        <v>4</v>
      </c>
      <c r="I323" s="181"/>
      <c r="J323" s="182">
        <f>ROUND(I323*H323,2)</f>
        <v>0</v>
      </c>
      <c r="K323" s="178" t="s">
        <v>139</v>
      </c>
      <c r="L323" s="41"/>
      <c r="M323" s="183" t="s">
        <v>32</v>
      </c>
      <c r="N323" s="184" t="s">
        <v>51</v>
      </c>
      <c r="O323" s="66"/>
      <c r="P323" s="185">
        <f>O323*H323</f>
        <v>0</v>
      </c>
      <c r="Q323" s="185">
        <v>1.5E-3</v>
      </c>
      <c r="R323" s="185">
        <f>Q323*H323</f>
        <v>6.0000000000000001E-3</v>
      </c>
      <c r="S323" s="185">
        <v>0</v>
      </c>
      <c r="T323" s="186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7" t="s">
        <v>259</v>
      </c>
      <c r="AT323" s="187" t="s">
        <v>135</v>
      </c>
      <c r="AU323" s="187" t="s">
        <v>141</v>
      </c>
      <c r="AY323" s="18" t="s">
        <v>132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18" t="s">
        <v>141</v>
      </c>
      <c r="BK323" s="188">
        <f>ROUND(I323*H323,2)</f>
        <v>0</v>
      </c>
      <c r="BL323" s="18" t="s">
        <v>259</v>
      </c>
      <c r="BM323" s="187" t="s">
        <v>1716</v>
      </c>
    </row>
    <row r="324" spans="1:65" s="2" customFormat="1" ht="14.45" customHeight="1">
      <c r="A324" s="36"/>
      <c r="B324" s="37"/>
      <c r="C324" s="176" t="s">
        <v>704</v>
      </c>
      <c r="D324" s="176" t="s">
        <v>135</v>
      </c>
      <c r="E324" s="177" t="s">
        <v>678</v>
      </c>
      <c r="F324" s="178" t="s">
        <v>679</v>
      </c>
      <c r="G324" s="179" t="s">
        <v>373</v>
      </c>
      <c r="H324" s="180">
        <v>4</v>
      </c>
      <c r="I324" s="181"/>
      <c r="J324" s="182">
        <f>ROUND(I324*H324,2)</f>
        <v>0</v>
      </c>
      <c r="K324" s="178" t="s">
        <v>139</v>
      </c>
      <c r="L324" s="41"/>
      <c r="M324" s="183" t="s">
        <v>32</v>
      </c>
      <c r="N324" s="184" t="s">
        <v>51</v>
      </c>
      <c r="O324" s="66"/>
      <c r="P324" s="185">
        <f>O324*H324</f>
        <v>0</v>
      </c>
      <c r="Q324" s="185">
        <v>0</v>
      </c>
      <c r="R324" s="185">
        <f>Q324*H324</f>
        <v>0</v>
      </c>
      <c r="S324" s="185">
        <v>2.1129999999999999E-2</v>
      </c>
      <c r="T324" s="186">
        <f>S324*H324</f>
        <v>8.4519999999999998E-2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7" t="s">
        <v>259</v>
      </c>
      <c r="AT324" s="187" t="s">
        <v>135</v>
      </c>
      <c r="AU324" s="187" t="s">
        <v>141</v>
      </c>
      <c r="AY324" s="18" t="s">
        <v>132</v>
      </c>
      <c r="BE324" s="188">
        <f>IF(N324="základní",J324,0)</f>
        <v>0</v>
      </c>
      <c r="BF324" s="188">
        <f>IF(N324="snížená",J324,0)</f>
        <v>0</v>
      </c>
      <c r="BG324" s="188">
        <f>IF(N324="zákl. přenesená",J324,0)</f>
        <v>0</v>
      </c>
      <c r="BH324" s="188">
        <f>IF(N324="sníž. přenesená",J324,0)</f>
        <v>0</v>
      </c>
      <c r="BI324" s="188">
        <f>IF(N324="nulová",J324,0)</f>
        <v>0</v>
      </c>
      <c r="BJ324" s="18" t="s">
        <v>141</v>
      </c>
      <c r="BK324" s="188">
        <f>ROUND(I324*H324,2)</f>
        <v>0</v>
      </c>
      <c r="BL324" s="18" t="s">
        <v>259</v>
      </c>
      <c r="BM324" s="187" t="s">
        <v>1717</v>
      </c>
    </row>
    <row r="325" spans="1:65" s="2" customFormat="1" ht="24.2" customHeight="1">
      <c r="A325" s="36"/>
      <c r="B325" s="37"/>
      <c r="C325" s="176" t="s">
        <v>710</v>
      </c>
      <c r="D325" s="176" t="s">
        <v>135</v>
      </c>
      <c r="E325" s="177" t="s">
        <v>682</v>
      </c>
      <c r="F325" s="178" t="s">
        <v>683</v>
      </c>
      <c r="G325" s="179" t="s">
        <v>242</v>
      </c>
      <c r="H325" s="180">
        <v>6.0000000000000001E-3</v>
      </c>
      <c r="I325" s="181"/>
      <c r="J325" s="182">
        <f>ROUND(I325*H325,2)</f>
        <v>0</v>
      </c>
      <c r="K325" s="178" t="s">
        <v>139</v>
      </c>
      <c r="L325" s="41"/>
      <c r="M325" s="183" t="s">
        <v>32</v>
      </c>
      <c r="N325" s="184" t="s">
        <v>51</v>
      </c>
      <c r="O325" s="66"/>
      <c r="P325" s="185">
        <f>O325*H325</f>
        <v>0</v>
      </c>
      <c r="Q325" s="185">
        <v>0</v>
      </c>
      <c r="R325" s="185">
        <f>Q325*H325</f>
        <v>0</v>
      </c>
      <c r="S325" s="185">
        <v>0</v>
      </c>
      <c r="T325" s="18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7" t="s">
        <v>259</v>
      </c>
      <c r="AT325" s="187" t="s">
        <v>135</v>
      </c>
      <c r="AU325" s="187" t="s">
        <v>141</v>
      </c>
      <c r="AY325" s="18" t="s">
        <v>132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8" t="s">
        <v>141</v>
      </c>
      <c r="BK325" s="188">
        <f>ROUND(I325*H325,2)</f>
        <v>0</v>
      </c>
      <c r="BL325" s="18" t="s">
        <v>259</v>
      </c>
      <c r="BM325" s="187" t="s">
        <v>1718</v>
      </c>
    </row>
    <row r="326" spans="1:65" s="12" customFormat="1" ht="22.9" customHeight="1">
      <c r="B326" s="160"/>
      <c r="C326" s="161"/>
      <c r="D326" s="162" t="s">
        <v>78</v>
      </c>
      <c r="E326" s="174" t="s">
        <v>685</v>
      </c>
      <c r="F326" s="174" t="s">
        <v>686</v>
      </c>
      <c r="G326" s="161"/>
      <c r="H326" s="161"/>
      <c r="I326" s="164"/>
      <c r="J326" s="175">
        <f>BK326</f>
        <v>0</v>
      </c>
      <c r="K326" s="161"/>
      <c r="L326" s="166"/>
      <c r="M326" s="167"/>
      <c r="N326" s="168"/>
      <c r="O326" s="168"/>
      <c r="P326" s="169">
        <f>P327</f>
        <v>0</v>
      </c>
      <c r="Q326" s="168"/>
      <c r="R326" s="169">
        <f>R327</f>
        <v>2.3400000000000001E-3</v>
      </c>
      <c r="S326" s="168"/>
      <c r="T326" s="170">
        <f>T327</f>
        <v>0</v>
      </c>
      <c r="AR326" s="171" t="s">
        <v>141</v>
      </c>
      <c r="AT326" s="172" t="s">
        <v>78</v>
      </c>
      <c r="AU326" s="172" t="s">
        <v>21</v>
      </c>
      <c r="AY326" s="171" t="s">
        <v>132</v>
      </c>
      <c r="BK326" s="173">
        <f>BK327</f>
        <v>0</v>
      </c>
    </row>
    <row r="327" spans="1:65" s="2" customFormat="1" ht="14.45" customHeight="1">
      <c r="A327" s="36"/>
      <c r="B327" s="37"/>
      <c r="C327" s="176" t="s">
        <v>714</v>
      </c>
      <c r="D327" s="176" t="s">
        <v>135</v>
      </c>
      <c r="E327" s="177" t="s">
        <v>688</v>
      </c>
      <c r="F327" s="178" t="s">
        <v>689</v>
      </c>
      <c r="G327" s="179" t="s">
        <v>690</v>
      </c>
      <c r="H327" s="180">
        <v>3</v>
      </c>
      <c r="I327" s="181"/>
      <c r="J327" s="182">
        <f>ROUND(I327*H327,2)</f>
        <v>0</v>
      </c>
      <c r="K327" s="178" t="s">
        <v>32</v>
      </c>
      <c r="L327" s="41"/>
      <c r="M327" s="183" t="s">
        <v>32</v>
      </c>
      <c r="N327" s="184" t="s">
        <v>51</v>
      </c>
      <c r="O327" s="66"/>
      <c r="P327" s="185">
        <f>O327*H327</f>
        <v>0</v>
      </c>
      <c r="Q327" s="185">
        <v>7.7999999999999999E-4</v>
      </c>
      <c r="R327" s="185">
        <f>Q327*H327</f>
        <v>2.3400000000000001E-3</v>
      </c>
      <c r="S327" s="185">
        <v>0</v>
      </c>
      <c r="T327" s="186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7" t="s">
        <v>259</v>
      </c>
      <c r="AT327" s="187" t="s">
        <v>135</v>
      </c>
      <c r="AU327" s="187" t="s">
        <v>141</v>
      </c>
      <c r="AY327" s="18" t="s">
        <v>132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18" t="s">
        <v>141</v>
      </c>
      <c r="BK327" s="188">
        <f>ROUND(I327*H327,2)</f>
        <v>0</v>
      </c>
      <c r="BL327" s="18" t="s">
        <v>259</v>
      </c>
      <c r="BM327" s="187" t="s">
        <v>1719</v>
      </c>
    </row>
    <row r="328" spans="1:65" s="12" customFormat="1" ht="22.9" customHeight="1">
      <c r="B328" s="160"/>
      <c r="C328" s="161"/>
      <c r="D328" s="162" t="s">
        <v>78</v>
      </c>
      <c r="E328" s="174" t="s">
        <v>692</v>
      </c>
      <c r="F328" s="174" t="s">
        <v>693</v>
      </c>
      <c r="G328" s="161"/>
      <c r="H328" s="161"/>
      <c r="I328" s="164"/>
      <c r="J328" s="175">
        <f>BK328</f>
        <v>0</v>
      </c>
      <c r="K328" s="161"/>
      <c r="L328" s="166"/>
      <c r="M328" s="167"/>
      <c r="N328" s="168"/>
      <c r="O328" s="168"/>
      <c r="P328" s="169">
        <f>P329</f>
        <v>0</v>
      </c>
      <c r="Q328" s="168"/>
      <c r="R328" s="169">
        <f>R329</f>
        <v>0</v>
      </c>
      <c r="S328" s="168"/>
      <c r="T328" s="170">
        <f>T329</f>
        <v>0</v>
      </c>
      <c r="AR328" s="171" t="s">
        <v>141</v>
      </c>
      <c r="AT328" s="172" t="s">
        <v>78</v>
      </c>
      <c r="AU328" s="172" t="s">
        <v>21</v>
      </c>
      <c r="AY328" s="171" t="s">
        <v>132</v>
      </c>
      <c r="BK328" s="173">
        <f>BK329</f>
        <v>0</v>
      </c>
    </row>
    <row r="329" spans="1:65" s="2" customFormat="1" ht="24.2" customHeight="1">
      <c r="A329" s="36"/>
      <c r="B329" s="37"/>
      <c r="C329" s="176" t="s">
        <v>719</v>
      </c>
      <c r="D329" s="176" t="s">
        <v>135</v>
      </c>
      <c r="E329" s="177" t="s">
        <v>695</v>
      </c>
      <c r="F329" s="178" t="s">
        <v>1009</v>
      </c>
      <c r="G329" s="179" t="s">
        <v>138</v>
      </c>
      <c r="H329" s="180">
        <v>1</v>
      </c>
      <c r="I329" s="181"/>
      <c r="J329" s="182">
        <f>ROUND(I329*H329,2)</f>
        <v>0</v>
      </c>
      <c r="K329" s="178" t="s">
        <v>139</v>
      </c>
      <c r="L329" s="41"/>
      <c r="M329" s="183" t="s">
        <v>32</v>
      </c>
      <c r="N329" s="184" t="s">
        <v>51</v>
      </c>
      <c r="O329" s="66"/>
      <c r="P329" s="185">
        <f>O329*H329</f>
        <v>0</v>
      </c>
      <c r="Q329" s="185">
        <v>0</v>
      </c>
      <c r="R329" s="185">
        <f>Q329*H329</f>
        <v>0</v>
      </c>
      <c r="S329" s="185">
        <v>0</v>
      </c>
      <c r="T329" s="18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7" t="s">
        <v>259</v>
      </c>
      <c r="AT329" s="187" t="s">
        <v>135</v>
      </c>
      <c r="AU329" s="187" t="s">
        <v>141</v>
      </c>
      <c r="AY329" s="18" t="s">
        <v>132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18" t="s">
        <v>141</v>
      </c>
      <c r="BK329" s="188">
        <f>ROUND(I329*H329,2)</f>
        <v>0</v>
      </c>
      <c r="BL329" s="18" t="s">
        <v>259</v>
      </c>
      <c r="BM329" s="187" t="s">
        <v>1720</v>
      </c>
    </row>
    <row r="330" spans="1:65" s="12" customFormat="1" ht="22.9" customHeight="1">
      <c r="B330" s="160"/>
      <c r="C330" s="161"/>
      <c r="D330" s="162" t="s">
        <v>78</v>
      </c>
      <c r="E330" s="174" t="s">
        <v>698</v>
      </c>
      <c r="F330" s="174" t="s">
        <v>699</v>
      </c>
      <c r="G330" s="161"/>
      <c r="H330" s="161"/>
      <c r="I330" s="164"/>
      <c r="J330" s="175">
        <f>BK330</f>
        <v>0</v>
      </c>
      <c r="K330" s="161"/>
      <c r="L330" s="166"/>
      <c r="M330" s="167"/>
      <c r="N330" s="168"/>
      <c r="O330" s="168"/>
      <c r="P330" s="169">
        <f>SUM(P331:P341)</f>
        <v>0</v>
      </c>
      <c r="Q330" s="168"/>
      <c r="R330" s="169">
        <f>SUM(R331:R341)</f>
        <v>4.584607000000001</v>
      </c>
      <c r="S330" s="168"/>
      <c r="T330" s="170">
        <f>SUM(T331:T341)</f>
        <v>0</v>
      </c>
      <c r="AR330" s="171" t="s">
        <v>141</v>
      </c>
      <c r="AT330" s="172" t="s">
        <v>78</v>
      </c>
      <c r="AU330" s="172" t="s">
        <v>21</v>
      </c>
      <c r="AY330" s="171" t="s">
        <v>132</v>
      </c>
      <c r="BK330" s="173">
        <f>SUM(BK331:BK341)</f>
        <v>0</v>
      </c>
    </row>
    <row r="331" spans="1:65" s="2" customFormat="1" ht="24.2" customHeight="1">
      <c r="A331" s="36"/>
      <c r="B331" s="37"/>
      <c r="C331" s="176" t="s">
        <v>723</v>
      </c>
      <c r="D331" s="176" t="s">
        <v>135</v>
      </c>
      <c r="E331" s="177" t="s">
        <v>701</v>
      </c>
      <c r="F331" s="178" t="s">
        <v>1011</v>
      </c>
      <c r="G331" s="179" t="s">
        <v>191</v>
      </c>
      <c r="H331" s="180">
        <v>79</v>
      </c>
      <c r="I331" s="181"/>
      <c r="J331" s="182">
        <f>ROUND(I331*H331,2)</f>
        <v>0</v>
      </c>
      <c r="K331" s="178" t="s">
        <v>139</v>
      </c>
      <c r="L331" s="41"/>
      <c r="M331" s="183" t="s">
        <v>32</v>
      </c>
      <c r="N331" s="184" t="s">
        <v>51</v>
      </c>
      <c r="O331" s="66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7" t="s">
        <v>259</v>
      </c>
      <c r="AT331" s="187" t="s">
        <v>135</v>
      </c>
      <c r="AU331" s="187" t="s">
        <v>141</v>
      </c>
      <c r="AY331" s="18" t="s">
        <v>132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18" t="s">
        <v>141</v>
      </c>
      <c r="BK331" s="188">
        <f>ROUND(I331*H331,2)</f>
        <v>0</v>
      </c>
      <c r="BL331" s="18" t="s">
        <v>259</v>
      </c>
      <c r="BM331" s="187" t="s">
        <v>1721</v>
      </c>
    </row>
    <row r="332" spans="1:65" s="2" customFormat="1" ht="14.45" customHeight="1">
      <c r="A332" s="36"/>
      <c r="B332" s="37"/>
      <c r="C332" s="217" t="s">
        <v>727</v>
      </c>
      <c r="D332" s="217" t="s">
        <v>234</v>
      </c>
      <c r="E332" s="218" t="s">
        <v>705</v>
      </c>
      <c r="F332" s="219" t="s">
        <v>706</v>
      </c>
      <c r="G332" s="220" t="s">
        <v>198</v>
      </c>
      <c r="H332" s="221">
        <v>1.9339999999999999</v>
      </c>
      <c r="I332" s="222"/>
      <c r="J332" s="223">
        <f>ROUND(I332*H332,2)</f>
        <v>0</v>
      </c>
      <c r="K332" s="219" t="s">
        <v>139</v>
      </c>
      <c r="L332" s="224"/>
      <c r="M332" s="225" t="s">
        <v>32</v>
      </c>
      <c r="N332" s="226" t="s">
        <v>51</v>
      </c>
      <c r="O332" s="66"/>
      <c r="P332" s="185">
        <f>O332*H332</f>
        <v>0</v>
      </c>
      <c r="Q332" s="185">
        <v>0.55000000000000004</v>
      </c>
      <c r="R332" s="185">
        <f>Q332*H332</f>
        <v>1.0637000000000001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342</v>
      </c>
      <c r="AT332" s="187" t="s">
        <v>234</v>
      </c>
      <c r="AU332" s="187" t="s">
        <v>141</v>
      </c>
      <c r="AY332" s="18" t="s">
        <v>132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8" t="s">
        <v>141</v>
      </c>
      <c r="BK332" s="188">
        <f>ROUND(I332*H332,2)</f>
        <v>0</v>
      </c>
      <c r="BL332" s="18" t="s">
        <v>259</v>
      </c>
      <c r="BM332" s="187" t="s">
        <v>1722</v>
      </c>
    </row>
    <row r="333" spans="1:65" s="13" customFormat="1">
      <c r="B333" s="194"/>
      <c r="C333" s="195"/>
      <c r="D333" s="196" t="s">
        <v>193</v>
      </c>
      <c r="E333" s="197" t="s">
        <v>32</v>
      </c>
      <c r="F333" s="198" t="s">
        <v>1564</v>
      </c>
      <c r="G333" s="195"/>
      <c r="H333" s="199">
        <v>1.8959999999999999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193</v>
      </c>
      <c r="AU333" s="205" t="s">
        <v>141</v>
      </c>
      <c r="AV333" s="13" t="s">
        <v>141</v>
      </c>
      <c r="AW333" s="13" t="s">
        <v>41</v>
      </c>
      <c r="AX333" s="13" t="s">
        <v>79</v>
      </c>
      <c r="AY333" s="205" t="s">
        <v>132</v>
      </c>
    </row>
    <row r="334" spans="1:65" s="14" customFormat="1">
      <c r="B334" s="206"/>
      <c r="C334" s="207"/>
      <c r="D334" s="196" t="s">
        <v>193</v>
      </c>
      <c r="E334" s="208" t="s">
        <v>32</v>
      </c>
      <c r="F334" s="209" t="s">
        <v>195</v>
      </c>
      <c r="G334" s="207"/>
      <c r="H334" s="210">
        <v>1.8959999999999999</v>
      </c>
      <c r="I334" s="211"/>
      <c r="J334" s="207"/>
      <c r="K334" s="207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193</v>
      </c>
      <c r="AU334" s="216" t="s">
        <v>141</v>
      </c>
      <c r="AV334" s="14" t="s">
        <v>150</v>
      </c>
      <c r="AW334" s="14" t="s">
        <v>41</v>
      </c>
      <c r="AX334" s="14" t="s">
        <v>21</v>
      </c>
      <c r="AY334" s="216" t="s">
        <v>132</v>
      </c>
    </row>
    <row r="335" spans="1:65" s="13" customFormat="1">
      <c r="B335" s="194"/>
      <c r="C335" s="195"/>
      <c r="D335" s="196" t="s">
        <v>193</v>
      </c>
      <c r="E335" s="195"/>
      <c r="F335" s="198" t="s">
        <v>1565</v>
      </c>
      <c r="G335" s="195"/>
      <c r="H335" s="199">
        <v>1.9339999999999999</v>
      </c>
      <c r="I335" s="200"/>
      <c r="J335" s="195"/>
      <c r="K335" s="195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193</v>
      </c>
      <c r="AU335" s="205" t="s">
        <v>141</v>
      </c>
      <c r="AV335" s="13" t="s">
        <v>141</v>
      </c>
      <c r="AW335" s="13" t="s">
        <v>4</v>
      </c>
      <c r="AX335" s="13" t="s">
        <v>21</v>
      </c>
      <c r="AY335" s="205" t="s">
        <v>132</v>
      </c>
    </row>
    <row r="336" spans="1:65" s="2" customFormat="1" ht="24.2" customHeight="1">
      <c r="A336" s="36"/>
      <c r="B336" s="37"/>
      <c r="C336" s="176" t="s">
        <v>733</v>
      </c>
      <c r="D336" s="176" t="s">
        <v>135</v>
      </c>
      <c r="E336" s="177" t="s">
        <v>711</v>
      </c>
      <c r="F336" s="178" t="s">
        <v>712</v>
      </c>
      <c r="G336" s="179" t="s">
        <v>191</v>
      </c>
      <c r="H336" s="180">
        <v>152.32</v>
      </c>
      <c r="I336" s="181"/>
      <c r="J336" s="182">
        <f>ROUND(I336*H336,2)</f>
        <v>0</v>
      </c>
      <c r="K336" s="178" t="s">
        <v>139</v>
      </c>
      <c r="L336" s="41"/>
      <c r="M336" s="183" t="s">
        <v>32</v>
      </c>
      <c r="N336" s="184" t="s">
        <v>51</v>
      </c>
      <c r="O336" s="66"/>
      <c r="P336" s="185">
        <f>O336*H336</f>
        <v>0</v>
      </c>
      <c r="Q336" s="185">
        <v>0</v>
      </c>
      <c r="R336" s="185">
        <f>Q336*H336</f>
        <v>0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259</v>
      </c>
      <c r="AT336" s="187" t="s">
        <v>135</v>
      </c>
      <c r="AU336" s="187" t="s">
        <v>141</v>
      </c>
      <c r="AY336" s="18" t="s">
        <v>132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8" t="s">
        <v>141</v>
      </c>
      <c r="BK336" s="188">
        <f>ROUND(I336*H336,2)</f>
        <v>0</v>
      </c>
      <c r="BL336" s="18" t="s">
        <v>259</v>
      </c>
      <c r="BM336" s="187" t="s">
        <v>1723</v>
      </c>
    </row>
    <row r="337" spans="1:65" s="2" customFormat="1" ht="14.45" customHeight="1">
      <c r="A337" s="36"/>
      <c r="B337" s="37"/>
      <c r="C337" s="217" t="s">
        <v>737</v>
      </c>
      <c r="D337" s="217" t="s">
        <v>234</v>
      </c>
      <c r="E337" s="218" t="s">
        <v>715</v>
      </c>
      <c r="F337" s="219" t="s">
        <v>716</v>
      </c>
      <c r="G337" s="220" t="s">
        <v>191</v>
      </c>
      <c r="H337" s="221">
        <v>164.506</v>
      </c>
      <c r="I337" s="222"/>
      <c r="J337" s="223">
        <f>ROUND(I337*H337,2)</f>
        <v>0</v>
      </c>
      <c r="K337" s="219" t="s">
        <v>139</v>
      </c>
      <c r="L337" s="224"/>
      <c r="M337" s="225" t="s">
        <v>32</v>
      </c>
      <c r="N337" s="226" t="s">
        <v>51</v>
      </c>
      <c r="O337" s="66"/>
      <c r="P337" s="185">
        <f>O337*H337</f>
        <v>0</v>
      </c>
      <c r="Q337" s="185">
        <v>1.4500000000000001E-2</v>
      </c>
      <c r="R337" s="185">
        <f>Q337*H337</f>
        <v>2.3853370000000003</v>
      </c>
      <c r="S337" s="185">
        <v>0</v>
      </c>
      <c r="T337" s="18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7" t="s">
        <v>342</v>
      </c>
      <c r="AT337" s="187" t="s">
        <v>234</v>
      </c>
      <c r="AU337" s="187" t="s">
        <v>141</v>
      </c>
      <c r="AY337" s="18" t="s">
        <v>132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18" t="s">
        <v>141</v>
      </c>
      <c r="BK337" s="188">
        <f>ROUND(I337*H337,2)</f>
        <v>0</v>
      </c>
      <c r="BL337" s="18" t="s">
        <v>259</v>
      </c>
      <c r="BM337" s="187" t="s">
        <v>1724</v>
      </c>
    </row>
    <row r="338" spans="1:65" s="13" customFormat="1">
      <c r="B338" s="194"/>
      <c r="C338" s="195"/>
      <c r="D338" s="196" t="s">
        <v>193</v>
      </c>
      <c r="E338" s="195"/>
      <c r="F338" s="198" t="s">
        <v>1024</v>
      </c>
      <c r="G338" s="195"/>
      <c r="H338" s="199">
        <v>164.506</v>
      </c>
      <c r="I338" s="200"/>
      <c r="J338" s="195"/>
      <c r="K338" s="195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193</v>
      </c>
      <c r="AU338" s="205" t="s">
        <v>141</v>
      </c>
      <c r="AV338" s="13" t="s">
        <v>141</v>
      </c>
      <c r="AW338" s="13" t="s">
        <v>4</v>
      </c>
      <c r="AX338" s="13" t="s">
        <v>21</v>
      </c>
      <c r="AY338" s="205" t="s">
        <v>132</v>
      </c>
    </row>
    <row r="339" spans="1:65" s="2" customFormat="1" ht="14.45" customHeight="1">
      <c r="A339" s="36"/>
      <c r="B339" s="37"/>
      <c r="C339" s="176" t="s">
        <v>743</v>
      </c>
      <c r="D339" s="176" t="s">
        <v>135</v>
      </c>
      <c r="E339" s="177" t="s">
        <v>720</v>
      </c>
      <c r="F339" s="178" t="s">
        <v>721</v>
      </c>
      <c r="G339" s="179" t="s">
        <v>221</v>
      </c>
      <c r="H339" s="180">
        <v>257</v>
      </c>
      <c r="I339" s="181"/>
      <c r="J339" s="182">
        <f>ROUND(I339*H339,2)</f>
        <v>0</v>
      </c>
      <c r="K339" s="178" t="s">
        <v>139</v>
      </c>
      <c r="L339" s="41"/>
      <c r="M339" s="183" t="s">
        <v>32</v>
      </c>
      <c r="N339" s="184" t="s">
        <v>51</v>
      </c>
      <c r="O339" s="66"/>
      <c r="P339" s="185">
        <f>O339*H339</f>
        <v>0</v>
      </c>
      <c r="Q339" s="185">
        <v>1.0000000000000001E-5</v>
      </c>
      <c r="R339" s="185">
        <f>Q339*H339</f>
        <v>2.5700000000000002E-3</v>
      </c>
      <c r="S339" s="185">
        <v>0</v>
      </c>
      <c r="T339" s="186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7" t="s">
        <v>259</v>
      </c>
      <c r="AT339" s="187" t="s">
        <v>135</v>
      </c>
      <c r="AU339" s="187" t="s">
        <v>141</v>
      </c>
      <c r="AY339" s="18" t="s">
        <v>132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18" t="s">
        <v>141</v>
      </c>
      <c r="BK339" s="188">
        <f>ROUND(I339*H339,2)</f>
        <v>0</v>
      </c>
      <c r="BL339" s="18" t="s">
        <v>259</v>
      </c>
      <c r="BM339" s="187" t="s">
        <v>1725</v>
      </c>
    </row>
    <row r="340" spans="1:65" s="2" customFormat="1" ht="14.45" customHeight="1">
      <c r="A340" s="36"/>
      <c r="B340" s="37"/>
      <c r="C340" s="217" t="s">
        <v>747</v>
      </c>
      <c r="D340" s="217" t="s">
        <v>234</v>
      </c>
      <c r="E340" s="218" t="s">
        <v>724</v>
      </c>
      <c r="F340" s="219" t="s">
        <v>725</v>
      </c>
      <c r="G340" s="220" t="s">
        <v>198</v>
      </c>
      <c r="H340" s="221">
        <v>2.06</v>
      </c>
      <c r="I340" s="222"/>
      <c r="J340" s="223">
        <f>ROUND(I340*H340,2)</f>
        <v>0</v>
      </c>
      <c r="K340" s="219" t="s">
        <v>139</v>
      </c>
      <c r="L340" s="224"/>
      <c r="M340" s="225" t="s">
        <v>32</v>
      </c>
      <c r="N340" s="226" t="s">
        <v>51</v>
      </c>
      <c r="O340" s="66"/>
      <c r="P340" s="185">
        <f>O340*H340</f>
        <v>0</v>
      </c>
      <c r="Q340" s="185">
        <v>0.55000000000000004</v>
      </c>
      <c r="R340" s="185">
        <f>Q340*H340</f>
        <v>1.1330000000000002</v>
      </c>
      <c r="S340" s="185">
        <v>0</v>
      </c>
      <c r="T340" s="18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7" t="s">
        <v>342</v>
      </c>
      <c r="AT340" s="187" t="s">
        <v>234</v>
      </c>
      <c r="AU340" s="187" t="s">
        <v>141</v>
      </c>
      <c r="AY340" s="18" t="s">
        <v>132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18" t="s">
        <v>141</v>
      </c>
      <c r="BK340" s="188">
        <f>ROUND(I340*H340,2)</f>
        <v>0</v>
      </c>
      <c r="BL340" s="18" t="s">
        <v>259</v>
      </c>
      <c r="BM340" s="187" t="s">
        <v>1726</v>
      </c>
    </row>
    <row r="341" spans="1:65" s="2" customFormat="1" ht="24.2" customHeight="1">
      <c r="A341" s="36"/>
      <c r="B341" s="37"/>
      <c r="C341" s="176" t="s">
        <v>751</v>
      </c>
      <c r="D341" s="176" t="s">
        <v>135</v>
      </c>
      <c r="E341" s="177" t="s">
        <v>728</v>
      </c>
      <c r="F341" s="178" t="s">
        <v>729</v>
      </c>
      <c r="G341" s="179" t="s">
        <v>242</v>
      </c>
      <c r="H341" s="180">
        <v>4.585</v>
      </c>
      <c r="I341" s="181"/>
      <c r="J341" s="182">
        <f>ROUND(I341*H341,2)</f>
        <v>0</v>
      </c>
      <c r="K341" s="178" t="s">
        <v>139</v>
      </c>
      <c r="L341" s="41"/>
      <c r="M341" s="183" t="s">
        <v>32</v>
      </c>
      <c r="N341" s="184" t="s">
        <v>51</v>
      </c>
      <c r="O341" s="66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7" t="s">
        <v>259</v>
      </c>
      <c r="AT341" s="187" t="s">
        <v>135</v>
      </c>
      <c r="AU341" s="187" t="s">
        <v>141</v>
      </c>
      <c r="AY341" s="18" t="s">
        <v>132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18" t="s">
        <v>141</v>
      </c>
      <c r="BK341" s="188">
        <f>ROUND(I341*H341,2)</f>
        <v>0</v>
      </c>
      <c r="BL341" s="18" t="s">
        <v>259</v>
      </c>
      <c r="BM341" s="187" t="s">
        <v>1727</v>
      </c>
    </row>
    <row r="342" spans="1:65" s="12" customFormat="1" ht="22.9" customHeight="1">
      <c r="B342" s="160"/>
      <c r="C342" s="161"/>
      <c r="D342" s="162" t="s">
        <v>78</v>
      </c>
      <c r="E342" s="174" t="s">
        <v>731</v>
      </c>
      <c r="F342" s="174" t="s">
        <v>732</v>
      </c>
      <c r="G342" s="161"/>
      <c r="H342" s="161"/>
      <c r="I342" s="164"/>
      <c r="J342" s="175">
        <f>BK342</f>
        <v>0</v>
      </c>
      <c r="K342" s="161"/>
      <c r="L342" s="166"/>
      <c r="M342" s="167"/>
      <c r="N342" s="168"/>
      <c r="O342" s="168"/>
      <c r="P342" s="169">
        <f>SUM(P343:P344)</f>
        <v>0</v>
      </c>
      <c r="Q342" s="168"/>
      <c r="R342" s="169">
        <f>SUM(R343:R344)</f>
        <v>8.4180000000000005E-2</v>
      </c>
      <c r="S342" s="168"/>
      <c r="T342" s="170">
        <f>SUM(T343:T344)</f>
        <v>0</v>
      </c>
      <c r="AR342" s="171" t="s">
        <v>141</v>
      </c>
      <c r="AT342" s="172" t="s">
        <v>78</v>
      </c>
      <c r="AU342" s="172" t="s">
        <v>21</v>
      </c>
      <c r="AY342" s="171" t="s">
        <v>132</v>
      </c>
      <c r="BK342" s="173">
        <f>SUM(BK343:BK344)</f>
        <v>0</v>
      </c>
    </row>
    <row r="343" spans="1:65" s="2" customFormat="1" ht="24.2" customHeight="1">
      <c r="A343" s="36"/>
      <c r="B343" s="37"/>
      <c r="C343" s="176" t="s">
        <v>757</v>
      </c>
      <c r="D343" s="176" t="s">
        <v>135</v>
      </c>
      <c r="E343" s="177" t="s">
        <v>734</v>
      </c>
      <c r="F343" s="178" t="s">
        <v>735</v>
      </c>
      <c r="G343" s="179" t="s">
        <v>191</v>
      </c>
      <c r="H343" s="180">
        <v>6.9</v>
      </c>
      <c r="I343" s="181"/>
      <c r="J343" s="182">
        <f>ROUND(I343*H343,2)</f>
        <v>0</v>
      </c>
      <c r="K343" s="178" t="s">
        <v>139</v>
      </c>
      <c r="L343" s="41"/>
      <c r="M343" s="183" t="s">
        <v>32</v>
      </c>
      <c r="N343" s="184" t="s">
        <v>51</v>
      </c>
      <c r="O343" s="66"/>
      <c r="P343" s="185">
        <f>O343*H343</f>
        <v>0</v>
      </c>
      <c r="Q343" s="185">
        <v>1.2200000000000001E-2</v>
      </c>
      <c r="R343" s="185">
        <f>Q343*H343</f>
        <v>8.4180000000000005E-2</v>
      </c>
      <c r="S343" s="185">
        <v>0</v>
      </c>
      <c r="T343" s="186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7" t="s">
        <v>259</v>
      </c>
      <c r="AT343" s="187" t="s">
        <v>135</v>
      </c>
      <c r="AU343" s="187" t="s">
        <v>141</v>
      </c>
      <c r="AY343" s="18" t="s">
        <v>132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18" t="s">
        <v>141</v>
      </c>
      <c r="BK343" s="188">
        <f>ROUND(I343*H343,2)</f>
        <v>0</v>
      </c>
      <c r="BL343" s="18" t="s">
        <v>259</v>
      </c>
      <c r="BM343" s="187" t="s">
        <v>1728</v>
      </c>
    </row>
    <row r="344" spans="1:65" s="2" customFormat="1" ht="37.9" customHeight="1">
      <c r="A344" s="36"/>
      <c r="B344" s="37"/>
      <c r="C344" s="176" t="s">
        <v>761</v>
      </c>
      <c r="D344" s="176" t="s">
        <v>135</v>
      </c>
      <c r="E344" s="177" t="s">
        <v>738</v>
      </c>
      <c r="F344" s="178" t="s">
        <v>739</v>
      </c>
      <c r="G344" s="179" t="s">
        <v>242</v>
      </c>
      <c r="H344" s="180">
        <v>8.4000000000000005E-2</v>
      </c>
      <c r="I344" s="181"/>
      <c r="J344" s="182">
        <f>ROUND(I344*H344,2)</f>
        <v>0</v>
      </c>
      <c r="K344" s="178" t="s">
        <v>139</v>
      </c>
      <c r="L344" s="41"/>
      <c r="M344" s="183" t="s">
        <v>32</v>
      </c>
      <c r="N344" s="184" t="s">
        <v>51</v>
      </c>
      <c r="O344" s="66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7" t="s">
        <v>259</v>
      </c>
      <c r="AT344" s="187" t="s">
        <v>135</v>
      </c>
      <c r="AU344" s="187" t="s">
        <v>141</v>
      </c>
      <c r="AY344" s="18" t="s">
        <v>132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18" t="s">
        <v>141</v>
      </c>
      <c r="BK344" s="188">
        <f>ROUND(I344*H344,2)</f>
        <v>0</v>
      </c>
      <c r="BL344" s="18" t="s">
        <v>259</v>
      </c>
      <c r="BM344" s="187" t="s">
        <v>1729</v>
      </c>
    </row>
    <row r="345" spans="1:65" s="12" customFormat="1" ht="22.9" customHeight="1">
      <c r="B345" s="160"/>
      <c r="C345" s="161"/>
      <c r="D345" s="162" t="s">
        <v>78</v>
      </c>
      <c r="E345" s="174" t="s">
        <v>741</v>
      </c>
      <c r="F345" s="174" t="s">
        <v>742</v>
      </c>
      <c r="G345" s="161"/>
      <c r="H345" s="161"/>
      <c r="I345" s="164"/>
      <c r="J345" s="175">
        <f>BK345</f>
        <v>0</v>
      </c>
      <c r="K345" s="161"/>
      <c r="L345" s="166"/>
      <c r="M345" s="167"/>
      <c r="N345" s="168"/>
      <c r="O345" s="168"/>
      <c r="P345" s="169">
        <f>SUM(P346:P348)</f>
        <v>0</v>
      </c>
      <c r="Q345" s="168"/>
      <c r="R345" s="169">
        <f>SUM(R346:R348)</f>
        <v>3.9E-2</v>
      </c>
      <c r="S345" s="168"/>
      <c r="T345" s="170">
        <f>SUM(T346:T348)</f>
        <v>0</v>
      </c>
      <c r="AR345" s="171" t="s">
        <v>141</v>
      </c>
      <c r="AT345" s="172" t="s">
        <v>78</v>
      </c>
      <c r="AU345" s="172" t="s">
        <v>21</v>
      </c>
      <c r="AY345" s="171" t="s">
        <v>132</v>
      </c>
      <c r="BK345" s="173">
        <f>SUM(BK346:BK348)</f>
        <v>0</v>
      </c>
    </row>
    <row r="346" spans="1:65" s="2" customFormat="1" ht="24.2" customHeight="1">
      <c r="A346" s="36"/>
      <c r="B346" s="37"/>
      <c r="C346" s="176" t="s">
        <v>765</v>
      </c>
      <c r="D346" s="176" t="s">
        <v>135</v>
      </c>
      <c r="E346" s="177" t="s">
        <v>744</v>
      </c>
      <c r="F346" s="178" t="s">
        <v>745</v>
      </c>
      <c r="G346" s="179" t="s">
        <v>373</v>
      </c>
      <c r="H346" s="180">
        <v>2</v>
      </c>
      <c r="I346" s="181"/>
      <c r="J346" s="182">
        <f>ROUND(I346*H346,2)</f>
        <v>0</v>
      </c>
      <c r="K346" s="178" t="s">
        <v>139</v>
      </c>
      <c r="L346" s="41"/>
      <c r="M346" s="183" t="s">
        <v>32</v>
      </c>
      <c r="N346" s="184" t="s">
        <v>51</v>
      </c>
      <c r="O346" s="66"/>
      <c r="P346" s="185">
        <f>O346*H346</f>
        <v>0</v>
      </c>
      <c r="Q346" s="185">
        <v>0</v>
      </c>
      <c r="R346" s="185">
        <f>Q346*H346</f>
        <v>0</v>
      </c>
      <c r="S346" s="185">
        <v>0</v>
      </c>
      <c r="T346" s="186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7" t="s">
        <v>150</v>
      </c>
      <c r="AT346" s="187" t="s">
        <v>135</v>
      </c>
      <c r="AU346" s="187" t="s">
        <v>141</v>
      </c>
      <c r="AY346" s="18" t="s">
        <v>132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18" t="s">
        <v>141</v>
      </c>
      <c r="BK346" s="188">
        <f>ROUND(I346*H346,2)</f>
        <v>0</v>
      </c>
      <c r="BL346" s="18" t="s">
        <v>150</v>
      </c>
      <c r="BM346" s="187" t="s">
        <v>1730</v>
      </c>
    </row>
    <row r="347" spans="1:65" s="2" customFormat="1" ht="24.2" customHeight="1">
      <c r="A347" s="36"/>
      <c r="B347" s="37"/>
      <c r="C347" s="217" t="s">
        <v>769</v>
      </c>
      <c r="D347" s="217" t="s">
        <v>234</v>
      </c>
      <c r="E347" s="218" t="s">
        <v>748</v>
      </c>
      <c r="F347" s="219" t="s">
        <v>749</v>
      </c>
      <c r="G347" s="220" t="s">
        <v>373</v>
      </c>
      <c r="H347" s="221">
        <v>2</v>
      </c>
      <c r="I347" s="222"/>
      <c r="J347" s="223">
        <f>ROUND(I347*H347,2)</f>
        <v>0</v>
      </c>
      <c r="K347" s="219" t="s">
        <v>139</v>
      </c>
      <c r="L347" s="224"/>
      <c r="M347" s="225" t="s">
        <v>32</v>
      </c>
      <c r="N347" s="226" t="s">
        <v>51</v>
      </c>
      <c r="O347" s="66"/>
      <c r="P347" s="185">
        <f>O347*H347</f>
        <v>0</v>
      </c>
      <c r="Q347" s="185">
        <v>1.95E-2</v>
      </c>
      <c r="R347" s="185">
        <f>Q347*H347</f>
        <v>3.9E-2</v>
      </c>
      <c r="S347" s="185">
        <v>0</v>
      </c>
      <c r="T347" s="186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7" t="s">
        <v>218</v>
      </c>
      <c r="AT347" s="187" t="s">
        <v>234</v>
      </c>
      <c r="AU347" s="187" t="s">
        <v>141</v>
      </c>
      <c r="AY347" s="18" t="s">
        <v>132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18" t="s">
        <v>141</v>
      </c>
      <c r="BK347" s="188">
        <f>ROUND(I347*H347,2)</f>
        <v>0</v>
      </c>
      <c r="BL347" s="18" t="s">
        <v>150</v>
      </c>
      <c r="BM347" s="187" t="s">
        <v>1731</v>
      </c>
    </row>
    <row r="348" spans="1:65" s="2" customFormat="1" ht="24.2" customHeight="1">
      <c r="A348" s="36"/>
      <c r="B348" s="37"/>
      <c r="C348" s="176" t="s">
        <v>776</v>
      </c>
      <c r="D348" s="176" t="s">
        <v>135</v>
      </c>
      <c r="E348" s="177" t="s">
        <v>752</v>
      </c>
      <c r="F348" s="178" t="s">
        <v>753</v>
      </c>
      <c r="G348" s="179" t="s">
        <v>242</v>
      </c>
      <c r="H348" s="180">
        <v>3.9E-2</v>
      </c>
      <c r="I348" s="181"/>
      <c r="J348" s="182">
        <f>ROUND(I348*H348,2)</f>
        <v>0</v>
      </c>
      <c r="K348" s="178" t="s">
        <v>139</v>
      </c>
      <c r="L348" s="41"/>
      <c r="M348" s="183" t="s">
        <v>32</v>
      </c>
      <c r="N348" s="184" t="s">
        <v>51</v>
      </c>
      <c r="O348" s="66"/>
      <c r="P348" s="185">
        <f>O348*H348</f>
        <v>0</v>
      </c>
      <c r="Q348" s="185">
        <v>0</v>
      </c>
      <c r="R348" s="185">
        <f>Q348*H348</f>
        <v>0</v>
      </c>
      <c r="S348" s="185">
        <v>0</v>
      </c>
      <c r="T348" s="186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7" t="s">
        <v>259</v>
      </c>
      <c r="AT348" s="187" t="s">
        <v>135</v>
      </c>
      <c r="AU348" s="187" t="s">
        <v>141</v>
      </c>
      <c r="AY348" s="18" t="s">
        <v>132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18" t="s">
        <v>141</v>
      </c>
      <c r="BK348" s="188">
        <f>ROUND(I348*H348,2)</f>
        <v>0</v>
      </c>
      <c r="BL348" s="18" t="s">
        <v>259</v>
      </c>
      <c r="BM348" s="187" t="s">
        <v>1732</v>
      </c>
    </row>
    <row r="349" spans="1:65" s="12" customFormat="1" ht="22.9" customHeight="1">
      <c r="B349" s="160"/>
      <c r="C349" s="161"/>
      <c r="D349" s="162" t="s">
        <v>78</v>
      </c>
      <c r="E349" s="174" t="s">
        <v>755</v>
      </c>
      <c r="F349" s="174" t="s">
        <v>756</v>
      </c>
      <c r="G349" s="161"/>
      <c r="H349" s="161"/>
      <c r="I349" s="164"/>
      <c r="J349" s="175">
        <f>BK349</f>
        <v>0</v>
      </c>
      <c r="K349" s="161"/>
      <c r="L349" s="166"/>
      <c r="M349" s="167"/>
      <c r="N349" s="168"/>
      <c r="O349" s="168"/>
      <c r="P349" s="169">
        <f>SUM(P350:P355)</f>
        <v>0</v>
      </c>
      <c r="Q349" s="168"/>
      <c r="R349" s="169">
        <f>SUM(R350:R355)</f>
        <v>4.26E-4</v>
      </c>
      <c r="S349" s="168"/>
      <c r="T349" s="170">
        <f>SUM(T350:T355)</f>
        <v>0.36799999999999999</v>
      </c>
      <c r="AR349" s="171" t="s">
        <v>141</v>
      </c>
      <c r="AT349" s="172" t="s">
        <v>78</v>
      </c>
      <c r="AU349" s="172" t="s">
        <v>21</v>
      </c>
      <c r="AY349" s="171" t="s">
        <v>132</v>
      </c>
      <c r="BK349" s="173">
        <f>SUM(BK350:BK355)</f>
        <v>0</v>
      </c>
    </row>
    <row r="350" spans="1:65" s="2" customFormat="1" ht="24.2" customHeight="1">
      <c r="A350" s="36"/>
      <c r="B350" s="37"/>
      <c r="C350" s="176" t="s">
        <v>780</v>
      </c>
      <c r="D350" s="176" t="s">
        <v>135</v>
      </c>
      <c r="E350" s="177" t="s">
        <v>1041</v>
      </c>
      <c r="F350" s="178" t="s">
        <v>1042</v>
      </c>
      <c r="G350" s="179" t="s">
        <v>221</v>
      </c>
      <c r="H350" s="180">
        <v>7.1</v>
      </c>
      <c r="I350" s="181"/>
      <c r="J350" s="182">
        <f t="shared" ref="J350:J355" si="10">ROUND(I350*H350,2)</f>
        <v>0</v>
      </c>
      <c r="K350" s="178" t="s">
        <v>139</v>
      </c>
      <c r="L350" s="41"/>
      <c r="M350" s="183" t="s">
        <v>32</v>
      </c>
      <c r="N350" s="184" t="s">
        <v>51</v>
      </c>
      <c r="O350" s="66"/>
      <c r="P350" s="185">
        <f t="shared" ref="P350:P355" si="11">O350*H350</f>
        <v>0</v>
      </c>
      <c r="Q350" s="185">
        <v>6.0000000000000002E-5</v>
      </c>
      <c r="R350" s="185">
        <f t="shared" ref="R350:R355" si="12">Q350*H350</f>
        <v>4.26E-4</v>
      </c>
      <c r="S350" s="185">
        <v>0</v>
      </c>
      <c r="T350" s="186">
        <f t="shared" ref="T350:T355" si="13"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7" t="s">
        <v>259</v>
      </c>
      <c r="AT350" s="187" t="s">
        <v>135</v>
      </c>
      <c r="AU350" s="187" t="s">
        <v>141</v>
      </c>
      <c r="AY350" s="18" t="s">
        <v>132</v>
      </c>
      <c r="BE350" s="188">
        <f t="shared" ref="BE350:BE355" si="14">IF(N350="základní",J350,0)</f>
        <v>0</v>
      </c>
      <c r="BF350" s="188">
        <f t="shared" ref="BF350:BF355" si="15">IF(N350="snížená",J350,0)</f>
        <v>0</v>
      </c>
      <c r="BG350" s="188">
        <f t="shared" ref="BG350:BG355" si="16">IF(N350="zákl. přenesená",J350,0)</f>
        <v>0</v>
      </c>
      <c r="BH350" s="188">
        <f t="shared" ref="BH350:BH355" si="17">IF(N350="sníž. přenesená",J350,0)</f>
        <v>0</v>
      </c>
      <c r="BI350" s="188">
        <f t="shared" ref="BI350:BI355" si="18">IF(N350="nulová",J350,0)</f>
        <v>0</v>
      </c>
      <c r="BJ350" s="18" t="s">
        <v>141</v>
      </c>
      <c r="BK350" s="188">
        <f t="shared" ref="BK350:BK355" si="19">ROUND(I350*H350,2)</f>
        <v>0</v>
      </c>
      <c r="BL350" s="18" t="s">
        <v>259</v>
      </c>
      <c r="BM350" s="187" t="s">
        <v>1733</v>
      </c>
    </row>
    <row r="351" spans="1:65" s="2" customFormat="1" ht="14.45" customHeight="1">
      <c r="A351" s="36"/>
      <c r="B351" s="37"/>
      <c r="C351" s="176" t="s">
        <v>784</v>
      </c>
      <c r="D351" s="176" t="s">
        <v>135</v>
      </c>
      <c r="E351" s="177" t="s">
        <v>1045</v>
      </c>
      <c r="F351" s="178" t="s">
        <v>1046</v>
      </c>
      <c r="G351" s="179" t="s">
        <v>221</v>
      </c>
      <c r="H351" s="180">
        <v>7.1</v>
      </c>
      <c r="I351" s="181"/>
      <c r="J351" s="182">
        <f t="shared" si="10"/>
        <v>0</v>
      </c>
      <c r="K351" s="178" t="s">
        <v>139</v>
      </c>
      <c r="L351" s="41"/>
      <c r="M351" s="183" t="s">
        <v>32</v>
      </c>
      <c r="N351" s="184" t="s">
        <v>51</v>
      </c>
      <c r="O351" s="66"/>
      <c r="P351" s="185">
        <f t="shared" si="11"/>
        <v>0</v>
      </c>
      <c r="Q351" s="185">
        <v>0</v>
      </c>
      <c r="R351" s="185">
        <f t="shared" si="12"/>
        <v>0</v>
      </c>
      <c r="S351" s="185">
        <v>2.5000000000000001E-2</v>
      </c>
      <c r="T351" s="186">
        <f t="shared" si="13"/>
        <v>0.17749999999999999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7" t="s">
        <v>259</v>
      </c>
      <c r="AT351" s="187" t="s">
        <v>135</v>
      </c>
      <c r="AU351" s="187" t="s">
        <v>141</v>
      </c>
      <c r="AY351" s="18" t="s">
        <v>132</v>
      </c>
      <c r="BE351" s="188">
        <f t="shared" si="14"/>
        <v>0</v>
      </c>
      <c r="BF351" s="188">
        <f t="shared" si="15"/>
        <v>0</v>
      </c>
      <c r="BG351" s="188">
        <f t="shared" si="16"/>
        <v>0</v>
      </c>
      <c r="BH351" s="188">
        <f t="shared" si="17"/>
        <v>0</v>
      </c>
      <c r="BI351" s="188">
        <f t="shared" si="18"/>
        <v>0</v>
      </c>
      <c r="BJ351" s="18" t="s">
        <v>141</v>
      </c>
      <c r="BK351" s="188">
        <f t="shared" si="19"/>
        <v>0</v>
      </c>
      <c r="BL351" s="18" t="s">
        <v>259</v>
      </c>
      <c r="BM351" s="187" t="s">
        <v>1734</v>
      </c>
    </row>
    <row r="352" spans="1:65" s="2" customFormat="1" ht="14.45" customHeight="1">
      <c r="A352" s="36"/>
      <c r="B352" s="37"/>
      <c r="C352" s="176" t="s">
        <v>790</v>
      </c>
      <c r="D352" s="176" t="s">
        <v>135</v>
      </c>
      <c r="E352" s="177" t="s">
        <v>758</v>
      </c>
      <c r="F352" s="178" t="s">
        <v>759</v>
      </c>
      <c r="G352" s="179" t="s">
        <v>373</v>
      </c>
      <c r="H352" s="180">
        <v>2</v>
      </c>
      <c r="I352" s="181"/>
      <c r="J352" s="182">
        <f t="shared" si="10"/>
        <v>0</v>
      </c>
      <c r="K352" s="178" t="s">
        <v>139</v>
      </c>
      <c r="L352" s="41"/>
      <c r="M352" s="183" t="s">
        <v>32</v>
      </c>
      <c r="N352" s="184" t="s">
        <v>51</v>
      </c>
      <c r="O352" s="66"/>
      <c r="P352" s="185">
        <f t="shared" si="11"/>
        <v>0</v>
      </c>
      <c r="Q352" s="185">
        <v>0</v>
      </c>
      <c r="R352" s="185">
        <f t="shared" si="12"/>
        <v>0</v>
      </c>
      <c r="S352" s="185">
        <v>1.2999999999999999E-2</v>
      </c>
      <c r="T352" s="186">
        <f t="shared" si="13"/>
        <v>2.5999999999999999E-2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7" t="s">
        <v>150</v>
      </c>
      <c r="AT352" s="187" t="s">
        <v>135</v>
      </c>
      <c r="AU352" s="187" t="s">
        <v>141</v>
      </c>
      <c r="AY352" s="18" t="s">
        <v>132</v>
      </c>
      <c r="BE352" s="188">
        <f t="shared" si="14"/>
        <v>0</v>
      </c>
      <c r="BF352" s="188">
        <f t="shared" si="15"/>
        <v>0</v>
      </c>
      <c r="BG352" s="188">
        <f t="shared" si="16"/>
        <v>0</v>
      </c>
      <c r="BH352" s="188">
        <f t="shared" si="17"/>
        <v>0</v>
      </c>
      <c r="BI352" s="188">
        <f t="shared" si="18"/>
        <v>0</v>
      </c>
      <c r="BJ352" s="18" t="s">
        <v>141</v>
      </c>
      <c r="BK352" s="188">
        <f t="shared" si="19"/>
        <v>0</v>
      </c>
      <c r="BL352" s="18" t="s">
        <v>150</v>
      </c>
      <c r="BM352" s="187" t="s">
        <v>1735</v>
      </c>
    </row>
    <row r="353" spans="1:65" s="2" customFormat="1" ht="14.45" customHeight="1">
      <c r="A353" s="36"/>
      <c r="B353" s="37"/>
      <c r="C353" s="176" t="s">
        <v>794</v>
      </c>
      <c r="D353" s="176" t="s">
        <v>135</v>
      </c>
      <c r="E353" s="177" t="s">
        <v>1736</v>
      </c>
      <c r="F353" s="178" t="s">
        <v>1737</v>
      </c>
      <c r="G353" s="179" t="s">
        <v>221</v>
      </c>
      <c r="H353" s="180">
        <v>4.7</v>
      </c>
      <c r="I353" s="181"/>
      <c r="J353" s="182">
        <f t="shared" si="10"/>
        <v>0</v>
      </c>
      <c r="K353" s="178" t="s">
        <v>32</v>
      </c>
      <c r="L353" s="41"/>
      <c r="M353" s="183" t="s">
        <v>32</v>
      </c>
      <c r="N353" s="184" t="s">
        <v>51</v>
      </c>
      <c r="O353" s="66"/>
      <c r="P353" s="185">
        <f t="shared" si="11"/>
        <v>0</v>
      </c>
      <c r="Q353" s="185">
        <v>0</v>
      </c>
      <c r="R353" s="185">
        <f t="shared" si="12"/>
        <v>0</v>
      </c>
      <c r="S353" s="185">
        <v>0</v>
      </c>
      <c r="T353" s="186">
        <f t="shared" si="13"/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7" t="s">
        <v>259</v>
      </c>
      <c r="AT353" s="187" t="s">
        <v>135</v>
      </c>
      <c r="AU353" s="187" t="s">
        <v>141</v>
      </c>
      <c r="AY353" s="18" t="s">
        <v>132</v>
      </c>
      <c r="BE353" s="188">
        <f t="shared" si="14"/>
        <v>0</v>
      </c>
      <c r="BF353" s="188">
        <f t="shared" si="15"/>
        <v>0</v>
      </c>
      <c r="BG353" s="188">
        <f t="shared" si="16"/>
        <v>0</v>
      </c>
      <c r="BH353" s="188">
        <f t="shared" si="17"/>
        <v>0</v>
      </c>
      <c r="BI353" s="188">
        <f t="shared" si="18"/>
        <v>0</v>
      </c>
      <c r="BJ353" s="18" t="s">
        <v>141</v>
      </c>
      <c r="BK353" s="188">
        <f t="shared" si="19"/>
        <v>0</v>
      </c>
      <c r="BL353" s="18" t="s">
        <v>259</v>
      </c>
      <c r="BM353" s="187" t="s">
        <v>1738</v>
      </c>
    </row>
    <row r="354" spans="1:65" s="2" customFormat="1" ht="14.45" customHeight="1">
      <c r="A354" s="36"/>
      <c r="B354" s="37"/>
      <c r="C354" s="176" t="s">
        <v>798</v>
      </c>
      <c r="D354" s="176" t="s">
        <v>135</v>
      </c>
      <c r="E354" s="177" t="s">
        <v>766</v>
      </c>
      <c r="F354" s="178" t="s">
        <v>767</v>
      </c>
      <c r="G354" s="179" t="s">
        <v>221</v>
      </c>
      <c r="H354" s="180">
        <v>4.7</v>
      </c>
      <c r="I354" s="181"/>
      <c r="J354" s="182">
        <f t="shared" si="10"/>
        <v>0</v>
      </c>
      <c r="K354" s="178" t="s">
        <v>139</v>
      </c>
      <c r="L354" s="41"/>
      <c r="M354" s="183" t="s">
        <v>32</v>
      </c>
      <c r="N354" s="184" t="s">
        <v>51</v>
      </c>
      <c r="O354" s="66"/>
      <c r="P354" s="185">
        <f t="shared" si="11"/>
        <v>0</v>
      </c>
      <c r="Q354" s="185">
        <v>0</v>
      </c>
      <c r="R354" s="185">
        <f t="shared" si="12"/>
        <v>0</v>
      </c>
      <c r="S354" s="185">
        <v>3.5000000000000003E-2</v>
      </c>
      <c r="T354" s="186">
        <f t="shared" si="13"/>
        <v>0.16450000000000004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7" t="s">
        <v>259</v>
      </c>
      <c r="AT354" s="187" t="s">
        <v>135</v>
      </c>
      <c r="AU354" s="187" t="s">
        <v>141</v>
      </c>
      <c r="AY354" s="18" t="s">
        <v>132</v>
      </c>
      <c r="BE354" s="188">
        <f t="shared" si="14"/>
        <v>0</v>
      </c>
      <c r="BF354" s="188">
        <f t="shared" si="15"/>
        <v>0</v>
      </c>
      <c r="BG354" s="188">
        <f t="shared" si="16"/>
        <v>0</v>
      </c>
      <c r="BH354" s="188">
        <f t="shared" si="17"/>
        <v>0</v>
      </c>
      <c r="BI354" s="188">
        <f t="shared" si="18"/>
        <v>0</v>
      </c>
      <c r="BJ354" s="18" t="s">
        <v>141</v>
      </c>
      <c r="BK354" s="188">
        <f t="shared" si="19"/>
        <v>0</v>
      </c>
      <c r="BL354" s="18" t="s">
        <v>259</v>
      </c>
      <c r="BM354" s="187" t="s">
        <v>1739</v>
      </c>
    </row>
    <row r="355" spans="1:65" s="2" customFormat="1" ht="24.2" customHeight="1">
      <c r="A355" s="36"/>
      <c r="B355" s="37"/>
      <c r="C355" s="176" t="s">
        <v>802</v>
      </c>
      <c r="D355" s="176" t="s">
        <v>135</v>
      </c>
      <c r="E355" s="177" t="s">
        <v>770</v>
      </c>
      <c r="F355" s="178" t="s">
        <v>771</v>
      </c>
      <c r="G355" s="179" t="s">
        <v>772</v>
      </c>
      <c r="H355" s="237"/>
      <c r="I355" s="181"/>
      <c r="J355" s="182">
        <f t="shared" si="10"/>
        <v>0</v>
      </c>
      <c r="K355" s="178" t="s">
        <v>139</v>
      </c>
      <c r="L355" s="41"/>
      <c r="M355" s="183" t="s">
        <v>32</v>
      </c>
      <c r="N355" s="184" t="s">
        <v>51</v>
      </c>
      <c r="O355" s="66"/>
      <c r="P355" s="185">
        <f t="shared" si="11"/>
        <v>0</v>
      </c>
      <c r="Q355" s="185">
        <v>0</v>
      </c>
      <c r="R355" s="185">
        <f t="shared" si="12"/>
        <v>0</v>
      </c>
      <c r="S355" s="185">
        <v>0</v>
      </c>
      <c r="T355" s="186">
        <f t="shared" si="13"/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7" t="s">
        <v>259</v>
      </c>
      <c r="AT355" s="187" t="s">
        <v>135</v>
      </c>
      <c r="AU355" s="187" t="s">
        <v>141</v>
      </c>
      <c r="AY355" s="18" t="s">
        <v>132</v>
      </c>
      <c r="BE355" s="188">
        <f t="shared" si="14"/>
        <v>0</v>
      </c>
      <c r="BF355" s="188">
        <f t="shared" si="15"/>
        <v>0</v>
      </c>
      <c r="BG355" s="188">
        <f t="shared" si="16"/>
        <v>0</v>
      </c>
      <c r="BH355" s="188">
        <f t="shared" si="17"/>
        <v>0</v>
      </c>
      <c r="BI355" s="188">
        <f t="shared" si="18"/>
        <v>0</v>
      </c>
      <c r="BJ355" s="18" t="s">
        <v>141</v>
      </c>
      <c r="BK355" s="188">
        <f t="shared" si="19"/>
        <v>0</v>
      </c>
      <c r="BL355" s="18" t="s">
        <v>259</v>
      </c>
      <c r="BM355" s="187" t="s">
        <v>1740</v>
      </c>
    </row>
    <row r="356" spans="1:65" s="12" customFormat="1" ht="22.9" customHeight="1">
      <c r="B356" s="160"/>
      <c r="C356" s="161"/>
      <c r="D356" s="162" t="s">
        <v>78</v>
      </c>
      <c r="E356" s="174" t="s">
        <v>1057</v>
      </c>
      <c r="F356" s="174" t="s">
        <v>1058</v>
      </c>
      <c r="G356" s="161"/>
      <c r="H356" s="161"/>
      <c r="I356" s="164"/>
      <c r="J356" s="175">
        <f>BK356</f>
        <v>0</v>
      </c>
      <c r="K356" s="161"/>
      <c r="L356" s="166"/>
      <c r="M356" s="167"/>
      <c r="N356" s="168"/>
      <c r="O356" s="168"/>
      <c r="P356" s="169">
        <f>SUM(P357:P374)</f>
        <v>0</v>
      </c>
      <c r="Q356" s="168"/>
      <c r="R356" s="169">
        <f>SUM(R357:R374)</f>
        <v>0.18340782</v>
      </c>
      <c r="S356" s="168"/>
      <c r="T356" s="170">
        <f>SUM(T357:T374)</f>
        <v>0.45918156999999998</v>
      </c>
      <c r="AR356" s="171" t="s">
        <v>141</v>
      </c>
      <c r="AT356" s="172" t="s">
        <v>78</v>
      </c>
      <c r="AU356" s="172" t="s">
        <v>21</v>
      </c>
      <c r="AY356" s="171" t="s">
        <v>132</v>
      </c>
      <c r="BK356" s="173">
        <f>SUM(BK357:BK374)</f>
        <v>0</v>
      </c>
    </row>
    <row r="357" spans="1:65" s="2" customFormat="1" ht="14.45" customHeight="1">
      <c r="A357" s="36"/>
      <c r="B357" s="37"/>
      <c r="C357" s="176" t="s">
        <v>1038</v>
      </c>
      <c r="D357" s="176" t="s">
        <v>135</v>
      </c>
      <c r="E357" s="177" t="s">
        <v>1060</v>
      </c>
      <c r="F357" s="178" t="s">
        <v>1061</v>
      </c>
      <c r="G357" s="179" t="s">
        <v>191</v>
      </c>
      <c r="H357" s="180">
        <v>5.5209999999999999</v>
      </c>
      <c r="I357" s="181"/>
      <c r="J357" s="182">
        <f>ROUND(I357*H357,2)</f>
        <v>0</v>
      </c>
      <c r="K357" s="178" t="s">
        <v>139</v>
      </c>
      <c r="L357" s="41"/>
      <c r="M357" s="183" t="s">
        <v>32</v>
      </c>
      <c r="N357" s="184" t="s">
        <v>51</v>
      </c>
      <c r="O357" s="66"/>
      <c r="P357" s="185">
        <f>O357*H357</f>
        <v>0</v>
      </c>
      <c r="Q357" s="185">
        <v>2.9999999999999997E-4</v>
      </c>
      <c r="R357" s="185">
        <f>Q357*H357</f>
        <v>1.6562999999999999E-3</v>
      </c>
      <c r="S357" s="185">
        <v>0</v>
      </c>
      <c r="T357" s="186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7" t="s">
        <v>259</v>
      </c>
      <c r="AT357" s="187" t="s">
        <v>135</v>
      </c>
      <c r="AU357" s="187" t="s">
        <v>141</v>
      </c>
      <c r="AY357" s="18" t="s">
        <v>132</v>
      </c>
      <c r="BE357" s="188">
        <f>IF(N357="základní",J357,0)</f>
        <v>0</v>
      </c>
      <c r="BF357" s="188">
        <f>IF(N357="snížená",J357,0)</f>
        <v>0</v>
      </c>
      <c r="BG357" s="188">
        <f>IF(N357="zákl. přenesená",J357,0)</f>
        <v>0</v>
      </c>
      <c r="BH357" s="188">
        <f>IF(N357="sníž. přenesená",J357,0)</f>
        <v>0</v>
      </c>
      <c r="BI357" s="188">
        <f>IF(N357="nulová",J357,0)</f>
        <v>0</v>
      </c>
      <c r="BJ357" s="18" t="s">
        <v>141</v>
      </c>
      <c r="BK357" s="188">
        <f>ROUND(I357*H357,2)</f>
        <v>0</v>
      </c>
      <c r="BL357" s="18" t="s">
        <v>259</v>
      </c>
      <c r="BM357" s="187" t="s">
        <v>1741</v>
      </c>
    </row>
    <row r="358" spans="1:65" s="13" customFormat="1">
      <c r="B358" s="194"/>
      <c r="C358" s="195"/>
      <c r="D358" s="196" t="s">
        <v>193</v>
      </c>
      <c r="E358" s="197" t="s">
        <v>32</v>
      </c>
      <c r="F358" s="198" t="s">
        <v>1063</v>
      </c>
      <c r="G358" s="195"/>
      <c r="H358" s="199">
        <v>4.9059999999999997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193</v>
      </c>
      <c r="AU358" s="205" t="s">
        <v>141</v>
      </c>
      <c r="AV358" s="13" t="s">
        <v>141</v>
      </c>
      <c r="AW358" s="13" t="s">
        <v>41</v>
      </c>
      <c r="AX358" s="13" t="s">
        <v>79</v>
      </c>
      <c r="AY358" s="205" t="s">
        <v>132</v>
      </c>
    </row>
    <row r="359" spans="1:65" s="13" customFormat="1">
      <c r="B359" s="194"/>
      <c r="C359" s="195"/>
      <c r="D359" s="196" t="s">
        <v>193</v>
      </c>
      <c r="E359" s="197" t="s">
        <v>32</v>
      </c>
      <c r="F359" s="198" t="s">
        <v>1064</v>
      </c>
      <c r="G359" s="195"/>
      <c r="H359" s="199">
        <v>0.61499999999999999</v>
      </c>
      <c r="I359" s="200"/>
      <c r="J359" s="195"/>
      <c r="K359" s="195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193</v>
      </c>
      <c r="AU359" s="205" t="s">
        <v>141</v>
      </c>
      <c r="AV359" s="13" t="s">
        <v>141</v>
      </c>
      <c r="AW359" s="13" t="s">
        <v>41</v>
      </c>
      <c r="AX359" s="13" t="s">
        <v>79</v>
      </c>
      <c r="AY359" s="205" t="s">
        <v>132</v>
      </c>
    </row>
    <row r="360" spans="1:65" s="14" customFormat="1">
      <c r="B360" s="206"/>
      <c r="C360" s="207"/>
      <c r="D360" s="196" t="s">
        <v>193</v>
      </c>
      <c r="E360" s="208" t="s">
        <v>32</v>
      </c>
      <c r="F360" s="209" t="s">
        <v>195</v>
      </c>
      <c r="G360" s="207"/>
      <c r="H360" s="210">
        <v>5.5209999999999999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193</v>
      </c>
      <c r="AU360" s="216" t="s">
        <v>141</v>
      </c>
      <c r="AV360" s="14" t="s">
        <v>150</v>
      </c>
      <c r="AW360" s="14" t="s">
        <v>41</v>
      </c>
      <c r="AX360" s="14" t="s">
        <v>21</v>
      </c>
      <c r="AY360" s="216" t="s">
        <v>132</v>
      </c>
    </row>
    <row r="361" spans="1:65" s="2" customFormat="1" ht="24.2" customHeight="1">
      <c r="A361" s="36"/>
      <c r="B361" s="37"/>
      <c r="C361" s="176" t="s">
        <v>1040</v>
      </c>
      <c r="D361" s="176" t="s">
        <v>135</v>
      </c>
      <c r="E361" s="177" t="s">
        <v>1066</v>
      </c>
      <c r="F361" s="178" t="s">
        <v>1067</v>
      </c>
      <c r="G361" s="179" t="s">
        <v>191</v>
      </c>
      <c r="H361" s="180">
        <v>5.5209999999999999</v>
      </c>
      <c r="I361" s="181"/>
      <c r="J361" s="182">
        <f>ROUND(I361*H361,2)</f>
        <v>0</v>
      </c>
      <c r="K361" s="178" t="s">
        <v>139</v>
      </c>
      <c r="L361" s="41"/>
      <c r="M361" s="183" t="s">
        <v>32</v>
      </c>
      <c r="N361" s="184" t="s">
        <v>51</v>
      </c>
      <c r="O361" s="66"/>
      <c r="P361" s="185">
        <f>O361*H361</f>
        <v>0</v>
      </c>
      <c r="Q361" s="185">
        <v>4.4999999999999997E-3</v>
      </c>
      <c r="R361" s="185">
        <f>Q361*H361</f>
        <v>2.4844499999999999E-2</v>
      </c>
      <c r="S361" s="185">
        <v>0</v>
      </c>
      <c r="T361" s="186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7" t="s">
        <v>259</v>
      </c>
      <c r="AT361" s="187" t="s">
        <v>135</v>
      </c>
      <c r="AU361" s="187" t="s">
        <v>141</v>
      </c>
      <c r="AY361" s="18" t="s">
        <v>132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18" t="s">
        <v>141</v>
      </c>
      <c r="BK361" s="188">
        <f>ROUND(I361*H361,2)</f>
        <v>0</v>
      </c>
      <c r="BL361" s="18" t="s">
        <v>259</v>
      </c>
      <c r="BM361" s="187" t="s">
        <v>1742</v>
      </c>
    </row>
    <row r="362" spans="1:65" s="2" customFormat="1" ht="24.2" customHeight="1">
      <c r="A362" s="36"/>
      <c r="B362" s="37"/>
      <c r="C362" s="176" t="s">
        <v>1044</v>
      </c>
      <c r="D362" s="176" t="s">
        <v>135</v>
      </c>
      <c r="E362" s="177" t="s">
        <v>1070</v>
      </c>
      <c r="F362" s="178" t="s">
        <v>1071</v>
      </c>
      <c r="G362" s="179" t="s">
        <v>221</v>
      </c>
      <c r="H362" s="180">
        <v>2.484</v>
      </c>
      <c r="I362" s="181"/>
      <c r="J362" s="182">
        <f>ROUND(I362*H362,2)</f>
        <v>0</v>
      </c>
      <c r="K362" s="178" t="s">
        <v>139</v>
      </c>
      <c r="L362" s="41"/>
      <c r="M362" s="183" t="s">
        <v>32</v>
      </c>
      <c r="N362" s="184" t="s">
        <v>51</v>
      </c>
      <c r="O362" s="66"/>
      <c r="P362" s="185">
        <f>O362*H362</f>
        <v>0</v>
      </c>
      <c r="Q362" s="185">
        <v>4.2999999999999999E-4</v>
      </c>
      <c r="R362" s="185">
        <f>Q362*H362</f>
        <v>1.0681199999999999E-3</v>
      </c>
      <c r="S362" s="185">
        <v>0</v>
      </c>
      <c r="T362" s="186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7" t="s">
        <v>259</v>
      </c>
      <c r="AT362" s="187" t="s">
        <v>135</v>
      </c>
      <c r="AU362" s="187" t="s">
        <v>141</v>
      </c>
      <c r="AY362" s="18" t="s">
        <v>132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18" t="s">
        <v>141</v>
      </c>
      <c r="BK362" s="188">
        <f>ROUND(I362*H362,2)</f>
        <v>0</v>
      </c>
      <c r="BL362" s="18" t="s">
        <v>259</v>
      </c>
      <c r="BM362" s="187" t="s">
        <v>1743</v>
      </c>
    </row>
    <row r="363" spans="1:65" s="13" customFormat="1">
      <c r="B363" s="194"/>
      <c r="C363" s="195"/>
      <c r="D363" s="196" t="s">
        <v>193</v>
      </c>
      <c r="E363" s="197" t="s">
        <v>32</v>
      </c>
      <c r="F363" s="198" t="s">
        <v>1073</v>
      </c>
      <c r="G363" s="195"/>
      <c r="H363" s="199">
        <v>2.484</v>
      </c>
      <c r="I363" s="200"/>
      <c r="J363" s="195"/>
      <c r="K363" s="195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193</v>
      </c>
      <c r="AU363" s="205" t="s">
        <v>141</v>
      </c>
      <c r="AV363" s="13" t="s">
        <v>141</v>
      </c>
      <c r="AW363" s="13" t="s">
        <v>41</v>
      </c>
      <c r="AX363" s="13" t="s">
        <v>79</v>
      </c>
      <c r="AY363" s="205" t="s">
        <v>132</v>
      </c>
    </row>
    <row r="364" spans="1:65" s="14" customFormat="1">
      <c r="B364" s="206"/>
      <c r="C364" s="207"/>
      <c r="D364" s="196" t="s">
        <v>193</v>
      </c>
      <c r="E364" s="208" t="s">
        <v>32</v>
      </c>
      <c r="F364" s="209" t="s">
        <v>195</v>
      </c>
      <c r="G364" s="207"/>
      <c r="H364" s="210">
        <v>2.484</v>
      </c>
      <c r="I364" s="211"/>
      <c r="J364" s="207"/>
      <c r="K364" s="207"/>
      <c r="L364" s="212"/>
      <c r="M364" s="213"/>
      <c r="N364" s="214"/>
      <c r="O364" s="214"/>
      <c r="P364" s="214"/>
      <c r="Q364" s="214"/>
      <c r="R364" s="214"/>
      <c r="S364" s="214"/>
      <c r="T364" s="215"/>
      <c r="AT364" s="216" t="s">
        <v>193</v>
      </c>
      <c r="AU364" s="216" t="s">
        <v>141</v>
      </c>
      <c r="AV364" s="14" t="s">
        <v>150</v>
      </c>
      <c r="AW364" s="14" t="s">
        <v>41</v>
      </c>
      <c r="AX364" s="14" t="s">
        <v>21</v>
      </c>
      <c r="AY364" s="216" t="s">
        <v>132</v>
      </c>
    </row>
    <row r="365" spans="1:65" s="2" customFormat="1" ht="14.45" customHeight="1">
      <c r="A365" s="36"/>
      <c r="B365" s="37"/>
      <c r="C365" s="217" t="s">
        <v>1048</v>
      </c>
      <c r="D365" s="217" t="s">
        <v>234</v>
      </c>
      <c r="E365" s="218" t="s">
        <v>1075</v>
      </c>
      <c r="F365" s="219" t="s">
        <v>1076</v>
      </c>
      <c r="G365" s="220" t="s">
        <v>373</v>
      </c>
      <c r="H365" s="221">
        <v>9.9</v>
      </c>
      <c r="I365" s="222"/>
      <c r="J365" s="223">
        <f>ROUND(I365*H365,2)</f>
        <v>0</v>
      </c>
      <c r="K365" s="219" t="s">
        <v>139</v>
      </c>
      <c r="L365" s="224"/>
      <c r="M365" s="225" t="s">
        <v>32</v>
      </c>
      <c r="N365" s="226" t="s">
        <v>51</v>
      </c>
      <c r="O365" s="66"/>
      <c r="P365" s="185">
        <f>O365*H365</f>
        <v>0</v>
      </c>
      <c r="Q365" s="185">
        <v>4.4999999999999999E-4</v>
      </c>
      <c r="R365" s="185">
        <f>Q365*H365</f>
        <v>4.4549999999999998E-3</v>
      </c>
      <c r="S365" s="185">
        <v>0</v>
      </c>
      <c r="T365" s="186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7" t="s">
        <v>342</v>
      </c>
      <c r="AT365" s="187" t="s">
        <v>234</v>
      </c>
      <c r="AU365" s="187" t="s">
        <v>141</v>
      </c>
      <c r="AY365" s="18" t="s">
        <v>132</v>
      </c>
      <c r="BE365" s="188">
        <f>IF(N365="základní",J365,0)</f>
        <v>0</v>
      </c>
      <c r="BF365" s="188">
        <f>IF(N365="snížená",J365,0)</f>
        <v>0</v>
      </c>
      <c r="BG365" s="188">
        <f>IF(N365="zákl. přenesená",J365,0)</f>
        <v>0</v>
      </c>
      <c r="BH365" s="188">
        <f>IF(N365="sníž. přenesená",J365,0)</f>
        <v>0</v>
      </c>
      <c r="BI365" s="188">
        <f>IF(N365="nulová",J365,0)</f>
        <v>0</v>
      </c>
      <c r="BJ365" s="18" t="s">
        <v>141</v>
      </c>
      <c r="BK365" s="188">
        <f>ROUND(I365*H365,2)</f>
        <v>0</v>
      </c>
      <c r="BL365" s="18" t="s">
        <v>259</v>
      </c>
      <c r="BM365" s="187" t="s">
        <v>1744</v>
      </c>
    </row>
    <row r="366" spans="1:65" s="13" customFormat="1">
      <c r="B366" s="194"/>
      <c r="C366" s="195"/>
      <c r="D366" s="196" t="s">
        <v>193</v>
      </c>
      <c r="E366" s="195"/>
      <c r="F366" s="198" t="s">
        <v>1078</v>
      </c>
      <c r="G366" s="195"/>
      <c r="H366" s="199">
        <v>9.9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193</v>
      </c>
      <c r="AU366" s="205" t="s">
        <v>141</v>
      </c>
      <c r="AV366" s="13" t="s">
        <v>141</v>
      </c>
      <c r="AW366" s="13" t="s">
        <v>4</v>
      </c>
      <c r="AX366" s="13" t="s">
        <v>21</v>
      </c>
      <c r="AY366" s="205" t="s">
        <v>132</v>
      </c>
    </row>
    <row r="367" spans="1:65" s="2" customFormat="1" ht="14.45" customHeight="1">
      <c r="A367" s="36"/>
      <c r="B367" s="37"/>
      <c r="C367" s="176" t="s">
        <v>1050</v>
      </c>
      <c r="D367" s="176" t="s">
        <v>135</v>
      </c>
      <c r="E367" s="177" t="s">
        <v>1080</v>
      </c>
      <c r="F367" s="178" t="s">
        <v>1081</v>
      </c>
      <c r="G367" s="179" t="s">
        <v>191</v>
      </c>
      <c r="H367" s="180">
        <v>5.5209999999999999</v>
      </c>
      <c r="I367" s="181"/>
      <c r="J367" s="182">
        <f>ROUND(I367*H367,2)</f>
        <v>0</v>
      </c>
      <c r="K367" s="178" t="s">
        <v>139</v>
      </c>
      <c r="L367" s="41"/>
      <c r="M367" s="183" t="s">
        <v>32</v>
      </c>
      <c r="N367" s="184" t="s">
        <v>51</v>
      </c>
      <c r="O367" s="66"/>
      <c r="P367" s="185">
        <f>O367*H367</f>
        <v>0</v>
      </c>
      <c r="Q367" s="185">
        <v>0</v>
      </c>
      <c r="R367" s="185">
        <f>Q367*H367</f>
        <v>0</v>
      </c>
      <c r="S367" s="185">
        <v>8.3169999999999994E-2</v>
      </c>
      <c r="T367" s="186">
        <f>S367*H367</f>
        <v>0.45918156999999998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7" t="s">
        <v>259</v>
      </c>
      <c r="AT367" s="187" t="s">
        <v>135</v>
      </c>
      <c r="AU367" s="187" t="s">
        <v>141</v>
      </c>
      <c r="AY367" s="18" t="s">
        <v>132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18" t="s">
        <v>141</v>
      </c>
      <c r="BK367" s="188">
        <f>ROUND(I367*H367,2)</f>
        <v>0</v>
      </c>
      <c r="BL367" s="18" t="s">
        <v>259</v>
      </c>
      <c r="BM367" s="187" t="s">
        <v>1745</v>
      </c>
    </row>
    <row r="368" spans="1:65" s="2" customFormat="1" ht="24.2" customHeight="1">
      <c r="A368" s="36"/>
      <c r="B368" s="37"/>
      <c r="C368" s="176" t="s">
        <v>1053</v>
      </c>
      <c r="D368" s="176" t="s">
        <v>135</v>
      </c>
      <c r="E368" s="177" t="s">
        <v>1084</v>
      </c>
      <c r="F368" s="178" t="s">
        <v>1085</v>
      </c>
      <c r="G368" s="179" t="s">
        <v>191</v>
      </c>
      <c r="H368" s="180">
        <v>5.5209999999999999</v>
      </c>
      <c r="I368" s="181"/>
      <c r="J368" s="182">
        <f>ROUND(I368*H368,2)</f>
        <v>0</v>
      </c>
      <c r="K368" s="178" t="s">
        <v>139</v>
      </c>
      <c r="L368" s="41"/>
      <c r="M368" s="183" t="s">
        <v>32</v>
      </c>
      <c r="N368" s="184" t="s">
        <v>51</v>
      </c>
      <c r="O368" s="66"/>
      <c r="P368" s="185">
        <f>O368*H368</f>
        <v>0</v>
      </c>
      <c r="Q368" s="185">
        <v>6.3E-3</v>
      </c>
      <c r="R368" s="185">
        <f>Q368*H368</f>
        <v>3.4782300000000002E-2</v>
      </c>
      <c r="S368" s="185">
        <v>0</v>
      </c>
      <c r="T368" s="186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7" t="s">
        <v>259</v>
      </c>
      <c r="AT368" s="187" t="s">
        <v>135</v>
      </c>
      <c r="AU368" s="187" t="s">
        <v>141</v>
      </c>
      <c r="AY368" s="18" t="s">
        <v>132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18" t="s">
        <v>141</v>
      </c>
      <c r="BK368" s="188">
        <f>ROUND(I368*H368,2)</f>
        <v>0</v>
      </c>
      <c r="BL368" s="18" t="s">
        <v>259</v>
      </c>
      <c r="BM368" s="187" t="s">
        <v>1746</v>
      </c>
    </row>
    <row r="369" spans="1:65" s="13" customFormat="1">
      <c r="B369" s="194"/>
      <c r="C369" s="195"/>
      <c r="D369" s="196" t="s">
        <v>193</v>
      </c>
      <c r="E369" s="197" t="s">
        <v>32</v>
      </c>
      <c r="F369" s="198" t="s">
        <v>1063</v>
      </c>
      <c r="G369" s="195"/>
      <c r="H369" s="199">
        <v>4.9059999999999997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193</v>
      </c>
      <c r="AU369" s="205" t="s">
        <v>141</v>
      </c>
      <c r="AV369" s="13" t="s">
        <v>141</v>
      </c>
      <c r="AW369" s="13" t="s">
        <v>41</v>
      </c>
      <c r="AX369" s="13" t="s">
        <v>79</v>
      </c>
      <c r="AY369" s="205" t="s">
        <v>132</v>
      </c>
    </row>
    <row r="370" spans="1:65" s="13" customFormat="1">
      <c r="B370" s="194"/>
      <c r="C370" s="195"/>
      <c r="D370" s="196" t="s">
        <v>193</v>
      </c>
      <c r="E370" s="197" t="s">
        <v>32</v>
      </c>
      <c r="F370" s="198" t="s">
        <v>1064</v>
      </c>
      <c r="G370" s="195"/>
      <c r="H370" s="199">
        <v>0.61499999999999999</v>
      </c>
      <c r="I370" s="200"/>
      <c r="J370" s="195"/>
      <c r="K370" s="195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193</v>
      </c>
      <c r="AU370" s="205" t="s">
        <v>141</v>
      </c>
      <c r="AV370" s="13" t="s">
        <v>141</v>
      </c>
      <c r="AW370" s="13" t="s">
        <v>41</v>
      </c>
      <c r="AX370" s="13" t="s">
        <v>79</v>
      </c>
      <c r="AY370" s="205" t="s">
        <v>132</v>
      </c>
    </row>
    <row r="371" spans="1:65" s="14" customFormat="1">
      <c r="B371" s="206"/>
      <c r="C371" s="207"/>
      <c r="D371" s="196" t="s">
        <v>193</v>
      </c>
      <c r="E371" s="208" t="s">
        <v>32</v>
      </c>
      <c r="F371" s="209" t="s">
        <v>195</v>
      </c>
      <c r="G371" s="207"/>
      <c r="H371" s="210">
        <v>5.5209999999999999</v>
      </c>
      <c r="I371" s="211"/>
      <c r="J371" s="207"/>
      <c r="K371" s="207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193</v>
      </c>
      <c r="AU371" s="216" t="s">
        <v>141</v>
      </c>
      <c r="AV371" s="14" t="s">
        <v>150</v>
      </c>
      <c r="AW371" s="14" t="s">
        <v>41</v>
      </c>
      <c r="AX371" s="14" t="s">
        <v>21</v>
      </c>
      <c r="AY371" s="216" t="s">
        <v>132</v>
      </c>
    </row>
    <row r="372" spans="1:65" s="2" customFormat="1" ht="14.45" customHeight="1">
      <c r="A372" s="36"/>
      <c r="B372" s="37"/>
      <c r="C372" s="217" t="s">
        <v>1055</v>
      </c>
      <c r="D372" s="217" t="s">
        <v>234</v>
      </c>
      <c r="E372" s="218" t="s">
        <v>1088</v>
      </c>
      <c r="F372" s="219" t="s">
        <v>1089</v>
      </c>
      <c r="G372" s="220" t="s">
        <v>191</v>
      </c>
      <c r="H372" s="221">
        <v>6.0730000000000004</v>
      </c>
      <c r="I372" s="222"/>
      <c r="J372" s="223">
        <f>ROUND(I372*H372,2)</f>
        <v>0</v>
      </c>
      <c r="K372" s="219" t="s">
        <v>139</v>
      </c>
      <c r="L372" s="224"/>
      <c r="M372" s="225" t="s">
        <v>32</v>
      </c>
      <c r="N372" s="226" t="s">
        <v>51</v>
      </c>
      <c r="O372" s="66"/>
      <c r="P372" s="185">
        <f>O372*H372</f>
        <v>0</v>
      </c>
      <c r="Q372" s="185">
        <v>1.9199999999999998E-2</v>
      </c>
      <c r="R372" s="185">
        <f>Q372*H372</f>
        <v>0.1166016</v>
      </c>
      <c r="S372" s="185">
        <v>0</v>
      </c>
      <c r="T372" s="186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7" t="s">
        <v>342</v>
      </c>
      <c r="AT372" s="187" t="s">
        <v>234</v>
      </c>
      <c r="AU372" s="187" t="s">
        <v>141</v>
      </c>
      <c r="AY372" s="18" t="s">
        <v>132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18" t="s">
        <v>141</v>
      </c>
      <c r="BK372" s="188">
        <f>ROUND(I372*H372,2)</f>
        <v>0</v>
      </c>
      <c r="BL372" s="18" t="s">
        <v>259</v>
      </c>
      <c r="BM372" s="187" t="s">
        <v>1747</v>
      </c>
    </row>
    <row r="373" spans="1:65" s="13" customFormat="1">
      <c r="B373" s="194"/>
      <c r="C373" s="195"/>
      <c r="D373" s="196" t="s">
        <v>193</v>
      </c>
      <c r="E373" s="195"/>
      <c r="F373" s="198" t="s">
        <v>1091</v>
      </c>
      <c r="G373" s="195"/>
      <c r="H373" s="199">
        <v>6.0730000000000004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193</v>
      </c>
      <c r="AU373" s="205" t="s">
        <v>141</v>
      </c>
      <c r="AV373" s="13" t="s">
        <v>141</v>
      </c>
      <c r="AW373" s="13" t="s">
        <v>4</v>
      </c>
      <c r="AX373" s="13" t="s">
        <v>21</v>
      </c>
      <c r="AY373" s="205" t="s">
        <v>132</v>
      </c>
    </row>
    <row r="374" spans="1:65" s="2" customFormat="1" ht="24.2" customHeight="1">
      <c r="A374" s="36"/>
      <c r="B374" s="37"/>
      <c r="C374" s="176" t="s">
        <v>1059</v>
      </c>
      <c r="D374" s="176" t="s">
        <v>135</v>
      </c>
      <c r="E374" s="177" t="s">
        <v>1093</v>
      </c>
      <c r="F374" s="178" t="s">
        <v>1094</v>
      </c>
      <c r="G374" s="179" t="s">
        <v>242</v>
      </c>
      <c r="H374" s="180">
        <v>0.183</v>
      </c>
      <c r="I374" s="181"/>
      <c r="J374" s="182">
        <f>ROUND(I374*H374,2)</f>
        <v>0</v>
      </c>
      <c r="K374" s="178" t="s">
        <v>139</v>
      </c>
      <c r="L374" s="41"/>
      <c r="M374" s="183" t="s">
        <v>32</v>
      </c>
      <c r="N374" s="184" t="s">
        <v>51</v>
      </c>
      <c r="O374" s="66"/>
      <c r="P374" s="185">
        <f>O374*H374</f>
        <v>0</v>
      </c>
      <c r="Q374" s="185">
        <v>0</v>
      </c>
      <c r="R374" s="185">
        <f>Q374*H374</f>
        <v>0</v>
      </c>
      <c r="S374" s="185">
        <v>0</v>
      </c>
      <c r="T374" s="186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7" t="s">
        <v>259</v>
      </c>
      <c r="AT374" s="187" t="s">
        <v>135</v>
      </c>
      <c r="AU374" s="187" t="s">
        <v>141</v>
      </c>
      <c r="AY374" s="18" t="s">
        <v>132</v>
      </c>
      <c r="BE374" s="188">
        <f>IF(N374="základní",J374,0)</f>
        <v>0</v>
      </c>
      <c r="BF374" s="188">
        <f>IF(N374="snížená",J374,0)</f>
        <v>0</v>
      </c>
      <c r="BG374" s="188">
        <f>IF(N374="zákl. přenesená",J374,0)</f>
        <v>0</v>
      </c>
      <c r="BH374" s="188">
        <f>IF(N374="sníž. přenesená",J374,0)</f>
        <v>0</v>
      </c>
      <c r="BI374" s="188">
        <f>IF(N374="nulová",J374,0)</f>
        <v>0</v>
      </c>
      <c r="BJ374" s="18" t="s">
        <v>141</v>
      </c>
      <c r="BK374" s="188">
        <f>ROUND(I374*H374,2)</f>
        <v>0</v>
      </c>
      <c r="BL374" s="18" t="s">
        <v>259</v>
      </c>
      <c r="BM374" s="187" t="s">
        <v>1748</v>
      </c>
    </row>
    <row r="375" spans="1:65" s="12" customFormat="1" ht="22.9" customHeight="1">
      <c r="B375" s="160"/>
      <c r="C375" s="161"/>
      <c r="D375" s="162" t="s">
        <v>78</v>
      </c>
      <c r="E375" s="174" t="s">
        <v>774</v>
      </c>
      <c r="F375" s="174" t="s">
        <v>775</v>
      </c>
      <c r="G375" s="161"/>
      <c r="H375" s="161"/>
      <c r="I375" s="164"/>
      <c r="J375" s="175">
        <f>BK375</f>
        <v>0</v>
      </c>
      <c r="K375" s="161"/>
      <c r="L375" s="166"/>
      <c r="M375" s="167"/>
      <c r="N375" s="168"/>
      <c r="O375" s="168"/>
      <c r="P375" s="169">
        <f>SUM(P376:P379)</f>
        <v>0</v>
      </c>
      <c r="Q375" s="168"/>
      <c r="R375" s="169">
        <f>SUM(R376:R379)</f>
        <v>6.3974400000000001E-2</v>
      </c>
      <c r="S375" s="168"/>
      <c r="T375" s="170">
        <f>SUM(T376:T379)</f>
        <v>0</v>
      </c>
      <c r="AR375" s="171" t="s">
        <v>141</v>
      </c>
      <c r="AT375" s="172" t="s">
        <v>78</v>
      </c>
      <c r="AU375" s="172" t="s">
        <v>21</v>
      </c>
      <c r="AY375" s="171" t="s">
        <v>132</v>
      </c>
      <c r="BK375" s="173">
        <f>SUM(BK376:BK379)</f>
        <v>0</v>
      </c>
    </row>
    <row r="376" spans="1:65" s="2" customFormat="1" ht="14.45" customHeight="1">
      <c r="A376" s="36"/>
      <c r="B376" s="37"/>
      <c r="C376" s="176" t="s">
        <v>1065</v>
      </c>
      <c r="D376" s="176" t="s">
        <v>135</v>
      </c>
      <c r="E376" s="177" t="s">
        <v>777</v>
      </c>
      <c r="F376" s="178" t="s">
        <v>778</v>
      </c>
      <c r="G376" s="179" t="s">
        <v>191</v>
      </c>
      <c r="H376" s="180">
        <v>152.32</v>
      </c>
      <c r="I376" s="181"/>
      <c r="J376" s="182">
        <f>ROUND(I376*H376,2)</f>
        <v>0</v>
      </c>
      <c r="K376" s="178" t="s">
        <v>139</v>
      </c>
      <c r="L376" s="41"/>
      <c r="M376" s="183" t="s">
        <v>32</v>
      </c>
      <c r="N376" s="184" t="s">
        <v>51</v>
      </c>
      <c r="O376" s="66"/>
      <c r="P376" s="185">
        <f>O376*H376</f>
        <v>0</v>
      </c>
      <c r="Q376" s="185">
        <v>0</v>
      </c>
      <c r="R376" s="185">
        <f>Q376*H376</f>
        <v>0</v>
      </c>
      <c r="S376" s="185">
        <v>0</v>
      </c>
      <c r="T376" s="186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7" t="s">
        <v>259</v>
      </c>
      <c r="AT376" s="187" t="s">
        <v>135</v>
      </c>
      <c r="AU376" s="187" t="s">
        <v>141</v>
      </c>
      <c r="AY376" s="18" t="s">
        <v>132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18" t="s">
        <v>141</v>
      </c>
      <c r="BK376" s="188">
        <f>ROUND(I376*H376,2)</f>
        <v>0</v>
      </c>
      <c r="BL376" s="18" t="s">
        <v>259</v>
      </c>
      <c r="BM376" s="187" t="s">
        <v>1749</v>
      </c>
    </row>
    <row r="377" spans="1:65" s="2" customFormat="1" ht="24.2" customHeight="1">
      <c r="A377" s="36"/>
      <c r="B377" s="37"/>
      <c r="C377" s="217" t="s">
        <v>1069</v>
      </c>
      <c r="D377" s="217" t="s">
        <v>234</v>
      </c>
      <c r="E377" s="218" t="s">
        <v>781</v>
      </c>
      <c r="F377" s="219" t="s">
        <v>782</v>
      </c>
      <c r="G377" s="220" t="s">
        <v>221</v>
      </c>
      <c r="H377" s="221">
        <v>159.93600000000001</v>
      </c>
      <c r="I377" s="222"/>
      <c r="J377" s="223">
        <f>ROUND(I377*H377,2)</f>
        <v>0</v>
      </c>
      <c r="K377" s="219" t="s">
        <v>139</v>
      </c>
      <c r="L377" s="224"/>
      <c r="M377" s="225" t="s">
        <v>32</v>
      </c>
      <c r="N377" s="226" t="s">
        <v>51</v>
      </c>
      <c r="O377" s="66"/>
      <c r="P377" s="185">
        <f>O377*H377</f>
        <v>0</v>
      </c>
      <c r="Q377" s="185">
        <v>4.0000000000000002E-4</v>
      </c>
      <c r="R377" s="185">
        <f>Q377*H377</f>
        <v>6.3974400000000001E-2</v>
      </c>
      <c r="S377" s="185">
        <v>0</v>
      </c>
      <c r="T377" s="186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7" t="s">
        <v>342</v>
      </c>
      <c r="AT377" s="187" t="s">
        <v>234</v>
      </c>
      <c r="AU377" s="187" t="s">
        <v>141</v>
      </c>
      <c r="AY377" s="18" t="s">
        <v>132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8" t="s">
        <v>141</v>
      </c>
      <c r="BK377" s="188">
        <f>ROUND(I377*H377,2)</f>
        <v>0</v>
      </c>
      <c r="BL377" s="18" t="s">
        <v>259</v>
      </c>
      <c r="BM377" s="187" t="s">
        <v>1750</v>
      </c>
    </row>
    <row r="378" spans="1:65" s="13" customFormat="1">
      <c r="B378" s="194"/>
      <c r="C378" s="195"/>
      <c r="D378" s="196" t="s">
        <v>193</v>
      </c>
      <c r="E378" s="195"/>
      <c r="F378" s="198" t="s">
        <v>990</v>
      </c>
      <c r="G378" s="195"/>
      <c r="H378" s="199">
        <v>159.93600000000001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193</v>
      </c>
      <c r="AU378" s="205" t="s">
        <v>141</v>
      </c>
      <c r="AV378" s="13" t="s">
        <v>141</v>
      </c>
      <c r="AW378" s="13" t="s">
        <v>4</v>
      </c>
      <c r="AX378" s="13" t="s">
        <v>21</v>
      </c>
      <c r="AY378" s="205" t="s">
        <v>132</v>
      </c>
    </row>
    <row r="379" spans="1:65" s="2" customFormat="1" ht="24.2" customHeight="1">
      <c r="A379" s="36"/>
      <c r="B379" s="37"/>
      <c r="C379" s="176" t="s">
        <v>1074</v>
      </c>
      <c r="D379" s="176" t="s">
        <v>135</v>
      </c>
      <c r="E379" s="177" t="s">
        <v>785</v>
      </c>
      <c r="F379" s="178" t="s">
        <v>786</v>
      </c>
      <c r="G379" s="179" t="s">
        <v>242</v>
      </c>
      <c r="H379" s="180">
        <v>6.4000000000000001E-2</v>
      </c>
      <c r="I379" s="181"/>
      <c r="J379" s="182">
        <f>ROUND(I379*H379,2)</f>
        <v>0</v>
      </c>
      <c r="K379" s="178" t="s">
        <v>139</v>
      </c>
      <c r="L379" s="41"/>
      <c r="M379" s="183" t="s">
        <v>32</v>
      </c>
      <c r="N379" s="184" t="s">
        <v>51</v>
      </c>
      <c r="O379" s="66"/>
      <c r="P379" s="185">
        <f>O379*H379</f>
        <v>0</v>
      </c>
      <c r="Q379" s="185">
        <v>0</v>
      </c>
      <c r="R379" s="185">
        <f>Q379*H379</f>
        <v>0</v>
      </c>
      <c r="S379" s="185">
        <v>0</v>
      </c>
      <c r="T379" s="186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7" t="s">
        <v>259</v>
      </c>
      <c r="AT379" s="187" t="s">
        <v>135</v>
      </c>
      <c r="AU379" s="187" t="s">
        <v>141</v>
      </c>
      <c r="AY379" s="18" t="s">
        <v>132</v>
      </c>
      <c r="BE379" s="188">
        <f>IF(N379="základní",J379,0)</f>
        <v>0</v>
      </c>
      <c r="BF379" s="188">
        <f>IF(N379="snížená",J379,0)</f>
        <v>0</v>
      </c>
      <c r="BG379" s="188">
        <f>IF(N379="zákl. přenesená",J379,0)</f>
        <v>0</v>
      </c>
      <c r="BH379" s="188">
        <f>IF(N379="sníž. přenesená",J379,0)</f>
        <v>0</v>
      </c>
      <c r="BI379" s="188">
        <f>IF(N379="nulová",J379,0)</f>
        <v>0</v>
      </c>
      <c r="BJ379" s="18" t="s">
        <v>141</v>
      </c>
      <c r="BK379" s="188">
        <f>ROUND(I379*H379,2)</f>
        <v>0</v>
      </c>
      <c r="BL379" s="18" t="s">
        <v>259</v>
      </c>
      <c r="BM379" s="187" t="s">
        <v>1751</v>
      </c>
    </row>
    <row r="380" spans="1:65" s="12" customFormat="1" ht="22.9" customHeight="1">
      <c r="B380" s="160"/>
      <c r="C380" s="161"/>
      <c r="D380" s="162" t="s">
        <v>78</v>
      </c>
      <c r="E380" s="174" t="s">
        <v>788</v>
      </c>
      <c r="F380" s="174" t="s">
        <v>789</v>
      </c>
      <c r="G380" s="161"/>
      <c r="H380" s="161"/>
      <c r="I380" s="164"/>
      <c r="J380" s="175">
        <f>BK380</f>
        <v>0</v>
      </c>
      <c r="K380" s="161"/>
      <c r="L380" s="166"/>
      <c r="M380" s="167"/>
      <c r="N380" s="168"/>
      <c r="O380" s="168"/>
      <c r="P380" s="169">
        <f>SUM(P381:P384)</f>
        <v>0</v>
      </c>
      <c r="Q380" s="168"/>
      <c r="R380" s="169">
        <f>SUM(R381:R384)</f>
        <v>9.7500000000000003E-2</v>
      </c>
      <c r="S380" s="168"/>
      <c r="T380" s="170">
        <f>SUM(T381:T384)</f>
        <v>0</v>
      </c>
      <c r="AR380" s="171" t="s">
        <v>141</v>
      </c>
      <c r="AT380" s="172" t="s">
        <v>78</v>
      </c>
      <c r="AU380" s="172" t="s">
        <v>21</v>
      </c>
      <c r="AY380" s="171" t="s">
        <v>132</v>
      </c>
      <c r="BK380" s="173">
        <f>SUM(BK381:BK384)</f>
        <v>0</v>
      </c>
    </row>
    <row r="381" spans="1:65" s="2" customFormat="1" ht="14.45" customHeight="1">
      <c r="A381" s="36"/>
      <c r="B381" s="37"/>
      <c r="C381" s="176" t="s">
        <v>1079</v>
      </c>
      <c r="D381" s="176" t="s">
        <v>135</v>
      </c>
      <c r="E381" s="177" t="s">
        <v>791</v>
      </c>
      <c r="F381" s="178" t="s">
        <v>792</v>
      </c>
      <c r="G381" s="179" t="s">
        <v>191</v>
      </c>
      <c r="H381" s="180">
        <v>370</v>
      </c>
      <c r="I381" s="181"/>
      <c r="J381" s="182">
        <f>ROUND(I381*H381,2)</f>
        <v>0</v>
      </c>
      <c r="K381" s="178" t="s">
        <v>139</v>
      </c>
      <c r="L381" s="41"/>
      <c r="M381" s="183" t="s">
        <v>32</v>
      </c>
      <c r="N381" s="184" t="s">
        <v>51</v>
      </c>
      <c r="O381" s="66"/>
      <c r="P381" s="185">
        <f>O381*H381</f>
        <v>0</v>
      </c>
      <c r="Q381" s="185">
        <v>2.0000000000000002E-5</v>
      </c>
      <c r="R381" s="185">
        <f>Q381*H381</f>
        <v>7.4000000000000003E-3</v>
      </c>
      <c r="S381" s="185">
        <v>0</v>
      </c>
      <c r="T381" s="186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7" t="s">
        <v>259</v>
      </c>
      <c r="AT381" s="187" t="s">
        <v>135</v>
      </c>
      <c r="AU381" s="187" t="s">
        <v>141</v>
      </c>
      <c r="AY381" s="18" t="s">
        <v>132</v>
      </c>
      <c r="BE381" s="188">
        <f>IF(N381="základní",J381,0)</f>
        <v>0</v>
      </c>
      <c r="BF381" s="188">
        <f>IF(N381="snížená",J381,0)</f>
        <v>0</v>
      </c>
      <c r="BG381" s="188">
        <f>IF(N381="zákl. přenesená",J381,0)</f>
        <v>0</v>
      </c>
      <c r="BH381" s="188">
        <f>IF(N381="sníž. přenesená",J381,0)</f>
        <v>0</v>
      </c>
      <c r="BI381" s="188">
        <f>IF(N381="nulová",J381,0)</f>
        <v>0</v>
      </c>
      <c r="BJ381" s="18" t="s">
        <v>141</v>
      </c>
      <c r="BK381" s="188">
        <f>ROUND(I381*H381,2)</f>
        <v>0</v>
      </c>
      <c r="BL381" s="18" t="s">
        <v>259</v>
      </c>
      <c r="BM381" s="187" t="s">
        <v>1752</v>
      </c>
    </row>
    <row r="382" spans="1:65" s="2" customFormat="1" ht="14.45" customHeight="1">
      <c r="A382" s="36"/>
      <c r="B382" s="37"/>
      <c r="C382" s="176" t="s">
        <v>1083</v>
      </c>
      <c r="D382" s="176" t="s">
        <v>135</v>
      </c>
      <c r="E382" s="177" t="s">
        <v>795</v>
      </c>
      <c r="F382" s="178" t="s">
        <v>796</v>
      </c>
      <c r="G382" s="179" t="s">
        <v>191</v>
      </c>
      <c r="H382" s="180">
        <v>370</v>
      </c>
      <c r="I382" s="181"/>
      <c r="J382" s="182">
        <f>ROUND(I382*H382,2)</f>
        <v>0</v>
      </c>
      <c r="K382" s="178" t="s">
        <v>139</v>
      </c>
      <c r="L382" s="41"/>
      <c r="M382" s="183" t="s">
        <v>32</v>
      </c>
      <c r="N382" s="184" t="s">
        <v>51</v>
      </c>
      <c r="O382" s="66"/>
      <c r="P382" s="185">
        <f>O382*H382</f>
        <v>0</v>
      </c>
      <c r="Q382" s="185">
        <v>0</v>
      </c>
      <c r="R382" s="185">
        <f>Q382*H382</f>
        <v>0</v>
      </c>
      <c r="S382" s="185">
        <v>0</v>
      </c>
      <c r="T382" s="18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259</v>
      </c>
      <c r="AT382" s="187" t="s">
        <v>135</v>
      </c>
      <c r="AU382" s="187" t="s">
        <v>141</v>
      </c>
      <c r="AY382" s="18" t="s">
        <v>132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8" t="s">
        <v>141</v>
      </c>
      <c r="BK382" s="188">
        <f>ROUND(I382*H382,2)</f>
        <v>0</v>
      </c>
      <c r="BL382" s="18" t="s">
        <v>259</v>
      </c>
      <c r="BM382" s="187" t="s">
        <v>1753</v>
      </c>
    </row>
    <row r="383" spans="1:65" s="2" customFormat="1" ht="24.2" customHeight="1">
      <c r="A383" s="36"/>
      <c r="B383" s="37"/>
      <c r="C383" s="176" t="s">
        <v>1087</v>
      </c>
      <c r="D383" s="176" t="s">
        <v>135</v>
      </c>
      <c r="E383" s="177" t="s">
        <v>799</v>
      </c>
      <c r="F383" s="178" t="s">
        <v>800</v>
      </c>
      <c r="G383" s="179" t="s">
        <v>191</v>
      </c>
      <c r="H383" s="180">
        <v>370</v>
      </c>
      <c r="I383" s="181"/>
      <c r="J383" s="182">
        <f>ROUND(I383*H383,2)</f>
        <v>0</v>
      </c>
      <c r="K383" s="178" t="s">
        <v>139</v>
      </c>
      <c r="L383" s="41"/>
      <c r="M383" s="183" t="s">
        <v>32</v>
      </c>
      <c r="N383" s="184" t="s">
        <v>51</v>
      </c>
      <c r="O383" s="66"/>
      <c r="P383" s="185">
        <f>O383*H383</f>
        <v>0</v>
      </c>
      <c r="Q383" s="185">
        <v>2.2000000000000001E-4</v>
      </c>
      <c r="R383" s="185">
        <f>Q383*H383</f>
        <v>8.14E-2</v>
      </c>
      <c r="S383" s="185">
        <v>0</v>
      </c>
      <c r="T383" s="186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7" t="s">
        <v>259</v>
      </c>
      <c r="AT383" s="187" t="s">
        <v>135</v>
      </c>
      <c r="AU383" s="187" t="s">
        <v>141</v>
      </c>
      <c r="AY383" s="18" t="s">
        <v>132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18" t="s">
        <v>141</v>
      </c>
      <c r="BK383" s="188">
        <f>ROUND(I383*H383,2)</f>
        <v>0</v>
      </c>
      <c r="BL383" s="18" t="s">
        <v>259</v>
      </c>
      <c r="BM383" s="187" t="s">
        <v>1754</v>
      </c>
    </row>
    <row r="384" spans="1:65" s="2" customFormat="1" ht="24.2" customHeight="1">
      <c r="A384" s="36"/>
      <c r="B384" s="37"/>
      <c r="C384" s="176" t="s">
        <v>1092</v>
      </c>
      <c r="D384" s="176" t="s">
        <v>135</v>
      </c>
      <c r="E384" s="177" t="s">
        <v>803</v>
      </c>
      <c r="F384" s="178" t="s">
        <v>804</v>
      </c>
      <c r="G384" s="179" t="s">
        <v>191</v>
      </c>
      <c r="H384" s="180">
        <v>58</v>
      </c>
      <c r="I384" s="181"/>
      <c r="J384" s="182">
        <f>ROUND(I384*H384,2)</f>
        <v>0</v>
      </c>
      <c r="K384" s="178" t="s">
        <v>139</v>
      </c>
      <c r="L384" s="41"/>
      <c r="M384" s="189" t="s">
        <v>32</v>
      </c>
      <c r="N384" s="190" t="s">
        <v>51</v>
      </c>
      <c r="O384" s="191"/>
      <c r="P384" s="192">
        <f>O384*H384</f>
        <v>0</v>
      </c>
      <c r="Q384" s="192">
        <v>1.4999999999999999E-4</v>
      </c>
      <c r="R384" s="192">
        <f>Q384*H384</f>
        <v>8.6999999999999994E-3</v>
      </c>
      <c r="S384" s="192">
        <v>0</v>
      </c>
      <c r="T384" s="193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7" t="s">
        <v>259</v>
      </c>
      <c r="AT384" s="187" t="s">
        <v>135</v>
      </c>
      <c r="AU384" s="187" t="s">
        <v>141</v>
      </c>
      <c r="AY384" s="18" t="s">
        <v>132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8" t="s">
        <v>141</v>
      </c>
      <c r="BK384" s="188">
        <f>ROUND(I384*H384,2)</f>
        <v>0</v>
      </c>
      <c r="BL384" s="18" t="s">
        <v>259</v>
      </c>
      <c r="BM384" s="187" t="s">
        <v>1755</v>
      </c>
    </row>
    <row r="385" spans="1:31" s="2" customFormat="1" ht="6.95" customHeight="1">
      <c r="A385" s="36"/>
      <c r="B385" s="49"/>
      <c r="C385" s="50"/>
      <c r="D385" s="50"/>
      <c r="E385" s="50"/>
      <c r="F385" s="50"/>
      <c r="G385" s="50"/>
      <c r="H385" s="50"/>
      <c r="I385" s="50"/>
      <c r="J385" s="50"/>
      <c r="K385" s="50"/>
      <c r="L385" s="41"/>
      <c r="M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</row>
  </sheetData>
  <sheetProtection algorithmName="SHA-512" hashValue="0pTBIc14YDmyzn6bkQ5ikrMdToClxII8DFYcSEn2npGOR/o93jCICk+rf2airBPLEIUTkjYO4LLgJ2TGCXPrkw==" saltValue="6/JN4b5jEnmxRvxbPe7+p406vjPToUtVxXA/jdb/iQUJkrsfiE2E3JApmsvgmrGo4BxUbXkkleQ042IgXITRRw==" spinCount="100000" sheet="1" objects="1" scenarios="1" formatColumns="0" formatRows="0" autoFilter="0"/>
  <autoFilter ref="C102:K384" xr:uid="{00000000-0009-0000-0000-000008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200103-981 - Regenerace b...</vt:lpstr>
      <vt:lpstr>D.1.1-1-12 - Chrustova 12...</vt:lpstr>
      <vt:lpstr>D.1.1-1-16 - Chrustova 16...</vt:lpstr>
      <vt:lpstr>D.1.1-1-8 - Chrustova 8 -...</vt:lpstr>
      <vt:lpstr>D.1.1-1-10 - Chrustova 10...</vt:lpstr>
      <vt:lpstr>D.1.1-1-14 - Chrustova 14...</vt:lpstr>
      <vt:lpstr>D.1.1-1-18 - Chrustova 18...</vt:lpstr>
      <vt:lpstr>D.1.1-1-20 - Chrustova 20...</vt:lpstr>
      <vt:lpstr>D.1.1-1-22 - Chrustova 22...</vt:lpstr>
      <vt:lpstr>Pokyny pro vyplnění</vt:lpstr>
      <vt:lpstr>'200103-981 - Regenerace b...'!Názvy_tisku</vt:lpstr>
      <vt:lpstr>'D.1.1-1-10 - Chrustova 10...'!Názvy_tisku</vt:lpstr>
      <vt:lpstr>'D.1.1-1-12 - Chrustova 12...'!Názvy_tisku</vt:lpstr>
      <vt:lpstr>'D.1.1-1-14 - Chrustova 14...'!Názvy_tisku</vt:lpstr>
      <vt:lpstr>'D.1.1-1-16 - Chrustova 16...'!Názvy_tisku</vt:lpstr>
      <vt:lpstr>'D.1.1-1-18 - Chrustova 18...'!Názvy_tisku</vt:lpstr>
      <vt:lpstr>'D.1.1-1-20 - Chrustova 20...'!Názvy_tisku</vt:lpstr>
      <vt:lpstr>'D.1.1-1-22 - Chrustova 22...'!Názvy_tisku</vt:lpstr>
      <vt:lpstr>'D.1.1-1-8 - Chrustova 8 -...'!Názvy_tisku</vt:lpstr>
      <vt:lpstr>'Rekapitulace stavby'!Názvy_tisku</vt:lpstr>
      <vt:lpstr>'200103-981 - Regenerace b...'!Oblast_tisku</vt:lpstr>
      <vt:lpstr>'D.1.1-1-10 - Chrustova 10...'!Oblast_tisku</vt:lpstr>
      <vt:lpstr>'D.1.1-1-12 - Chrustova 12...'!Oblast_tisku</vt:lpstr>
      <vt:lpstr>'D.1.1-1-14 - Chrustova 14...'!Oblast_tisku</vt:lpstr>
      <vt:lpstr>'D.1.1-1-16 - Chrustova 16...'!Oblast_tisku</vt:lpstr>
      <vt:lpstr>'D.1.1-1-18 - Chrustova 18...'!Oblast_tisku</vt:lpstr>
      <vt:lpstr>'D.1.1-1-20 - Chrustova 20...'!Oblast_tisku</vt:lpstr>
      <vt:lpstr>'D.1.1-1-22 - Chrustova 22...'!Oblast_tisku</vt:lpstr>
      <vt:lpstr>'D.1.1-1-8 - Chrustova 8 -...'!Oblast_tisku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LENKA\lenka</dc:creator>
  <cp:lastModifiedBy>Prchalová Martina</cp:lastModifiedBy>
  <dcterms:created xsi:type="dcterms:W3CDTF">2020-07-31T11:41:39Z</dcterms:created>
  <dcterms:modified xsi:type="dcterms:W3CDTF">2020-08-03T13:38:11Z</dcterms:modified>
</cp:coreProperties>
</file>