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0730" windowHeight="11760" activeTab="1"/>
  </bookViews>
  <sheets>
    <sheet name="Pokyny pro vyplnění" sheetId="11" r:id="rId1"/>
    <sheet name="Stavba" sheetId="1" r:id="rId2"/>
    <sheet name="VzorPolozky" sheetId="10" state="hidden" r:id="rId3"/>
    <sheet name="SO 102 SO102-N Pol" sheetId="12" r:id="rId4"/>
    <sheet name="SO 102 VNON N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102 SO102-N Pol'!$1:$7</definedName>
    <definedName name="_xlnm.Print_Titles" localSheetId="4">'SO 102 VNON 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102 SO102-N Pol'!$A$1:$X$91</definedName>
    <definedName name="_xlnm.Print_Area" localSheetId="4">'SO 102 VNON N Pol'!$A$1:$X$34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1" i="1" l="1"/>
  <c r="BA30" i="13"/>
  <c r="BA25" i="13"/>
  <c r="BA24" i="13"/>
  <c r="BA20" i="13"/>
  <c r="BA13" i="13"/>
  <c r="BA10" i="13"/>
  <c r="G9" i="13"/>
  <c r="I9" i="13"/>
  <c r="I8" i="13" s="1"/>
  <c r="K9" i="13"/>
  <c r="M9" i="13"/>
  <c r="O9" i="13"/>
  <c r="Q9" i="13"/>
  <c r="V9" i="13"/>
  <c r="G12" i="13"/>
  <c r="M12" i="13" s="1"/>
  <c r="I12" i="13"/>
  <c r="K12" i="13"/>
  <c r="O12" i="13"/>
  <c r="O8" i="13" s="1"/>
  <c r="Q12" i="13"/>
  <c r="V12" i="13"/>
  <c r="G16" i="13"/>
  <c r="G15" i="13" s="1"/>
  <c r="I55" i="1" s="1"/>
  <c r="I20" i="1" s="1"/>
  <c r="I16" i="13"/>
  <c r="K16" i="13"/>
  <c r="O16" i="13"/>
  <c r="Q16" i="13"/>
  <c r="V16" i="13"/>
  <c r="G19" i="13"/>
  <c r="I19" i="13"/>
  <c r="K19" i="13"/>
  <c r="M19" i="13"/>
  <c r="O19" i="13"/>
  <c r="Q19" i="13"/>
  <c r="V19" i="13"/>
  <c r="G23" i="13"/>
  <c r="M23" i="13" s="1"/>
  <c r="I23" i="13"/>
  <c r="K23" i="13"/>
  <c r="O23" i="13"/>
  <c r="Q23" i="13"/>
  <c r="V23" i="13"/>
  <c r="G27" i="13"/>
  <c r="I27" i="13"/>
  <c r="K27" i="13"/>
  <c r="M27" i="13"/>
  <c r="O27" i="13"/>
  <c r="Q27" i="13"/>
  <c r="V27" i="13"/>
  <c r="G29" i="13"/>
  <c r="M29" i="13" s="1"/>
  <c r="I29" i="13"/>
  <c r="K29" i="13"/>
  <c r="O29" i="13"/>
  <c r="Q29" i="13"/>
  <c r="V29" i="13"/>
  <c r="AE33" i="13"/>
  <c r="F43" i="1" s="1"/>
  <c r="AF33" i="13"/>
  <c r="G43" i="1" s="1"/>
  <c r="BA45" i="12"/>
  <c r="BA24" i="12"/>
  <c r="BA19" i="12"/>
  <c r="BA15" i="12"/>
  <c r="BA10" i="12"/>
  <c r="G9" i="12"/>
  <c r="G8" i="12" s="1"/>
  <c r="I9" i="12"/>
  <c r="K9" i="12"/>
  <c r="O9" i="12"/>
  <c r="Q9" i="12"/>
  <c r="V9" i="12"/>
  <c r="G14" i="12"/>
  <c r="I14" i="12"/>
  <c r="K14" i="12"/>
  <c r="M14" i="12"/>
  <c r="O14" i="12"/>
  <c r="Q14" i="12"/>
  <c r="V14" i="12"/>
  <c r="G18" i="12"/>
  <c r="M18" i="12" s="1"/>
  <c r="I18" i="12"/>
  <c r="K18" i="12"/>
  <c r="O18" i="12"/>
  <c r="Q18" i="12"/>
  <c r="V18" i="12"/>
  <c r="G23" i="12"/>
  <c r="I23" i="12"/>
  <c r="K23" i="12"/>
  <c r="M23" i="12"/>
  <c r="O23" i="12"/>
  <c r="Q23" i="12"/>
  <c r="V23" i="12"/>
  <c r="G27" i="12"/>
  <c r="M27" i="12" s="1"/>
  <c r="I27" i="12"/>
  <c r="K27" i="12"/>
  <c r="O27" i="12"/>
  <c r="Q27" i="12"/>
  <c r="V27" i="12"/>
  <c r="G32" i="12"/>
  <c r="M32" i="12" s="1"/>
  <c r="I32" i="12"/>
  <c r="K32" i="12"/>
  <c r="O32" i="12"/>
  <c r="Q32" i="12"/>
  <c r="V32" i="12"/>
  <c r="G36" i="12"/>
  <c r="M36" i="12" s="1"/>
  <c r="I36" i="12"/>
  <c r="K36" i="12"/>
  <c r="O36" i="12"/>
  <c r="Q36" i="12"/>
  <c r="V36" i="12"/>
  <c r="G40" i="12"/>
  <c r="I40" i="12"/>
  <c r="K40" i="12"/>
  <c r="M40" i="12"/>
  <c r="O40" i="12"/>
  <c r="Q40" i="12"/>
  <c r="V40" i="12"/>
  <c r="G44" i="12"/>
  <c r="M44" i="12" s="1"/>
  <c r="I44" i="12"/>
  <c r="K44" i="12"/>
  <c r="O44" i="12"/>
  <c r="Q44" i="12"/>
  <c r="V44" i="12"/>
  <c r="G49" i="12"/>
  <c r="M49" i="12" s="1"/>
  <c r="I49" i="12"/>
  <c r="K49" i="12"/>
  <c r="O49" i="12"/>
  <c r="Q49" i="12"/>
  <c r="V49" i="12"/>
  <c r="G54" i="12"/>
  <c r="M54" i="12" s="1"/>
  <c r="I54" i="12"/>
  <c r="K54" i="12"/>
  <c r="O54" i="12"/>
  <c r="Q54" i="12"/>
  <c r="V54" i="12"/>
  <c r="G59" i="12"/>
  <c r="M59" i="12" s="1"/>
  <c r="I59" i="12"/>
  <c r="K59" i="12"/>
  <c r="O59" i="12"/>
  <c r="Q59" i="12"/>
  <c r="V59" i="12"/>
  <c r="G65" i="12"/>
  <c r="I65" i="12"/>
  <c r="K65" i="12"/>
  <c r="M65" i="12"/>
  <c r="O65" i="12"/>
  <c r="Q65" i="12"/>
  <c r="V65" i="12"/>
  <c r="G72" i="12"/>
  <c r="M72" i="12" s="1"/>
  <c r="I72" i="12"/>
  <c r="K72" i="12"/>
  <c r="O72" i="12"/>
  <c r="Q72" i="12"/>
  <c r="V72" i="12"/>
  <c r="G79" i="12"/>
  <c r="I79" i="12"/>
  <c r="K79" i="12"/>
  <c r="M79" i="12"/>
  <c r="O79" i="12"/>
  <c r="Q79" i="12"/>
  <c r="V79" i="12"/>
  <c r="G85" i="12"/>
  <c r="I53" i="1" s="1"/>
  <c r="V85" i="12"/>
  <c r="G86" i="12"/>
  <c r="I86" i="12"/>
  <c r="I85" i="12" s="1"/>
  <c r="K86" i="12"/>
  <c r="K85" i="12" s="1"/>
  <c r="M86" i="12"/>
  <c r="M85" i="12" s="1"/>
  <c r="O86" i="12"/>
  <c r="O85" i="12" s="1"/>
  <c r="Q86" i="12"/>
  <c r="Q85" i="12" s="1"/>
  <c r="V86" i="12"/>
  <c r="AE90" i="12"/>
  <c r="F42" i="1" s="1"/>
  <c r="I18" i="1"/>
  <c r="I17" i="1"/>
  <c r="H44" i="1"/>
  <c r="Q53" i="12" l="1"/>
  <c r="V53" i="12"/>
  <c r="V8" i="12"/>
  <c r="V15" i="13"/>
  <c r="K8" i="13"/>
  <c r="O53" i="12"/>
  <c r="Q8" i="12"/>
  <c r="O8" i="12"/>
  <c r="Q15" i="13"/>
  <c r="O15" i="13"/>
  <c r="F39" i="1"/>
  <c r="F44" i="1" s="1"/>
  <c r="G23" i="1" s="1"/>
  <c r="I51" i="1"/>
  <c r="K53" i="12"/>
  <c r="I53" i="12"/>
  <c r="K8" i="12"/>
  <c r="K15" i="13"/>
  <c r="Q8" i="13"/>
  <c r="I8" i="12"/>
  <c r="I15" i="13"/>
  <c r="V8" i="13"/>
  <c r="I43" i="1"/>
  <c r="M8" i="13"/>
  <c r="G8" i="13"/>
  <c r="M16" i="13"/>
  <c r="M15" i="13" s="1"/>
  <c r="M53" i="12"/>
  <c r="G53" i="12"/>
  <c r="I52" i="1" s="1"/>
  <c r="I16" i="1" s="1"/>
  <c r="AF90" i="12"/>
  <c r="M9" i="12"/>
  <c r="M8" i="12" s="1"/>
  <c r="J28" i="1"/>
  <c r="J26" i="1"/>
  <c r="G38" i="1"/>
  <c r="F38" i="1"/>
  <c r="J23" i="1"/>
  <c r="J24" i="1"/>
  <c r="J25" i="1"/>
  <c r="J27" i="1"/>
  <c r="E24" i="1"/>
  <c r="G24" i="1"/>
  <c r="E26" i="1"/>
  <c r="G26" i="1"/>
  <c r="G41" i="1" l="1"/>
  <c r="I41" i="1" s="1"/>
  <c r="G39" i="1"/>
  <c r="G42" i="1"/>
  <c r="I42" i="1" s="1"/>
  <c r="I54" i="1"/>
  <c r="G33" i="13"/>
  <c r="G90" i="12"/>
  <c r="I39" i="1" l="1"/>
  <c r="I44" i="1" s="1"/>
  <c r="G44" i="1"/>
  <c r="G25" i="1" s="1"/>
  <c r="A27" i="1" s="1"/>
  <c r="I19" i="1"/>
  <c r="I21" i="1" s="1"/>
  <c r="I56" i="1"/>
  <c r="J55" i="1" l="1"/>
  <c r="J51" i="1"/>
  <c r="J52" i="1"/>
  <c r="J54" i="1"/>
  <c r="J53" i="1"/>
  <c r="A28" i="1"/>
  <c r="G28" i="1"/>
  <c r="G27" i="1" s="1"/>
  <c r="G29" i="1" s="1"/>
  <c r="J41" i="1"/>
  <c r="J39" i="1"/>
  <c r="J44" i="1" s="1"/>
  <c r="J43" i="1"/>
  <c r="J42" i="1"/>
  <c r="J56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<sst xmlns="http://schemas.openxmlformats.org/spreadsheetml/2006/main" count="506" uniqueCount="211">
  <si>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</si>
  <si>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</si>
  <si>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</si>
  <si>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</si>
  <si>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</si>
  <si>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</si>
  <si>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</si>
  <si>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</si>
  <si>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</si>
  <si>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</si>
  <si>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</si>
  <si>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</si>
  <si>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</si>
  <si>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</si>
  <si>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</si>
  <si>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</si>
  <si>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</si>
  <si>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</si>
  <si>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</si>
  <si>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</si>
  <si>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</si>
  <si>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</si>
  <si>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</si>
  <si>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</si>
  <si>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</si>
  <si>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</si>
  <si>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</si>
  <si>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</si>
  <si>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</si>
  <si>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</si>
  <si>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</si>
  <si>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</si>
  <si>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</si>
  <si>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</si>
  <si>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</si>
  <si>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</si>
  <si>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</si>
  <si>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</si>
  <si>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</si>
  <si>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</si>
  <si>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</si>
  <si>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</si>
  <si>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</si>
  <si>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ZV108019</t>
  </si>
  <si>
    <t>ÚPRAVA  A NASVĚTLENÍ PŘECHODŮ PRO CHODCE, UH.BROD</t>
  </si>
  <si>
    <t>Stavba</t>
  </si>
  <si>
    <t>Stavební objekt</t>
  </si>
  <si>
    <t>SO 102</t>
  </si>
  <si>
    <t>PŘECHOD PRO CHODCE V UL. DOLNÍ VALY</t>
  </si>
  <si>
    <t>SO102-N</t>
  </si>
  <si>
    <t>PŘECHOD PRO CHODCE V UL. DOLNÍ VALY 2020 Neuznatelné</t>
  </si>
  <si>
    <t>VNON N</t>
  </si>
  <si>
    <t>Vedlejší a Ostatní náklady  Neuznatelné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</si>
  <si>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</si>
  <si>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</si>
  <si>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</si>
  <si>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</si>
  <si>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</si>
  <si>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</si>
  <si>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</si>
  <si>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</si>
  <si>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99</t>
  </si>
  <si>
    <t>Staveništní přesun hmot</t>
  </si>
  <si>
    <t>VN</t>
  </si>
  <si>
    <t>ON</t>
  </si>
  <si>
    <t>Ostatní nákldy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</si>
  <si>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</si>
  <si>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</si>
  <si>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</si>
  <si>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</si>
  <si>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</si>
  <si>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</si>
  <si>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</si>
  <si>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</si>
  <si>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</si>
  <si>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</si>
  <si>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</si>
  <si>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</si>
  <si>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</si>
  <si>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</si>
  <si>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</si>
  <si>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</si>
  <si>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</si>
  <si>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</si>
  <si>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</si>
  <si>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</si>
  <si>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</si>
  <si>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</si>
  <si>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</si>
  <si>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</si>
  <si>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</si>
  <si>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</si>
  <si>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</si>
  <si>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</si>
  <si>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122202201R00</t>
  </si>
  <si>
    <t>Odkopávky a prokopávky pro silnice v hornině 3 do 100 m3</t>
  </si>
  <si>
    <t>m3</t>
  </si>
  <si>
    <t>800-1</t>
  </si>
  <si>
    <t>RTS 20/ I</t>
  </si>
  <si>
    <t>Práce</t>
  </si>
  <si>
    <t>POL1_1</t>
  </si>
  <si>
    <t>s přemístěním výkopku v příčných profilech na vzdálenost do 15 m nebo s naložením na dopravní prostředek.</t>
  </si>
  <si>
    <t>SPI</t>
  </si>
  <si>
    <t>VÝKOP : 5</t>
  </si>
  <si>
    <t>VV</t>
  </si>
  <si>
    <t xml:space="preserve">viz situace, řezy, zpráva : </t>
  </si>
  <si>
    <t>SPU</t>
  </si>
  <si>
    <t>122202209R00</t>
  </si>
  <si>
    <t>Odkopávky a prokopávky pro silnice v hornině 3 příplatek za lepivost horniny</t>
  </si>
  <si>
    <t>VIZ VÝKOP : 5</t>
  </si>
  <si>
    <t>132201110R00</t>
  </si>
  <si>
    <t>Hloubení rýh šířky do 60 cm do 50 m3, v hornině 3, hloubení strojně</t>
  </si>
  <si>
    <t>POL1_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</si>
  <si>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</si>
  <si>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ZÁKLADY TER.SCHODIŠTĚ : 5*0,5*1,5</t>
  </si>
  <si>
    <t xml:space="preserve">viz situace, řez, zpráva : </t>
  </si>
  <si>
    <t>132201119R00</t>
  </si>
  <si>
    <t xml:space="preserve">Hloubení rýh šířky do 60 cm příplatek za lepivost, v hornině 3,  </t>
  </si>
  <si>
    <t>VIZ HLOUBENÍ : 3,75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</si>
  <si>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</si>
  <si>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</si>
  <si>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</si>
  <si>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VÝKOP : 5+3,75</t>
  </si>
  <si>
    <t>162702199R00</t>
  </si>
  <si>
    <t>Poplatek za skládku drnu</t>
  </si>
  <si>
    <t>823-1</t>
  </si>
  <si>
    <t>171201201R00</t>
  </si>
  <si>
    <t>Uložení sypaniny na dočasnou skládku tak, že na 1 m2 plochy připadá přes 2 m3 výkopku nebo ornice</t>
  </si>
  <si>
    <t>1811-NC</t>
  </si>
  <si>
    <t>Zkouška hutnění zemní pláně</t>
  </si>
  <si>
    <t>ks</t>
  </si>
  <si>
    <t>Vlastní</t>
  </si>
  <si>
    <t>Indiv</t>
  </si>
  <si>
    <t>ZKOUŠKY NA ZEMNÍ PLÁNI : 2</t>
  </si>
  <si>
    <t xml:space="preserve">viz situace, zpráva : </t>
  </si>
  <si>
    <t>181300010RAC</t>
  </si>
  <si>
    <t>Rozprostření ornice v rovině nebo svahu do 1 : 5 a osetí travou při tloušťce 150 mm, dovoz ornice ze vzdálenosti 5 000 m</t>
  </si>
  <si>
    <t>m2</t>
  </si>
  <si>
    <t>AP-HSV</t>
  </si>
  <si>
    <t>Agregovaná položka</t>
  </si>
  <si>
    <t>POL2_1</t>
  </si>
  <si>
    <t>vč. urovnání ornice, naložení na skládce, vodorovným přemístěním ornice na místo rozprostření, založení trávníku osetím a dodávky travního semene.</t>
  </si>
  <si>
    <t>HUMUSOVÁNÍ TL. 150mm  A  ZATRAVNĚNÍ  : 75</t>
  </si>
  <si>
    <t>184101111RAN</t>
  </si>
  <si>
    <t>Výsadba keře prostokoř. v rovině, výšky do 50 cm, vč.dodávky dřevin, hnojení, zálivky</t>
  </si>
  <si>
    <t>kus</t>
  </si>
  <si>
    <t>POL2_0</t>
  </si>
  <si>
    <t>VÝSADBA KEŘŮ, MAXIMÁLNÍ VÝŠKA VZRŮSTU 70cm  : 10/0,5/0,5</t>
  </si>
  <si>
    <t>271571112R00</t>
  </si>
  <si>
    <t xml:space="preserve">Polštáře zhutněné pod základy štěrkopísek netříděný,  </t>
  </si>
  <si>
    <t>800-2</t>
  </si>
  <si>
    <t xml:space="preserve">TERÉNNÍ BETONOVÉ SCHODIŠTĚ  : </t>
  </si>
  <si>
    <t>štěrkopískové lože : (1,6+4,4)*1,5*0,12</t>
  </si>
  <si>
    <t>348942112R00</t>
  </si>
  <si>
    <t>Zábradlí ocelové osazení do bloků z betonu prostého rozměru 200x200x500 mm, ze tří vodorovných trubek průměru 51 mm</t>
  </si>
  <si>
    <t>m</t>
  </si>
  <si>
    <t>831-2</t>
  </si>
  <si>
    <t>přímé nebo v oblouku výšky 1,10 m, ze sloupků z válcovaných tyčí I č.10 - 12</t>
  </si>
  <si>
    <t>OBOUSTRANNÉ ZÁBRADLÍ VÝŠKA 1,0m PRŮM. 50mm, NÁTĚR RAL DLE STANDARTU MÚ UHERSKÝ BROD    : 12</t>
  </si>
  <si>
    <t>273320150RAB</t>
  </si>
  <si>
    <t xml:space="preserve">Základové desky ze železobetonu včetně bednění z betonu C 25/30, výztuž 120 kg/m3,  </t>
  </si>
  <si>
    <t>výztuže, odbednění a podkladu ze štěrkopísku.</t>
  </si>
  <si>
    <t>DESKA tl.150mm : 6*1,5*0,17</t>
  </si>
  <si>
    <t xml:space="preserve">VÝZTUŽ KARI SÍTÍ 6-150/150  : </t>
  </si>
  <si>
    <t>274320030RAB</t>
  </si>
  <si>
    <t>Základové pasy ze železobetonu včetně bednění z betonu C 16/20 (B 20), výztuž 120 kg/m3, štěrkopískový podklad 100 mm</t>
  </si>
  <si>
    <t>ZÁKLADOVÉ PASY : 5*1,5*0,35*0,9</t>
  </si>
  <si>
    <t>430000000RAA</t>
  </si>
  <si>
    <t>Schodišťové stupně stupeň betonový 30 x 15 cm, včetně bednění, na přímém schodišti</t>
  </si>
  <si>
    <t>beton stupňů z betonu prostého B 12,5, bez potěru, se zahlazením povrchu, bednění stupňů.</t>
  </si>
  <si>
    <t>STUPNĚ SCHODIŠTĚ 19x160x310  : 19*1,5</t>
  </si>
  <si>
    <t>998223011R00</t>
  </si>
  <si>
    <t>Přesun hmot pozemních komunikací, kryt dlážděný jakékoliv délky objektu</t>
  </si>
  <si>
    <t>t</t>
  </si>
  <si>
    <t>822-1</t>
  </si>
  <si>
    <t>Přesun hmot</t>
  </si>
  <si>
    <t>POL7_</t>
  </si>
  <si>
    <t>vodorovně do 200 m</t>
  </si>
  <si>
    <t>SUM</t>
  </si>
  <si>
    <t>END</t>
  </si>
  <si>
    <t>005111010R</t>
  </si>
  <si>
    <t>Geodetické práce po dobu výstavby</t>
  </si>
  <si>
    <t>soubor</t>
  </si>
  <si>
    <t>Geodetické vytyčení staveniště, vytyčení výškových a polohových bodů stavby, zaměření inženýrských sití  vč. zaměření skutečného provedení stavby se zákresem do katastrální mapy (jednotlivé AZ po 4 x vyhotoveních v tištěné formě  a 2 x v digitální formě na CD).</t>
  </si>
  <si>
    <t>POP</t>
  </si>
  <si>
    <t>005111015R</t>
  </si>
  <si>
    <t>Geometrický plán na rozdělení pozemků</t>
  </si>
  <si>
    <t>Vyhotovení geometrického plánu pro majetkoprávní vypořádání nově realizovaných zpevněných ploch na základě skutečného provedení stavby –  6 ks GP ověřené úředně oprávněným zeměměřičským inženýrem.</t>
  </si>
  <si>
    <t>ON1</t>
  </si>
  <si>
    <t>Vytyčení stávajících podzemních inženýrských sítí, před zahájením zemních prací</t>
  </si>
  <si>
    <t>Dotčené podzemní inženýrské sítě v zájmovém území stavby</t>
  </si>
  <si>
    <t>ON3</t>
  </si>
  <si>
    <t>Zkoušky a revize, kontrolní měření kvality prací, zkoušky únosnosti</t>
  </si>
  <si>
    <t>vč.zkoušek hutnění zemní pláně a vrstev konstrukcí zp.ploch.</t>
  </si>
  <si>
    <t>ON4</t>
  </si>
  <si>
    <t>Dokumentace skutečného provedení stavby, uvedení do provozu.</t>
  </si>
  <si>
    <t>Náklady na vyhotovení dokumentace skutečného provedení stavby a její předání objednateli. Vyhotovení dokumentace 4 x v listinné a 2 x na CD digitální formě (v 1x v PDF a 1x v otevřeném formátu), zakreslení změn PD, vč. Revizí, prohlášení o schodě, likvidace odpadů apod.</t>
  </si>
  <si>
    <t>Příprava všech dalších podkladů pro projednání a uvedení stavby a jejích dílčích částí do provozu a užívání.</t>
  </si>
  <si>
    <t>ON5</t>
  </si>
  <si>
    <t>Opravy, údržba a průběžné čištění kropení komunik, užívaných v průběhu stavby</t>
  </si>
  <si>
    <t>ON6</t>
  </si>
  <si>
    <t>Ostatní nákldy z obchodních podmínek smlouvy, o dílo</t>
  </si>
  <si>
    <t>Náklady spojené s dodržením podmínek uvedených dokumentech vyhlášené soutěže a dalších především obchodních podmínek smlouvy včetně vyměřených poplatků  (např. 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t>
  </si>
  <si>
    <t>Náklady na provedení veškerých predepsaných zkoušek a revizí použitých materiálu a provedených konstrukcí nebo stavebních prací, doložení zkoušek objednateli. V rozsahu dle platných ČSN a TP a dalších potřebných zkoušek prováděných prostřednictvím akreditovaných zkušeben.</t>
  </si>
  <si>
    <t>Město Uherský Brod</t>
  </si>
  <si>
    <t>Masarykovo nám. 100, 688 01 Uherský Brod</t>
  </si>
  <si>
    <t>00291463</t>
  </si>
  <si>
    <t>Neuznatelné náklady</t>
  </si>
  <si>
    <t>CZ00291463</t>
  </si>
  <si>
    <t>PŘECHOD PRO CHODCE V UL. DOLNÍ VALY 2020 - Neuznatelné náklady</t>
  </si>
  <si>
    <t>Vedlejší a Ostatní náklady - Neuznatelné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</si>
</sst>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0" xfId="0" applyNumberFormat="1" applyFont="1" applyAlignment="1">
      <alignment horizontal="left" vertical="center"/>
    </xf>
    <xf numFmtId="0" fontId="8" fillId="0" borderId="6" xfId="0" applyFont="1" applyBorder="1" applyAlignment="1" applyProtection="1">
      <alignment vertical="top" wrapText="1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6" xfId="0" applyFont="1" applyBorder="1" applyAlignment="1" applyProtection="1">
      <alignment vertical="top"/>
      <protection locked="0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6" t="s">
        <v>39</v>
      </c>
      <c r="B2" s="186"/>
      <c r="C2" s="186"/>
      <c r="D2" s="186"/>
      <c r="E2" s="186"/>
      <c r="F2" s="186"/>
      <c r="G2" s="186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SheetLayoutView="75" workbookViewId="0">
      <selection activeCell="E32" sqref="E3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36</v>
      </c>
      <c r="B1" s="187" t="s">
        <v>41</v>
      </c>
      <c r="C1" s="188"/>
      <c r="D1" s="188"/>
      <c r="E1" s="188"/>
      <c r="F1" s="188"/>
      <c r="G1" s="188"/>
      <c r="H1" s="188"/>
      <c r="I1" s="188"/>
      <c r="J1" s="189"/>
    </row>
    <row r="2" spans="1:15" ht="36" customHeight="1" x14ac:dyDescent="0.2">
      <c r="A2" s="2"/>
      <c r="B2" s="73" t="s">
        <v>22</v>
      </c>
      <c r="C2" s="74"/>
      <c r="D2" s="75" t="s">
        <v>43</v>
      </c>
      <c r="E2" s="196" t="s">
        <v>44</v>
      </c>
      <c r="F2" s="197"/>
      <c r="G2" s="197"/>
      <c r="H2" s="197"/>
      <c r="I2" s="197"/>
      <c r="J2" s="198"/>
      <c r="O2" s="1"/>
    </row>
    <row r="3" spans="1:15" ht="27" hidden="1" customHeight="1" x14ac:dyDescent="0.2">
      <c r="A3" s="2"/>
      <c r="B3" s="76"/>
      <c r="C3" s="74"/>
      <c r="D3" s="77"/>
      <c r="E3" s="199"/>
      <c r="F3" s="200"/>
      <c r="G3" s="200"/>
      <c r="H3" s="200"/>
      <c r="I3" s="200"/>
      <c r="J3" s="201"/>
    </row>
    <row r="4" spans="1:15" ht="23.25" customHeight="1" x14ac:dyDescent="0.2">
      <c r="A4" s="2"/>
      <c r="B4" s="78"/>
      <c r="C4" s="79"/>
      <c r="D4" s="80"/>
      <c r="E4" s="209" t="s">
        <v>207</v>
      </c>
      <c r="F4" s="209"/>
      <c r="G4" s="209"/>
      <c r="H4" s="209"/>
      <c r="I4" s="209"/>
      <c r="J4" s="210"/>
    </row>
    <row r="5" spans="1:15" ht="24" customHeight="1" x14ac:dyDescent="0.2">
      <c r="A5" s="2"/>
      <c r="B5" s="29" t="s">
        <v>42</v>
      </c>
      <c r="D5" s="213" t="s">
        <v>204</v>
      </c>
      <c r="E5" s="214"/>
      <c r="F5" s="214"/>
      <c r="G5" s="214"/>
      <c r="H5" s="18" t="s">
        <v>40</v>
      </c>
      <c r="I5" s="182" t="s">
        <v>206</v>
      </c>
      <c r="J5" s="8"/>
    </row>
    <row r="6" spans="1:15" ht="15.75" customHeight="1" x14ac:dyDescent="0.2">
      <c r="A6" s="2"/>
      <c r="B6" s="26"/>
      <c r="C6" s="53"/>
      <c r="D6" s="215" t="s">
        <v>205</v>
      </c>
      <c r="E6" s="216"/>
      <c r="F6" s="216"/>
      <c r="G6" s="216"/>
      <c r="H6" s="18" t="s">
        <v>34</v>
      </c>
      <c r="I6" s="182" t="s">
        <v>208</v>
      </c>
      <c r="J6" s="8"/>
    </row>
    <row r="7" spans="1:15" ht="15.75" customHeight="1" x14ac:dyDescent="0.2">
      <c r="A7" s="2"/>
      <c r="B7" s="27"/>
      <c r="C7" s="54"/>
      <c r="D7" s="51"/>
      <c r="E7" s="217"/>
      <c r="F7" s="218"/>
      <c r="G7" s="218"/>
      <c r="H7" s="24"/>
      <c r="I7" s="23"/>
      <c r="J7" s="32"/>
    </row>
    <row r="8" spans="1:15" ht="24" hidden="1" customHeight="1" x14ac:dyDescent="0.2">
      <c r="A8" s="2"/>
      <c r="B8" s="29" t="s">
        <v>20</v>
      </c>
      <c r="D8" s="49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49"/>
      <c r="H9" s="18" t="s">
        <v>34</v>
      </c>
      <c r="I9" s="22"/>
      <c r="J9" s="8"/>
    </row>
    <row r="10" spans="1:15" ht="15.75" hidden="1" customHeight="1" x14ac:dyDescent="0.2">
      <c r="A10" s="2"/>
      <c r="B10" s="33"/>
      <c r="C10" s="54"/>
      <c r="D10" s="51"/>
      <c r="E10" s="55"/>
      <c r="F10" s="24"/>
      <c r="G10" s="14"/>
      <c r="H10" s="14"/>
      <c r="I10" s="34"/>
      <c r="J10" s="32"/>
    </row>
    <row r="11" spans="1:15" ht="24" customHeight="1" x14ac:dyDescent="0.2">
      <c r="A11" s="2"/>
      <c r="B11" s="29" t="s">
        <v>19</v>
      </c>
      <c r="D11" s="203"/>
      <c r="E11" s="203"/>
      <c r="F11" s="203"/>
      <c r="G11" s="203"/>
      <c r="H11" s="18" t="s">
        <v>40</v>
      </c>
      <c r="I11" s="82"/>
      <c r="J11" s="8"/>
    </row>
    <row r="12" spans="1:15" ht="15.75" customHeight="1" x14ac:dyDescent="0.2">
      <c r="A12" s="2"/>
      <c r="B12" s="26"/>
      <c r="C12" s="53"/>
      <c r="D12" s="208"/>
      <c r="E12" s="208"/>
      <c r="F12" s="208"/>
      <c r="G12" s="208"/>
      <c r="H12" s="18" t="s">
        <v>34</v>
      </c>
      <c r="I12" s="82"/>
      <c r="J12" s="8"/>
    </row>
    <row r="13" spans="1:15" ht="15.75" customHeight="1" x14ac:dyDescent="0.2">
      <c r="A13" s="2"/>
      <c r="B13" s="27"/>
      <c r="C13" s="54"/>
      <c r="D13" s="81"/>
      <c r="E13" s="211"/>
      <c r="F13" s="212"/>
      <c r="G13" s="212"/>
      <c r="H13" s="19"/>
      <c r="I13" s="23"/>
      <c r="J13" s="32"/>
    </row>
    <row r="14" spans="1:15" ht="24" customHeight="1" x14ac:dyDescent="0.2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">
      <c r="A15" s="2"/>
      <c r="B15" s="33" t="s">
        <v>32</v>
      </c>
      <c r="C15" s="59"/>
      <c r="D15" s="52"/>
      <c r="E15" s="202"/>
      <c r="F15" s="202"/>
      <c r="G15" s="204"/>
      <c r="H15" s="204"/>
      <c r="I15" s="204" t="s">
        <v>29</v>
      </c>
      <c r="J15" s="205"/>
    </row>
    <row r="16" spans="1:15" ht="23.25" customHeight="1" x14ac:dyDescent="0.2">
      <c r="A16" s="139" t="s">
        <v>24</v>
      </c>
      <c r="B16" s="36" t="s">
        <v>24</v>
      </c>
      <c r="C16" s="60"/>
      <c r="D16" s="61"/>
      <c r="E16" s="193"/>
      <c r="F16" s="194"/>
      <c r="G16" s="193"/>
      <c r="H16" s="194"/>
      <c r="I16" s="193">
        <f>SUMIF(F51:F55,A16,I51:I55)+SUMIF(F51:F55,"PSU",I51:I55)</f>
        <v>0</v>
      </c>
      <c r="J16" s="195"/>
    </row>
    <row r="17" spans="1:10" ht="23.25" customHeight="1" x14ac:dyDescent="0.2">
      <c r="A17" s="139" t="s">
        <v>25</v>
      </c>
      <c r="B17" s="36" t="s">
        <v>25</v>
      </c>
      <c r="C17" s="60"/>
      <c r="D17" s="61"/>
      <c r="E17" s="193"/>
      <c r="F17" s="194"/>
      <c r="G17" s="193"/>
      <c r="H17" s="194"/>
      <c r="I17" s="193">
        <f>SUMIF(F51:F55,A17,I51:I55)</f>
        <v>0</v>
      </c>
      <c r="J17" s="195"/>
    </row>
    <row r="18" spans="1:10" ht="23.25" customHeight="1" x14ac:dyDescent="0.2">
      <c r="A18" s="139" t="s">
        <v>26</v>
      </c>
      <c r="B18" s="36" t="s">
        <v>26</v>
      </c>
      <c r="C18" s="60"/>
      <c r="D18" s="61"/>
      <c r="E18" s="193"/>
      <c r="F18" s="194"/>
      <c r="G18" s="193"/>
      <c r="H18" s="194"/>
      <c r="I18" s="193">
        <f>SUMIF(F51:F55,A18,I51:I55)</f>
        <v>0</v>
      </c>
      <c r="J18" s="195"/>
    </row>
    <row r="19" spans="1:10" ht="23.25" customHeight="1" x14ac:dyDescent="0.2">
      <c r="A19" s="139" t="s">
        <v>63</v>
      </c>
      <c r="B19" s="36" t="s">
        <v>27</v>
      </c>
      <c r="C19" s="60"/>
      <c r="D19" s="61"/>
      <c r="E19" s="193"/>
      <c r="F19" s="194"/>
      <c r="G19" s="193"/>
      <c r="H19" s="194"/>
      <c r="I19" s="193">
        <f>SUMIF(F51:F55,A19,I51:I55)</f>
        <v>0</v>
      </c>
      <c r="J19" s="195"/>
    </row>
    <row r="20" spans="1:10" ht="23.25" customHeight="1" x14ac:dyDescent="0.2">
      <c r="A20" s="139" t="s">
        <v>64</v>
      </c>
      <c r="B20" s="36" t="s">
        <v>28</v>
      </c>
      <c r="C20" s="60"/>
      <c r="D20" s="61"/>
      <c r="E20" s="193"/>
      <c r="F20" s="194"/>
      <c r="G20" s="193"/>
      <c r="H20" s="194"/>
      <c r="I20" s="193">
        <f>SUMIF(F51:F55,A20,I51:I55)</f>
        <v>0</v>
      </c>
      <c r="J20" s="195"/>
    </row>
    <row r="21" spans="1:10" ht="23.25" customHeight="1" x14ac:dyDescent="0.2">
      <c r="A21" s="2"/>
      <c r="B21" s="46" t="s">
        <v>29</v>
      </c>
      <c r="C21" s="62"/>
      <c r="D21" s="63"/>
      <c r="E21" s="206"/>
      <c r="F21" s="207"/>
      <c r="G21" s="206"/>
      <c r="H21" s="207"/>
      <c r="I21" s="206">
        <f>SUM(I16:J20)</f>
        <v>0</v>
      </c>
      <c r="J21" s="224"/>
    </row>
    <row r="22" spans="1:10" ht="33" customHeight="1" x14ac:dyDescent="0.2">
      <c r="A22" s="2"/>
      <c r="B22" s="40" t="s">
        <v>33</v>
      </c>
      <c r="C22" s="60"/>
      <c r="D22" s="61"/>
      <c r="E22" s="64"/>
      <c r="F22" s="37"/>
      <c r="G22" s="31"/>
      <c r="H22" s="31"/>
      <c r="I22" s="31"/>
      <c r="J22" s="38"/>
    </row>
    <row r="23" spans="1:10" ht="23.25" customHeight="1" x14ac:dyDescent="0.2">
      <c r="A23" s="2"/>
      <c r="B23" s="36" t="s">
        <v>12</v>
      </c>
      <c r="C23" s="60"/>
      <c r="D23" s="61"/>
      <c r="E23" s="65">
        <v>15</v>
      </c>
      <c r="F23" s="37" t="s">
        <v>0</v>
      </c>
      <c r="G23" s="222">
        <f>ZakladDPHSniVypocet</f>
        <v>0</v>
      </c>
      <c r="H23" s="223"/>
      <c r="I23" s="223"/>
      <c r="J23" s="38" t="str">
        <f t="shared" ref="J23:J28" si="0">Mena</f>
        <v>CZK</v>
      </c>
    </row>
    <row r="24" spans="1:10" ht="23.25" hidden="1" customHeight="1" x14ac:dyDescent="0.2">
      <c r="A24" s="2"/>
      <c r="B24" s="36" t="s">
        <v>13</v>
      </c>
      <c r="C24" s="60"/>
      <c r="D24" s="61"/>
      <c r="E24" s="65">
        <f>SazbaDPH1</f>
        <v>15</v>
      </c>
      <c r="F24" s="37" t="s">
        <v>0</v>
      </c>
      <c r="G24" s="220">
        <f>I23*E23/100</f>
        <v>0</v>
      </c>
      <c r="H24" s="221"/>
      <c r="I24" s="221"/>
      <c r="J24" s="38" t="str">
        <f t="shared" si="0"/>
        <v>CZK</v>
      </c>
    </row>
    <row r="25" spans="1:10" ht="23.25" customHeight="1" x14ac:dyDescent="0.2">
      <c r="A25" s="2"/>
      <c r="B25" s="36" t="s">
        <v>14</v>
      </c>
      <c r="C25" s="60"/>
      <c r="D25" s="61"/>
      <c r="E25" s="65">
        <v>21</v>
      </c>
      <c r="F25" s="37" t="s">
        <v>0</v>
      </c>
      <c r="G25" s="222">
        <f>ZakladDPHZaklVypocet</f>
        <v>0</v>
      </c>
      <c r="H25" s="223"/>
      <c r="I25" s="223"/>
      <c r="J25" s="38" t="str">
        <f t="shared" si="0"/>
        <v>CZK</v>
      </c>
    </row>
    <row r="26" spans="1:10" ht="23.25" hidden="1" customHeight="1" x14ac:dyDescent="0.2">
      <c r="A26" s="2"/>
      <c r="B26" s="30" t="s">
        <v>15</v>
      </c>
      <c r="C26" s="66"/>
      <c r="D26" s="52"/>
      <c r="E26" s="67">
        <f>SazbaDPH2</f>
        <v>21</v>
      </c>
      <c r="F26" s="28" t="s">
        <v>0</v>
      </c>
      <c r="G26" s="190">
        <f>I25*E25/100</f>
        <v>0</v>
      </c>
      <c r="H26" s="191"/>
      <c r="I26" s="191"/>
      <c r="J26" s="35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29" t="s">
        <v>4</v>
      </c>
      <c r="C27" s="68"/>
      <c r="D27" s="69"/>
      <c r="E27" s="68"/>
      <c r="F27" s="16"/>
      <c r="G27" s="192">
        <f>CenaCelkemBezDPH-(ZakladDPHSni+ZakladDPHZakl)</f>
        <v>0</v>
      </c>
      <c r="H27" s="192"/>
      <c r="I27" s="192"/>
      <c r="J27" s="39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3" t="s">
        <v>23</v>
      </c>
      <c r="C28" s="114"/>
      <c r="D28" s="114"/>
      <c r="E28" s="115"/>
      <c r="F28" s="116"/>
      <c r="G28" s="226">
        <f>A27</f>
        <v>0</v>
      </c>
      <c r="H28" s="226"/>
      <c r="I28" s="226"/>
      <c r="J28" s="117" t="str">
        <f t="shared" si="0"/>
        <v>CZK</v>
      </c>
    </row>
    <row r="29" spans="1:10" ht="27.75" hidden="1" customHeight="1" thickBot="1" x14ac:dyDescent="0.25">
      <c r="A29" s="2"/>
      <c r="B29" s="113" t="s">
        <v>35</v>
      </c>
      <c r="C29" s="118"/>
      <c r="D29" s="118"/>
      <c r="E29" s="118"/>
      <c r="F29" s="119"/>
      <c r="G29" s="225">
        <f>ZakladDPHSni+DPHSni+ZakladDPHZakl+DPHZakl+Zaokrouhleni</f>
        <v>0</v>
      </c>
      <c r="H29" s="225"/>
      <c r="I29" s="225"/>
      <c r="J29" s="120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183"/>
      <c r="E32" s="183"/>
      <c r="F32" s="15" t="s">
        <v>10</v>
      </c>
      <c r="G32" s="185"/>
      <c r="H32" s="184"/>
      <c r="I32" s="18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227"/>
      <c r="E34" s="228"/>
      <c r="G34" s="229"/>
      <c r="H34" s="230"/>
      <c r="I34" s="230"/>
      <c r="J34" s="25"/>
    </row>
    <row r="35" spans="1:10" ht="12.75" customHeight="1" x14ac:dyDescent="0.2">
      <c r="A35" s="2"/>
      <c r="B35" s="2"/>
      <c r="D35" s="219" t="s">
        <v>2</v>
      </c>
      <c r="E35" s="219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86" t="s">
        <v>16</v>
      </c>
      <c r="C37" s="87"/>
      <c r="D37" s="87"/>
      <c r="E37" s="87"/>
      <c r="F37" s="88"/>
      <c r="G37" s="88"/>
      <c r="H37" s="88"/>
      <c r="I37" s="88"/>
      <c r="J37" s="89"/>
    </row>
    <row r="38" spans="1:10" ht="25.5" customHeight="1" x14ac:dyDescent="0.2">
      <c r="A38" s="85" t="s">
        <v>37</v>
      </c>
      <c r="B38" s="90" t="s">
        <v>17</v>
      </c>
      <c r="C38" s="91" t="s">
        <v>5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18</v>
      </c>
      <c r="I38" s="94" t="s">
        <v>1</v>
      </c>
      <c r="J38" s="95" t="s">
        <v>0</v>
      </c>
    </row>
    <row r="39" spans="1:10" ht="25.5" hidden="1" customHeight="1" x14ac:dyDescent="0.2">
      <c r="A39" s="85">
        <v>1</v>
      </c>
      <c r="B39" s="96" t="s">
        <v>45</v>
      </c>
      <c r="C39" s="231"/>
      <c r="D39" s="231"/>
      <c r="E39" s="231"/>
      <c r="F39" s="97">
        <f>'SO 102 SO102-N Pol'!AE90+'SO 102 VNON N Pol'!AE33</f>
        <v>0</v>
      </c>
      <c r="G39" s="98">
        <f>'SO 102 SO102-N Pol'!AF90+'SO 102 VNON N Pol'!AF33</f>
        <v>0</v>
      </c>
      <c r="H39" s="99"/>
      <c r="I39" s="100">
        <f>F39+G39+H39</f>
        <v>0</v>
      </c>
      <c r="J39" s="101" t="str">
        <f>IF(CenaCelkemVypocet=0,"",I39/CenaCelkemVypocet*100)</f>
        <v/>
      </c>
    </row>
    <row r="40" spans="1:10" ht="25.5" customHeight="1" x14ac:dyDescent="0.2">
      <c r="A40" s="85">
        <v>2</v>
      </c>
      <c r="B40" s="102"/>
      <c r="C40" s="232" t="s">
        <v>46</v>
      </c>
      <c r="D40" s="232"/>
      <c r="E40" s="232"/>
      <c r="F40" s="103"/>
      <c r="G40" s="104"/>
      <c r="H40" s="104"/>
      <c r="I40" s="105"/>
      <c r="J40" s="106"/>
    </row>
    <row r="41" spans="1:10" ht="25.5" customHeight="1" x14ac:dyDescent="0.2">
      <c r="A41" s="85">
        <v>2</v>
      </c>
      <c r="B41" s="102" t="s">
        <v>47</v>
      </c>
      <c r="C41" s="232" t="s">
        <v>48</v>
      </c>
      <c r="D41" s="232"/>
      <c r="E41" s="232"/>
      <c r="F41" s="103">
        <f>'SO 102 SO102-N Pol'!AE90+'SO 102 VNON N Pol'!AE33</f>
        <v>0</v>
      </c>
      <c r="G41" s="104">
        <f>'SO 102 SO102-N Pol'!AF90+'SO 102 VNON N Pol'!AF33</f>
        <v>0</v>
      </c>
      <c r="H41" s="104"/>
      <c r="I41" s="105">
        <f>F41+G41+H41</f>
        <v>0</v>
      </c>
      <c r="J41" s="106" t="str">
        <f>IF(CenaCelkemVypocet=0,"",I41/CenaCelkemVypocet*100)</f>
        <v/>
      </c>
    </row>
    <row r="42" spans="1:10" ht="25.5" customHeight="1" x14ac:dyDescent="0.2">
      <c r="A42" s="85">
        <v>3</v>
      </c>
      <c r="B42" s="107" t="s">
        <v>49</v>
      </c>
      <c r="C42" s="231" t="s">
        <v>50</v>
      </c>
      <c r="D42" s="231"/>
      <c r="E42" s="231"/>
      <c r="F42" s="108">
        <f>'SO 102 SO102-N Pol'!AE90</f>
        <v>0</v>
      </c>
      <c r="G42" s="99">
        <f>'SO 102 SO102-N Pol'!AF90</f>
        <v>0</v>
      </c>
      <c r="H42" s="99"/>
      <c r="I42" s="100">
        <f>F42+G42+H42</f>
        <v>0</v>
      </c>
      <c r="J42" s="101" t="str">
        <f>IF(CenaCelkemVypocet=0,"",I42/CenaCelkemVypocet*100)</f>
        <v/>
      </c>
    </row>
    <row r="43" spans="1:10" ht="25.5" customHeight="1" x14ac:dyDescent="0.2">
      <c r="A43" s="85">
        <v>3</v>
      </c>
      <c r="B43" s="107" t="s">
        <v>51</v>
      </c>
      <c r="C43" s="231" t="s">
        <v>52</v>
      </c>
      <c r="D43" s="231"/>
      <c r="E43" s="231"/>
      <c r="F43" s="108">
        <f>'SO 102 VNON N Pol'!AE33</f>
        <v>0</v>
      </c>
      <c r="G43" s="99">
        <f>'SO 102 VNON N Pol'!AF33</f>
        <v>0</v>
      </c>
      <c r="H43" s="99"/>
      <c r="I43" s="100">
        <f>F43+G43+H43</f>
        <v>0</v>
      </c>
      <c r="J43" s="101" t="str">
        <f>IF(CenaCelkemVypocet=0,"",I43/CenaCelkemVypocet*100)</f>
        <v/>
      </c>
    </row>
    <row r="44" spans="1:10" ht="25.5" customHeight="1" x14ac:dyDescent="0.2">
      <c r="A44" s="85"/>
      <c r="B44" s="235" t="s">
        <v>53</v>
      </c>
      <c r="C44" s="236"/>
      <c r="D44" s="236"/>
      <c r="E44" s="236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1">
        <f>SUMIF(A39:A43,"=1",I39:I43)</f>
        <v>0</v>
      </c>
      <c r="J44" s="112">
        <f>SUMIF(A39:A43,"=1",J39:J43)</f>
        <v>0</v>
      </c>
    </row>
    <row r="48" spans="1:10" ht="15.75" x14ac:dyDescent="0.25">
      <c r="B48" s="121" t="s">
        <v>55</v>
      </c>
    </row>
    <row r="50" spans="1:10" ht="25.5" customHeight="1" x14ac:dyDescent="0.2">
      <c r="A50" s="123"/>
      <c r="B50" s="126" t="s">
        <v>17</v>
      </c>
      <c r="C50" s="126" t="s">
        <v>5</v>
      </c>
      <c r="D50" s="127"/>
      <c r="E50" s="127"/>
      <c r="F50" s="128" t="s">
        <v>56</v>
      </c>
      <c r="G50" s="128"/>
      <c r="H50" s="128"/>
      <c r="I50" s="128" t="s">
        <v>29</v>
      </c>
      <c r="J50" s="128" t="s">
        <v>0</v>
      </c>
    </row>
    <row r="51" spans="1:10" ht="36.75" customHeight="1" x14ac:dyDescent="0.2">
      <c r="A51" s="124"/>
      <c r="B51" s="129" t="s">
        <v>57</v>
      </c>
      <c r="C51" s="233" t="s">
        <v>58</v>
      </c>
      <c r="D51" s="234"/>
      <c r="E51" s="234"/>
      <c r="F51" s="135" t="s">
        <v>24</v>
      </c>
      <c r="G51" s="136"/>
      <c r="H51" s="136"/>
      <c r="I51" s="136">
        <f>'SO 102 SO102-N Pol'!G8</f>
        <v>0</v>
      </c>
      <c r="J51" s="133" t="str">
        <f>IF(I56=0,"",I51/I56*100)</f>
        <v/>
      </c>
    </row>
    <row r="52" spans="1:10" ht="36.75" customHeight="1" x14ac:dyDescent="0.2">
      <c r="A52" s="124"/>
      <c r="B52" s="129" t="s">
        <v>59</v>
      </c>
      <c r="C52" s="233" t="s">
        <v>60</v>
      </c>
      <c r="D52" s="234"/>
      <c r="E52" s="234"/>
      <c r="F52" s="135" t="s">
        <v>24</v>
      </c>
      <c r="G52" s="136"/>
      <c r="H52" s="136"/>
      <c r="I52" s="136">
        <f>'SO 102 SO102-N Pol'!G53</f>
        <v>0</v>
      </c>
      <c r="J52" s="133" t="str">
        <f>IF(I56=0,"",I52/I56*100)</f>
        <v/>
      </c>
    </row>
    <row r="53" spans="1:10" ht="36.75" customHeight="1" x14ac:dyDescent="0.2">
      <c r="A53" s="124"/>
      <c r="B53" s="129" t="s">
        <v>61</v>
      </c>
      <c r="C53" s="233" t="s">
        <v>62</v>
      </c>
      <c r="D53" s="234"/>
      <c r="E53" s="234"/>
      <c r="F53" s="135" t="s">
        <v>24</v>
      </c>
      <c r="G53" s="136"/>
      <c r="H53" s="136"/>
      <c r="I53" s="136">
        <f>'SO 102 SO102-N Pol'!G85</f>
        <v>0</v>
      </c>
      <c r="J53" s="133" t="str">
        <f>IF(I56=0,"",I53/I56*100)</f>
        <v/>
      </c>
    </row>
    <row r="54" spans="1:10" ht="36.75" customHeight="1" x14ac:dyDescent="0.2">
      <c r="A54" s="124"/>
      <c r="B54" s="129" t="s">
        <v>63</v>
      </c>
      <c r="C54" s="233" t="s">
        <v>27</v>
      </c>
      <c r="D54" s="234"/>
      <c r="E54" s="234"/>
      <c r="F54" s="135" t="s">
        <v>63</v>
      </c>
      <c r="G54" s="136"/>
      <c r="H54" s="136"/>
      <c r="I54" s="136">
        <f>'SO 102 VNON N Pol'!G8</f>
        <v>0</v>
      </c>
      <c r="J54" s="133" t="str">
        <f>IF(I56=0,"",I54/I56*100)</f>
        <v/>
      </c>
    </row>
    <row r="55" spans="1:10" ht="36.75" customHeight="1" x14ac:dyDescent="0.2">
      <c r="A55" s="124"/>
      <c r="B55" s="129" t="s">
        <v>64</v>
      </c>
      <c r="C55" s="233" t="s">
        <v>65</v>
      </c>
      <c r="D55" s="234"/>
      <c r="E55" s="234"/>
      <c r="F55" s="135" t="s">
        <v>64</v>
      </c>
      <c r="G55" s="136"/>
      <c r="H55" s="136"/>
      <c r="I55" s="136">
        <f>'SO 102 VNON N Pol'!G15</f>
        <v>0</v>
      </c>
      <c r="J55" s="133" t="str">
        <f>IF(I56=0,"",I55/I56*100)</f>
        <v/>
      </c>
    </row>
    <row r="56" spans="1:10" ht="25.5" customHeight="1" x14ac:dyDescent="0.2">
      <c r="A56" s="125"/>
      <c r="B56" s="130" t="s">
        <v>1</v>
      </c>
      <c r="C56" s="131"/>
      <c r="D56" s="132"/>
      <c r="E56" s="132"/>
      <c r="F56" s="137"/>
      <c r="G56" s="138"/>
      <c r="H56" s="138"/>
      <c r="I56" s="138">
        <f>SUM(I51:I55)</f>
        <v>0</v>
      </c>
      <c r="J56" s="134">
        <f>SUM(J51:J55)</f>
        <v>0</v>
      </c>
    </row>
    <row r="57" spans="1:10" x14ac:dyDescent="0.2">
      <c r="F57" s="83"/>
      <c r="G57" s="83"/>
      <c r="H57" s="83"/>
      <c r="I57" s="83"/>
      <c r="J57" s="84"/>
    </row>
    <row r="58" spans="1:10" x14ac:dyDescent="0.2">
      <c r="F58" s="83"/>
      <c r="G58" s="83"/>
      <c r="H58" s="83"/>
      <c r="I58" s="83"/>
      <c r="J58" s="84"/>
    </row>
    <row r="59" spans="1:10" x14ac:dyDescent="0.2">
      <c r="F59" s="83"/>
      <c r="G59" s="83"/>
      <c r="H59" s="83"/>
      <c r="I59" s="83"/>
      <c r="J59" s="84"/>
    </row>
  </sheetData>
  <sheetProtection password="DCC5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48" t="s">
        <v>7</v>
      </c>
      <c r="B2" s="47"/>
      <c r="C2" s="239"/>
      <c r="D2" s="239"/>
      <c r="E2" s="239"/>
      <c r="F2" s="239"/>
      <c r="G2" s="240"/>
    </row>
    <row r="3" spans="1:7" ht="24.95" customHeight="1" x14ac:dyDescent="0.2">
      <c r="A3" s="48" t="s">
        <v>8</v>
      </c>
      <c r="B3" s="47"/>
      <c r="C3" s="239"/>
      <c r="D3" s="239"/>
      <c r="E3" s="239"/>
      <c r="F3" s="239"/>
      <c r="G3" s="240"/>
    </row>
    <row r="4" spans="1:7" ht="24.95" customHeight="1" x14ac:dyDescent="0.2">
      <c r="A4" s="48" t="s">
        <v>9</v>
      </c>
      <c r="B4" s="47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="145" zoomScaleNormal="145" workbookViewId="0">
      <pane ySplit="7" topLeftCell="A39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3" t="s">
        <v>66</v>
      </c>
      <c r="B1" s="243"/>
      <c r="C1" s="243"/>
      <c r="D1" s="243"/>
      <c r="E1" s="243"/>
      <c r="F1" s="243"/>
      <c r="G1" s="243"/>
      <c r="AG1" t="s">
        <v>67</v>
      </c>
    </row>
    <row r="2" spans="1:60" ht="24.95" customHeight="1" x14ac:dyDescent="0.2">
      <c r="A2" s="140" t="s">
        <v>7</v>
      </c>
      <c r="B2" s="47" t="s">
        <v>43</v>
      </c>
      <c r="C2" s="244" t="s">
        <v>44</v>
      </c>
      <c r="D2" s="245"/>
      <c r="E2" s="245"/>
      <c r="F2" s="245"/>
      <c r="G2" s="246"/>
      <c r="AG2" t="s">
        <v>68</v>
      </c>
    </row>
    <row r="3" spans="1:60" ht="24.95" customHeight="1" x14ac:dyDescent="0.2">
      <c r="A3" s="140" t="s">
        <v>8</v>
      </c>
      <c r="B3" s="47" t="s">
        <v>47</v>
      </c>
      <c r="C3" s="244" t="s">
        <v>48</v>
      </c>
      <c r="D3" s="245"/>
      <c r="E3" s="245"/>
      <c r="F3" s="245"/>
      <c r="G3" s="246"/>
      <c r="AC3" s="122" t="s">
        <v>68</v>
      </c>
      <c r="AG3" t="s">
        <v>69</v>
      </c>
    </row>
    <row r="4" spans="1:60" ht="24.95" customHeight="1" x14ac:dyDescent="0.2">
      <c r="A4" s="141" t="s">
        <v>9</v>
      </c>
      <c r="B4" s="142" t="s">
        <v>49</v>
      </c>
      <c r="C4" s="247" t="s">
        <v>209</v>
      </c>
      <c r="D4" s="248"/>
      <c r="E4" s="248"/>
      <c r="F4" s="248"/>
      <c r="G4" s="249"/>
      <c r="AG4" t="s">
        <v>70</v>
      </c>
    </row>
    <row r="5" spans="1:60" x14ac:dyDescent="0.2">
      <c r="D5" s="10"/>
    </row>
    <row r="6" spans="1:60" ht="38.25" x14ac:dyDescent="0.2">
      <c r="A6" s="144" t="s">
        <v>71</v>
      </c>
      <c r="B6" s="146" t="s">
        <v>72</v>
      </c>
      <c r="C6" s="146" t="s">
        <v>73</v>
      </c>
      <c r="D6" s="145" t="s">
        <v>74</v>
      </c>
      <c r="E6" s="144" t="s">
        <v>75</v>
      </c>
      <c r="F6" s="143" t="s">
        <v>76</v>
      </c>
      <c r="G6" s="144" t="s">
        <v>29</v>
      </c>
      <c r="H6" s="147" t="s">
        <v>30</v>
      </c>
      <c r="I6" s="147" t="s">
        <v>77</v>
      </c>
      <c r="J6" s="147" t="s">
        <v>31</v>
      </c>
      <c r="K6" s="147" t="s">
        <v>78</v>
      </c>
      <c r="L6" s="147" t="s">
        <v>79</v>
      </c>
      <c r="M6" s="147" t="s">
        <v>80</v>
      </c>
      <c r="N6" s="147" t="s">
        <v>81</v>
      </c>
      <c r="O6" s="147" t="s">
        <v>82</v>
      </c>
      <c r="P6" s="147" t="s">
        <v>83</v>
      </c>
      <c r="Q6" s="147" t="s">
        <v>84</v>
      </c>
      <c r="R6" s="147" t="s">
        <v>85</v>
      </c>
      <c r="S6" s="147" t="s">
        <v>86</v>
      </c>
      <c r="T6" s="147" t="s">
        <v>87</v>
      </c>
      <c r="U6" s="147" t="s">
        <v>88</v>
      </c>
      <c r="V6" s="147" t="s">
        <v>89</v>
      </c>
      <c r="W6" s="147" t="s">
        <v>90</v>
      </c>
      <c r="X6" s="147" t="s">
        <v>91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1" t="s">
        <v>92</v>
      </c>
      <c r="B8" s="162" t="s">
        <v>57</v>
      </c>
      <c r="C8" s="176" t="s">
        <v>58</v>
      </c>
      <c r="D8" s="163"/>
      <c r="E8" s="164"/>
      <c r="F8" s="165"/>
      <c r="G8" s="165">
        <f>SUMIF(AG9:AG52,"&lt;&gt;NOR",G9:G52)</f>
        <v>0</v>
      </c>
      <c r="H8" s="165"/>
      <c r="I8" s="165">
        <f>SUM(I9:I52)</f>
        <v>0</v>
      </c>
      <c r="J8" s="165"/>
      <c r="K8" s="165">
        <f>SUM(K9:K52)</f>
        <v>0</v>
      </c>
      <c r="L8" s="165"/>
      <c r="M8" s="165">
        <f>SUM(M9:M52)</f>
        <v>0</v>
      </c>
      <c r="N8" s="165"/>
      <c r="O8" s="165">
        <f>SUM(O9:O52)</f>
        <v>0</v>
      </c>
      <c r="P8" s="165"/>
      <c r="Q8" s="165">
        <f>SUM(Q9:Q52)</f>
        <v>0</v>
      </c>
      <c r="R8" s="165"/>
      <c r="S8" s="165"/>
      <c r="T8" s="166"/>
      <c r="U8" s="160"/>
      <c r="V8" s="160">
        <f>SUM(V9:V52)</f>
        <v>2.8499999999999996</v>
      </c>
      <c r="W8" s="160"/>
      <c r="X8" s="160"/>
      <c r="AG8" t="s">
        <v>93</v>
      </c>
    </row>
    <row r="9" spans="1:60" outlineLevel="1" x14ac:dyDescent="0.2">
      <c r="A9" s="167">
        <v>1</v>
      </c>
      <c r="B9" s="168" t="s">
        <v>94</v>
      </c>
      <c r="C9" s="177" t="s">
        <v>95</v>
      </c>
      <c r="D9" s="169" t="s">
        <v>96</v>
      </c>
      <c r="E9" s="170">
        <v>5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2" t="s">
        <v>97</v>
      </c>
      <c r="S9" s="172" t="s">
        <v>98</v>
      </c>
      <c r="T9" s="173" t="s">
        <v>98</v>
      </c>
      <c r="U9" s="157">
        <v>0</v>
      </c>
      <c r="V9" s="157">
        <f>ROUND(E9*U9,2)</f>
        <v>0</v>
      </c>
      <c r="W9" s="157"/>
      <c r="X9" s="157" t="s">
        <v>99</v>
      </c>
      <c r="Y9" s="148"/>
      <c r="Z9" s="148"/>
      <c r="AA9" s="148"/>
      <c r="AB9" s="148"/>
      <c r="AC9" s="148"/>
      <c r="AD9" s="148"/>
      <c r="AE9" s="148"/>
      <c r="AF9" s="148"/>
      <c r="AG9" s="148" t="s">
        <v>100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50" t="s">
        <v>101</v>
      </c>
      <c r="D10" s="251"/>
      <c r="E10" s="251"/>
      <c r="F10" s="251"/>
      <c r="G10" s="251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102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4" t="str">
        <f>C10</f>
        <v>s přemístěním výkopku v příčných profilech na vzdálenost do 15 m nebo s naložením na dopravní prostředek.</v>
      </c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78" t="s">
        <v>103</v>
      </c>
      <c r="D11" s="158"/>
      <c r="E11" s="159">
        <v>5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104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78" t="s">
        <v>105</v>
      </c>
      <c r="D12" s="158"/>
      <c r="E12" s="159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104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241"/>
      <c r="D13" s="242"/>
      <c r="E13" s="242"/>
      <c r="F13" s="242"/>
      <c r="G13" s="242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106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67">
        <v>2</v>
      </c>
      <c r="B14" s="168" t="s">
        <v>107</v>
      </c>
      <c r="C14" s="177" t="s">
        <v>108</v>
      </c>
      <c r="D14" s="169" t="s">
        <v>96</v>
      </c>
      <c r="E14" s="170">
        <v>5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72">
        <v>0</v>
      </c>
      <c r="O14" s="172">
        <f>ROUND(E14*N14,2)</f>
        <v>0</v>
      </c>
      <c r="P14" s="172">
        <v>0</v>
      </c>
      <c r="Q14" s="172">
        <f>ROUND(E14*P14,2)</f>
        <v>0</v>
      </c>
      <c r="R14" s="172" t="s">
        <v>97</v>
      </c>
      <c r="S14" s="172" t="s">
        <v>98</v>
      </c>
      <c r="T14" s="173" t="s">
        <v>98</v>
      </c>
      <c r="U14" s="157">
        <v>0</v>
      </c>
      <c r="V14" s="157">
        <f>ROUND(E14*U14,2)</f>
        <v>0</v>
      </c>
      <c r="W14" s="157"/>
      <c r="X14" s="157" t="s">
        <v>99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100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250" t="s">
        <v>101</v>
      </c>
      <c r="D15" s="251"/>
      <c r="E15" s="251"/>
      <c r="F15" s="251"/>
      <c r="G15" s="251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102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74" t="str">
        <f>C15</f>
        <v>s přemístěním výkopku v příčných profilech na vzdálenost do 15 m nebo s naložením na dopravní prostředek.</v>
      </c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78" t="s">
        <v>109</v>
      </c>
      <c r="D16" s="158"/>
      <c r="E16" s="159">
        <v>5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104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241"/>
      <c r="D17" s="242"/>
      <c r="E17" s="242"/>
      <c r="F17" s="242"/>
      <c r="G17" s="242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106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67">
        <v>3</v>
      </c>
      <c r="B18" s="168" t="s">
        <v>110</v>
      </c>
      <c r="C18" s="177" t="s">
        <v>111</v>
      </c>
      <c r="D18" s="169" t="s">
        <v>96</v>
      </c>
      <c r="E18" s="170">
        <v>3.75</v>
      </c>
      <c r="F18" s="171"/>
      <c r="G18" s="172">
        <f>ROUND(E18*F18,2)</f>
        <v>0</v>
      </c>
      <c r="H18" s="171"/>
      <c r="I18" s="172">
        <f>ROUND(E18*H18,2)</f>
        <v>0</v>
      </c>
      <c r="J18" s="171"/>
      <c r="K18" s="172">
        <f>ROUND(E18*J18,2)</f>
        <v>0</v>
      </c>
      <c r="L18" s="172">
        <v>21</v>
      </c>
      <c r="M18" s="172">
        <f>G18*(1+L18/100)</f>
        <v>0</v>
      </c>
      <c r="N18" s="172">
        <v>0</v>
      </c>
      <c r="O18" s="172">
        <f>ROUND(E18*N18,2)</f>
        <v>0</v>
      </c>
      <c r="P18" s="172">
        <v>0</v>
      </c>
      <c r="Q18" s="172">
        <f>ROUND(E18*P18,2)</f>
        <v>0</v>
      </c>
      <c r="R18" s="172" t="s">
        <v>97</v>
      </c>
      <c r="S18" s="172" t="s">
        <v>98</v>
      </c>
      <c r="T18" s="173" t="s">
        <v>98</v>
      </c>
      <c r="U18" s="157">
        <v>0.37</v>
      </c>
      <c r="V18" s="157">
        <f>ROUND(E18*U18,2)</f>
        <v>1.39</v>
      </c>
      <c r="W18" s="157"/>
      <c r="X18" s="157" t="s">
        <v>99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112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55"/>
      <c r="B19" s="156"/>
      <c r="C19" s="250" t="s">
        <v>113</v>
      </c>
      <c r="D19" s="251"/>
      <c r="E19" s="251"/>
      <c r="F19" s="251"/>
      <c r="G19" s="251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102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74" t="str">
        <f>C19</f>
        <v>zapažených i nezapažených s urovnáním dna do předepsaného profilu a spádu, s přehozením výkopku na přilehlém terénu na vzdálenost do 3 m od podélné osy rýhy nebo s naložením výkopku na dopravní prostředek.</v>
      </c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78" t="s">
        <v>114</v>
      </c>
      <c r="D20" s="158"/>
      <c r="E20" s="159">
        <v>3.75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104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78" t="s">
        <v>115</v>
      </c>
      <c r="D21" s="158"/>
      <c r="E21" s="159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104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241"/>
      <c r="D22" s="242"/>
      <c r="E22" s="242"/>
      <c r="F22" s="242"/>
      <c r="G22" s="242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106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67">
        <v>4</v>
      </c>
      <c r="B23" s="168" t="s">
        <v>116</v>
      </c>
      <c r="C23" s="177" t="s">
        <v>117</v>
      </c>
      <c r="D23" s="169" t="s">
        <v>96</v>
      </c>
      <c r="E23" s="170">
        <v>3.75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72">
        <v>0</v>
      </c>
      <c r="O23" s="172">
        <f>ROUND(E23*N23,2)</f>
        <v>0</v>
      </c>
      <c r="P23" s="172">
        <v>0</v>
      </c>
      <c r="Q23" s="172">
        <f>ROUND(E23*P23,2)</f>
        <v>0</v>
      </c>
      <c r="R23" s="172" t="s">
        <v>97</v>
      </c>
      <c r="S23" s="172" t="s">
        <v>98</v>
      </c>
      <c r="T23" s="173" t="s">
        <v>98</v>
      </c>
      <c r="U23" s="157">
        <v>0.39</v>
      </c>
      <c r="V23" s="157">
        <f>ROUND(E23*U23,2)</f>
        <v>1.46</v>
      </c>
      <c r="W23" s="157"/>
      <c r="X23" s="157" t="s">
        <v>99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112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55"/>
      <c r="B24" s="156"/>
      <c r="C24" s="250" t="s">
        <v>113</v>
      </c>
      <c r="D24" s="251"/>
      <c r="E24" s="251"/>
      <c r="F24" s="251"/>
      <c r="G24" s="251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102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74" t="str">
        <f>C24</f>
        <v>zapažených i nezapažených s urovnáním dna do předepsaného profilu a spádu, s přehozením výkopku na přilehlém terénu na vzdálenost do 3 m od podélné osy rýhy nebo s naložením výkopku na dopravní prostředek.</v>
      </c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78" t="s">
        <v>118</v>
      </c>
      <c r="D25" s="158"/>
      <c r="E25" s="159">
        <v>3.75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104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241"/>
      <c r="D26" s="242"/>
      <c r="E26" s="242"/>
      <c r="F26" s="242"/>
      <c r="G26" s="242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106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2.5" outlineLevel="1" x14ac:dyDescent="0.2">
      <c r="A27" s="167">
        <v>5</v>
      </c>
      <c r="B27" s="168" t="s">
        <v>119</v>
      </c>
      <c r="C27" s="177" t="s">
        <v>120</v>
      </c>
      <c r="D27" s="169" t="s">
        <v>96</v>
      </c>
      <c r="E27" s="170">
        <v>8.75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72">
        <v>0</v>
      </c>
      <c r="O27" s="172">
        <f>ROUND(E27*N27,2)</f>
        <v>0</v>
      </c>
      <c r="P27" s="172">
        <v>0</v>
      </c>
      <c r="Q27" s="172">
        <f>ROUND(E27*P27,2)</f>
        <v>0</v>
      </c>
      <c r="R27" s="172" t="s">
        <v>97</v>
      </c>
      <c r="S27" s="172" t="s">
        <v>98</v>
      </c>
      <c r="T27" s="173" t="s">
        <v>98</v>
      </c>
      <c r="U27" s="157">
        <v>0</v>
      </c>
      <c r="V27" s="157">
        <f>ROUND(E27*U27,2)</f>
        <v>0</v>
      </c>
      <c r="W27" s="157"/>
      <c r="X27" s="157" t="s">
        <v>99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100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250" t="s">
        <v>121</v>
      </c>
      <c r="D28" s="251"/>
      <c r="E28" s="251"/>
      <c r="F28" s="251"/>
      <c r="G28" s="251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102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78" t="s">
        <v>122</v>
      </c>
      <c r="D29" s="158"/>
      <c r="E29" s="159">
        <v>8.75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104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78" t="s">
        <v>105</v>
      </c>
      <c r="D30" s="158"/>
      <c r="E30" s="159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104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241"/>
      <c r="D31" s="242"/>
      <c r="E31" s="242"/>
      <c r="F31" s="242"/>
      <c r="G31" s="242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106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67">
        <v>6</v>
      </c>
      <c r="B32" s="168" t="s">
        <v>123</v>
      </c>
      <c r="C32" s="177" t="s">
        <v>124</v>
      </c>
      <c r="D32" s="169" t="s">
        <v>96</v>
      </c>
      <c r="E32" s="170">
        <v>8.75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21</v>
      </c>
      <c r="M32" s="172">
        <f>G32*(1+L32/100)</f>
        <v>0</v>
      </c>
      <c r="N32" s="172">
        <v>0</v>
      </c>
      <c r="O32" s="172">
        <f>ROUND(E32*N32,2)</f>
        <v>0</v>
      </c>
      <c r="P32" s="172">
        <v>0</v>
      </c>
      <c r="Q32" s="172">
        <f>ROUND(E32*P32,2)</f>
        <v>0</v>
      </c>
      <c r="R32" s="172" t="s">
        <v>125</v>
      </c>
      <c r="S32" s="172" t="s">
        <v>98</v>
      </c>
      <c r="T32" s="173" t="s">
        <v>98</v>
      </c>
      <c r="U32" s="157">
        <v>0</v>
      </c>
      <c r="V32" s="157">
        <f>ROUND(E32*U32,2)</f>
        <v>0</v>
      </c>
      <c r="W32" s="157"/>
      <c r="X32" s="157" t="s">
        <v>99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100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78" t="s">
        <v>122</v>
      </c>
      <c r="D33" s="158"/>
      <c r="E33" s="159">
        <v>8.75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104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78" t="s">
        <v>105</v>
      </c>
      <c r="D34" s="158"/>
      <c r="E34" s="159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104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241"/>
      <c r="D35" s="242"/>
      <c r="E35" s="242"/>
      <c r="F35" s="242"/>
      <c r="G35" s="242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106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67">
        <v>7</v>
      </c>
      <c r="B36" s="168" t="s">
        <v>126</v>
      </c>
      <c r="C36" s="177" t="s">
        <v>127</v>
      </c>
      <c r="D36" s="169" t="s">
        <v>96</v>
      </c>
      <c r="E36" s="170">
        <v>8.75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21</v>
      </c>
      <c r="M36" s="172">
        <f>G36*(1+L36/100)</f>
        <v>0</v>
      </c>
      <c r="N36" s="172">
        <v>0</v>
      </c>
      <c r="O36" s="172">
        <f>ROUND(E36*N36,2)</f>
        <v>0</v>
      </c>
      <c r="P36" s="172">
        <v>0</v>
      </c>
      <c r="Q36" s="172">
        <f>ROUND(E36*P36,2)</f>
        <v>0</v>
      </c>
      <c r="R36" s="172" t="s">
        <v>97</v>
      </c>
      <c r="S36" s="172" t="s">
        <v>98</v>
      </c>
      <c r="T36" s="173" t="s">
        <v>98</v>
      </c>
      <c r="U36" s="157">
        <v>0</v>
      </c>
      <c r="V36" s="157">
        <f>ROUND(E36*U36,2)</f>
        <v>0</v>
      </c>
      <c r="W36" s="157"/>
      <c r="X36" s="157" t="s">
        <v>99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100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78" t="s">
        <v>122</v>
      </c>
      <c r="D37" s="158"/>
      <c r="E37" s="159">
        <v>8.75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104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78" t="s">
        <v>105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104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241"/>
      <c r="D39" s="242"/>
      <c r="E39" s="242"/>
      <c r="F39" s="242"/>
      <c r="G39" s="242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106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67">
        <v>8</v>
      </c>
      <c r="B40" s="168" t="s">
        <v>128</v>
      </c>
      <c r="C40" s="177" t="s">
        <v>129</v>
      </c>
      <c r="D40" s="169" t="s">
        <v>130</v>
      </c>
      <c r="E40" s="170">
        <v>2</v>
      </c>
      <c r="F40" s="171"/>
      <c r="G40" s="172">
        <f>ROUND(E40*F40,2)</f>
        <v>0</v>
      </c>
      <c r="H40" s="171"/>
      <c r="I40" s="172">
        <f>ROUND(E40*H40,2)</f>
        <v>0</v>
      </c>
      <c r="J40" s="171"/>
      <c r="K40" s="172">
        <f>ROUND(E40*J40,2)</f>
        <v>0</v>
      </c>
      <c r="L40" s="172">
        <v>21</v>
      </c>
      <c r="M40" s="172">
        <f>G40*(1+L40/100)</f>
        <v>0</v>
      </c>
      <c r="N40" s="172">
        <v>0</v>
      </c>
      <c r="O40" s="172">
        <f>ROUND(E40*N40,2)</f>
        <v>0</v>
      </c>
      <c r="P40" s="172">
        <v>0</v>
      </c>
      <c r="Q40" s="172">
        <f>ROUND(E40*P40,2)</f>
        <v>0</v>
      </c>
      <c r="R40" s="172"/>
      <c r="S40" s="172" t="s">
        <v>131</v>
      </c>
      <c r="T40" s="173" t="s">
        <v>132</v>
      </c>
      <c r="U40" s="157">
        <v>0</v>
      </c>
      <c r="V40" s="157">
        <f>ROUND(E40*U40,2)</f>
        <v>0</v>
      </c>
      <c r="W40" s="157"/>
      <c r="X40" s="157" t="s">
        <v>99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100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78" t="s">
        <v>133</v>
      </c>
      <c r="D41" s="158"/>
      <c r="E41" s="159">
        <v>2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104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78" t="s">
        <v>134</v>
      </c>
      <c r="D42" s="158"/>
      <c r="E42" s="159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104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241"/>
      <c r="D43" s="242"/>
      <c r="E43" s="242"/>
      <c r="F43" s="242"/>
      <c r="G43" s="242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106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67">
        <v>9</v>
      </c>
      <c r="B44" s="168" t="s">
        <v>135</v>
      </c>
      <c r="C44" s="177" t="s">
        <v>136</v>
      </c>
      <c r="D44" s="169" t="s">
        <v>137</v>
      </c>
      <c r="E44" s="170">
        <v>75</v>
      </c>
      <c r="F44" s="171"/>
      <c r="G44" s="172">
        <f>ROUND(E44*F44,2)</f>
        <v>0</v>
      </c>
      <c r="H44" s="171"/>
      <c r="I44" s="172">
        <f>ROUND(E44*H44,2)</f>
        <v>0</v>
      </c>
      <c r="J44" s="171"/>
      <c r="K44" s="172">
        <f>ROUND(E44*J44,2)</f>
        <v>0</v>
      </c>
      <c r="L44" s="172">
        <v>21</v>
      </c>
      <c r="M44" s="172">
        <f>G44*(1+L44/100)</f>
        <v>0</v>
      </c>
      <c r="N44" s="172">
        <v>3.0000000000000001E-5</v>
      </c>
      <c r="O44" s="172">
        <f>ROUND(E44*N44,2)</f>
        <v>0</v>
      </c>
      <c r="P44" s="172">
        <v>0</v>
      </c>
      <c r="Q44" s="172">
        <f>ROUND(E44*P44,2)</f>
        <v>0</v>
      </c>
      <c r="R44" s="172" t="s">
        <v>138</v>
      </c>
      <c r="S44" s="172" t="s">
        <v>98</v>
      </c>
      <c r="T44" s="173" t="s">
        <v>98</v>
      </c>
      <c r="U44" s="157">
        <v>0</v>
      </c>
      <c r="V44" s="157">
        <f>ROUND(E44*U44,2)</f>
        <v>0</v>
      </c>
      <c r="W44" s="157"/>
      <c r="X44" s="157" t="s">
        <v>139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140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55"/>
      <c r="B45" s="156"/>
      <c r="C45" s="250" t="s">
        <v>141</v>
      </c>
      <c r="D45" s="251"/>
      <c r="E45" s="251"/>
      <c r="F45" s="251"/>
      <c r="G45" s="251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102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74" t="str">
        <f>C45</f>
        <v>vč. urovnání ornice, naložení na skládce, vodorovným přemístěním ornice na místo rozprostření, založení trávníku osetím a dodávky travního semene.</v>
      </c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78" t="s">
        <v>142</v>
      </c>
      <c r="D46" s="158"/>
      <c r="E46" s="159">
        <v>75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104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78" t="s">
        <v>105</v>
      </c>
      <c r="D47" s="158"/>
      <c r="E47" s="159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104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241"/>
      <c r="D48" s="242"/>
      <c r="E48" s="242"/>
      <c r="F48" s="242"/>
      <c r="G48" s="242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106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67">
        <v>10</v>
      </c>
      <c r="B49" s="168" t="s">
        <v>143</v>
      </c>
      <c r="C49" s="177" t="s">
        <v>144</v>
      </c>
      <c r="D49" s="169" t="s">
        <v>145</v>
      </c>
      <c r="E49" s="170">
        <v>40</v>
      </c>
      <c r="F49" s="171"/>
      <c r="G49" s="172">
        <f>ROUND(E49*F49,2)</f>
        <v>0</v>
      </c>
      <c r="H49" s="171"/>
      <c r="I49" s="172">
        <f>ROUND(E49*H49,2)</f>
        <v>0</v>
      </c>
      <c r="J49" s="171"/>
      <c r="K49" s="172">
        <f>ROUND(E49*J49,2)</f>
        <v>0</v>
      </c>
      <c r="L49" s="172">
        <v>21</v>
      </c>
      <c r="M49" s="172">
        <f>G49*(1+L49/100)</f>
        <v>0</v>
      </c>
      <c r="N49" s="172">
        <v>0</v>
      </c>
      <c r="O49" s="172">
        <f>ROUND(E49*N49,2)</f>
        <v>0</v>
      </c>
      <c r="P49" s="172">
        <v>0</v>
      </c>
      <c r="Q49" s="172">
        <f>ROUND(E49*P49,2)</f>
        <v>0</v>
      </c>
      <c r="R49" s="172"/>
      <c r="S49" s="172" t="s">
        <v>131</v>
      </c>
      <c r="T49" s="173" t="s">
        <v>132</v>
      </c>
      <c r="U49" s="157">
        <v>0</v>
      </c>
      <c r="V49" s="157">
        <f>ROUND(E49*U49,2)</f>
        <v>0</v>
      </c>
      <c r="W49" s="157"/>
      <c r="X49" s="157" t="s">
        <v>139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146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78" t="s">
        <v>147</v>
      </c>
      <c r="D50" s="158"/>
      <c r="E50" s="159">
        <v>40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104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78" t="s">
        <v>134</v>
      </c>
      <c r="D51" s="158"/>
      <c r="E51" s="159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104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241"/>
      <c r="D52" s="242"/>
      <c r="E52" s="242"/>
      <c r="F52" s="242"/>
      <c r="G52" s="242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106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x14ac:dyDescent="0.2">
      <c r="A53" s="161" t="s">
        <v>92</v>
      </c>
      <c r="B53" s="162" t="s">
        <v>59</v>
      </c>
      <c r="C53" s="176" t="s">
        <v>60</v>
      </c>
      <c r="D53" s="163"/>
      <c r="E53" s="164"/>
      <c r="F53" s="165"/>
      <c r="G53" s="165">
        <f>SUMIF(AG54:AG84,"&lt;&gt;NOR",G54:G84)</f>
        <v>0</v>
      </c>
      <c r="H53" s="165"/>
      <c r="I53" s="165">
        <f>SUM(I54:I84)</f>
        <v>0</v>
      </c>
      <c r="J53" s="165"/>
      <c r="K53" s="165">
        <f>SUM(K54:K84)</f>
        <v>0</v>
      </c>
      <c r="L53" s="165"/>
      <c r="M53" s="165">
        <f>SUM(M54:M84)</f>
        <v>0</v>
      </c>
      <c r="N53" s="165"/>
      <c r="O53" s="165">
        <f>SUM(O54:O84)</f>
        <v>18.55</v>
      </c>
      <c r="P53" s="165"/>
      <c r="Q53" s="165">
        <f>SUM(Q54:Q84)</f>
        <v>0</v>
      </c>
      <c r="R53" s="165"/>
      <c r="S53" s="165"/>
      <c r="T53" s="166"/>
      <c r="U53" s="160"/>
      <c r="V53" s="160">
        <f>SUM(V54:V84)</f>
        <v>0</v>
      </c>
      <c r="W53" s="160"/>
      <c r="X53" s="160"/>
      <c r="AG53" t="s">
        <v>93</v>
      </c>
    </row>
    <row r="54" spans="1:60" outlineLevel="1" x14ac:dyDescent="0.2">
      <c r="A54" s="167">
        <v>11</v>
      </c>
      <c r="B54" s="168" t="s">
        <v>148</v>
      </c>
      <c r="C54" s="177" t="s">
        <v>149</v>
      </c>
      <c r="D54" s="169" t="s">
        <v>96</v>
      </c>
      <c r="E54" s="170">
        <v>1.08</v>
      </c>
      <c r="F54" s="171"/>
      <c r="G54" s="172">
        <f>ROUND(E54*F54,2)</f>
        <v>0</v>
      </c>
      <c r="H54" s="171"/>
      <c r="I54" s="172">
        <f>ROUND(E54*H54,2)</f>
        <v>0</v>
      </c>
      <c r="J54" s="171"/>
      <c r="K54" s="172">
        <f>ROUND(E54*J54,2)</f>
        <v>0</v>
      </c>
      <c r="L54" s="172">
        <v>21</v>
      </c>
      <c r="M54" s="172">
        <f>G54*(1+L54/100)</f>
        <v>0</v>
      </c>
      <c r="N54" s="172">
        <v>1.93971</v>
      </c>
      <c r="O54" s="172">
        <f>ROUND(E54*N54,2)</f>
        <v>2.09</v>
      </c>
      <c r="P54" s="172">
        <v>0</v>
      </c>
      <c r="Q54" s="172">
        <f>ROUND(E54*P54,2)</f>
        <v>0</v>
      </c>
      <c r="R54" s="172" t="s">
        <v>150</v>
      </c>
      <c r="S54" s="172" t="s">
        <v>98</v>
      </c>
      <c r="T54" s="173" t="s">
        <v>98</v>
      </c>
      <c r="U54" s="157">
        <v>0</v>
      </c>
      <c r="V54" s="157">
        <f>ROUND(E54*U54,2)</f>
        <v>0</v>
      </c>
      <c r="W54" s="157"/>
      <c r="X54" s="157" t="s">
        <v>99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100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78" t="s">
        <v>151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104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78" t="s">
        <v>152</v>
      </c>
      <c r="D56" s="158"/>
      <c r="E56" s="159">
        <v>1.08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104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78" t="s">
        <v>105</v>
      </c>
      <c r="D57" s="158"/>
      <c r="E57" s="159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104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241"/>
      <c r="D58" s="242"/>
      <c r="E58" s="242"/>
      <c r="F58" s="242"/>
      <c r="G58" s="242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106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67">
        <v>12</v>
      </c>
      <c r="B59" s="168" t="s">
        <v>153</v>
      </c>
      <c r="C59" s="177" t="s">
        <v>154</v>
      </c>
      <c r="D59" s="169" t="s">
        <v>155</v>
      </c>
      <c r="E59" s="170">
        <v>12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21</v>
      </c>
      <c r="M59" s="172">
        <f>G59*(1+L59/100)</f>
        <v>0</v>
      </c>
      <c r="N59" s="172">
        <v>4.4729999999999999E-2</v>
      </c>
      <c r="O59" s="172">
        <f>ROUND(E59*N59,2)</f>
        <v>0.54</v>
      </c>
      <c r="P59" s="172">
        <v>0</v>
      </c>
      <c r="Q59" s="172">
        <f>ROUND(E59*P59,2)</f>
        <v>0</v>
      </c>
      <c r="R59" s="172" t="s">
        <v>156</v>
      </c>
      <c r="S59" s="172" t="s">
        <v>98</v>
      </c>
      <c r="T59" s="173" t="s">
        <v>98</v>
      </c>
      <c r="U59" s="157">
        <v>0</v>
      </c>
      <c r="V59" s="157">
        <f>ROUND(E59*U59,2)</f>
        <v>0</v>
      </c>
      <c r="W59" s="157"/>
      <c r="X59" s="157" t="s">
        <v>99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100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250" t="s">
        <v>157</v>
      </c>
      <c r="D60" s="251"/>
      <c r="E60" s="251"/>
      <c r="F60" s="251"/>
      <c r="G60" s="251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102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78" t="s">
        <v>151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104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22.5" outlineLevel="1" x14ac:dyDescent="0.2">
      <c r="A62" s="155"/>
      <c r="B62" s="156"/>
      <c r="C62" s="178" t="s">
        <v>158</v>
      </c>
      <c r="D62" s="158"/>
      <c r="E62" s="159">
        <v>12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104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78" t="s">
        <v>105</v>
      </c>
      <c r="D63" s="158"/>
      <c r="E63" s="159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104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241"/>
      <c r="D64" s="242"/>
      <c r="E64" s="242"/>
      <c r="F64" s="242"/>
      <c r="G64" s="242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106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67">
        <v>13</v>
      </c>
      <c r="B65" s="168" t="s">
        <v>159</v>
      </c>
      <c r="C65" s="177" t="s">
        <v>160</v>
      </c>
      <c r="D65" s="169" t="s">
        <v>96</v>
      </c>
      <c r="E65" s="170">
        <v>1.53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21</v>
      </c>
      <c r="M65" s="172">
        <f>G65*(1+L65/100)</f>
        <v>0</v>
      </c>
      <c r="N65" s="172">
        <v>3.1690700000000001</v>
      </c>
      <c r="O65" s="172">
        <f>ROUND(E65*N65,2)</f>
        <v>4.8499999999999996</v>
      </c>
      <c r="P65" s="172">
        <v>0</v>
      </c>
      <c r="Q65" s="172">
        <f>ROUND(E65*P65,2)</f>
        <v>0</v>
      </c>
      <c r="R65" s="172" t="s">
        <v>138</v>
      </c>
      <c r="S65" s="172" t="s">
        <v>98</v>
      </c>
      <c r="T65" s="173" t="s">
        <v>98</v>
      </c>
      <c r="U65" s="157">
        <v>0</v>
      </c>
      <c r="V65" s="157">
        <f>ROUND(E65*U65,2)</f>
        <v>0</v>
      </c>
      <c r="W65" s="157"/>
      <c r="X65" s="157" t="s">
        <v>139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140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250" t="s">
        <v>161</v>
      </c>
      <c r="D66" s="251"/>
      <c r="E66" s="251"/>
      <c r="F66" s="251"/>
      <c r="G66" s="251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102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78" t="s">
        <v>151</v>
      </c>
      <c r="D67" s="158"/>
      <c r="E67" s="159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104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78" t="s">
        <v>162</v>
      </c>
      <c r="D68" s="158"/>
      <c r="E68" s="159">
        <v>1.53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104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78" t="s">
        <v>163</v>
      </c>
      <c r="D69" s="158"/>
      <c r="E69" s="159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104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78" t="s">
        <v>105</v>
      </c>
      <c r="D70" s="158"/>
      <c r="E70" s="159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104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241"/>
      <c r="D71" s="242"/>
      <c r="E71" s="242"/>
      <c r="F71" s="242"/>
      <c r="G71" s="242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106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ht="22.5" outlineLevel="1" x14ac:dyDescent="0.2">
      <c r="A72" s="167">
        <v>14</v>
      </c>
      <c r="B72" s="168" t="s">
        <v>164</v>
      </c>
      <c r="C72" s="177" t="s">
        <v>165</v>
      </c>
      <c r="D72" s="169" t="s">
        <v>96</v>
      </c>
      <c r="E72" s="170">
        <v>2.3624999999999998</v>
      </c>
      <c r="F72" s="171"/>
      <c r="G72" s="172">
        <f>ROUND(E72*F72,2)</f>
        <v>0</v>
      </c>
      <c r="H72" s="171"/>
      <c r="I72" s="172">
        <f>ROUND(E72*H72,2)</f>
        <v>0</v>
      </c>
      <c r="J72" s="171"/>
      <c r="K72" s="172">
        <f>ROUND(E72*J72,2)</f>
        <v>0</v>
      </c>
      <c r="L72" s="172">
        <v>21</v>
      </c>
      <c r="M72" s="172">
        <f>G72*(1+L72/100)</f>
        <v>0</v>
      </c>
      <c r="N72" s="172">
        <v>3.2193200000000002</v>
      </c>
      <c r="O72" s="172">
        <f>ROUND(E72*N72,2)</f>
        <v>7.61</v>
      </c>
      <c r="P72" s="172">
        <v>0</v>
      </c>
      <c r="Q72" s="172">
        <f>ROUND(E72*P72,2)</f>
        <v>0</v>
      </c>
      <c r="R72" s="172" t="s">
        <v>138</v>
      </c>
      <c r="S72" s="172" t="s">
        <v>98</v>
      </c>
      <c r="T72" s="173" t="s">
        <v>98</v>
      </c>
      <c r="U72" s="157">
        <v>0</v>
      </c>
      <c r="V72" s="157">
        <f>ROUND(E72*U72,2)</f>
        <v>0</v>
      </c>
      <c r="W72" s="157"/>
      <c r="X72" s="157" t="s">
        <v>139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140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250" t="s">
        <v>161</v>
      </c>
      <c r="D73" s="251"/>
      <c r="E73" s="251"/>
      <c r="F73" s="251"/>
      <c r="G73" s="251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102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78" t="s">
        <v>151</v>
      </c>
      <c r="D74" s="158"/>
      <c r="E74" s="159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104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78" t="s">
        <v>166</v>
      </c>
      <c r="D75" s="158"/>
      <c r="E75" s="159">
        <v>2.3624999999999998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104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78" t="s">
        <v>163</v>
      </c>
      <c r="D76" s="158"/>
      <c r="E76" s="159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104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78" t="s">
        <v>105</v>
      </c>
      <c r="D77" s="158"/>
      <c r="E77" s="159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104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241"/>
      <c r="D78" s="242"/>
      <c r="E78" s="242"/>
      <c r="F78" s="242"/>
      <c r="G78" s="242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106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67">
        <v>15</v>
      </c>
      <c r="B79" s="168" t="s">
        <v>167</v>
      </c>
      <c r="C79" s="177" t="s">
        <v>168</v>
      </c>
      <c r="D79" s="169" t="s">
        <v>155</v>
      </c>
      <c r="E79" s="170">
        <v>28.5</v>
      </c>
      <c r="F79" s="171"/>
      <c r="G79" s="172">
        <f>ROUND(E79*F79,2)</f>
        <v>0</v>
      </c>
      <c r="H79" s="171"/>
      <c r="I79" s="172">
        <f>ROUND(E79*H79,2)</f>
        <v>0</v>
      </c>
      <c r="J79" s="171"/>
      <c r="K79" s="172">
        <f>ROUND(E79*J79,2)</f>
        <v>0</v>
      </c>
      <c r="L79" s="172">
        <v>21</v>
      </c>
      <c r="M79" s="172">
        <f>G79*(1+L79/100)</f>
        <v>0</v>
      </c>
      <c r="N79" s="172">
        <v>0.12131</v>
      </c>
      <c r="O79" s="172">
        <f>ROUND(E79*N79,2)</f>
        <v>3.46</v>
      </c>
      <c r="P79" s="172">
        <v>0</v>
      </c>
      <c r="Q79" s="172">
        <f>ROUND(E79*P79,2)</f>
        <v>0</v>
      </c>
      <c r="R79" s="172" t="s">
        <v>138</v>
      </c>
      <c r="S79" s="172" t="s">
        <v>98</v>
      </c>
      <c r="T79" s="173" t="s">
        <v>98</v>
      </c>
      <c r="U79" s="157">
        <v>0</v>
      </c>
      <c r="V79" s="157">
        <f>ROUND(E79*U79,2)</f>
        <v>0</v>
      </c>
      <c r="W79" s="157"/>
      <c r="X79" s="157" t="s">
        <v>139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140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250" t="s">
        <v>169</v>
      </c>
      <c r="D80" s="251"/>
      <c r="E80" s="251"/>
      <c r="F80" s="251"/>
      <c r="G80" s="251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102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78" t="s">
        <v>151</v>
      </c>
      <c r="D81" s="158"/>
      <c r="E81" s="159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104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78" t="s">
        <v>170</v>
      </c>
      <c r="D82" s="158"/>
      <c r="E82" s="159">
        <v>28.5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104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78" t="s">
        <v>105</v>
      </c>
      <c r="D83" s="158"/>
      <c r="E83" s="159"/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104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241"/>
      <c r="D84" s="242"/>
      <c r="E84" s="242"/>
      <c r="F84" s="242"/>
      <c r="G84" s="242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106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x14ac:dyDescent="0.2">
      <c r="A85" s="161" t="s">
        <v>92</v>
      </c>
      <c r="B85" s="162" t="s">
        <v>61</v>
      </c>
      <c r="C85" s="176" t="s">
        <v>62</v>
      </c>
      <c r="D85" s="163"/>
      <c r="E85" s="164"/>
      <c r="F85" s="165"/>
      <c r="G85" s="165">
        <f>SUMIF(AG86:AG88,"&lt;&gt;NOR",G86:G88)</f>
        <v>0</v>
      </c>
      <c r="H85" s="165"/>
      <c r="I85" s="165">
        <f>SUM(I86:I88)</f>
        <v>0</v>
      </c>
      <c r="J85" s="165"/>
      <c r="K85" s="165">
        <f>SUM(K86:K88)</f>
        <v>0</v>
      </c>
      <c r="L85" s="165"/>
      <c r="M85" s="165">
        <f>SUM(M86:M88)</f>
        <v>0</v>
      </c>
      <c r="N85" s="165"/>
      <c r="O85" s="165">
        <f>SUM(O86:O88)</f>
        <v>0</v>
      </c>
      <c r="P85" s="165"/>
      <c r="Q85" s="165">
        <f>SUM(Q86:Q88)</f>
        <v>0</v>
      </c>
      <c r="R85" s="165"/>
      <c r="S85" s="165"/>
      <c r="T85" s="166"/>
      <c r="U85" s="160"/>
      <c r="V85" s="160">
        <f>SUM(V86:V88)</f>
        <v>1.03</v>
      </c>
      <c r="W85" s="160"/>
      <c r="X85" s="160"/>
      <c r="AG85" t="s">
        <v>93</v>
      </c>
    </row>
    <row r="86" spans="1:60" outlineLevel="1" x14ac:dyDescent="0.2">
      <c r="A86" s="167">
        <v>16</v>
      </c>
      <c r="B86" s="168" t="s">
        <v>171</v>
      </c>
      <c r="C86" s="177" t="s">
        <v>172</v>
      </c>
      <c r="D86" s="169" t="s">
        <v>173</v>
      </c>
      <c r="E86" s="170">
        <v>2.63165</v>
      </c>
      <c r="F86" s="171"/>
      <c r="G86" s="172">
        <f>ROUND(E86*F86,2)</f>
        <v>0</v>
      </c>
      <c r="H86" s="171"/>
      <c r="I86" s="172">
        <f>ROUND(E86*H86,2)</f>
        <v>0</v>
      </c>
      <c r="J86" s="171"/>
      <c r="K86" s="172">
        <f>ROUND(E86*J86,2)</f>
        <v>0</v>
      </c>
      <c r="L86" s="172">
        <v>21</v>
      </c>
      <c r="M86" s="172">
        <f>G86*(1+L86/100)</f>
        <v>0</v>
      </c>
      <c r="N86" s="172">
        <v>0</v>
      </c>
      <c r="O86" s="172">
        <f>ROUND(E86*N86,2)</f>
        <v>0</v>
      </c>
      <c r="P86" s="172">
        <v>0</v>
      </c>
      <c r="Q86" s="172">
        <f>ROUND(E86*P86,2)</f>
        <v>0</v>
      </c>
      <c r="R86" s="172" t="s">
        <v>174</v>
      </c>
      <c r="S86" s="172" t="s">
        <v>98</v>
      </c>
      <c r="T86" s="173" t="s">
        <v>98</v>
      </c>
      <c r="U86" s="157">
        <v>0.39</v>
      </c>
      <c r="V86" s="157">
        <f>ROUND(E86*U86,2)</f>
        <v>1.03</v>
      </c>
      <c r="W86" s="157"/>
      <c r="X86" s="157" t="s">
        <v>175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176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250" t="s">
        <v>177</v>
      </c>
      <c r="D87" s="251"/>
      <c r="E87" s="251"/>
      <c r="F87" s="251"/>
      <c r="G87" s="251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102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241"/>
      <c r="D88" s="242"/>
      <c r="E88" s="242"/>
      <c r="F88" s="242"/>
      <c r="G88" s="242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106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x14ac:dyDescent="0.2">
      <c r="A89" s="3"/>
      <c r="B89" s="4"/>
      <c r="C89" s="179"/>
      <c r="D89" s="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AE89">
        <v>15</v>
      </c>
      <c r="AF89">
        <v>21</v>
      </c>
      <c r="AG89" t="s">
        <v>79</v>
      </c>
    </row>
    <row r="90" spans="1:60" x14ac:dyDescent="0.2">
      <c r="A90" s="151"/>
      <c r="B90" s="152" t="s">
        <v>29</v>
      </c>
      <c r="C90" s="180"/>
      <c r="D90" s="153"/>
      <c r="E90" s="154"/>
      <c r="F90" s="154"/>
      <c r="G90" s="175">
        <f>G8+G53+G85</f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AE90">
        <f>SUMIF(L7:L88,AE89,G7:G88)</f>
        <v>0</v>
      </c>
      <c r="AF90">
        <f>SUMIF(L7:L88,AF89,G7:G88)</f>
        <v>0</v>
      </c>
      <c r="AG90" t="s">
        <v>178</v>
      </c>
    </row>
    <row r="91" spans="1:60" x14ac:dyDescent="0.2">
      <c r="C91" s="181"/>
      <c r="D91" s="10"/>
      <c r="AG91" t="s">
        <v>179</v>
      </c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CC5" sheet="1" objects="1" scenarios="1"/>
  <mergeCells count="31">
    <mergeCell ref="C88:G88"/>
    <mergeCell ref="C71:G71"/>
    <mergeCell ref="C73:G73"/>
    <mergeCell ref="C78:G78"/>
    <mergeCell ref="C80:G80"/>
    <mergeCell ref="C84:G84"/>
    <mergeCell ref="C87:G87"/>
    <mergeCell ref="C66:G66"/>
    <mergeCell ref="C28:G28"/>
    <mergeCell ref="C31:G31"/>
    <mergeCell ref="C35:G35"/>
    <mergeCell ref="C39:G39"/>
    <mergeCell ref="C43:G43"/>
    <mergeCell ref="C45:G45"/>
    <mergeCell ref="C48:G48"/>
    <mergeCell ref="C52:G52"/>
    <mergeCell ref="C58:G58"/>
    <mergeCell ref="C60:G60"/>
    <mergeCell ref="C64:G64"/>
    <mergeCell ref="C26:G26"/>
    <mergeCell ref="A1:G1"/>
    <mergeCell ref="C2:G2"/>
    <mergeCell ref="C3:G3"/>
    <mergeCell ref="C4:G4"/>
    <mergeCell ref="C10:G10"/>
    <mergeCell ref="C13:G13"/>
    <mergeCell ref="C15:G15"/>
    <mergeCell ref="C17:G17"/>
    <mergeCell ref="C19:G19"/>
    <mergeCell ref="C22:G22"/>
    <mergeCell ref="C24:G2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="145" zoomScaleNormal="145" workbookViewId="0">
      <pane ySplit="7" topLeftCell="A8" activePane="bottomLeft" state="frozen"/>
      <selection pane="bottomLeft" activeCell="C27" sqref="C27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3" t="s">
        <v>66</v>
      </c>
      <c r="B1" s="243"/>
      <c r="C1" s="243"/>
      <c r="D1" s="243"/>
      <c r="E1" s="243"/>
      <c r="F1" s="243"/>
      <c r="G1" s="243"/>
      <c r="AG1" t="s">
        <v>67</v>
      </c>
    </row>
    <row r="2" spans="1:60" ht="24.95" customHeight="1" x14ac:dyDescent="0.2">
      <c r="A2" s="140" t="s">
        <v>7</v>
      </c>
      <c r="B2" s="47" t="s">
        <v>43</v>
      </c>
      <c r="C2" s="244" t="s">
        <v>44</v>
      </c>
      <c r="D2" s="245"/>
      <c r="E2" s="245"/>
      <c r="F2" s="245"/>
      <c r="G2" s="246"/>
      <c r="AG2" t="s">
        <v>68</v>
      </c>
    </row>
    <row r="3" spans="1:60" ht="24.95" customHeight="1" x14ac:dyDescent="0.2">
      <c r="A3" s="140" t="s">
        <v>8</v>
      </c>
      <c r="B3" s="47" t="s">
        <v>47</v>
      </c>
      <c r="C3" s="244" t="s">
        <v>48</v>
      </c>
      <c r="D3" s="245"/>
      <c r="E3" s="245"/>
      <c r="F3" s="245"/>
      <c r="G3" s="246"/>
      <c r="AC3" s="122" t="s">
        <v>68</v>
      </c>
      <c r="AG3" t="s">
        <v>69</v>
      </c>
    </row>
    <row r="4" spans="1:60" ht="24.95" customHeight="1" x14ac:dyDescent="0.2">
      <c r="A4" s="141" t="s">
        <v>9</v>
      </c>
      <c r="B4" s="142" t="s">
        <v>51</v>
      </c>
      <c r="C4" s="247" t="s">
        <v>210</v>
      </c>
      <c r="D4" s="248"/>
      <c r="E4" s="248"/>
      <c r="F4" s="248"/>
      <c r="G4" s="249"/>
      <c r="AG4" t="s">
        <v>70</v>
      </c>
    </row>
    <row r="5" spans="1:60" x14ac:dyDescent="0.2">
      <c r="D5" s="10"/>
    </row>
    <row r="6" spans="1:60" ht="38.25" x14ac:dyDescent="0.2">
      <c r="A6" s="144" t="s">
        <v>71</v>
      </c>
      <c r="B6" s="146" t="s">
        <v>72</v>
      </c>
      <c r="C6" s="146" t="s">
        <v>73</v>
      </c>
      <c r="D6" s="145" t="s">
        <v>74</v>
      </c>
      <c r="E6" s="144" t="s">
        <v>75</v>
      </c>
      <c r="F6" s="143" t="s">
        <v>76</v>
      </c>
      <c r="G6" s="144" t="s">
        <v>29</v>
      </c>
      <c r="H6" s="147" t="s">
        <v>30</v>
      </c>
      <c r="I6" s="147" t="s">
        <v>77</v>
      </c>
      <c r="J6" s="147" t="s">
        <v>31</v>
      </c>
      <c r="K6" s="147" t="s">
        <v>78</v>
      </c>
      <c r="L6" s="147" t="s">
        <v>79</v>
      </c>
      <c r="M6" s="147" t="s">
        <v>80</v>
      </c>
      <c r="N6" s="147" t="s">
        <v>81</v>
      </c>
      <c r="O6" s="147" t="s">
        <v>82</v>
      </c>
      <c r="P6" s="147" t="s">
        <v>83</v>
      </c>
      <c r="Q6" s="147" t="s">
        <v>84</v>
      </c>
      <c r="R6" s="147" t="s">
        <v>85</v>
      </c>
      <c r="S6" s="147" t="s">
        <v>86</v>
      </c>
      <c r="T6" s="147" t="s">
        <v>87</v>
      </c>
      <c r="U6" s="147" t="s">
        <v>88</v>
      </c>
      <c r="V6" s="147" t="s">
        <v>89</v>
      </c>
      <c r="W6" s="147" t="s">
        <v>90</v>
      </c>
      <c r="X6" s="147" t="s">
        <v>91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1" t="s">
        <v>92</v>
      </c>
      <c r="B8" s="162" t="s">
        <v>63</v>
      </c>
      <c r="C8" s="176" t="s">
        <v>27</v>
      </c>
      <c r="D8" s="163"/>
      <c r="E8" s="164"/>
      <c r="F8" s="165"/>
      <c r="G8" s="165">
        <f>SUMIF(AG9:AG14,"&lt;&gt;NOR",G9:G14)</f>
        <v>0</v>
      </c>
      <c r="H8" s="165"/>
      <c r="I8" s="165">
        <f>SUM(I9:I14)</f>
        <v>0</v>
      </c>
      <c r="J8" s="165"/>
      <c r="K8" s="165">
        <f>SUM(K9:K14)</f>
        <v>0</v>
      </c>
      <c r="L8" s="165"/>
      <c r="M8" s="165">
        <f>SUM(M9:M14)</f>
        <v>0</v>
      </c>
      <c r="N8" s="165"/>
      <c r="O8" s="165">
        <f>SUM(O9:O14)</f>
        <v>0</v>
      </c>
      <c r="P8" s="165"/>
      <c r="Q8" s="165">
        <f>SUM(Q9:Q14)</f>
        <v>0</v>
      </c>
      <c r="R8" s="165"/>
      <c r="S8" s="165"/>
      <c r="T8" s="166"/>
      <c r="U8" s="160"/>
      <c r="V8" s="160">
        <f>SUM(V9:V14)</f>
        <v>0</v>
      </c>
      <c r="W8" s="160"/>
      <c r="X8" s="160"/>
      <c r="AG8" t="s">
        <v>93</v>
      </c>
    </row>
    <row r="9" spans="1:60" outlineLevel="1" x14ac:dyDescent="0.2">
      <c r="A9" s="167">
        <v>1</v>
      </c>
      <c r="B9" s="168" t="s">
        <v>180</v>
      </c>
      <c r="C9" s="177" t="s">
        <v>181</v>
      </c>
      <c r="D9" s="169" t="s">
        <v>182</v>
      </c>
      <c r="E9" s="170">
        <v>1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2"/>
      <c r="S9" s="172" t="s">
        <v>131</v>
      </c>
      <c r="T9" s="173" t="s">
        <v>132</v>
      </c>
      <c r="U9" s="157">
        <v>0</v>
      </c>
      <c r="V9" s="157">
        <f>ROUND(E9*U9,2)</f>
        <v>0</v>
      </c>
      <c r="W9" s="157"/>
      <c r="X9" s="157" t="s">
        <v>99</v>
      </c>
      <c r="Y9" s="148"/>
      <c r="Z9" s="148"/>
      <c r="AA9" s="148"/>
      <c r="AB9" s="148"/>
      <c r="AC9" s="148"/>
      <c r="AD9" s="148"/>
      <c r="AE9" s="148"/>
      <c r="AF9" s="148"/>
      <c r="AG9" s="148" t="s">
        <v>100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55"/>
      <c r="B10" s="156"/>
      <c r="C10" s="254" t="s">
        <v>183</v>
      </c>
      <c r="D10" s="255"/>
      <c r="E10" s="255"/>
      <c r="F10" s="255"/>
      <c r="G10" s="255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184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4" t="str">
        <f>C10</f>
        <v>Geodetické vytyčení staveniště, vytyčení výškových a polohových bodů stavby, zaměření inženýrských sití  vč. zaměření skutečného provedení stavby se zákresem do katastrální mapy (jednotlivé AZ po 4 x vyhotoveních v tištěné formě  a 2 x v digitální formě na CD).</v>
      </c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241"/>
      <c r="D11" s="242"/>
      <c r="E11" s="242"/>
      <c r="F11" s="242"/>
      <c r="G11" s="242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106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7">
        <v>2</v>
      </c>
      <c r="B12" s="168" t="s">
        <v>185</v>
      </c>
      <c r="C12" s="177" t="s">
        <v>186</v>
      </c>
      <c r="D12" s="169" t="s">
        <v>182</v>
      </c>
      <c r="E12" s="170">
        <v>1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72">
        <v>0</v>
      </c>
      <c r="O12" s="172">
        <f>ROUND(E12*N12,2)</f>
        <v>0</v>
      </c>
      <c r="P12" s="172">
        <v>0</v>
      </c>
      <c r="Q12" s="172">
        <f>ROUND(E12*P12,2)</f>
        <v>0</v>
      </c>
      <c r="R12" s="172"/>
      <c r="S12" s="172" t="s">
        <v>131</v>
      </c>
      <c r="T12" s="173" t="s">
        <v>132</v>
      </c>
      <c r="U12" s="157">
        <v>0</v>
      </c>
      <c r="V12" s="157">
        <f>ROUND(E12*U12,2)</f>
        <v>0</v>
      </c>
      <c r="W12" s="157"/>
      <c r="X12" s="157" t="s">
        <v>99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100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55"/>
      <c r="B13" s="156"/>
      <c r="C13" s="254" t="s">
        <v>187</v>
      </c>
      <c r="D13" s="255"/>
      <c r="E13" s="255"/>
      <c r="F13" s="255"/>
      <c r="G13" s="255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184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74" t="str">
        <f>C13</f>
        <v>Vyhotovení geometrického plánu pro majetkoprávní vypořádání nově realizovaných zpevněných ploch na základě skutečného provedení stavby –  6 ks GP ověřené úředně oprávněným zeměměřičským inženýrem.</v>
      </c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241"/>
      <c r="D14" s="242"/>
      <c r="E14" s="242"/>
      <c r="F14" s="242"/>
      <c r="G14" s="242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106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x14ac:dyDescent="0.2">
      <c r="A15" s="161" t="s">
        <v>92</v>
      </c>
      <c r="B15" s="162" t="s">
        <v>64</v>
      </c>
      <c r="C15" s="176" t="s">
        <v>65</v>
      </c>
      <c r="D15" s="163"/>
      <c r="E15" s="164"/>
      <c r="F15" s="165"/>
      <c r="G15" s="165">
        <f>SUMIF(AG16:AG31,"&lt;&gt;NOR",G16:G31)</f>
        <v>0</v>
      </c>
      <c r="H15" s="165"/>
      <c r="I15" s="165">
        <f>SUM(I16:I31)</f>
        <v>0</v>
      </c>
      <c r="J15" s="165"/>
      <c r="K15" s="165">
        <f>SUM(K16:K31)</f>
        <v>0</v>
      </c>
      <c r="L15" s="165"/>
      <c r="M15" s="165">
        <f>SUM(M16:M31)</f>
        <v>0</v>
      </c>
      <c r="N15" s="165"/>
      <c r="O15" s="165">
        <f>SUM(O16:O31)</f>
        <v>0</v>
      </c>
      <c r="P15" s="165"/>
      <c r="Q15" s="165">
        <f>SUM(Q16:Q31)</f>
        <v>0</v>
      </c>
      <c r="R15" s="165"/>
      <c r="S15" s="165"/>
      <c r="T15" s="166"/>
      <c r="U15" s="160"/>
      <c r="V15" s="160">
        <f>SUM(V16:V31)</f>
        <v>0</v>
      </c>
      <c r="W15" s="160"/>
      <c r="X15" s="160"/>
      <c r="AG15" t="s">
        <v>93</v>
      </c>
    </row>
    <row r="16" spans="1:60" outlineLevel="1" x14ac:dyDescent="0.2">
      <c r="A16" s="167">
        <v>3</v>
      </c>
      <c r="B16" s="168" t="s">
        <v>188</v>
      </c>
      <c r="C16" s="177" t="s">
        <v>189</v>
      </c>
      <c r="D16" s="169" t="s">
        <v>182</v>
      </c>
      <c r="E16" s="170">
        <v>1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72">
        <v>0</v>
      </c>
      <c r="O16" s="172">
        <f>ROUND(E16*N16,2)</f>
        <v>0</v>
      </c>
      <c r="P16" s="172">
        <v>0</v>
      </c>
      <c r="Q16" s="172">
        <f>ROUND(E16*P16,2)</f>
        <v>0</v>
      </c>
      <c r="R16" s="172"/>
      <c r="S16" s="172" t="s">
        <v>131</v>
      </c>
      <c r="T16" s="173" t="s">
        <v>132</v>
      </c>
      <c r="U16" s="157">
        <v>0</v>
      </c>
      <c r="V16" s="157">
        <f>ROUND(E16*U16,2)</f>
        <v>0</v>
      </c>
      <c r="W16" s="157"/>
      <c r="X16" s="157" t="s">
        <v>99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100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254" t="s">
        <v>190</v>
      </c>
      <c r="D17" s="255"/>
      <c r="E17" s="255"/>
      <c r="F17" s="255"/>
      <c r="G17" s="255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184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241"/>
      <c r="D18" s="242"/>
      <c r="E18" s="242"/>
      <c r="F18" s="242"/>
      <c r="G18" s="242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106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67">
        <v>4</v>
      </c>
      <c r="B19" s="168" t="s">
        <v>191</v>
      </c>
      <c r="C19" s="177" t="s">
        <v>192</v>
      </c>
      <c r="D19" s="169" t="s">
        <v>182</v>
      </c>
      <c r="E19" s="170">
        <v>1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72">
        <v>0</v>
      </c>
      <c r="O19" s="172">
        <f>ROUND(E19*N19,2)</f>
        <v>0</v>
      </c>
      <c r="P19" s="172">
        <v>0</v>
      </c>
      <c r="Q19" s="172">
        <f>ROUND(E19*P19,2)</f>
        <v>0</v>
      </c>
      <c r="R19" s="172"/>
      <c r="S19" s="172" t="s">
        <v>131</v>
      </c>
      <c r="T19" s="173" t="s">
        <v>132</v>
      </c>
      <c r="U19" s="157">
        <v>0</v>
      </c>
      <c r="V19" s="157">
        <f>ROUND(E19*U19,2)</f>
        <v>0</v>
      </c>
      <c r="W19" s="157"/>
      <c r="X19" s="157" t="s">
        <v>99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100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33.75" outlineLevel="1" x14ac:dyDescent="0.2">
      <c r="A20" s="155"/>
      <c r="B20" s="156"/>
      <c r="C20" s="254" t="s">
        <v>203</v>
      </c>
      <c r="D20" s="255"/>
      <c r="E20" s="255"/>
      <c r="F20" s="255"/>
      <c r="G20" s="255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184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74" t="str">
        <f>C20</f>
        <v>Náklady na provedení veškerých predepsaných zkoušek a revizí použitých materiálu a provedených konstrukcí nebo stavebních prací, doložení zkoušek objednateli. V rozsahu dle platných ČSN a TP a dalších potřebných zkoušek prováděných prostřednictvím akreditovaných zkušeben.</v>
      </c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252" t="s">
        <v>193</v>
      </c>
      <c r="D21" s="253"/>
      <c r="E21" s="253"/>
      <c r="F21" s="253"/>
      <c r="G21" s="253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184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241"/>
      <c r="D22" s="242"/>
      <c r="E22" s="242"/>
      <c r="F22" s="242"/>
      <c r="G22" s="242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106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67">
        <v>5</v>
      </c>
      <c r="B23" s="168" t="s">
        <v>194</v>
      </c>
      <c r="C23" s="177" t="s">
        <v>195</v>
      </c>
      <c r="D23" s="169" t="s">
        <v>182</v>
      </c>
      <c r="E23" s="170">
        <v>1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72">
        <v>0</v>
      </c>
      <c r="O23" s="172">
        <f>ROUND(E23*N23,2)</f>
        <v>0</v>
      </c>
      <c r="P23" s="172">
        <v>0</v>
      </c>
      <c r="Q23" s="172">
        <f>ROUND(E23*P23,2)</f>
        <v>0</v>
      </c>
      <c r="R23" s="172"/>
      <c r="S23" s="172" t="s">
        <v>131</v>
      </c>
      <c r="T23" s="173" t="s">
        <v>132</v>
      </c>
      <c r="U23" s="157">
        <v>0</v>
      </c>
      <c r="V23" s="157">
        <f>ROUND(E23*U23,2)</f>
        <v>0</v>
      </c>
      <c r="W23" s="157"/>
      <c r="X23" s="157" t="s">
        <v>99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100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55"/>
      <c r="B24" s="156"/>
      <c r="C24" s="254" t="s">
        <v>196</v>
      </c>
      <c r="D24" s="255"/>
      <c r="E24" s="255"/>
      <c r="F24" s="255"/>
      <c r="G24" s="255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184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74" t="str">
        <f>C24</f>
        <v>Náklady na vyhotovení dokumentace skutečného provedení stavby a její předání objednateli. Vyhotovení dokumentace 4 x v listinné a 2 x na CD digitální formě (v 1x v PDF a 1x v otevřeném formátu), zakreslení změn PD, vč. Revizí, prohlášení o schodě, likvidace odpadů apod.</v>
      </c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252" t="s">
        <v>197</v>
      </c>
      <c r="D25" s="253"/>
      <c r="E25" s="253"/>
      <c r="F25" s="253"/>
      <c r="G25" s="253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184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74" t="str">
        <f>C25</f>
        <v>Příprava všech dalších podkladů pro projednání a uvedení stavby a jejích dílčích částí do provozu a užívání.</v>
      </c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241"/>
      <c r="D26" s="242"/>
      <c r="E26" s="242"/>
      <c r="F26" s="242"/>
      <c r="G26" s="242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106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67">
        <v>6</v>
      </c>
      <c r="B27" s="168" t="s">
        <v>198</v>
      </c>
      <c r="C27" s="177" t="s">
        <v>199</v>
      </c>
      <c r="D27" s="169" t="s">
        <v>182</v>
      </c>
      <c r="E27" s="170">
        <v>1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72">
        <v>0</v>
      </c>
      <c r="O27" s="172">
        <f>ROUND(E27*N27,2)</f>
        <v>0</v>
      </c>
      <c r="P27" s="172">
        <v>0</v>
      </c>
      <c r="Q27" s="172">
        <f>ROUND(E27*P27,2)</f>
        <v>0</v>
      </c>
      <c r="R27" s="172"/>
      <c r="S27" s="172" t="s">
        <v>131</v>
      </c>
      <c r="T27" s="173" t="s">
        <v>132</v>
      </c>
      <c r="U27" s="157">
        <v>0</v>
      </c>
      <c r="V27" s="157">
        <f>ROUND(E27*U27,2)</f>
        <v>0</v>
      </c>
      <c r="W27" s="157"/>
      <c r="X27" s="157" t="s">
        <v>99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100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256"/>
      <c r="D28" s="257"/>
      <c r="E28" s="257"/>
      <c r="F28" s="257"/>
      <c r="G28" s="2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106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67">
        <v>7</v>
      </c>
      <c r="B29" s="168" t="s">
        <v>200</v>
      </c>
      <c r="C29" s="177" t="s">
        <v>201</v>
      </c>
      <c r="D29" s="169" t="s">
        <v>182</v>
      </c>
      <c r="E29" s="170">
        <v>1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21</v>
      </c>
      <c r="M29" s="172">
        <f>G29*(1+L29/100)</f>
        <v>0</v>
      </c>
      <c r="N29" s="172">
        <v>0</v>
      </c>
      <c r="O29" s="172">
        <f>ROUND(E29*N29,2)</f>
        <v>0</v>
      </c>
      <c r="P29" s="172">
        <v>0</v>
      </c>
      <c r="Q29" s="172">
        <f>ROUND(E29*P29,2)</f>
        <v>0</v>
      </c>
      <c r="R29" s="172"/>
      <c r="S29" s="172" t="s">
        <v>131</v>
      </c>
      <c r="T29" s="173" t="s">
        <v>132</v>
      </c>
      <c r="U29" s="157">
        <v>0</v>
      </c>
      <c r="V29" s="157">
        <f>ROUND(E29*U29,2)</f>
        <v>0</v>
      </c>
      <c r="W29" s="157"/>
      <c r="X29" s="157" t="s">
        <v>99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100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45" outlineLevel="1" x14ac:dyDescent="0.2">
      <c r="A30" s="155"/>
      <c r="B30" s="156"/>
      <c r="C30" s="254" t="s">
        <v>202</v>
      </c>
      <c r="D30" s="255"/>
      <c r="E30" s="255"/>
      <c r="F30" s="255"/>
      <c r="G30" s="255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184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74" t="str">
        <f>C30</f>
        <v>Náklady spojené s dodržením podmínek uvedených dokumentech vyhlášené soutěže a dalších především obchodních podmínek smlouvy včetně vyměřených poplatků  (např. 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v>
      </c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241"/>
      <c r="D31" s="242"/>
      <c r="E31" s="242"/>
      <c r="F31" s="242"/>
      <c r="G31" s="242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106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x14ac:dyDescent="0.2">
      <c r="A32" s="3"/>
      <c r="B32" s="4"/>
      <c r="C32" s="179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AE32">
        <v>15</v>
      </c>
      <c r="AF32">
        <v>21</v>
      </c>
      <c r="AG32" t="s">
        <v>79</v>
      </c>
    </row>
    <row r="33" spans="1:33" x14ac:dyDescent="0.2">
      <c r="A33" s="151"/>
      <c r="B33" s="152" t="s">
        <v>29</v>
      </c>
      <c r="C33" s="180"/>
      <c r="D33" s="153"/>
      <c r="E33" s="154"/>
      <c r="F33" s="154"/>
      <c r="G33" s="175">
        <f>G8+G15</f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AE33">
        <f>SUMIF(L7:L31,AE32,G7:G31)</f>
        <v>0</v>
      </c>
      <c r="AF33">
        <f>SUMIF(L7:L31,AF32,G7:G31)</f>
        <v>0</v>
      </c>
      <c r="AG33" t="s">
        <v>178</v>
      </c>
    </row>
    <row r="34" spans="1:33" x14ac:dyDescent="0.2">
      <c r="C34" s="181"/>
      <c r="D34" s="10"/>
      <c r="AG34" t="s">
        <v>179</v>
      </c>
    </row>
    <row r="35" spans="1:33" x14ac:dyDescent="0.2">
      <c r="D35" s="10"/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CC5" sheet="1" objects="1" scenarios="1"/>
  <mergeCells count="19">
    <mergeCell ref="C31:G31"/>
    <mergeCell ref="C22:G22"/>
    <mergeCell ref="C24:G24"/>
    <mergeCell ref="C25:G25"/>
    <mergeCell ref="C26:G26"/>
    <mergeCell ref="C28:G28"/>
    <mergeCell ref="C30:G30"/>
    <mergeCell ref="C21:G21"/>
    <mergeCell ref="A1:G1"/>
    <mergeCell ref="C2:G2"/>
    <mergeCell ref="C3:G3"/>
    <mergeCell ref="C4:G4"/>
    <mergeCell ref="C10:G10"/>
    <mergeCell ref="C11:G11"/>
    <mergeCell ref="C13:G13"/>
    <mergeCell ref="C14:G14"/>
    <mergeCell ref="C17:G17"/>
    <mergeCell ref="C18:G18"/>
    <mergeCell ref="C20:G2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102 SO102-N Pol</vt:lpstr>
      <vt:lpstr>SO 102 VNON 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102 SO102-N Pol'!Názvy_tisku</vt:lpstr>
      <vt:lpstr>'SO 102 VNON N Pol'!Názvy_tisku</vt:lpstr>
      <vt:lpstr>oadresa</vt:lpstr>
      <vt:lpstr>Stavba!Objednatel</vt:lpstr>
      <vt:lpstr>Stavba!Objekt</vt:lpstr>
      <vt:lpstr>'SO 102 SO102-N Pol'!Oblast_tisku</vt:lpstr>
      <vt:lpstr>'SO 102 VNON 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Manda Libor, DiS.</cp:lastModifiedBy>
  <cp:lastPrinted>2020-05-28T06:44:50Z</cp:lastPrinted>
  <dcterms:created xsi:type="dcterms:W3CDTF">2009-04-08T07:15:50Z</dcterms:created>
  <dcterms:modified xsi:type="dcterms:W3CDTF">2020-05-28T12:13:57Z</dcterms:modified>
</cp:coreProperties>
</file>