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Stavební úpravy kobek č. 6 a č. 7 v Měnírně Kolejní\ZD\"/>
    </mc:Choice>
  </mc:AlternateContent>
  <bookViews>
    <workbookView xWindow="0" yWindow="0" windowWidth="28770" windowHeight="10830"/>
  </bookViews>
  <sheets>
    <sheet name="Rekapitulace stavby" sheetId="1" r:id="rId1"/>
    <sheet name="SO 01 - Stavební úpravy k..." sheetId="2" r:id="rId2"/>
  </sheets>
  <definedNames>
    <definedName name="_xlnm._FilterDatabase" localSheetId="1" hidden="1">'SO 01 - Stavební úpravy k...'!$C$141:$K$356</definedName>
    <definedName name="_xlnm.Print_Titles" localSheetId="0">'Rekapitulace stavby'!$92:$92</definedName>
    <definedName name="_xlnm.Print_Titles" localSheetId="1">'SO 01 - Stavební úpravy k...'!$141:$141</definedName>
    <definedName name="_xlnm.Print_Area" localSheetId="0">'Rekapitulace stavby'!$D$4:$AO$76,'Rekapitulace stavby'!$C$82:$AQ$112</definedName>
    <definedName name="_xlnm.Print_Area" localSheetId="1">'SO 01 - Stavební úpravy k...'!$C$4:$J$76,'SO 01 - Stavební úpravy k...'!$C$82:$J$123,'SO 01 - Stavební úpravy k...'!$C$129:$K$356</definedName>
  </definedNames>
  <calcPr calcId="162913"/>
</workbook>
</file>

<file path=xl/calcChain.xml><?xml version="1.0" encoding="utf-8"?>
<calcChain xmlns="http://schemas.openxmlformats.org/spreadsheetml/2006/main">
  <c r="J39" i="2" l="1"/>
  <c r="J38" i="2"/>
  <c r="AY95" i="1" s="1"/>
  <c r="J37" i="2"/>
  <c r="AX95" i="1" s="1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T349" i="2" s="1"/>
  <c r="T348" i="2" s="1"/>
  <c r="R350" i="2"/>
  <c r="R349" i="2"/>
  <c r="R348" i="2"/>
  <c r="P350" i="2"/>
  <c r="P349" i="2"/>
  <c r="P348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F136" i="2"/>
  <c r="E134" i="2"/>
  <c r="BI121" i="2"/>
  <c r="BH121" i="2"/>
  <c r="BG121" i="2"/>
  <c r="BF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 s="1"/>
  <c r="J17" i="2"/>
  <c r="J15" i="2"/>
  <c r="E15" i="2"/>
  <c r="F91" i="2" s="1"/>
  <c r="J14" i="2"/>
  <c r="J12" i="2"/>
  <c r="J136" i="2" s="1"/>
  <c r="E7" i="2"/>
  <c r="E132" i="2"/>
  <c r="CK110" i="1"/>
  <c r="CJ110" i="1"/>
  <c r="CI110" i="1"/>
  <c r="CH110" i="1"/>
  <c r="CG110" i="1"/>
  <c r="CF110" i="1"/>
  <c r="BZ110" i="1"/>
  <c r="CE110" i="1"/>
  <c r="CK109" i="1"/>
  <c r="CJ109" i="1"/>
  <c r="CI109" i="1"/>
  <c r="CH109" i="1"/>
  <c r="CG109" i="1"/>
  <c r="CF109" i="1"/>
  <c r="BZ109" i="1"/>
  <c r="CE109" i="1"/>
  <c r="CK108" i="1"/>
  <c r="CJ108" i="1"/>
  <c r="CI108" i="1"/>
  <c r="CH108" i="1"/>
  <c r="CG108" i="1"/>
  <c r="CF108" i="1"/>
  <c r="BZ108" i="1"/>
  <c r="CE108" i="1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J350" i="2"/>
  <c r="BK333" i="2"/>
  <c r="BK329" i="2"/>
  <c r="BK326" i="2"/>
  <c r="BK320" i="2"/>
  <c r="BK317" i="2"/>
  <c r="J308" i="2"/>
  <c r="J301" i="2"/>
  <c r="BK296" i="2"/>
  <c r="J292" i="2"/>
  <c r="BK285" i="2"/>
  <c r="BK281" i="2"/>
  <c r="J279" i="2"/>
  <c r="BK277" i="2"/>
  <c r="J267" i="2"/>
  <c r="J262" i="2"/>
  <c r="BK251" i="2"/>
  <c r="BK218" i="2"/>
  <c r="BK214" i="2"/>
  <c r="J212" i="2"/>
  <c r="J208" i="2"/>
  <c r="BK206" i="2"/>
  <c r="BK202" i="2"/>
  <c r="BK200" i="2"/>
  <c r="J198" i="2"/>
  <c r="BK194" i="2"/>
  <c r="J190" i="2"/>
  <c r="BK188" i="2"/>
  <c r="BK180" i="2"/>
  <c r="BK179" i="2"/>
  <c r="J178" i="2"/>
  <c r="J175" i="2"/>
  <c r="BK171" i="2"/>
  <c r="J167" i="2"/>
  <c r="BK155" i="2"/>
  <c r="BK152" i="2"/>
  <c r="BK150" i="2"/>
  <c r="BK145" i="2"/>
  <c r="AS94" i="1"/>
  <c r="J355" i="2"/>
  <c r="J353" i="2"/>
  <c r="BK350" i="2"/>
  <c r="J339" i="2"/>
  <c r="J335" i="2"/>
  <c r="J333" i="2"/>
  <c r="J331" i="2"/>
  <c r="J329" i="2"/>
  <c r="BK325" i="2"/>
  <c r="BK322" i="2"/>
  <c r="BK319" i="2"/>
  <c r="J310" i="2"/>
  <c r="J306" i="2"/>
  <c r="J303" i="2"/>
  <c r="J298" i="2"/>
  <c r="J294" i="2"/>
  <c r="BK292" i="2"/>
  <c r="BK290" i="2"/>
  <c r="J285" i="2"/>
  <c r="J277" i="2"/>
  <c r="BK274" i="2"/>
  <c r="J272" i="2"/>
  <c r="BK260" i="2"/>
  <c r="J257" i="2"/>
  <c r="J255" i="2"/>
  <c r="J249" i="2"/>
  <c r="J247" i="2"/>
  <c r="J245" i="2"/>
  <c r="J243" i="2"/>
  <c r="J241" i="2"/>
  <c r="BK236" i="2"/>
  <c r="BK228" i="2"/>
  <c r="BK226" i="2"/>
  <c r="BK224" i="2"/>
  <c r="J222" i="2"/>
  <c r="BK220" i="2"/>
  <c r="J216" i="2"/>
  <c r="J206" i="2"/>
  <c r="J200" i="2"/>
  <c r="BK196" i="2"/>
  <c r="J194" i="2"/>
  <c r="J192" i="2"/>
  <c r="BK190" i="2"/>
  <c r="BK186" i="2"/>
  <c r="J173" i="2"/>
  <c r="BK170" i="2"/>
  <c r="BK168" i="2"/>
  <c r="BK166" i="2"/>
  <c r="BK165" i="2"/>
  <c r="BK160" i="2"/>
  <c r="J159" i="2"/>
  <c r="J152" i="2"/>
  <c r="BK355" i="2"/>
  <c r="BK353" i="2"/>
  <c r="BK343" i="2"/>
  <c r="BK335" i="2"/>
  <c r="BK328" i="2"/>
  <c r="J325" i="2"/>
  <c r="J322" i="2"/>
  <c r="J319" i="2"/>
  <c r="J317" i="2"/>
  <c r="BK315" i="2"/>
  <c r="J312" i="2"/>
  <c r="BK310" i="2"/>
  <c r="BK308" i="2"/>
  <c r="BK298" i="2"/>
  <c r="BK294" i="2"/>
  <c r="J290" i="2"/>
  <c r="J288" i="2"/>
  <c r="BK283" i="2"/>
  <c r="BK279" i="2"/>
  <c r="BK270" i="2"/>
  <c r="BK267" i="2"/>
  <c r="BK265" i="2"/>
  <c r="BK262" i="2"/>
  <c r="BK257" i="2"/>
  <c r="BK253" i="2"/>
  <c r="J251" i="2"/>
  <c r="J238" i="2"/>
  <c r="BK234" i="2"/>
  <c r="J232" i="2"/>
  <c r="J230" i="2"/>
  <c r="J228" i="2"/>
  <c r="J226" i="2"/>
  <c r="J220" i="2"/>
  <c r="J214" i="2"/>
  <c r="BK212" i="2"/>
  <c r="BK210" i="2"/>
  <c r="J204" i="2"/>
  <c r="BK192" i="2"/>
  <c r="J188" i="2"/>
  <c r="J186" i="2"/>
  <c r="BK183" i="2"/>
  <c r="BK182" i="2"/>
  <c r="J180" i="2"/>
  <c r="J179" i="2"/>
  <c r="BK178" i="2"/>
  <c r="J177" i="2"/>
  <c r="J171" i="2"/>
  <c r="BK167" i="2"/>
  <c r="J166" i="2"/>
  <c r="BK147" i="2"/>
  <c r="J343" i="2"/>
  <c r="BK339" i="2"/>
  <c r="BK331" i="2"/>
  <c r="J328" i="2"/>
  <c r="J326" i="2"/>
  <c r="J320" i="2"/>
  <c r="J315" i="2"/>
  <c r="BK312" i="2"/>
  <c r="BK306" i="2"/>
  <c r="BK303" i="2"/>
  <c r="BK301" i="2"/>
  <c r="J296" i="2"/>
  <c r="BK288" i="2"/>
  <c r="J283" i="2"/>
  <c r="J281" i="2"/>
  <c r="J274" i="2"/>
  <c r="BK272" i="2"/>
  <c r="J270" i="2"/>
  <c r="J265" i="2"/>
  <c r="J260" i="2"/>
  <c r="BK255" i="2"/>
  <c r="J253" i="2"/>
  <c r="BK249" i="2"/>
  <c r="BK247" i="2"/>
  <c r="BK245" i="2"/>
  <c r="BK243" i="2"/>
  <c r="BK241" i="2"/>
  <c r="BK238" i="2"/>
  <c r="J236" i="2"/>
  <c r="J234" i="2"/>
  <c r="BK232" i="2"/>
  <c r="BK230" i="2"/>
  <c r="J224" i="2"/>
  <c r="BK222" i="2"/>
  <c r="J218" i="2"/>
  <c r="BK216" i="2"/>
  <c r="J210" i="2"/>
  <c r="BK208" i="2"/>
  <c r="BK204" i="2"/>
  <c r="J202" i="2"/>
  <c r="BK198" i="2"/>
  <c r="J196" i="2"/>
  <c r="J183" i="2"/>
  <c r="J182" i="2"/>
  <c r="BK177" i="2"/>
  <c r="BK175" i="2"/>
  <c r="BK173" i="2"/>
  <c r="J170" i="2"/>
  <c r="J168" i="2"/>
  <c r="J165" i="2"/>
  <c r="J160" i="2"/>
  <c r="BK159" i="2"/>
  <c r="J155" i="2"/>
  <c r="J150" i="2"/>
  <c r="J147" i="2"/>
  <c r="J145" i="2"/>
  <c r="R144" i="2" l="1"/>
  <c r="P149" i="2"/>
  <c r="R149" i="2"/>
  <c r="R154" i="2"/>
  <c r="BK169" i="2"/>
  <c r="J169" i="2"/>
  <c r="J101" i="2" s="1"/>
  <c r="T169" i="2"/>
  <c r="T185" i="2"/>
  <c r="P305" i="2"/>
  <c r="P314" i="2"/>
  <c r="BK318" i="2"/>
  <c r="J318" i="2" s="1"/>
  <c r="J106" i="2" s="1"/>
  <c r="T318" i="2"/>
  <c r="T321" i="2"/>
  <c r="P334" i="2"/>
  <c r="P144" i="2"/>
  <c r="BK149" i="2"/>
  <c r="J149" i="2"/>
  <c r="J99" i="2" s="1"/>
  <c r="BK154" i="2"/>
  <c r="J154" i="2" s="1"/>
  <c r="J100" i="2" s="1"/>
  <c r="P154" i="2"/>
  <c r="T154" i="2"/>
  <c r="P169" i="2"/>
  <c r="R169" i="2"/>
  <c r="R185" i="2"/>
  <c r="T305" i="2"/>
  <c r="R314" i="2"/>
  <c r="P318" i="2"/>
  <c r="BK321" i="2"/>
  <c r="J321" i="2" s="1"/>
  <c r="J107" i="2" s="1"/>
  <c r="R321" i="2"/>
  <c r="R327" i="2"/>
  <c r="R334" i="2"/>
  <c r="BK144" i="2"/>
  <c r="J144" i="2"/>
  <c r="J98" i="2" s="1"/>
  <c r="T144" i="2"/>
  <c r="T149" i="2"/>
  <c r="T143" i="2" s="1"/>
  <c r="BK185" i="2"/>
  <c r="J185" i="2"/>
  <c r="J103" i="2" s="1"/>
  <c r="P185" i="2"/>
  <c r="P184" i="2" s="1"/>
  <c r="BK305" i="2"/>
  <c r="J305" i="2"/>
  <c r="J104" i="2"/>
  <c r="R305" i="2"/>
  <c r="BK314" i="2"/>
  <c r="J314" i="2" s="1"/>
  <c r="J105" i="2" s="1"/>
  <c r="T314" i="2"/>
  <c r="R318" i="2"/>
  <c r="P321" i="2"/>
  <c r="BK327" i="2"/>
  <c r="J327" i="2"/>
  <c r="J108" i="2"/>
  <c r="P327" i="2"/>
  <c r="T327" i="2"/>
  <c r="BK334" i="2"/>
  <c r="J334" i="2" s="1"/>
  <c r="J109" i="2" s="1"/>
  <c r="T334" i="2"/>
  <c r="BK352" i="2"/>
  <c r="J352" i="2"/>
  <c r="J112" i="2" s="1"/>
  <c r="P352" i="2"/>
  <c r="R352" i="2"/>
  <c r="T352" i="2"/>
  <c r="J92" i="2"/>
  <c r="F138" i="2"/>
  <c r="BE165" i="2"/>
  <c r="BE166" i="2"/>
  <c r="BE170" i="2"/>
  <c r="BE178" i="2"/>
  <c r="BE179" i="2"/>
  <c r="BE188" i="2"/>
  <c r="BE192" i="2"/>
  <c r="BE198" i="2"/>
  <c r="BE212" i="2"/>
  <c r="BE218" i="2"/>
  <c r="BE226" i="2"/>
  <c r="BE267" i="2"/>
  <c r="BE277" i="2"/>
  <c r="BE281" i="2"/>
  <c r="BE283" i="2"/>
  <c r="BE285" i="2"/>
  <c r="BE290" i="2"/>
  <c r="BE308" i="2"/>
  <c r="BE310" i="2"/>
  <c r="BE322" i="2"/>
  <c r="BE333" i="2"/>
  <c r="J89" i="2"/>
  <c r="BE150" i="2"/>
  <c r="BE152" i="2"/>
  <c r="BE155" i="2"/>
  <c r="BE160" i="2"/>
  <c r="BE168" i="2"/>
  <c r="BE171" i="2"/>
  <c r="BE173" i="2"/>
  <c r="BE194" i="2"/>
  <c r="BE204" i="2"/>
  <c r="BE206" i="2"/>
  <c r="BE214" i="2"/>
  <c r="BE224" i="2"/>
  <c r="BE236" i="2"/>
  <c r="BE238" i="2"/>
  <c r="BE245" i="2"/>
  <c r="BE255" i="2"/>
  <c r="BE274" i="2"/>
  <c r="BE301" i="2"/>
  <c r="BE317" i="2"/>
  <c r="BE319" i="2"/>
  <c r="BE325" i="2"/>
  <c r="BE328" i="2"/>
  <c r="BE329" i="2"/>
  <c r="BE339" i="2"/>
  <c r="BE355" i="2"/>
  <c r="E85" i="2"/>
  <c r="F92" i="2"/>
  <c r="BE145" i="2"/>
  <c r="BE147" i="2"/>
  <c r="BE175" i="2"/>
  <c r="BE177" i="2"/>
  <c r="BE180" i="2"/>
  <c r="BE182" i="2"/>
  <c r="BE186" i="2"/>
  <c r="BE196" i="2"/>
  <c r="BE200" i="2"/>
  <c r="BE208" i="2"/>
  <c r="BE210" i="2"/>
  <c r="BE216" i="2"/>
  <c r="BE220" i="2"/>
  <c r="BE230" i="2"/>
  <c r="BE232" i="2"/>
  <c r="BE249" i="2"/>
  <c r="BE251" i="2"/>
  <c r="BE262" i="2"/>
  <c r="BE265" i="2"/>
  <c r="BE279" i="2"/>
  <c r="BE294" i="2"/>
  <c r="BE306" i="2"/>
  <c r="BE315" i="2"/>
  <c r="BE320" i="2"/>
  <c r="BE326" i="2"/>
  <c r="BE331" i="2"/>
  <c r="BE335" i="2"/>
  <c r="BE343" i="2"/>
  <c r="BE350" i="2"/>
  <c r="J91" i="2"/>
  <c r="BE159" i="2"/>
  <c r="BE167" i="2"/>
  <c r="BE183" i="2"/>
  <c r="BE190" i="2"/>
  <c r="BE202" i="2"/>
  <c r="BE222" i="2"/>
  <c r="BE228" i="2"/>
  <c r="BE234" i="2"/>
  <c r="BE241" i="2"/>
  <c r="BE243" i="2"/>
  <c r="BE247" i="2"/>
  <c r="BE253" i="2"/>
  <c r="BE257" i="2"/>
  <c r="BE260" i="2"/>
  <c r="BE270" i="2"/>
  <c r="BE272" i="2"/>
  <c r="BE288" i="2"/>
  <c r="BE292" i="2"/>
  <c r="BE296" i="2"/>
  <c r="BE298" i="2"/>
  <c r="BE303" i="2"/>
  <c r="BE312" i="2"/>
  <c r="BE353" i="2"/>
  <c r="BK349" i="2"/>
  <c r="J349" i="2"/>
  <c r="J111" i="2"/>
  <c r="F37" i="2"/>
  <c r="BB95" i="1" s="1"/>
  <c r="BB94" i="1" s="1"/>
  <c r="W34" i="1" s="1"/>
  <c r="J36" i="2"/>
  <c r="AW95" i="1" s="1"/>
  <c r="F36" i="2"/>
  <c r="BA95" i="1" s="1"/>
  <c r="BA94" i="1" s="1"/>
  <c r="AW94" i="1" s="1"/>
  <c r="AK33" i="1" s="1"/>
  <c r="F39" i="2"/>
  <c r="BD95" i="1"/>
  <c r="BD94" i="1" s="1"/>
  <c r="W36" i="1" s="1"/>
  <c r="F38" i="2"/>
  <c r="BC95" i="1"/>
  <c r="BC94" i="1" s="1"/>
  <c r="W35" i="1" s="1"/>
  <c r="P143" i="2" l="1"/>
  <c r="P142" i="2" s="1"/>
  <c r="AU95" i="1" s="1"/>
  <c r="AU94" i="1" s="1"/>
  <c r="T184" i="2"/>
  <c r="T142" i="2"/>
  <c r="R143" i="2"/>
  <c r="R184" i="2"/>
  <c r="BK143" i="2"/>
  <c r="J143" i="2" s="1"/>
  <c r="J97" i="2" s="1"/>
  <c r="BK184" i="2"/>
  <c r="J184" i="2" s="1"/>
  <c r="J102" i="2" s="1"/>
  <c r="BK348" i="2"/>
  <c r="J348" i="2"/>
  <c r="J110" i="2"/>
  <c r="W33" i="1"/>
  <c r="AX94" i="1"/>
  <c r="AY94" i="1"/>
  <c r="R142" i="2" l="1"/>
  <c r="BK142" i="2"/>
  <c r="J142" i="2"/>
  <c r="J96" i="2"/>
  <c r="J30" i="2"/>
  <c r="J121" i="2"/>
  <c r="J115" i="2" s="1"/>
  <c r="J31" i="2" s="1"/>
  <c r="BE121" i="2" l="1"/>
  <c r="F35" i="2" s="1"/>
  <c r="AZ95" i="1" s="1"/>
  <c r="AZ94" i="1" s="1"/>
  <c r="AV94" i="1" s="1"/>
  <c r="J123" i="2"/>
  <c r="J32" i="2"/>
  <c r="AG95" i="1" s="1"/>
  <c r="AG94" i="1" s="1"/>
  <c r="AK26" i="1" s="1"/>
  <c r="AG98" i="1" l="1"/>
  <c r="CD98" i="1"/>
  <c r="AG99" i="1"/>
  <c r="AG100" i="1"/>
  <c r="CD100" i="1"/>
  <c r="AG102" i="1"/>
  <c r="AG107" i="1"/>
  <c r="AV107" i="1"/>
  <c r="BY107" i="1" s="1"/>
  <c r="AG109" i="1"/>
  <c r="AV109" i="1"/>
  <c r="BY109" i="1"/>
  <c r="AG106" i="1"/>
  <c r="AG108" i="1"/>
  <c r="AG101" i="1"/>
  <c r="AV101" i="1"/>
  <c r="BY101" i="1" s="1"/>
  <c r="AG103" i="1"/>
  <c r="AG104" i="1"/>
  <c r="CD104" i="1"/>
  <c r="J35" i="2"/>
  <c r="AV95" i="1" s="1"/>
  <c r="AT95" i="1" s="1"/>
  <c r="AN95" i="1" s="1"/>
  <c r="AG105" i="1"/>
  <c r="AG110" i="1"/>
  <c r="AT94" i="1"/>
  <c r="AN94" i="1" l="1"/>
  <c r="CD103" i="1"/>
  <c r="CD106" i="1"/>
  <c r="CD110" i="1"/>
  <c r="J41" i="2"/>
  <c r="CD101" i="1"/>
  <c r="CD102" i="1"/>
  <c r="CD105" i="1"/>
  <c r="CD107" i="1"/>
  <c r="CD108" i="1"/>
  <c r="CD109" i="1"/>
  <c r="CD99" i="1"/>
  <c r="AN101" i="1"/>
  <c r="AV98" i="1"/>
  <c r="BY98" i="1" s="1"/>
  <c r="AV100" i="1"/>
  <c r="BY100" i="1" s="1"/>
  <c r="AV103" i="1"/>
  <c r="BY103" i="1" s="1"/>
  <c r="AV106" i="1"/>
  <c r="BY106" i="1"/>
  <c r="AV110" i="1"/>
  <c r="BY110" i="1" s="1"/>
  <c r="AV105" i="1"/>
  <c r="BY105" i="1" s="1"/>
  <c r="AN109" i="1"/>
  <c r="AV99" i="1"/>
  <c r="BY99" i="1" s="1"/>
  <c r="AV104" i="1"/>
  <c r="BY104" i="1"/>
  <c r="AV102" i="1"/>
  <c r="BY102" i="1"/>
  <c r="AN107" i="1"/>
  <c r="AG97" i="1"/>
  <c r="AK27" i="1" s="1"/>
  <c r="AV108" i="1"/>
  <c r="BY108" i="1"/>
  <c r="AK32" i="1" l="1"/>
  <c r="AK29" i="1"/>
  <c r="AN99" i="1"/>
  <c r="AN102" i="1"/>
  <c r="AN106" i="1"/>
  <c r="AN108" i="1"/>
  <c r="AN103" i="1"/>
  <c r="AN105" i="1"/>
  <c r="AN110" i="1"/>
  <c r="AN98" i="1"/>
  <c r="AN100" i="1"/>
  <c r="W32" i="1"/>
  <c r="AN104" i="1"/>
  <c r="AG112" i="1"/>
  <c r="AK38" i="1" l="1"/>
  <c r="AN97" i="1"/>
  <c r="AN112" i="1" s="1"/>
</calcChain>
</file>

<file path=xl/sharedStrings.xml><?xml version="1.0" encoding="utf-8"?>
<sst xmlns="http://schemas.openxmlformats.org/spreadsheetml/2006/main" count="2371" uniqueCount="639">
  <si>
    <t>Export Komplet</t>
  </si>
  <si>
    <t/>
  </si>
  <si>
    <t>2.0</t>
  </si>
  <si>
    <t>ZAMOK</t>
  </si>
  <si>
    <t>False</t>
  </si>
  <si>
    <t>{cd7b27ac-fe2d-4d84-9e38-4716cef79173}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</si>
  <si>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</si>
  <si>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</si>
  <si>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</si>
  <si>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</si>
  <si>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</si>
  <si>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</si>
  <si>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</si>
  <si>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</si>
  <si>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FE/03/20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</si>
  <si>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</si>
  <si>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</si>
  <si>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Měnírna Kolejní</t>
  </si>
  <si>
    <t>0,1</t>
  </si>
  <si>
    <t>KSO:</t>
  </si>
  <si>
    <t>CC-CZ:</t>
  </si>
  <si>
    <t>1</t>
  </si>
  <si>
    <t>Místo:</t>
  </si>
  <si>
    <t>Měnírna Kolejní, Ostrava</t>
  </si>
  <si>
    <t>Datum:</t>
  </si>
  <si>
    <t>20.4.2020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</si>
  <si>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</si>
  <si>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</si>
  <si>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</si>
  <si>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</si>
  <si>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</si>
  <si>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</si>
  <si>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</si>
  <si>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</si>
  <si>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</si>
  <si>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</si>
  <si>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</si>
  <si>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</si>
  <si>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</si>
  <si>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</si>
  <si>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</si>
  <si>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</si>
  <si>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</si>
  <si>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</si>
  <si>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</si>
  <si>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</si>
  <si>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</si>
  <si>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</si>
  <si>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</si>
  <si>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</si>
  <si>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</si>
  <si>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</si>
  <si>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</si>
  <si>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</si>
  <si>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</si>
  <si>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</si>
  <si>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</si>
  <si>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</si>
  <si>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</si>
  <si>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</si>
  <si>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</si>
  <si>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</si>
  <si>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</si>
  <si>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</si>
  <si>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</si>
  <si>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</si>
  <si>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</si>
  <si>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</si>
  <si>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</si>
  <si>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</si>
  <si>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</si>
  <si>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</si>
  <si>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</si>
  <si>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</si>
  <si>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</si>
  <si>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</si>
  <si>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</si>
  <si>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</si>
  <si>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</si>
  <si>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</si>
  <si>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</si>
  <si>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</si>
  <si>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</si>
  <si>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</si>
  <si>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</si>
  <si>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</si>
  <si>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úpravy kobek č.6 a 7 v měnírně Kolejní</t>
  </si>
  <si>
    <t>STA</t>
  </si>
  <si>
    <t>{bc41a3c6-05cf-478e-b430-324cfe05e60d}</t>
  </si>
  <si>
    <t>2</t>
  </si>
  <si>
    <t>2) Ostatní náklady ze souhrnného listu</t>
  </si>
  <si>
    <t>Procent. zadání_x000D_
[% nákladů rozpočtu]</t>
  </si>
  <si>
    <t>Zařazení nákladů</t>
  </si>
  <si>
    <t>Projektové práce</t>
  </si>
  <si>
    <t>stavební čast</t>
  </si>
  <si>
    <t>OSTATNENAKLADY</t>
  </si>
  <si>
    <t>Průzkumné práce</t>
  </si>
  <si>
    <t>Stroje, zařízení, inventář</t>
  </si>
  <si>
    <t>Umělecká díla</t>
  </si>
  <si>
    <t>Vedlejší náklady</t>
  </si>
  <si>
    <t>Ostatní náklady</t>
  </si>
  <si>
    <t>H. Rezerva</t>
  </si>
  <si>
    <t>I. Ostatní investice</t>
  </si>
  <si>
    <t>Nehmotný investiční majetek</t>
  </si>
  <si>
    <t>Provozní náklady</t>
  </si>
  <si>
    <t>Vyplň vlastní</t>
  </si>
  <si>
    <t>OSTATNENAKLADYVLASTNE</t>
  </si>
  <si>
    <t>Celkové náklady za stavbu 1) + 2)</t>
  </si>
  <si>
    <t>KRYCÍ LIST SOUPISU PRACÍ</t>
  </si>
  <si>
    <t>Objekt:</t>
  </si>
  <si>
    <t>SO 01 - Stavební úpravy kobek č.6 a 7 v měnírně Kolejní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</si>
  <si>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</si>
  <si>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</si>
  <si>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</si>
  <si>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</si>
  <si>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</si>
  <si>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</si>
  <si>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</si>
  <si>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</si>
  <si>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</si>
  <si>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</si>
  <si>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práce-bourání</t>
  </si>
  <si>
    <t>PSV - Práce a dodávky PSV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</si>
  <si>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</si>
  <si>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</si>
  <si>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</si>
  <si>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</si>
  <si>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</si>
  <si>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777 - Podlahy lité</t>
  </si>
  <si>
    <t xml:space="preserve">    784 - Dokončovací práce - malby</t>
  </si>
  <si>
    <t>M - Práce a dodávky M</t>
  </si>
  <si>
    <t xml:space="preserve">    22-M - Montáže technologických zařízení pro dopravní stavby</t>
  </si>
  <si>
    <t>HZS - Hodinové zúčtovací sazby</t>
  </si>
  <si>
    <t>2) Ostatní náklady</t>
  </si>
  <si>
    <t>Zařízení staveniště</t>
  </si>
  <si>
    <t>VRN</t>
  </si>
  <si>
    <t>Mimostav. doprava</t>
  </si>
  <si>
    <t>Územní vlivy</t>
  </si>
  <si>
    <t>Provozní vlivy</t>
  </si>
  <si>
    <t>Ostatní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</si>
  <si>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</si>
  <si>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</si>
  <si>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</si>
  <si>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</si>
  <si>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</si>
  <si>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</si>
  <si>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</si>
  <si>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</si>
  <si>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</si>
  <si>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</si>
  <si>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</si>
  <si>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</si>
  <si>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</si>
  <si>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</si>
  <si>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</si>
  <si>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</si>
  <si>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</si>
  <si>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</si>
  <si>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</si>
  <si>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</si>
  <si>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</si>
  <si>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340000999</t>
  </si>
  <si>
    <t>Řezání stěnových dílců z ŽB tl 150 mm</t>
  </si>
  <si>
    <t>m</t>
  </si>
  <si>
    <t>4</t>
  </si>
  <si>
    <t>-1770981303</t>
  </si>
  <si>
    <t>VV</t>
  </si>
  <si>
    <t>(2,005+2,005+0,970)</t>
  </si>
  <si>
    <t>346272114</t>
  </si>
  <si>
    <t xml:space="preserve">Dozdívka výklenku tl 125 mm z pórobetonových přesných příčkovek Ytong </t>
  </si>
  <si>
    <t>m2</t>
  </si>
  <si>
    <t>-1484462327</t>
  </si>
  <si>
    <t>0,4*0,4*2</t>
  </si>
  <si>
    <t>Vodorovné konstrukce</t>
  </si>
  <si>
    <t>413941121</t>
  </si>
  <si>
    <t>Osazování ocelových válcovaných nosníků stropů I, IE, U, UE nebo L do č.12</t>
  </si>
  <si>
    <t>t</t>
  </si>
  <si>
    <t>-1031802941</t>
  </si>
  <si>
    <t>2*1,250*0,0012</t>
  </si>
  <si>
    <t>M</t>
  </si>
  <si>
    <t>133354280</t>
  </si>
  <si>
    <t>tyč ocelová L nerovnoramenná, značka oceli S 235 JR 100x75x9</t>
  </si>
  <si>
    <t>8</t>
  </si>
  <si>
    <t>-2033517165</t>
  </si>
  <si>
    <t>P</t>
  </si>
  <si>
    <t>Poznámka k položce:_x000D_
Hmotnost: 15 kg/m</t>
  </si>
  <si>
    <t>6</t>
  </si>
  <si>
    <t>Úpravy povrchů, podlahy a osazování výplní</t>
  </si>
  <si>
    <t>5</t>
  </si>
  <si>
    <t>612131121</t>
  </si>
  <si>
    <t>Penetrace vnitřních stěn nanášená ručně</t>
  </si>
  <si>
    <t>1774296352</t>
  </si>
  <si>
    <t>(3,90+3,725)*2,680*2</t>
  </si>
  <si>
    <t>-(0,900*1,970)</t>
  </si>
  <si>
    <t>Součet</t>
  </si>
  <si>
    <t>612311141</t>
  </si>
  <si>
    <t>Vápenná omítka štuková dvouvrstvá vnitřních stěn nanášená ručně</t>
  </si>
  <si>
    <t>-1638173815</t>
  </si>
  <si>
    <t>7</t>
  </si>
  <si>
    <t>612325301</t>
  </si>
  <si>
    <t>Vápenocementová hladká omítka ostění nebo nadpraží</t>
  </si>
  <si>
    <t>-264700696</t>
  </si>
  <si>
    <t>1,970*0,3*4</t>
  </si>
  <si>
    <t>0,900*0,3*2</t>
  </si>
  <si>
    <t>612325412</t>
  </si>
  <si>
    <t>Oprava vnitřní vápenocementové hladké omítky stěn v rozsahu plochy do 30%</t>
  </si>
  <si>
    <t>-1358544479</t>
  </si>
  <si>
    <t>9</t>
  </si>
  <si>
    <t>642942611</t>
  </si>
  <si>
    <t>Osazování zárubní nebo rámů dveřních kovových do 2,5 m2 na montážní pěnu</t>
  </si>
  <si>
    <t>kus</t>
  </si>
  <si>
    <t>-94738195</t>
  </si>
  <si>
    <t>553311790</t>
  </si>
  <si>
    <t>zárubeň ocelová pro běžné zdění H 190 900 L/P</t>
  </si>
  <si>
    <t>1470113619</t>
  </si>
  <si>
    <t>11</t>
  </si>
  <si>
    <t>UP01</t>
  </si>
  <si>
    <t>Dodávka a osazení dveří dřevěných vč. dubového prahu 900x150mm s panikovým kováním (zevnitř otevíretelné) 900/1970</t>
  </si>
  <si>
    <t>ks</t>
  </si>
  <si>
    <t>1862871167</t>
  </si>
  <si>
    <t>Ostatní konstrukce a práce-bourání</t>
  </si>
  <si>
    <t>12</t>
  </si>
  <si>
    <t>952902321</t>
  </si>
  <si>
    <t>Čištění stěn výšky přes 2m</t>
  </si>
  <si>
    <t>-1474789723</t>
  </si>
  <si>
    <t>13</t>
  </si>
  <si>
    <t>962052211</t>
  </si>
  <si>
    <t>Bourání zdiva nadzákladového ze ŽB</t>
  </si>
  <si>
    <t>m3</t>
  </si>
  <si>
    <t>1546829097</t>
  </si>
  <si>
    <t>0,970*2,005*0,150</t>
  </si>
  <si>
    <t>14</t>
  </si>
  <si>
    <t>977151113</t>
  </si>
  <si>
    <t>Jádrové vrty diamantovými korunkami do D 50 mm do stavebních materiálů - prostupy pro silnoproudé a slaboproudé rozvody</t>
  </si>
  <si>
    <t>1325220630</t>
  </si>
  <si>
    <t>0,424*5</t>
  </si>
  <si>
    <t>O01</t>
  </si>
  <si>
    <t>Odpálit (odřezat) oc. pás tl.14mm výšky cca 20mm - zarovnat s podlahou</t>
  </si>
  <si>
    <t>-1986475879</t>
  </si>
  <si>
    <t>4*4,85</t>
  </si>
  <si>
    <t>16</t>
  </si>
  <si>
    <t>O02</t>
  </si>
  <si>
    <t>Ostatní konstrukce a práce</t>
  </si>
  <si>
    <t>kpl</t>
  </si>
  <si>
    <t>-707128265</t>
  </si>
  <si>
    <t>17</t>
  </si>
  <si>
    <t>O03</t>
  </si>
  <si>
    <t>Dodávka hasícího přístroje</t>
  </si>
  <si>
    <t>-1223371231</t>
  </si>
  <si>
    <t>18</t>
  </si>
  <si>
    <t>997013501</t>
  </si>
  <si>
    <t>Odvoz suti na skládku a vybouraných hmot nebo meziskládku do 1 km se složením</t>
  </si>
  <si>
    <t>-1067413344</t>
  </si>
  <si>
    <t>19</t>
  </si>
  <si>
    <t>997013509</t>
  </si>
  <si>
    <t>Příplatek k odvozu suti a vybouraných hmot na skládku ZKD 1 km přes 1 km</t>
  </si>
  <si>
    <t>-2003618903</t>
  </si>
  <si>
    <t>0,718*14</t>
  </si>
  <si>
    <t>20</t>
  </si>
  <si>
    <t>997013802</t>
  </si>
  <si>
    <t>Poplatek za uložení stavebního železobetonového odpadu na skládce (skládkovné)</t>
  </si>
  <si>
    <t>169929982</t>
  </si>
  <si>
    <t>998012021</t>
  </si>
  <si>
    <t>Přesun hmot</t>
  </si>
  <si>
    <t>1072698603</t>
  </si>
  <si>
    <t>PSV</t>
  </si>
  <si>
    <t>Práce a dodávky PSV</t>
  </si>
  <si>
    <t>741</t>
  </si>
  <si>
    <t>Elektroinstalace - silnoproud</t>
  </si>
  <si>
    <t>22</t>
  </si>
  <si>
    <t>741110511</t>
  </si>
  <si>
    <t>Montáž lišta a kanálek vkládací šířky do 60 mm s víčkem</t>
  </si>
  <si>
    <t>-820442778</t>
  </si>
  <si>
    <t>PP</t>
  </si>
  <si>
    <t>Montáž lišt a kanálků elektroinstalačních se spojkami, ohyby a rohy a s nasunutím do krabic vkládacích s víčkem, šířky do 60 mm</t>
  </si>
  <si>
    <t>23</t>
  </si>
  <si>
    <t>34571012</t>
  </si>
  <si>
    <t>lišta elektroinstalační vkládací 40x15</t>
  </si>
  <si>
    <t>32</t>
  </si>
  <si>
    <t>-1016150699</t>
  </si>
  <si>
    <t>24</t>
  </si>
  <si>
    <t>741110513</t>
  </si>
  <si>
    <t>Montáž lišta a kanálek vkládací šířky přes 120 do 180 mm s víčkem</t>
  </si>
  <si>
    <t>4065691</t>
  </si>
  <si>
    <t>Montáž lišt a kanálků elektroinstalačních se spojkami, ohyby a rohy a s nasunutím do krabic vkládacích s víčkem, šířky do přes 120 do 180 mm</t>
  </si>
  <si>
    <t>25</t>
  </si>
  <si>
    <t>1181614</t>
  </si>
  <si>
    <t>parapetní kanál PK 170X70 D HD /2M/</t>
  </si>
  <si>
    <t>1977006451</t>
  </si>
  <si>
    <t>26</t>
  </si>
  <si>
    <t>741112111</t>
  </si>
  <si>
    <t>Montáž rozvodka nástěnná plastová čtyřhranná vodič D do 4mm2</t>
  </si>
  <si>
    <t>1408181014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</si>
  <si>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</si>
  <si>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27</t>
  </si>
  <si>
    <t>34571534</t>
  </si>
  <si>
    <t>krabice odbočná z polystyrénu D 9025/CR 88x88x53mm 4xEST 13,5 5 pólová svorkovnice 2,5mm2</t>
  </si>
  <si>
    <t>1593129977</t>
  </si>
  <si>
    <t>28</t>
  </si>
  <si>
    <t>741122611</t>
  </si>
  <si>
    <t>Montáž kabel Cu plný kulatý žíla 3x1,5 až 6 mm2 uložený pevně (CYKY)</t>
  </si>
  <si>
    <t>1256870537</t>
  </si>
  <si>
    <t>Montáž kabelů měděných bez ukončení uložených pevně plných kulatých nebo bezhalogenových (CYKY) počtu a průřezu žil 3x1,5 až 6 mm2</t>
  </si>
  <si>
    <t>29</t>
  </si>
  <si>
    <t>34111030</t>
  </si>
  <si>
    <t>kabel silový s Cu jádrem 1kV 3x1,5mm2</t>
  </si>
  <si>
    <t>-1544015229</t>
  </si>
  <si>
    <t>30</t>
  </si>
  <si>
    <t>34111036</t>
  </si>
  <si>
    <t>kabel silový s Cu jádrem 1kV 3x2,5mm2</t>
  </si>
  <si>
    <t>-972343278</t>
  </si>
  <si>
    <t>31</t>
  </si>
  <si>
    <t>34111048</t>
  </si>
  <si>
    <t>kabel silový s Cu jádrem 1kV 3x6mm2</t>
  </si>
  <si>
    <t>989518560</t>
  </si>
  <si>
    <t>741122623</t>
  </si>
  <si>
    <t>Montáž kabel Cu plný kulatý žíla 4x10 mm2 uložený pevně (CYKY)</t>
  </si>
  <si>
    <t>1760739954</t>
  </si>
  <si>
    <t>Montáž kabelů měděných bez ukončení uložených pevně plných kulatých nebo bezhalogenových (CYKY) počtu a průřezu žil 4x10 mm2</t>
  </si>
  <si>
    <t>33</t>
  </si>
  <si>
    <t>34111076</t>
  </si>
  <si>
    <t>kabel silový s Cu jádrem 1kV 4x10mm2</t>
  </si>
  <si>
    <t>1645328087</t>
  </si>
  <si>
    <t>34</t>
  </si>
  <si>
    <t>741122624</t>
  </si>
  <si>
    <t>Montáž kabel Cu plný kulatý žíla 4x16 až 25 mm2 uložený pevně (CYKY)</t>
  </si>
  <si>
    <t>-25959847</t>
  </si>
  <si>
    <t>Montáž kabelů měděných bez ukončení uložených pevně plných kulatých nebo bezhalogenových (CYKY) počtu a průřezu žil 4x16 až 25 mm2</t>
  </si>
  <si>
    <t>35</t>
  </si>
  <si>
    <t>34111080</t>
  </si>
  <si>
    <t>kabel silový s Cu jádrem 1kV 4x16mm2</t>
  </si>
  <si>
    <t>-971791997</t>
  </si>
  <si>
    <t>36</t>
  </si>
  <si>
    <t>34111610</t>
  </si>
  <si>
    <t>kabel silový s Cu jádrem 1kV 4x25mm2</t>
  </si>
  <si>
    <t>1584586916</t>
  </si>
  <si>
    <t>37</t>
  </si>
  <si>
    <t>741132103</t>
  </si>
  <si>
    <t>Ukončení kabelů 3x1,5 až 4 mm2 smršťovací záklopkou nebo páskem bez letování</t>
  </si>
  <si>
    <t>-805646835</t>
  </si>
  <si>
    <t>Ukončení kabelů smršťovací záklopkou nebo páskou se zapojením bez letování, počtu a průřezu žil 3x1,5 až 4 mm2</t>
  </si>
  <si>
    <t>38</t>
  </si>
  <si>
    <t>741132104</t>
  </si>
  <si>
    <t>Ukončení kabelů 3x6 mm2 smršťovací záklopkou nebo páskem bez letování</t>
  </si>
  <si>
    <t>1542396674</t>
  </si>
  <si>
    <t>Ukončení kabelů smršťovací záklopkou nebo páskou se zapojením bez letování, počtu a průřezu žil 3x6 mm2</t>
  </si>
  <si>
    <t>39</t>
  </si>
  <si>
    <t>741132132</t>
  </si>
  <si>
    <t>Ukončení kabelů 4x10 mm2 smršťovací záklopkou nebo páskem bez letování</t>
  </si>
  <si>
    <t>-1156297025</t>
  </si>
  <si>
    <t>Ukončení kabelů smršťovací záklopkou nebo páskou se zapojením bez letování, počtu a průřezu žil 4x10 mm2</t>
  </si>
  <si>
    <t>40</t>
  </si>
  <si>
    <t>741132133</t>
  </si>
  <si>
    <t>Ukončení kabelů 4x16 mm2 smršťovací záklopkou nebo páskem bez letování</t>
  </si>
  <si>
    <t>-676795592</t>
  </si>
  <si>
    <t>Ukončení kabelů smršťovací záklopkou nebo páskou se zapojením bez letování, počtu a průřezu žil 4x16 mm2</t>
  </si>
  <si>
    <t>41</t>
  </si>
  <si>
    <t>741132134</t>
  </si>
  <si>
    <t>Ukončení kabelů 4x25 mm2 smršťovací záklopkou nebo páskem bez letování</t>
  </si>
  <si>
    <t>-602573407</t>
  </si>
  <si>
    <t>Ukončení kabelů smršťovací záklopkou nebo páskou se zapojením bez letování, počtu a průřezu žil 4x25 mm2</t>
  </si>
  <si>
    <t>42</t>
  </si>
  <si>
    <t>741210001</t>
  </si>
  <si>
    <t>Montáž rozvodnice oceloplechová nebo plastová běžná do 20 kg</t>
  </si>
  <si>
    <t>523732251</t>
  </si>
  <si>
    <t>Montáž rozvodnic oceloplechových nebo plastových bez zapojení vodičů běžných, hmotnosti do 20 kg</t>
  </si>
  <si>
    <t>43</t>
  </si>
  <si>
    <t>357131_R1</t>
  </si>
  <si>
    <t>rozvodnice RITS dle TOS č. DSO01.3/2</t>
  </si>
  <si>
    <t>1418537790</t>
  </si>
  <si>
    <t>44</t>
  </si>
  <si>
    <t>741210211_D</t>
  </si>
  <si>
    <t>Demontáž rozváděč skříňový nebo panelový nedělitelný do 500 kg</t>
  </si>
  <si>
    <t>1622796787</t>
  </si>
  <si>
    <t>Montáž rozváděčů skříňových nebo panelových bez zapojení vodičů nedělitelných, hmotnosti do 500 kg</t>
  </si>
  <si>
    <t>45</t>
  </si>
  <si>
    <t>741210211</t>
  </si>
  <si>
    <t>Montáž rozváděč skříňový nebo panelový nedělitelný do 500 kg</t>
  </si>
  <si>
    <t>-818760040</t>
  </si>
  <si>
    <t>46</t>
  </si>
  <si>
    <t>357131_R2</t>
  </si>
  <si>
    <t>doplnění rozvaděče RCZ dle TOS č. DSO01.3.1</t>
  </si>
  <si>
    <t>1270967848</t>
  </si>
  <si>
    <t>47</t>
  </si>
  <si>
    <t>741231002</t>
  </si>
  <si>
    <t>Montáž svorkovnice do rozvaděčů - řadová vodič do 6 mm2 se zapojením vodičů</t>
  </si>
  <si>
    <t>1577024088</t>
  </si>
  <si>
    <t>Montáž svorkovnic do rozváděčů s popisnými štítky se zapojením vodičů na jedné straně řadových, průřezové plochy vodičů do 6 mm2</t>
  </si>
  <si>
    <t>48</t>
  </si>
  <si>
    <t>34562174</t>
  </si>
  <si>
    <t>svornice řadová šroubovací nízkého napětí a průřezem vodiče 6mm2</t>
  </si>
  <si>
    <t>-535375545</t>
  </si>
  <si>
    <t xml:space="preserve">Poznámka k položce:_x000D_
1. SEZ RS 6/1 Řadová svorka, šedá            - 4 ks_x000D_
2. SEZ RS 6/1 Řadová svorka, modrá          - 4 ks_x000D_
3. SEZ RS 6/1 Řadová svorka, žlutozelená  - 4 ks	</t>
  </si>
  <si>
    <t>49</t>
  </si>
  <si>
    <t>741310001</t>
  </si>
  <si>
    <t>Montáž vypínač nástěnný 1-jednopólový prostředí normální</t>
  </si>
  <si>
    <t>1364637697</t>
  </si>
  <si>
    <t>Montáž spínačů jedno nebo dvoupólových nástěnných se zapojením vodičů, pro prostředí normální vypínačů, řazení 1-jednopólových</t>
  </si>
  <si>
    <t>50</t>
  </si>
  <si>
    <t>ABB.355301929B</t>
  </si>
  <si>
    <t>Spínač jednopólový, řazení 1, IP44</t>
  </si>
  <si>
    <t>1087549364</t>
  </si>
  <si>
    <t>51</t>
  </si>
  <si>
    <t>741310022</t>
  </si>
  <si>
    <t>Montáž přepínač nástěnný 6-střídavý prostředí normální</t>
  </si>
  <si>
    <t>880884299</t>
  </si>
  <si>
    <t>Montáž spínačů jedno nebo dvoupólových nástěnných se zapojením vodičů, pro prostředí normální přepínačů, řazení 6-střídavých</t>
  </si>
  <si>
    <t>52</t>
  </si>
  <si>
    <t>ABB.355306929B</t>
  </si>
  <si>
    <t>Přepínač střídavý, řazení 6, IP44</t>
  </si>
  <si>
    <t>1133255548</t>
  </si>
  <si>
    <t>53</t>
  </si>
  <si>
    <t>741313073</t>
  </si>
  <si>
    <t>Montáž zásuvka chráněná v krabici šroubové připojení 2P+PE dvojí zapojení prostředí základní, vlhké</t>
  </si>
  <si>
    <t>-1403776031</t>
  </si>
  <si>
    <t>Montáž zásuvek domovních se zapojením vodičů šroubové připojení chráněných v krabici 10/16 A, pro prostředí normální, provedení 2P + PE dvojí zapojení pro průběžnou montáž</t>
  </si>
  <si>
    <t>54</t>
  </si>
  <si>
    <t>ABB.55182929B</t>
  </si>
  <si>
    <t>Zásuvka jednonásobná s víčkem, IP44</t>
  </si>
  <si>
    <t>-1677720464</t>
  </si>
  <si>
    <t>55</t>
  </si>
  <si>
    <t>ABB.55182969B</t>
  </si>
  <si>
    <t>Zásuvka jednonásobná, pro průběžnou montáž, IP44</t>
  </si>
  <si>
    <t>825817666</t>
  </si>
  <si>
    <t>56</t>
  </si>
  <si>
    <t>ABB.55182029B</t>
  </si>
  <si>
    <t>Zásuvka dvojnásobná, IP44</t>
  </si>
  <si>
    <t>970634702</t>
  </si>
  <si>
    <t>57</t>
  </si>
  <si>
    <t>741320042_R</t>
  </si>
  <si>
    <t>Montáž pojistka - patrona válcová</t>
  </si>
  <si>
    <t>405471489</t>
  </si>
  <si>
    <t>Poznámka k položce:_x000D_
Doplnění rozváděče R04/01</t>
  </si>
  <si>
    <t>58</t>
  </si>
  <si>
    <t>8500150940</t>
  </si>
  <si>
    <t>Vložka pojistková PV22 40 A</t>
  </si>
  <si>
    <t>-1858886243</t>
  </si>
  <si>
    <t>59</t>
  </si>
  <si>
    <t>741320181_R</t>
  </si>
  <si>
    <t>Montáž odpínačů třípólových nn do 125 A bez krytu</t>
  </si>
  <si>
    <t>1744981956</t>
  </si>
  <si>
    <t>Poznámka k položce:_x000D_
Doplnění rozvaděče R04/01</t>
  </si>
  <si>
    <t>60</t>
  </si>
  <si>
    <t>8500134260</t>
  </si>
  <si>
    <t>Odpínač pojistkový OPVP22-3</t>
  </si>
  <si>
    <t>600777792</t>
  </si>
  <si>
    <t>61</t>
  </si>
  <si>
    <t>741320181</t>
  </si>
  <si>
    <t>Montáž jističů třípólových nn do 125 A bez krytu</t>
  </si>
  <si>
    <t>-1542001347</t>
  </si>
  <si>
    <t>Montáž jističů se zapojením vodičů třípólových nn do 125 A bez krytu</t>
  </si>
  <si>
    <t>Poznámka k položce:_x000D_
Výměna jištění v elektroměrové skříni</t>
  </si>
  <si>
    <t>62</t>
  </si>
  <si>
    <t>OEZ43220</t>
  </si>
  <si>
    <t>Jistič LTN-80B-3</t>
  </si>
  <si>
    <t>-1867473464</t>
  </si>
  <si>
    <t>63</t>
  </si>
  <si>
    <t>741331033</t>
  </si>
  <si>
    <t>Montáž elektroměru vysílacího bez zapojení vodičů</t>
  </si>
  <si>
    <t>-1208549826</t>
  </si>
  <si>
    <t>Montáž měřicích přístrojů bez zapojení vodičů elektroměru vysílacího</t>
  </si>
  <si>
    <t>64</t>
  </si>
  <si>
    <t>E374</t>
  </si>
  <si>
    <t>ELEKTROMĚR PRO380-MOD 0,25-100A MODBUS</t>
  </si>
  <si>
    <t>1585242635</t>
  </si>
  <si>
    <t>Poznámka k položce:_x000D_
Elektroměr „PRO380-MOD výrobce INEPRO, komunikace MODBUS, RS-485INEPRO. (úředně ověřený s českým protokolem o ověření stanoveného měřidla) pro měření spotřeby elektrické energie (osvětlení, zásuvky, technologie) s napojením do energetického systému AISYS</t>
  </si>
  <si>
    <t>65</t>
  </si>
  <si>
    <t>741350172_D</t>
  </si>
  <si>
    <t>Demontáž transformátor třífázový nn od 5 kVA do 300 kg bez zapojení vodičů</t>
  </si>
  <si>
    <t>-3666785</t>
  </si>
  <si>
    <t>Dontáž třífázových transformátorů nn bez zapojení vodičů výkonu od 5 kVA, hmotnosti do 300 kg</t>
  </si>
  <si>
    <t>66</t>
  </si>
  <si>
    <t>741350172</t>
  </si>
  <si>
    <t>Montáž transformátor třífázový nn od 5 kVA do 300 kg bez zapojení vodičů</t>
  </si>
  <si>
    <t>-153087491</t>
  </si>
  <si>
    <t>Montáž třífázových transformátorů nn bez zapojení vodičů výkonu od 5 kVA, hmotnosti do 300 kg</t>
  </si>
  <si>
    <t>67</t>
  </si>
  <si>
    <t>374225_R</t>
  </si>
  <si>
    <t>transformátor oddělovací 3x400/231V / 3x400/231V AC, 50 kVA, 50 Hz, YNyn0, IP00 dle TOS č. DSO01.3/3</t>
  </si>
  <si>
    <t>1102389834</t>
  </si>
  <si>
    <t>68</t>
  </si>
  <si>
    <t>741371104</t>
  </si>
  <si>
    <t>Montáž svítidlo zářivkové průmyslové stropní přisazené 2 zdroje s krytem</t>
  </si>
  <si>
    <t>-833840145</t>
  </si>
  <si>
    <t>Montáž svítidel zářivkových se zapojením vodičů průmyslových stropních přisazených 2 zdroje s krytem</t>
  </si>
  <si>
    <t>69</t>
  </si>
  <si>
    <t>34833206</t>
  </si>
  <si>
    <t>svítidlo zářivkové průmyslové prachotěsné IP54, 2x36W, délka 1280mm</t>
  </si>
  <si>
    <t>-991330330</t>
  </si>
  <si>
    <t>Poznámka k položce:_x000D_
Svítidlo včetně zdrojů a recyklačních poplatků</t>
  </si>
  <si>
    <t>70</t>
  </si>
  <si>
    <t>741410001</t>
  </si>
  <si>
    <t>Montáž vodič uzemňovací pásek D do 120 mm2 na povrchu</t>
  </si>
  <si>
    <t>1286535933</t>
  </si>
  <si>
    <t>Montáž uzemňovacího vedení s upevněním, propojením a připojením pomocí svorek na povrchu pásku průřezu do 120 mm2</t>
  </si>
  <si>
    <t>71</t>
  </si>
  <si>
    <t>35442062</t>
  </si>
  <si>
    <t>pás zemnící 30x4mm FeZn</t>
  </si>
  <si>
    <t>kg</t>
  </si>
  <si>
    <t>-1420233265</t>
  </si>
  <si>
    <t>72</t>
  </si>
  <si>
    <t>35441660</t>
  </si>
  <si>
    <t>podpěra vedení FeZn na konstrukce pro zemní pásek 30x4mm</t>
  </si>
  <si>
    <t>-1447936557</t>
  </si>
  <si>
    <t>73</t>
  </si>
  <si>
    <t>741810002</t>
  </si>
  <si>
    <t>Celková prohlídka elektrického rozvodu a zařízení do 500 000,- Kč</t>
  </si>
  <si>
    <t>880958021</t>
  </si>
  <si>
    <t>Zkoušky a prohlídky elektrických rozvodů a zařízení celková prohlídka a vyhotovení revizní zprávy pro objem montážních prací přes 100 do 500 tis. Kč</t>
  </si>
  <si>
    <t>74</t>
  </si>
  <si>
    <t>741910413</t>
  </si>
  <si>
    <t>Montáž žlab kovový šířky do 125 mm bez víka</t>
  </si>
  <si>
    <t>1526262275</t>
  </si>
  <si>
    <t>Montáž žlabů bez stojiny a výložníků kovových s podpěrkami a příslušenstvím bez víka, šířky do 125 mm</t>
  </si>
  <si>
    <t>75</t>
  </si>
  <si>
    <t>34575492_R</t>
  </si>
  <si>
    <t>žlab kabelový pozinkovaný 2m/ks 50X125 včetně příslušenství dle výpisu montážního materiálu</t>
  </si>
  <si>
    <t>-1410389883</t>
  </si>
  <si>
    <t xml:space="preserve">Poznámka k položce:_x000D_
1. Kabelový žlab ocelový 125/50 - 30 m_x000D_
2. Koleno 90° - K 125/50               - 8 ks_x000D_
3. T-kus T 125/50	                      - 2 ks_x000D_
4. Spojka S 100                            - 30 ks_x000D_
5. Přepážka PRž 50                      - 30 m_x000D_
6. Spojovací materiál                    -  1 kpl_x000D_
_x000D_
</t>
  </si>
  <si>
    <t>76</t>
  </si>
  <si>
    <t>34571_R</t>
  </si>
  <si>
    <t>příchytky a držáky pro uchycení kabelů</t>
  </si>
  <si>
    <t>-850553696</t>
  </si>
  <si>
    <t>krabice elektroinstalační do zateplení, 120x120mm, hloubka 200mm</t>
  </si>
  <si>
    <t>77</t>
  </si>
  <si>
    <t>34572_R</t>
  </si>
  <si>
    <t>drobný montážní a podružný materiál</t>
  </si>
  <si>
    <t>-883901181</t>
  </si>
  <si>
    <t>751</t>
  </si>
  <si>
    <t>Vzduchotechnika</t>
  </si>
  <si>
    <t>78</t>
  </si>
  <si>
    <t>751_1R</t>
  </si>
  <si>
    <t>Demontáž  stávajícího zařízení a převoz zařízení na nové místo</t>
  </si>
  <si>
    <t>-1100450223</t>
  </si>
  <si>
    <t>79</t>
  </si>
  <si>
    <t>751_2R</t>
  </si>
  <si>
    <t>Montáž převezeného zařízení, dodávka a montáž nového potrubí včetně odtlakování a doplnění chladiva</t>
  </si>
  <si>
    <t>-1813141170</t>
  </si>
  <si>
    <t>80</t>
  </si>
  <si>
    <t>751_3R</t>
  </si>
  <si>
    <t>Průrazy a zapravení prostupů – součást dod. VZT – viz. požadavky na profese</t>
  </si>
  <si>
    <t>746138289</t>
  </si>
  <si>
    <t>81</t>
  </si>
  <si>
    <t>751_4R</t>
  </si>
  <si>
    <t>Uvedení do provozu</t>
  </si>
  <si>
    <t>1213487126</t>
  </si>
  <si>
    <t>763</t>
  </si>
  <si>
    <t>Konstrukce suché výstavby</t>
  </si>
  <si>
    <t>82</t>
  </si>
  <si>
    <t>763114111</t>
  </si>
  <si>
    <t>SDK příčka bezpečnostní tl 127 mm 1xplech profil CW+UW 75 desky 2xA 12,5 TI 75 mm EI 60 53 dB</t>
  </si>
  <si>
    <t>1303969962</t>
  </si>
  <si>
    <t>0,9*1,970</t>
  </si>
  <si>
    <t>83</t>
  </si>
  <si>
    <t>998763401</t>
  </si>
  <si>
    <t>Přesun hmot procentní pro sádrokartonové konstrukce v objektech v do 6 m</t>
  </si>
  <si>
    <t>%</t>
  </si>
  <si>
    <t>-805625188</t>
  </si>
  <si>
    <t>767</t>
  </si>
  <si>
    <t>Konstrukce zámečnické</t>
  </si>
  <si>
    <t>84</t>
  </si>
  <si>
    <t>767590120</t>
  </si>
  <si>
    <t>Dodávka a montáž zdvojené podlahy - pochůzí ocelová konstrukce šroubovaná s nastavitelnými sloupky v rastru 600x600 a dřevotřískovými deskami tl. 38mm vč. antistatické PVC podlahové krytiny</t>
  </si>
  <si>
    <t>2099402066</t>
  </si>
  <si>
    <t>85</t>
  </si>
  <si>
    <t>998767201</t>
  </si>
  <si>
    <t>Přesun hmot procentní pro zámečnické konstrukce v objektech v do 6 m</t>
  </si>
  <si>
    <t>-2082938247</t>
  </si>
  <si>
    <t>776</t>
  </si>
  <si>
    <t>Podlahy povlakové</t>
  </si>
  <si>
    <t>86</t>
  </si>
  <si>
    <t>776561200</t>
  </si>
  <si>
    <t>Lepení pásů povlakových podlah z přírodního nebo korkového linolea elektrostaticky vodivých</t>
  </si>
  <si>
    <t>1334120138</t>
  </si>
  <si>
    <t>11,6</t>
  </si>
  <si>
    <t>87</t>
  </si>
  <si>
    <t>617310610</t>
  </si>
  <si>
    <t>Antistatické PVC podlahová krytina</t>
  </si>
  <si>
    <t>680394816</t>
  </si>
  <si>
    <t>88</t>
  </si>
  <si>
    <t>998776201</t>
  </si>
  <si>
    <t>Přesun hmot procentní pro podlahy povlakové v objektech v do 6 m</t>
  </si>
  <si>
    <t>-182568864</t>
  </si>
  <si>
    <t>777</t>
  </si>
  <si>
    <t>Podlahy lité</t>
  </si>
  <si>
    <t>89</t>
  </si>
  <si>
    <t>777551112</t>
  </si>
  <si>
    <t>Podlahy lité tloušťky 5 mm Nivelit plus - samonivelační stěrka</t>
  </si>
  <si>
    <t>453655909</t>
  </si>
  <si>
    <t>90</t>
  </si>
  <si>
    <t>777615217</t>
  </si>
  <si>
    <t xml:space="preserve">Nátěry epoxidové podlah betonových dvojnásobné </t>
  </si>
  <si>
    <t>-251275130</t>
  </si>
  <si>
    <t>27,600*2</t>
  </si>
  <si>
    <t>91</t>
  </si>
  <si>
    <t>777651900</t>
  </si>
  <si>
    <t>Penetrační nátěr 2x</t>
  </si>
  <si>
    <t>1263109585</t>
  </si>
  <si>
    <t>92</t>
  </si>
  <si>
    <t>998777201</t>
  </si>
  <si>
    <t>Přesun hmot procentní pro podlahy lité v objektech v do 6 m</t>
  </si>
  <si>
    <t>-2098148582</t>
  </si>
  <si>
    <t>784</t>
  </si>
  <si>
    <t>Dokončovací práce - malby</t>
  </si>
  <si>
    <t>93</t>
  </si>
  <si>
    <t>784401801</t>
  </si>
  <si>
    <t>Odstranění maleb obroušením a oprášením v místnostech v do 3,8 m</t>
  </si>
  <si>
    <t>-1056803001</t>
  </si>
  <si>
    <t>94</t>
  </si>
  <si>
    <t>784402801</t>
  </si>
  <si>
    <t>Odstranění maleb oškrabáním v místnostech v do 3,8 m</t>
  </si>
  <si>
    <t>363633551</t>
  </si>
  <si>
    <t>95</t>
  </si>
  <si>
    <t>784453601</t>
  </si>
  <si>
    <t>Malby směsi tekuté hlinkové bílé dvojnásobné v místnostech v do 3,8 m</t>
  </si>
  <si>
    <t>1696790905</t>
  </si>
  <si>
    <t>3,90*3,720*2</t>
  </si>
  <si>
    <t>Práce a dodávky M</t>
  </si>
  <si>
    <t>22-M</t>
  </si>
  <si>
    <t>Montáže technologických zařízení pro dopravní stavby</t>
  </si>
  <si>
    <t>96</t>
  </si>
  <si>
    <t>220890401</t>
  </si>
  <si>
    <t>Vyhotovení protokolu UTZ pro silnoproudá zařízení a zdroje</t>
  </si>
  <si>
    <t>266452561</t>
  </si>
  <si>
    <t>Vyhotovení protokolu UTZ včetně funkční zkoušky, posouzení a vyhodnocení podkladů, vypracování protokolu, evidence protokolu pro silnoproudá zařízení a zdroje</t>
  </si>
  <si>
    <t>HZS</t>
  </si>
  <si>
    <t>Hodinové zúčtovací sazby</t>
  </si>
  <si>
    <t>97</t>
  </si>
  <si>
    <t>HZS2221_1</t>
  </si>
  <si>
    <t>Hodinová zúčtovací sazba elektrikář- demontáž stávající elektroinstalace</t>
  </si>
  <si>
    <t>hod</t>
  </si>
  <si>
    <t>512</t>
  </si>
  <si>
    <t>-1927639551</t>
  </si>
  <si>
    <t>Hodinové zúčtovací sazby profesí PSV  provádění stavebních instalací elektrikář</t>
  </si>
  <si>
    <t>98</t>
  </si>
  <si>
    <t>HZS2222_1</t>
  </si>
  <si>
    <t>Hodinová zúčtovací sazba elektrikář odborný - práce nezahrnuté v ceníkových položkách</t>
  </si>
  <si>
    <t>1583973225</t>
  </si>
  <si>
    <t>Hodinové zúčtovací sazby profesí PSV  provádění stavebních instalací elektrikář odborný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</si>
</sst>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4" fontId="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1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 wrapText="1"/>
    </xf>
    <xf numFmtId="0" fontId="22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2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1"/>
      <c r="AQ5" s="21"/>
      <c r="AR5" s="19"/>
      <c r="BE5" s="290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1"/>
      <c r="AQ6" s="21"/>
      <c r="AR6" s="19"/>
      <c r="BE6" s="291"/>
      <c r="BS6" s="16" t="s">
        <v>18</v>
      </c>
    </row>
    <row r="7" spans="1:74" s="1" customFormat="1" ht="12" customHeight="1">
      <c r="B7" s="20"/>
      <c r="C7" s="21"/>
      <c r="D7" s="28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</v>
      </c>
      <c r="AO7" s="21"/>
      <c r="AP7" s="21"/>
      <c r="AQ7" s="21"/>
      <c r="AR7" s="19"/>
      <c r="BE7" s="291"/>
      <c r="BS7" s="16" t="s">
        <v>21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91"/>
      <c r="BS8" s="16" t="s">
        <v>26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91"/>
      <c r="BS9" s="16" t="s">
        <v>27</v>
      </c>
    </row>
    <row r="10" spans="1:74" s="1" customFormat="1" ht="12" customHeight="1">
      <c r="B10" s="20"/>
      <c r="C10" s="21"/>
      <c r="D10" s="28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291"/>
      <c r="BS10" s="16" t="s">
        <v>18</v>
      </c>
    </row>
    <row r="11" spans="1:74" s="1" customFormat="1" ht="18.399999999999999" customHeight="1">
      <c r="B11" s="20"/>
      <c r="C11" s="21"/>
      <c r="D11" s="21"/>
      <c r="E11" s="26" t="s">
        <v>30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31</v>
      </c>
      <c r="AL11" s="21"/>
      <c r="AM11" s="21"/>
      <c r="AN11" s="26" t="s">
        <v>1</v>
      </c>
      <c r="AO11" s="21"/>
      <c r="AP11" s="21"/>
      <c r="AQ11" s="21"/>
      <c r="AR11" s="19"/>
      <c r="BE11" s="291"/>
      <c r="BS11" s="16" t="s">
        <v>18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91"/>
      <c r="BS12" s="16" t="s">
        <v>18</v>
      </c>
    </row>
    <row r="13" spans="1:74" s="1" customFormat="1" ht="12" customHeight="1">
      <c r="B13" s="20"/>
      <c r="C13" s="21"/>
      <c r="D13" s="28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29</v>
      </c>
      <c r="AL13" s="21"/>
      <c r="AM13" s="21"/>
      <c r="AN13" s="30" t="s">
        <v>33</v>
      </c>
      <c r="AO13" s="21"/>
      <c r="AP13" s="21"/>
      <c r="AQ13" s="21"/>
      <c r="AR13" s="19"/>
      <c r="BE13" s="291"/>
      <c r="BS13" s="16" t="s">
        <v>18</v>
      </c>
    </row>
    <row r="14" spans="1:74" ht="12.75">
      <c r="B14" s="20"/>
      <c r="C14" s="21"/>
      <c r="D14" s="21"/>
      <c r="E14" s="296" t="s">
        <v>33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8" t="s">
        <v>31</v>
      </c>
      <c r="AL14" s="21"/>
      <c r="AM14" s="21"/>
      <c r="AN14" s="30" t="s">
        <v>33</v>
      </c>
      <c r="AO14" s="21"/>
      <c r="AP14" s="21"/>
      <c r="AQ14" s="21"/>
      <c r="AR14" s="19"/>
      <c r="BE14" s="291"/>
      <c r="BS14" s="16" t="s">
        <v>18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91"/>
      <c r="BS15" s="16" t="s">
        <v>4</v>
      </c>
    </row>
    <row r="16" spans="1:74" s="1" customFormat="1" ht="12" customHeight="1">
      <c r="B16" s="20"/>
      <c r="C16" s="21"/>
      <c r="D16" s="28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29</v>
      </c>
      <c r="AL16" s="21"/>
      <c r="AM16" s="21"/>
      <c r="AN16" s="26" t="s">
        <v>1</v>
      </c>
      <c r="AO16" s="21"/>
      <c r="AP16" s="21"/>
      <c r="AQ16" s="21"/>
      <c r="AR16" s="19"/>
      <c r="BE16" s="291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31</v>
      </c>
      <c r="AL17" s="21"/>
      <c r="AM17" s="21"/>
      <c r="AN17" s="26" t="s">
        <v>1</v>
      </c>
      <c r="AO17" s="21"/>
      <c r="AP17" s="21"/>
      <c r="AQ17" s="21"/>
      <c r="AR17" s="19"/>
      <c r="BE17" s="291"/>
      <c r="BS17" s="16" t="s">
        <v>35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91"/>
      <c r="BS18" s="16" t="s">
        <v>6</v>
      </c>
    </row>
    <row r="19" spans="1:71" s="1" customFormat="1" ht="12" customHeight="1">
      <c r="B19" s="20"/>
      <c r="C19" s="21"/>
      <c r="D19" s="28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291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31</v>
      </c>
      <c r="AL20" s="21"/>
      <c r="AM20" s="21"/>
      <c r="AN20" s="26" t="s">
        <v>1</v>
      </c>
      <c r="AO20" s="21"/>
      <c r="AP20" s="21"/>
      <c r="AQ20" s="21"/>
      <c r="AR20" s="19"/>
      <c r="BE20" s="291"/>
      <c r="BS20" s="16" t="s">
        <v>35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91"/>
    </row>
    <row r="22" spans="1:71" s="1" customFormat="1" ht="12" customHeight="1">
      <c r="B22" s="20"/>
      <c r="C22" s="21"/>
      <c r="D22" s="28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91"/>
    </row>
    <row r="23" spans="1:71" s="1" customFormat="1" ht="16.5" customHeight="1">
      <c r="B23" s="20"/>
      <c r="C23" s="21"/>
      <c r="D23" s="21"/>
      <c r="E23" s="298" t="s">
        <v>1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1"/>
      <c r="AP23" s="21"/>
      <c r="AQ23" s="21"/>
      <c r="AR23" s="19"/>
      <c r="BE23" s="291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91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91"/>
    </row>
    <row r="26" spans="1:71" s="1" customFormat="1" ht="14.45" customHeight="1">
      <c r="B26" s="20"/>
      <c r="C26" s="21"/>
      <c r="D26" s="33" t="s">
        <v>38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99">
        <f>ROUND(AG94,2)</f>
        <v>0</v>
      </c>
      <c r="AL26" s="294"/>
      <c r="AM26" s="294"/>
      <c r="AN26" s="294"/>
      <c r="AO26" s="294"/>
      <c r="AP26" s="21"/>
      <c r="AQ26" s="21"/>
      <c r="AR26" s="19"/>
      <c r="BE26" s="291"/>
    </row>
    <row r="27" spans="1:71" s="1" customFormat="1" ht="14.45" customHeight="1">
      <c r="B27" s="20"/>
      <c r="C27" s="21"/>
      <c r="D27" s="33" t="s">
        <v>39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99">
        <f>ROUND(AG97, 2)</f>
        <v>0</v>
      </c>
      <c r="AL27" s="299"/>
      <c r="AM27" s="299"/>
      <c r="AN27" s="299"/>
      <c r="AO27" s="299"/>
      <c r="AP27" s="21"/>
      <c r="AQ27" s="21"/>
      <c r="AR27" s="19"/>
      <c r="BE27" s="291"/>
    </row>
    <row r="28" spans="1:71" s="2" customFormat="1" ht="6.95" customHeigh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91"/>
    </row>
    <row r="29" spans="1:71" s="2" customFormat="1" ht="25.9" customHeight="1">
      <c r="A29" s="34"/>
      <c r="B29" s="35"/>
      <c r="C29" s="36"/>
      <c r="D29" s="38" t="s">
        <v>40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00">
        <f>ROUND(AK26 + AK27, 2)</f>
        <v>0</v>
      </c>
      <c r="AL29" s="301"/>
      <c r="AM29" s="301"/>
      <c r="AN29" s="301"/>
      <c r="AO29" s="301"/>
      <c r="AP29" s="36"/>
      <c r="AQ29" s="36"/>
      <c r="AR29" s="37"/>
      <c r="BE29" s="291"/>
    </row>
    <row r="30" spans="1:71" s="2" customFormat="1" ht="6.95" customHeight="1">
      <c r="A30" s="34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91"/>
    </row>
    <row r="31" spans="1:71" s="2" customFormat="1" ht="12.75">
      <c r="A31" s="34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02" t="s">
        <v>41</v>
      </c>
      <c r="M31" s="302"/>
      <c r="N31" s="302"/>
      <c r="O31" s="302"/>
      <c r="P31" s="302"/>
      <c r="Q31" s="36"/>
      <c r="R31" s="36"/>
      <c r="S31" s="36"/>
      <c r="T31" s="36"/>
      <c r="U31" s="36"/>
      <c r="V31" s="36"/>
      <c r="W31" s="302" t="s">
        <v>42</v>
      </c>
      <c r="X31" s="302"/>
      <c r="Y31" s="302"/>
      <c r="Z31" s="302"/>
      <c r="AA31" s="302"/>
      <c r="AB31" s="302"/>
      <c r="AC31" s="302"/>
      <c r="AD31" s="302"/>
      <c r="AE31" s="302"/>
      <c r="AF31" s="36"/>
      <c r="AG31" s="36"/>
      <c r="AH31" s="36"/>
      <c r="AI31" s="36"/>
      <c r="AJ31" s="36"/>
      <c r="AK31" s="302" t="s">
        <v>43</v>
      </c>
      <c r="AL31" s="302"/>
      <c r="AM31" s="302"/>
      <c r="AN31" s="302"/>
      <c r="AO31" s="302"/>
      <c r="AP31" s="36"/>
      <c r="AQ31" s="36"/>
      <c r="AR31" s="37"/>
      <c r="BE31" s="291"/>
    </row>
    <row r="32" spans="1:71" s="3" customFormat="1" ht="14.45" customHeight="1">
      <c r="B32" s="40"/>
      <c r="C32" s="41"/>
      <c r="D32" s="28" t="s">
        <v>44</v>
      </c>
      <c r="E32" s="41"/>
      <c r="F32" s="28" t="s">
        <v>45</v>
      </c>
      <c r="G32" s="41"/>
      <c r="H32" s="41"/>
      <c r="I32" s="41"/>
      <c r="J32" s="41"/>
      <c r="K32" s="41"/>
      <c r="L32" s="303">
        <v>0.21</v>
      </c>
      <c r="M32" s="304"/>
      <c r="N32" s="304"/>
      <c r="O32" s="304"/>
      <c r="P32" s="304"/>
      <c r="Q32" s="41"/>
      <c r="R32" s="41"/>
      <c r="S32" s="41"/>
      <c r="T32" s="41"/>
      <c r="U32" s="41"/>
      <c r="V32" s="41"/>
      <c r="W32" s="305">
        <f>ROUND(AZ94 + SUM(CD97:CD110), 2)</f>
        <v>0</v>
      </c>
      <c r="X32" s="304"/>
      <c r="Y32" s="304"/>
      <c r="Z32" s="304"/>
      <c r="AA32" s="304"/>
      <c r="AB32" s="304"/>
      <c r="AC32" s="304"/>
      <c r="AD32" s="304"/>
      <c r="AE32" s="304"/>
      <c r="AF32" s="41"/>
      <c r="AG32" s="41"/>
      <c r="AH32" s="41"/>
      <c r="AI32" s="41"/>
      <c r="AJ32" s="41"/>
      <c r="AK32" s="305">
        <f>ROUND(AV94 + SUM(BY97:BY110), 2)</f>
        <v>0</v>
      </c>
      <c r="AL32" s="304"/>
      <c r="AM32" s="304"/>
      <c r="AN32" s="304"/>
      <c r="AO32" s="304"/>
      <c r="AP32" s="41"/>
      <c r="AQ32" s="41"/>
      <c r="AR32" s="42"/>
      <c r="BE32" s="292"/>
    </row>
    <row r="33" spans="1:57" s="3" customFormat="1" ht="14.45" customHeight="1">
      <c r="B33" s="40"/>
      <c r="C33" s="41"/>
      <c r="D33" s="41"/>
      <c r="E33" s="41"/>
      <c r="F33" s="28" t="s">
        <v>46</v>
      </c>
      <c r="G33" s="41"/>
      <c r="H33" s="41"/>
      <c r="I33" s="41"/>
      <c r="J33" s="41"/>
      <c r="K33" s="41"/>
      <c r="L33" s="303">
        <v>0.15</v>
      </c>
      <c r="M33" s="304"/>
      <c r="N33" s="304"/>
      <c r="O33" s="304"/>
      <c r="P33" s="304"/>
      <c r="Q33" s="41"/>
      <c r="R33" s="41"/>
      <c r="S33" s="41"/>
      <c r="T33" s="41"/>
      <c r="U33" s="41"/>
      <c r="V33" s="41"/>
      <c r="W33" s="305">
        <f>ROUND(BA94 + SUM(CE97:CE110), 2)</f>
        <v>0</v>
      </c>
      <c r="X33" s="304"/>
      <c r="Y33" s="304"/>
      <c r="Z33" s="304"/>
      <c r="AA33" s="304"/>
      <c r="AB33" s="304"/>
      <c r="AC33" s="304"/>
      <c r="AD33" s="304"/>
      <c r="AE33" s="304"/>
      <c r="AF33" s="41"/>
      <c r="AG33" s="41"/>
      <c r="AH33" s="41"/>
      <c r="AI33" s="41"/>
      <c r="AJ33" s="41"/>
      <c r="AK33" s="305">
        <f>ROUND(AW94 + SUM(BZ97:BZ110), 2)</f>
        <v>0</v>
      </c>
      <c r="AL33" s="304"/>
      <c r="AM33" s="304"/>
      <c r="AN33" s="304"/>
      <c r="AO33" s="304"/>
      <c r="AP33" s="41"/>
      <c r="AQ33" s="41"/>
      <c r="AR33" s="42"/>
      <c r="BE33" s="292"/>
    </row>
    <row r="34" spans="1:57" s="3" customFormat="1" ht="14.45" hidden="1" customHeight="1">
      <c r="B34" s="40"/>
      <c r="C34" s="41"/>
      <c r="D34" s="41"/>
      <c r="E34" s="41"/>
      <c r="F34" s="28" t="s">
        <v>47</v>
      </c>
      <c r="G34" s="41"/>
      <c r="H34" s="41"/>
      <c r="I34" s="41"/>
      <c r="J34" s="41"/>
      <c r="K34" s="41"/>
      <c r="L34" s="303">
        <v>0.21</v>
      </c>
      <c r="M34" s="304"/>
      <c r="N34" s="304"/>
      <c r="O34" s="304"/>
      <c r="P34" s="304"/>
      <c r="Q34" s="41"/>
      <c r="R34" s="41"/>
      <c r="S34" s="41"/>
      <c r="T34" s="41"/>
      <c r="U34" s="41"/>
      <c r="V34" s="41"/>
      <c r="W34" s="305">
        <f>ROUND(BB94 + SUM(CF97:CF110), 2)</f>
        <v>0</v>
      </c>
      <c r="X34" s="304"/>
      <c r="Y34" s="304"/>
      <c r="Z34" s="304"/>
      <c r="AA34" s="304"/>
      <c r="AB34" s="304"/>
      <c r="AC34" s="304"/>
      <c r="AD34" s="304"/>
      <c r="AE34" s="304"/>
      <c r="AF34" s="41"/>
      <c r="AG34" s="41"/>
      <c r="AH34" s="41"/>
      <c r="AI34" s="41"/>
      <c r="AJ34" s="41"/>
      <c r="AK34" s="305">
        <v>0</v>
      </c>
      <c r="AL34" s="304"/>
      <c r="AM34" s="304"/>
      <c r="AN34" s="304"/>
      <c r="AO34" s="304"/>
      <c r="AP34" s="41"/>
      <c r="AQ34" s="41"/>
      <c r="AR34" s="42"/>
      <c r="BE34" s="292"/>
    </row>
    <row r="35" spans="1:57" s="3" customFormat="1" ht="14.45" hidden="1" customHeight="1">
      <c r="B35" s="40"/>
      <c r="C35" s="41"/>
      <c r="D35" s="41"/>
      <c r="E35" s="41"/>
      <c r="F35" s="28" t="s">
        <v>48</v>
      </c>
      <c r="G35" s="41"/>
      <c r="H35" s="41"/>
      <c r="I35" s="41"/>
      <c r="J35" s="41"/>
      <c r="K35" s="41"/>
      <c r="L35" s="303">
        <v>0.15</v>
      </c>
      <c r="M35" s="304"/>
      <c r="N35" s="304"/>
      <c r="O35" s="304"/>
      <c r="P35" s="304"/>
      <c r="Q35" s="41"/>
      <c r="R35" s="41"/>
      <c r="S35" s="41"/>
      <c r="T35" s="41"/>
      <c r="U35" s="41"/>
      <c r="V35" s="41"/>
      <c r="W35" s="305">
        <f>ROUND(BC94 + SUM(CG97:CG110), 2)</f>
        <v>0</v>
      </c>
      <c r="X35" s="304"/>
      <c r="Y35" s="304"/>
      <c r="Z35" s="304"/>
      <c r="AA35" s="304"/>
      <c r="AB35" s="304"/>
      <c r="AC35" s="304"/>
      <c r="AD35" s="304"/>
      <c r="AE35" s="304"/>
      <c r="AF35" s="41"/>
      <c r="AG35" s="41"/>
      <c r="AH35" s="41"/>
      <c r="AI35" s="41"/>
      <c r="AJ35" s="41"/>
      <c r="AK35" s="305">
        <v>0</v>
      </c>
      <c r="AL35" s="304"/>
      <c r="AM35" s="304"/>
      <c r="AN35" s="304"/>
      <c r="AO35" s="304"/>
      <c r="AP35" s="41"/>
      <c r="AQ35" s="41"/>
      <c r="AR35" s="42"/>
    </row>
    <row r="36" spans="1:57" s="3" customFormat="1" ht="14.45" hidden="1" customHeight="1">
      <c r="B36" s="40"/>
      <c r="C36" s="41"/>
      <c r="D36" s="41"/>
      <c r="E36" s="41"/>
      <c r="F36" s="28" t="s">
        <v>49</v>
      </c>
      <c r="G36" s="41"/>
      <c r="H36" s="41"/>
      <c r="I36" s="41"/>
      <c r="J36" s="41"/>
      <c r="K36" s="41"/>
      <c r="L36" s="303">
        <v>0</v>
      </c>
      <c r="M36" s="304"/>
      <c r="N36" s="304"/>
      <c r="O36" s="304"/>
      <c r="P36" s="304"/>
      <c r="Q36" s="41"/>
      <c r="R36" s="41"/>
      <c r="S36" s="41"/>
      <c r="T36" s="41"/>
      <c r="U36" s="41"/>
      <c r="V36" s="41"/>
      <c r="W36" s="305">
        <f>ROUND(BD94 + SUM(CH97:CH110), 2)</f>
        <v>0</v>
      </c>
      <c r="X36" s="304"/>
      <c r="Y36" s="304"/>
      <c r="Z36" s="304"/>
      <c r="AA36" s="304"/>
      <c r="AB36" s="304"/>
      <c r="AC36" s="304"/>
      <c r="AD36" s="304"/>
      <c r="AE36" s="304"/>
      <c r="AF36" s="41"/>
      <c r="AG36" s="41"/>
      <c r="AH36" s="41"/>
      <c r="AI36" s="41"/>
      <c r="AJ36" s="41"/>
      <c r="AK36" s="305">
        <v>0</v>
      </c>
      <c r="AL36" s="304"/>
      <c r="AM36" s="304"/>
      <c r="AN36" s="304"/>
      <c r="AO36" s="304"/>
      <c r="AP36" s="41"/>
      <c r="AQ36" s="41"/>
      <c r="AR36" s="42"/>
    </row>
    <row r="37" spans="1:57" s="2" customFormat="1" ht="6.9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4"/>
    </row>
    <row r="38" spans="1:57" s="2" customFormat="1" ht="25.9" customHeight="1">
      <c r="A38" s="34"/>
      <c r="B38" s="35"/>
      <c r="C38" s="43"/>
      <c r="D38" s="44" t="s">
        <v>50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 t="s">
        <v>51</v>
      </c>
      <c r="U38" s="45"/>
      <c r="V38" s="45"/>
      <c r="W38" s="45"/>
      <c r="X38" s="306" t="s">
        <v>52</v>
      </c>
      <c r="Y38" s="307"/>
      <c r="Z38" s="307"/>
      <c r="AA38" s="307"/>
      <c r="AB38" s="307"/>
      <c r="AC38" s="45"/>
      <c r="AD38" s="45"/>
      <c r="AE38" s="45"/>
      <c r="AF38" s="45"/>
      <c r="AG38" s="45"/>
      <c r="AH38" s="45"/>
      <c r="AI38" s="45"/>
      <c r="AJ38" s="45"/>
      <c r="AK38" s="308">
        <f>SUM(AK29:AK36)</f>
        <v>0</v>
      </c>
      <c r="AL38" s="307"/>
      <c r="AM38" s="307"/>
      <c r="AN38" s="307"/>
      <c r="AO38" s="309"/>
      <c r="AP38" s="43"/>
      <c r="AQ38" s="43"/>
      <c r="AR38" s="37"/>
      <c r="BE38" s="34"/>
    </row>
    <row r="39" spans="1:57" s="2" customFormat="1" ht="6.95" customHeight="1">
      <c r="A39" s="34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4"/>
    </row>
    <row r="40" spans="1:57" s="2" customFormat="1" ht="14.45" customHeight="1">
      <c r="A40" s="34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4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7"/>
      <c r="C49" s="48"/>
      <c r="D49" s="49" t="s">
        <v>53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54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4"/>
      <c r="B60" s="35"/>
      <c r="C60" s="36"/>
      <c r="D60" s="52" t="s">
        <v>55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2" t="s">
        <v>56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2" t="s">
        <v>55</v>
      </c>
      <c r="AI60" s="39"/>
      <c r="AJ60" s="39"/>
      <c r="AK60" s="39"/>
      <c r="AL60" s="39"/>
      <c r="AM60" s="52" t="s">
        <v>56</v>
      </c>
      <c r="AN60" s="39"/>
      <c r="AO60" s="39"/>
      <c r="AP60" s="36"/>
      <c r="AQ60" s="36"/>
      <c r="AR60" s="37"/>
      <c r="BE60" s="34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4"/>
      <c r="B64" s="35"/>
      <c r="C64" s="36"/>
      <c r="D64" s="49" t="s">
        <v>57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58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7"/>
      <c r="BE64" s="34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4"/>
      <c r="B75" s="35"/>
      <c r="C75" s="36"/>
      <c r="D75" s="52" t="s">
        <v>55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2" t="s">
        <v>56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2" t="s">
        <v>55</v>
      </c>
      <c r="AI75" s="39"/>
      <c r="AJ75" s="39"/>
      <c r="AK75" s="39"/>
      <c r="AL75" s="39"/>
      <c r="AM75" s="52" t="s">
        <v>56</v>
      </c>
      <c r="AN75" s="39"/>
      <c r="AO75" s="39"/>
      <c r="AP75" s="36"/>
      <c r="AQ75" s="36"/>
      <c r="AR75" s="37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7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7"/>
      <c r="BE81" s="34"/>
    </row>
    <row r="82" spans="1:91" s="2" customFormat="1" ht="24.95" customHeight="1">
      <c r="A82" s="34"/>
      <c r="B82" s="35"/>
      <c r="C82" s="22" t="s">
        <v>59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4"/>
    </row>
    <row r="84" spans="1:91" s="4" customFormat="1" ht="12" customHeight="1">
      <c r="B84" s="58"/>
      <c r="C84" s="28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FE/03/20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83" t="str">
        <f>K6</f>
        <v>Měnírna Kolejní</v>
      </c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4"/>
    </row>
    <row r="87" spans="1:91" s="2" customFormat="1" ht="12" customHeight="1">
      <c r="A87" s="34"/>
      <c r="B87" s="35"/>
      <c r="C87" s="28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Měnírna Kolejní, Ostrava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24</v>
      </c>
      <c r="AJ87" s="36"/>
      <c r="AK87" s="36"/>
      <c r="AL87" s="36"/>
      <c r="AM87" s="316" t="str">
        <f>IF(AN8= "","",AN8)</f>
        <v>20.4.2020</v>
      </c>
      <c r="AN87" s="316"/>
      <c r="AO87" s="36"/>
      <c r="AP87" s="36"/>
      <c r="AQ87" s="36"/>
      <c r="AR87" s="37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4"/>
    </row>
    <row r="89" spans="1:91" s="2" customFormat="1" ht="15.2" customHeight="1">
      <c r="A89" s="34"/>
      <c r="B89" s="35"/>
      <c r="C89" s="28" t="s">
        <v>28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34</v>
      </c>
      <c r="AJ89" s="36"/>
      <c r="AK89" s="36"/>
      <c r="AL89" s="36"/>
      <c r="AM89" s="314" t="str">
        <f>IF(E17="","",E17)</f>
        <v xml:space="preserve"> </v>
      </c>
      <c r="AN89" s="315"/>
      <c r="AO89" s="315"/>
      <c r="AP89" s="315"/>
      <c r="AQ89" s="36"/>
      <c r="AR89" s="37"/>
      <c r="AS89" s="318" t="s">
        <v>60</v>
      </c>
      <c r="AT89" s="31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8" t="s">
        <v>32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36</v>
      </c>
      <c r="AJ90" s="36"/>
      <c r="AK90" s="36"/>
      <c r="AL90" s="36"/>
      <c r="AM90" s="314" t="str">
        <f>IF(E20="","",E20)</f>
        <v xml:space="preserve"> </v>
      </c>
      <c r="AN90" s="315"/>
      <c r="AO90" s="315"/>
      <c r="AP90" s="315"/>
      <c r="AQ90" s="36"/>
      <c r="AR90" s="37"/>
      <c r="AS90" s="320"/>
      <c r="AT90" s="32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322"/>
      <c r="AT91" s="32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7" t="s">
        <v>61</v>
      </c>
      <c r="D92" s="278"/>
      <c r="E92" s="278"/>
      <c r="F92" s="278"/>
      <c r="G92" s="278"/>
      <c r="H92" s="73"/>
      <c r="I92" s="282" t="s">
        <v>62</v>
      </c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311" t="s">
        <v>63</v>
      </c>
      <c r="AH92" s="278"/>
      <c r="AI92" s="278"/>
      <c r="AJ92" s="278"/>
      <c r="AK92" s="278"/>
      <c r="AL92" s="278"/>
      <c r="AM92" s="278"/>
      <c r="AN92" s="282" t="s">
        <v>64</v>
      </c>
      <c r="AO92" s="278"/>
      <c r="AP92" s="317"/>
      <c r="AQ92" s="74" t="s">
        <v>65</v>
      </c>
      <c r="AR92" s="37"/>
      <c r="AS92" s="75" t="s">
        <v>66</v>
      </c>
      <c r="AT92" s="76" t="s">
        <v>67</v>
      </c>
      <c r="AU92" s="76" t="s">
        <v>68</v>
      </c>
      <c r="AV92" s="76" t="s">
        <v>69</v>
      </c>
      <c r="AW92" s="76" t="s">
        <v>70</v>
      </c>
      <c r="AX92" s="76" t="s">
        <v>71</v>
      </c>
      <c r="AY92" s="76" t="s">
        <v>72</v>
      </c>
      <c r="AZ92" s="76" t="s">
        <v>73</v>
      </c>
      <c r="BA92" s="76" t="s">
        <v>74</v>
      </c>
      <c r="BB92" s="76" t="s">
        <v>75</v>
      </c>
      <c r="BC92" s="76" t="s">
        <v>76</v>
      </c>
      <c r="BD92" s="77" t="s">
        <v>77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78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7">
        <f>ROUND(AG95,2)</f>
        <v>0</v>
      </c>
      <c r="AH94" s="287"/>
      <c r="AI94" s="287"/>
      <c r="AJ94" s="287"/>
      <c r="AK94" s="287"/>
      <c r="AL94" s="287"/>
      <c r="AM94" s="287"/>
      <c r="AN94" s="288">
        <f>SUM(AG94,AT94)</f>
        <v>0</v>
      </c>
      <c r="AO94" s="288"/>
      <c r="AP94" s="288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ROUND(AZ94*L32,2)</f>
        <v>0</v>
      </c>
      <c r="AW94" s="88">
        <f>ROUND(BA94*L33,2)</f>
        <v>0</v>
      </c>
      <c r="AX94" s="88">
        <f>ROUND(BB94*L32,2)</f>
        <v>0</v>
      </c>
      <c r="AY94" s="88">
        <f>ROUND(BC94*L33,2)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79</v>
      </c>
      <c r="BT94" s="91" t="s">
        <v>80</v>
      </c>
      <c r="BU94" s="92" t="s">
        <v>81</v>
      </c>
      <c r="BV94" s="91" t="s">
        <v>82</v>
      </c>
      <c r="BW94" s="91" t="s">
        <v>5</v>
      </c>
      <c r="BX94" s="91" t="s">
        <v>83</v>
      </c>
      <c r="CL94" s="91" t="s">
        <v>1</v>
      </c>
    </row>
    <row r="95" spans="1:91" s="7" customFormat="1" ht="24.75" customHeight="1">
      <c r="A95" s="93" t="s">
        <v>84</v>
      </c>
      <c r="B95" s="94"/>
      <c r="C95" s="95"/>
      <c r="D95" s="281" t="s">
        <v>85</v>
      </c>
      <c r="E95" s="281"/>
      <c r="F95" s="281"/>
      <c r="G95" s="281"/>
      <c r="H95" s="281"/>
      <c r="I95" s="96"/>
      <c r="J95" s="281" t="s">
        <v>86</v>
      </c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312">
        <f>'SO 01 - Stavební úpravy k...'!J32</f>
        <v>0</v>
      </c>
      <c r="AH95" s="313"/>
      <c r="AI95" s="313"/>
      <c r="AJ95" s="313"/>
      <c r="AK95" s="313"/>
      <c r="AL95" s="313"/>
      <c r="AM95" s="313"/>
      <c r="AN95" s="312">
        <f>SUM(AG95,AT95)</f>
        <v>0</v>
      </c>
      <c r="AO95" s="313"/>
      <c r="AP95" s="313"/>
      <c r="AQ95" s="97" t="s">
        <v>87</v>
      </c>
      <c r="AR95" s="98"/>
      <c r="AS95" s="99">
        <v>0</v>
      </c>
      <c r="AT95" s="100">
        <f>ROUND(SUM(AV95:AW95),2)</f>
        <v>0</v>
      </c>
      <c r="AU95" s="101">
        <f>'SO 01 - Stavební úpravy k...'!P142</f>
        <v>0</v>
      </c>
      <c r="AV95" s="100">
        <f>'SO 01 - Stavební úpravy k...'!J35</f>
        <v>0</v>
      </c>
      <c r="AW95" s="100">
        <f>'SO 01 - Stavební úpravy k...'!J36</f>
        <v>0</v>
      </c>
      <c r="AX95" s="100">
        <f>'SO 01 - Stavební úpravy k...'!J37</f>
        <v>0</v>
      </c>
      <c r="AY95" s="100">
        <f>'SO 01 - Stavební úpravy k...'!J38</f>
        <v>0</v>
      </c>
      <c r="AZ95" s="100">
        <f>'SO 01 - Stavební úpravy k...'!F35</f>
        <v>0</v>
      </c>
      <c r="BA95" s="100">
        <f>'SO 01 - Stavební úpravy k...'!F36</f>
        <v>0</v>
      </c>
      <c r="BB95" s="100">
        <f>'SO 01 - Stavební úpravy k...'!F37</f>
        <v>0</v>
      </c>
      <c r="BC95" s="100">
        <f>'SO 01 - Stavební úpravy k...'!F38</f>
        <v>0</v>
      </c>
      <c r="BD95" s="102">
        <f>'SO 01 - Stavební úpravy k...'!F39</f>
        <v>0</v>
      </c>
      <c r="BT95" s="103" t="s">
        <v>21</v>
      </c>
      <c r="BV95" s="103" t="s">
        <v>82</v>
      </c>
      <c r="BW95" s="103" t="s">
        <v>88</v>
      </c>
      <c r="BX95" s="103" t="s">
        <v>5</v>
      </c>
      <c r="CL95" s="103" t="s">
        <v>1</v>
      </c>
      <c r="CM95" s="103" t="s">
        <v>89</v>
      </c>
    </row>
    <row r="96" spans="1:91" ht="11.25"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19"/>
    </row>
    <row r="97" spans="1:89" s="2" customFormat="1" ht="30" customHeight="1">
      <c r="A97" s="34"/>
      <c r="B97" s="35"/>
      <c r="C97" s="82" t="s">
        <v>90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88">
        <f>ROUND(SUM(AG98:AG110), 2)</f>
        <v>0</v>
      </c>
      <c r="AH97" s="288"/>
      <c r="AI97" s="288"/>
      <c r="AJ97" s="288"/>
      <c r="AK97" s="288"/>
      <c r="AL97" s="288"/>
      <c r="AM97" s="288"/>
      <c r="AN97" s="288">
        <f>ROUND(SUM(AN98:AN110), 2)</f>
        <v>0</v>
      </c>
      <c r="AO97" s="288"/>
      <c r="AP97" s="288"/>
      <c r="AQ97" s="104"/>
      <c r="AR97" s="37"/>
      <c r="AS97" s="75" t="s">
        <v>91</v>
      </c>
      <c r="AT97" s="76" t="s">
        <v>92</v>
      </c>
      <c r="AU97" s="76" t="s">
        <v>44</v>
      </c>
      <c r="AV97" s="77" t="s">
        <v>67</v>
      </c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89" s="2" customFormat="1" ht="19.899999999999999" customHeight="1">
      <c r="A98" s="34"/>
      <c r="B98" s="35"/>
      <c r="C98" s="36"/>
      <c r="D98" s="279" t="s">
        <v>93</v>
      </c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36"/>
      <c r="AD98" s="36"/>
      <c r="AE98" s="36"/>
      <c r="AF98" s="36"/>
      <c r="AG98" s="285">
        <f>ROUND(AG94 * AS98, 2)</f>
        <v>0</v>
      </c>
      <c r="AH98" s="286"/>
      <c r="AI98" s="286"/>
      <c r="AJ98" s="286"/>
      <c r="AK98" s="286"/>
      <c r="AL98" s="286"/>
      <c r="AM98" s="286"/>
      <c r="AN98" s="286">
        <f t="shared" ref="AN98:AN110" si="0">ROUND(AG98 + AV98, 2)</f>
        <v>0</v>
      </c>
      <c r="AO98" s="286"/>
      <c r="AP98" s="286"/>
      <c r="AQ98" s="36"/>
      <c r="AR98" s="37"/>
      <c r="AS98" s="107">
        <v>0</v>
      </c>
      <c r="AT98" s="108" t="s">
        <v>94</v>
      </c>
      <c r="AU98" s="108" t="s">
        <v>45</v>
      </c>
      <c r="AV98" s="109">
        <f>ROUND(IF(AU98="základní",AG98*L32,IF(AU98="snížená",AG98*L33,0)), 2)</f>
        <v>0</v>
      </c>
      <c r="AW98" s="34"/>
      <c r="AX98" s="34"/>
      <c r="AY98" s="34"/>
      <c r="AZ98" s="34"/>
      <c r="BA98" s="34"/>
      <c r="BB98" s="34"/>
      <c r="BC98" s="34"/>
      <c r="BD98" s="34"/>
      <c r="BE98" s="34"/>
      <c r="BV98" s="16" t="s">
        <v>95</v>
      </c>
      <c r="BY98" s="110">
        <f t="shared" ref="BY98:BY110" si="1">IF(AU98="základní",AV98,0)</f>
        <v>0</v>
      </c>
      <c r="BZ98" s="110">
        <f t="shared" ref="BZ98:BZ110" si="2">IF(AU98="snížená",AV98,0)</f>
        <v>0</v>
      </c>
      <c r="CA98" s="110">
        <v>0</v>
      </c>
      <c r="CB98" s="110">
        <v>0</v>
      </c>
      <c r="CC98" s="110">
        <v>0</v>
      </c>
      <c r="CD98" s="110">
        <f t="shared" ref="CD98:CD110" si="3">IF(AU98="základní",AG98,0)</f>
        <v>0</v>
      </c>
      <c r="CE98" s="110">
        <f t="shared" ref="CE98:CE110" si="4">IF(AU98="snížená",AG98,0)</f>
        <v>0</v>
      </c>
      <c r="CF98" s="110">
        <f t="shared" ref="CF98:CF110" si="5">IF(AU98="zákl. přenesená",AG98,0)</f>
        <v>0</v>
      </c>
      <c r="CG98" s="110">
        <f t="shared" ref="CG98:CG110" si="6">IF(AU98="sníž. přenesená",AG98,0)</f>
        <v>0</v>
      </c>
      <c r="CH98" s="110">
        <f t="shared" ref="CH98:CH110" si="7">IF(AU98="nulová",AG98,0)</f>
        <v>0</v>
      </c>
      <c r="CI98" s="16">
        <f t="shared" ref="CI98:CI110" si="8">IF(AU98="základní",1,IF(AU98="snížená",2,IF(AU98="zákl. přenesená",4,IF(AU98="sníž. přenesená",5,3))))</f>
        <v>1</v>
      </c>
      <c r="CJ98" s="16">
        <f t="shared" ref="CJ98:CJ110" si="9">IF(AT98="stavební čast",1,IF(AT98="investiční čast",2,3))</f>
        <v>1</v>
      </c>
      <c r="CK98" s="16" t="str">
        <f t="shared" ref="CK98:CK110" si="10">IF(D98="Vyplň vlastní","","x")</f>
        <v>x</v>
      </c>
    </row>
    <row r="99" spans="1:89" s="2" customFormat="1" ht="19.899999999999999" customHeight="1">
      <c r="A99" s="34"/>
      <c r="B99" s="35"/>
      <c r="C99" s="36"/>
      <c r="D99" s="279" t="s">
        <v>96</v>
      </c>
      <c r="E99" s="279"/>
      <c r="F99" s="279"/>
      <c r="G99" s="279"/>
      <c r="H99" s="279"/>
      <c r="I99" s="279"/>
      <c r="J99" s="279"/>
      <c r="K99" s="279"/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36"/>
      <c r="AD99" s="36"/>
      <c r="AE99" s="36"/>
      <c r="AF99" s="36"/>
      <c r="AG99" s="285">
        <f>ROUND(AG94 * AS99, 2)</f>
        <v>0</v>
      </c>
      <c r="AH99" s="286"/>
      <c r="AI99" s="286"/>
      <c r="AJ99" s="286"/>
      <c r="AK99" s="286"/>
      <c r="AL99" s="286"/>
      <c r="AM99" s="286"/>
      <c r="AN99" s="286">
        <f t="shared" si="0"/>
        <v>0</v>
      </c>
      <c r="AO99" s="286"/>
      <c r="AP99" s="286"/>
      <c r="AQ99" s="36"/>
      <c r="AR99" s="37"/>
      <c r="AS99" s="107">
        <v>0</v>
      </c>
      <c r="AT99" s="108" t="s">
        <v>94</v>
      </c>
      <c r="AU99" s="108" t="s">
        <v>45</v>
      </c>
      <c r="AV99" s="109">
        <f>ROUND(IF(AU99="základní",AG99*L32,IF(AU99="snížená",AG99*L33,0)), 2)</f>
        <v>0</v>
      </c>
      <c r="AW99" s="34"/>
      <c r="AX99" s="34"/>
      <c r="AY99" s="34"/>
      <c r="AZ99" s="34"/>
      <c r="BA99" s="34"/>
      <c r="BB99" s="34"/>
      <c r="BC99" s="34"/>
      <c r="BD99" s="34"/>
      <c r="BE99" s="34"/>
      <c r="BV99" s="16" t="s">
        <v>95</v>
      </c>
      <c r="BY99" s="110">
        <f t="shared" si="1"/>
        <v>0</v>
      </c>
      <c r="BZ99" s="110">
        <f t="shared" si="2"/>
        <v>0</v>
      </c>
      <c r="CA99" s="110">
        <v>0</v>
      </c>
      <c r="CB99" s="110">
        <v>0</v>
      </c>
      <c r="CC99" s="110">
        <v>0</v>
      </c>
      <c r="CD99" s="110">
        <f t="shared" si="3"/>
        <v>0</v>
      </c>
      <c r="CE99" s="110">
        <f t="shared" si="4"/>
        <v>0</v>
      </c>
      <c r="CF99" s="110">
        <f t="shared" si="5"/>
        <v>0</v>
      </c>
      <c r="CG99" s="110">
        <f t="shared" si="6"/>
        <v>0</v>
      </c>
      <c r="CH99" s="110">
        <f t="shared" si="7"/>
        <v>0</v>
      </c>
      <c r="CI99" s="16">
        <f t="shared" si="8"/>
        <v>1</v>
      </c>
      <c r="CJ99" s="16">
        <f t="shared" si="9"/>
        <v>1</v>
      </c>
      <c r="CK99" s="16" t="str">
        <f t="shared" si="10"/>
        <v>x</v>
      </c>
    </row>
    <row r="100" spans="1:89" s="2" customFormat="1" ht="19.899999999999999" customHeight="1">
      <c r="A100" s="34"/>
      <c r="B100" s="35"/>
      <c r="C100" s="36"/>
      <c r="D100" s="279" t="s">
        <v>97</v>
      </c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36"/>
      <c r="AD100" s="36"/>
      <c r="AE100" s="36"/>
      <c r="AF100" s="36"/>
      <c r="AG100" s="285">
        <f>ROUND(AG94 * AS100, 2)</f>
        <v>0</v>
      </c>
      <c r="AH100" s="286"/>
      <c r="AI100" s="286"/>
      <c r="AJ100" s="286"/>
      <c r="AK100" s="286"/>
      <c r="AL100" s="286"/>
      <c r="AM100" s="286"/>
      <c r="AN100" s="286">
        <f t="shared" si="0"/>
        <v>0</v>
      </c>
      <c r="AO100" s="286"/>
      <c r="AP100" s="286"/>
      <c r="AQ100" s="36"/>
      <c r="AR100" s="37"/>
      <c r="AS100" s="107">
        <v>0</v>
      </c>
      <c r="AT100" s="108" t="s">
        <v>94</v>
      </c>
      <c r="AU100" s="108" t="s">
        <v>45</v>
      </c>
      <c r="AV100" s="109">
        <f>ROUND(IF(AU100="základní",AG100*L32,IF(AU100="snížená",AG100*L33,0)), 2)</f>
        <v>0</v>
      </c>
      <c r="AW100" s="34"/>
      <c r="AX100" s="34"/>
      <c r="AY100" s="34"/>
      <c r="AZ100" s="34"/>
      <c r="BA100" s="34"/>
      <c r="BB100" s="34"/>
      <c r="BC100" s="34"/>
      <c r="BD100" s="34"/>
      <c r="BE100" s="34"/>
      <c r="BV100" s="16" t="s">
        <v>95</v>
      </c>
      <c r="BY100" s="110">
        <f t="shared" si="1"/>
        <v>0</v>
      </c>
      <c r="BZ100" s="110">
        <f t="shared" si="2"/>
        <v>0</v>
      </c>
      <c r="CA100" s="110">
        <v>0</v>
      </c>
      <c r="CB100" s="110">
        <v>0</v>
      </c>
      <c r="CC100" s="110">
        <v>0</v>
      </c>
      <c r="CD100" s="110">
        <f t="shared" si="3"/>
        <v>0</v>
      </c>
      <c r="CE100" s="110">
        <f t="shared" si="4"/>
        <v>0</v>
      </c>
      <c r="CF100" s="110">
        <f t="shared" si="5"/>
        <v>0</v>
      </c>
      <c r="CG100" s="110">
        <f t="shared" si="6"/>
        <v>0</v>
      </c>
      <c r="CH100" s="110">
        <f t="shared" si="7"/>
        <v>0</v>
      </c>
      <c r="CI100" s="16">
        <f t="shared" si="8"/>
        <v>1</v>
      </c>
      <c r="CJ100" s="16">
        <f t="shared" si="9"/>
        <v>1</v>
      </c>
      <c r="CK100" s="16" t="str">
        <f t="shared" si="10"/>
        <v>x</v>
      </c>
    </row>
    <row r="101" spans="1:89" s="2" customFormat="1" ht="19.899999999999999" customHeight="1">
      <c r="A101" s="34"/>
      <c r="B101" s="35"/>
      <c r="C101" s="36"/>
      <c r="D101" s="279" t="s">
        <v>98</v>
      </c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36"/>
      <c r="AD101" s="36"/>
      <c r="AE101" s="36"/>
      <c r="AF101" s="36"/>
      <c r="AG101" s="285">
        <f>ROUND(AG94 * AS101, 2)</f>
        <v>0</v>
      </c>
      <c r="AH101" s="286"/>
      <c r="AI101" s="286"/>
      <c r="AJ101" s="286"/>
      <c r="AK101" s="286"/>
      <c r="AL101" s="286"/>
      <c r="AM101" s="286"/>
      <c r="AN101" s="286">
        <f t="shared" si="0"/>
        <v>0</v>
      </c>
      <c r="AO101" s="286"/>
      <c r="AP101" s="286"/>
      <c r="AQ101" s="36"/>
      <c r="AR101" s="37"/>
      <c r="AS101" s="107">
        <v>0</v>
      </c>
      <c r="AT101" s="108" t="s">
        <v>94</v>
      </c>
      <c r="AU101" s="108" t="s">
        <v>45</v>
      </c>
      <c r="AV101" s="109">
        <f>ROUND(IF(AU101="základní",AG101*L32,IF(AU101="snížená",AG101*L33,0)), 2)</f>
        <v>0</v>
      </c>
      <c r="AW101" s="34"/>
      <c r="AX101" s="34"/>
      <c r="AY101" s="34"/>
      <c r="AZ101" s="34"/>
      <c r="BA101" s="34"/>
      <c r="BB101" s="34"/>
      <c r="BC101" s="34"/>
      <c r="BD101" s="34"/>
      <c r="BE101" s="34"/>
      <c r="BV101" s="16" t="s">
        <v>95</v>
      </c>
      <c r="BY101" s="110">
        <f t="shared" si="1"/>
        <v>0</v>
      </c>
      <c r="BZ101" s="110">
        <f t="shared" si="2"/>
        <v>0</v>
      </c>
      <c r="CA101" s="110">
        <v>0</v>
      </c>
      <c r="CB101" s="110">
        <v>0</v>
      </c>
      <c r="CC101" s="110">
        <v>0</v>
      </c>
      <c r="CD101" s="110">
        <f t="shared" si="3"/>
        <v>0</v>
      </c>
      <c r="CE101" s="110">
        <f t="shared" si="4"/>
        <v>0</v>
      </c>
      <c r="CF101" s="110">
        <f t="shared" si="5"/>
        <v>0</v>
      </c>
      <c r="CG101" s="110">
        <f t="shared" si="6"/>
        <v>0</v>
      </c>
      <c r="CH101" s="110">
        <f t="shared" si="7"/>
        <v>0</v>
      </c>
      <c r="CI101" s="16">
        <f t="shared" si="8"/>
        <v>1</v>
      </c>
      <c r="CJ101" s="16">
        <f t="shared" si="9"/>
        <v>1</v>
      </c>
      <c r="CK101" s="16" t="str">
        <f t="shared" si="10"/>
        <v>x</v>
      </c>
    </row>
    <row r="102" spans="1:89" s="2" customFormat="1" ht="19.899999999999999" customHeight="1">
      <c r="A102" s="34"/>
      <c r="B102" s="35"/>
      <c r="C102" s="36"/>
      <c r="D102" s="279" t="s">
        <v>99</v>
      </c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36"/>
      <c r="AD102" s="36"/>
      <c r="AE102" s="36"/>
      <c r="AF102" s="36"/>
      <c r="AG102" s="285">
        <f>ROUND(AG94 * AS102, 2)</f>
        <v>0</v>
      </c>
      <c r="AH102" s="286"/>
      <c r="AI102" s="286"/>
      <c r="AJ102" s="286"/>
      <c r="AK102" s="286"/>
      <c r="AL102" s="286"/>
      <c r="AM102" s="286"/>
      <c r="AN102" s="286">
        <f t="shared" si="0"/>
        <v>0</v>
      </c>
      <c r="AO102" s="286"/>
      <c r="AP102" s="286"/>
      <c r="AQ102" s="36"/>
      <c r="AR102" s="37"/>
      <c r="AS102" s="107">
        <v>0</v>
      </c>
      <c r="AT102" s="108" t="s">
        <v>94</v>
      </c>
      <c r="AU102" s="108" t="s">
        <v>45</v>
      </c>
      <c r="AV102" s="109">
        <f>ROUND(IF(AU102="základní",AG102*L32,IF(AU102="snížená",AG102*L33,0)), 2)</f>
        <v>0</v>
      </c>
      <c r="AW102" s="34"/>
      <c r="AX102" s="34"/>
      <c r="AY102" s="34"/>
      <c r="AZ102" s="34"/>
      <c r="BA102" s="34"/>
      <c r="BB102" s="34"/>
      <c r="BC102" s="34"/>
      <c r="BD102" s="34"/>
      <c r="BE102" s="34"/>
      <c r="BV102" s="16" t="s">
        <v>95</v>
      </c>
      <c r="BY102" s="110">
        <f t="shared" si="1"/>
        <v>0</v>
      </c>
      <c r="BZ102" s="110">
        <f t="shared" si="2"/>
        <v>0</v>
      </c>
      <c r="CA102" s="110">
        <v>0</v>
      </c>
      <c r="CB102" s="110">
        <v>0</v>
      </c>
      <c r="CC102" s="110">
        <v>0</v>
      </c>
      <c r="CD102" s="110">
        <f t="shared" si="3"/>
        <v>0</v>
      </c>
      <c r="CE102" s="110">
        <f t="shared" si="4"/>
        <v>0</v>
      </c>
      <c r="CF102" s="110">
        <f t="shared" si="5"/>
        <v>0</v>
      </c>
      <c r="CG102" s="110">
        <f t="shared" si="6"/>
        <v>0</v>
      </c>
      <c r="CH102" s="110">
        <f t="shared" si="7"/>
        <v>0</v>
      </c>
      <c r="CI102" s="16">
        <f t="shared" si="8"/>
        <v>1</v>
      </c>
      <c r="CJ102" s="16">
        <f t="shared" si="9"/>
        <v>1</v>
      </c>
      <c r="CK102" s="16" t="str">
        <f t="shared" si="10"/>
        <v>x</v>
      </c>
    </row>
    <row r="103" spans="1:89" s="2" customFormat="1" ht="19.899999999999999" customHeight="1">
      <c r="A103" s="34"/>
      <c r="B103" s="35"/>
      <c r="C103" s="36"/>
      <c r="D103" s="279" t="s">
        <v>100</v>
      </c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36"/>
      <c r="AD103" s="36"/>
      <c r="AE103" s="36"/>
      <c r="AF103" s="36"/>
      <c r="AG103" s="285">
        <f>ROUND(AG94 * AS103, 2)</f>
        <v>0</v>
      </c>
      <c r="AH103" s="286"/>
      <c r="AI103" s="286"/>
      <c r="AJ103" s="286"/>
      <c r="AK103" s="286"/>
      <c r="AL103" s="286"/>
      <c r="AM103" s="286"/>
      <c r="AN103" s="286">
        <f t="shared" si="0"/>
        <v>0</v>
      </c>
      <c r="AO103" s="286"/>
      <c r="AP103" s="286"/>
      <c r="AQ103" s="36"/>
      <c r="AR103" s="37"/>
      <c r="AS103" s="107">
        <v>0</v>
      </c>
      <c r="AT103" s="108" t="s">
        <v>94</v>
      </c>
      <c r="AU103" s="108" t="s">
        <v>45</v>
      </c>
      <c r="AV103" s="109">
        <f>ROUND(IF(AU103="základní",AG103*L32,IF(AU103="snížená",AG103*L33,0)), 2)</f>
        <v>0</v>
      </c>
      <c r="AW103" s="34"/>
      <c r="AX103" s="34"/>
      <c r="AY103" s="34"/>
      <c r="AZ103" s="34"/>
      <c r="BA103" s="34"/>
      <c r="BB103" s="34"/>
      <c r="BC103" s="34"/>
      <c r="BD103" s="34"/>
      <c r="BE103" s="34"/>
      <c r="BV103" s="16" t="s">
        <v>95</v>
      </c>
      <c r="BY103" s="110">
        <f t="shared" si="1"/>
        <v>0</v>
      </c>
      <c r="BZ103" s="110">
        <f t="shared" si="2"/>
        <v>0</v>
      </c>
      <c r="CA103" s="110">
        <v>0</v>
      </c>
      <c r="CB103" s="110">
        <v>0</v>
      </c>
      <c r="CC103" s="110">
        <v>0</v>
      </c>
      <c r="CD103" s="110">
        <f t="shared" si="3"/>
        <v>0</v>
      </c>
      <c r="CE103" s="110">
        <f t="shared" si="4"/>
        <v>0</v>
      </c>
      <c r="CF103" s="110">
        <f t="shared" si="5"/>
        <v>0</v>
      </c>
      <c r="CG103" s="110">
        <f t="shared" si="6"/>
        <v>0</v>
      </c>
      <c r="CH103" s="110">
        <f t="shared" si="7"/>
        <v>0</v>
      </c>
      <c r="CI103" s="16">
        <f t="shared" si="8"/>
        <v>1</v>
      </c>
      <c r="CJ103" s="16">
        <f t="shared" si="9"/>
        <v>1</v>
      </c>
      <c r="CK103" s="16" t="str">
        <f t="shared" si="10"/>
        <v>x</v>
      </c>
    </row>
    <row r="104" spans="1:89" s="2" customFormat="1" ht="19.899999999999999" customHeight="1">
      <c r="A104" s="34"/>
      <c r="B104" s="35"/>
      <c r="C104" s="36"/>
      <c r="D104" s="279" t="s">
        <v>101</v>
      </c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36"/>
      <c r="AD104" s="36"/>
      <c r="AE104" s="36"/>
      <c r="AF104" s="36"/>
      <c r="AG104" s="285">
        <f>ROUND(AG94 * AS104, 2)</f>
        <v>0</v>
      </c>
      <c r="AH104" s="286"/>
      <c r="AI104" s="286"/>
      <c r="AJ104" s="286"/>
      <c r="AK104" s="286"/>
      <c r="AL104" s="286"/>
      <c r="AM104" s="286"/>
      <c r="AN104" s="286">
        <f t="shared" si="0"/>
        <v>0</v>
      </c>
      <c r="AO104" s="286"/>
      <c r="AP104" s="286"/>
      <c r="AQ104" s="36"/>
      <c r="AR104" s="37"/>
      <c r="AS104" s="107">
        <v>0</v>
      </c>
      <c r="AT104" s="108" t="s">
        <v>94</v>
      </c>
      <c r="AU104" s="108" t="s">
        <v>45</v>
      </c>
      <c r="AV104" s="109">
        <f>ROUND(IF(AU104="základní",AG104*L32,IF(AU104="snížená",AG104*L33,0)), 2)</f>
        <v>0</v>
      </c>
      <c r="AW104" s="34"/>
      <c r="AX104" s="34"/>
      <c r="AY104" s="34"/>
      <c r="AZ104" s="34"/>
      <c r="BA104" s="34"/>
      <c r="BB104" s="34"/>
      <c r="BC104" s="34"/>
      <c r="BD104" s="34"/>
      <c r="BE104" s="34"/>
      <c r="BV104" s="16" t="s">
        <v>95</v>
      </c>
      <c r="BY104" s="110">
        <f t="shared" si="1"/>
        <v>0</v>
      </c>
      <c r="BZ104" s="110">
        <f t="shared" si="2"/>
        <v>0</v>
      </c>
      <c r="CA104" s="110">
        <v>0</v>
      </c>
      <c r="CB104" s="110">
        <v>0</v>
      </c>
      <c r="CC104" s="110">
        <v>0</v>
      </c>
      <c r="CD104" s="110">
        <f t="shared" si="3"/>
        <v>0</v>
      </c>
      <c r="CE104" s="110">
        <f t="shared" si="4"/>
        <v>0</v>
      </c>
      <c r="CF104" s="110">
        <f t="shared" si="5"/>
        <v>0</v>
      </c>
      <c r="CG104" s="110">
        <f t="shared" si="6"/>
        <v>0</v>
      </c>
      <c r="CH104" s="110">
        <f t="shared" si="7"/>
        <v>0</v>
      </c>
      <c r="CI104" s="16">
        <f t="shared" si="8"/>
        <v>1</v>
      </c>
      <c r="CJ104" s="16">
        <f t="shared" si="9"/>
        <v>1</v>
      </c>
      <c r="CK104" s="16" t="str">
        <f t="shared" si="10"/>
        <v>x</v>
      </c>
    </row>
    <row r="105" spans="1:89" s="2" customFormat="1" ht="19.899999999999999" customHeight="1">
      <c r="A105" s="34"/>
      <c r="B105" s="35"/>
      <c r="C105" s="36"/>
      <c r="D105" s="279" t="s">
        <v>102</v>
      </c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36"/>
      <c r="AD105" s="36"/>
      <c r="AE105" s="36"/>
      <c r="AF105" s="36"/>
      <c r="AG105" s="285">
        <f>ROUND(AG94 * AS105, 2)</f>
        <v>0</v>
      </c>
      <c r="AH105" s="286"/>
      <c r="AI105" s="286"/>
      <c r="AJ105" s="286"/>
      <c r="AK105" s="286"/>
      <c r="AL105" s="286"/>
      <c r="AM105" s="286"/>
      <c r="AN105" s="286">
        <f t="shared" si="0"/>
        <v>0</v>
      </c>
      <c r="AO105" s="286"/>
      <c r="AP105" s="286"/>
      <c r="AQ105" s="36"/>
      <c r="AR105" s="37"/>
      <c r="AS105" s="107">
        <v>0</v>
      </c>
      <c r="AT105" s="108" t="s">
        <v>94</v>
      </c>
      <c r="AU105" s="108" t="s">
        <v>45</v>
      </c>
      <c r="AV105" s="109">
        <f>ROUND(IF(AU105="základní",AG105*L32,IF(AU105="snížená",AG105*L33,0)), 2)</f>
        <v>0</v>
      </c>
      <c r="AW105" s="34"/>
      <c r="AX105" s="34"/>
      <c r="AY105" s="34"/>
      <c r="AZ105" s="34"/>
      <c r="BA105" s="34"/>
      <c r="BB105" s="34"/>
      <c r="BC105" s="34"/>
      <c r="BD105" s="34"/>
      <c r="BE105" s="34"/>
      <c r="BV105" s="16" t="s">
        <v>95</v>
      </c>
      <c r="BY105" s="110">
        <f t="shared" si="1"/>
        <v>0</v>
      </c>
      <c r="BZ105" s="110">
        <f t="shared" si="2"/>
        <v>0</v>
      </c>
      <c r="CA105" s="110">
        <v>0</v>
      </c>
      <c r="CB105" s="110">
        <v>0</v>
      </c>
      <c r="CC105" s="110">
        <v>0</v>
      </c>
      <c r="CD105" s="110">
        <f t="shared" si="3"/>
        <v>0</v>
      </c>
      <c r="CE105" s="110">
        <f t="shared" si="4"/>
        <v>0</v>
      </c>
      <c r="CF105" s="110">
        <f t="shared" si="5"/>
        <v>0</v>
      </c>
      <c r="CG105" s="110">
        <f t="shared" si="6"/>
        <v>0</v>
      </c>
      <c r="CH105" s="110">
        <f t="shared" si="7"/>
        <v>0</v>
      </c>
      <c r="CI105" s="16">
        <f t="shared" si="8"/>
        <v>1</v>
      </c>
      <c r="CJ105" s="16">
        <f t="shared" si="9"/>
        <v>1</v>
      </c>
      <c r="CK105" s="16" t="str">
        <f t="shared" si="10"/>
        <v>x</v>
      </c>
    </row>
    <row r="106" spans="1:89" s="2" customFormat="1" ht="19.899999999999999" customHeight="1">
      <c r="A106" s="34"/>
      <c r="B106" s="35"/>
      <c r="C106" s="36"/>
      <c r="D106" s="279" t="s">
        <v>103</v>
      </c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  <c r="AC106" s="36"/>
      <c r="AD106" s="36"/>
      <c r="AE106" s="36"/>
      <c r="AF106" s="36"/>
      <c r="AG106" s="285">
        <f>ROUND(AG94 * AS106, 2)</f>
        <v>0</v>
      </c>
      <c r="AH106" s="286"/>
      <c r="AI106" s="286"/>
      <c r="AJ106" s="286"/>
      <c r="AK106" s="286"/>
      <c r="AL106" s="286"/>
      <c r="AM106" s="286"/>
      <c r="AN106" s="286">
        <f t="shared" si="0"/>
        <v>0</v>
      </c>
      <c r="AO106" s="286"/>
      <c r="AP106" s="286"/>
      <c r="AQ106" s="36"/>
      <c r="AR106" s="37"/>
      <c r="AS106" s="107">
        <v>0</v>
      </c>
      <c r="AT106" s="108" t="s">
        <v>94</v>
      </c>
      <c r="AU106" s="108" t="s">
        <v>45</v>
      </c>
      <c r="AV106" s="109">
        <f>ROUND(IF(AU106="základní",AG106*L32,IF(AU106="snížená",AG106*L33,0)), 2)</f>
        <v>0</v>
      </c>
      <c r="AW106" s="34"/>
      <c r="AX106" s="34"/>
      <c r="AY106" s="34"/>
      <c r="AZ106" s="34"/>
      <c r="BA106" s="34"/>
      <c r="BB106" s="34"/>
      <c r="BC106" s="34"/>
      <c r="BD106" s="34"/>
      <c r="BE106" s="34"/>
      <c r="BV106" s="16" t="s">
        <v>95</v>
      </c>
      <c r="BY106" s="110">
        <f t="shared" si="1"/>
        <v>0</v>
      </c>
      <c r="BZ106" s="110">
        <f t="shared" si="2"/>
        <v>0</v>
      </c>
      <c r="CA106" s="110">
        <v>0</v>
      </c>
      <c r="CB106" s="110">
        <v>0</v>
      </c>
      <c r="CC106" s="110">
        <v>0</v>
      </c>
      <c r="CD106" s="110">
        <f t="shared" si="3"/>
        <v>0</v>
      </c>
      <c r="CE106" s="110">
        <f t="shared" si="4"/>
        <v>0</v>
      </c>
      <c r="CF106" s="110">
        <f t="shared" si="5"/>
        <v>0</v>
      </c>
      <c r="CG106" s="110">
        <f t="shared" si="6"/>
        <v>0</v>
      </c>
      <c r="CH106" s="110">
        <f t="shared" si="7"/>
        <v>0</v>
      </c>
      <c r="CI106" s="16">
        <f t="shared" si="8"/>
        <v>1</v>
      </c>
      <c r="CJ106" s="16">
        <f t="shared" si="9"/>
        <v>1</v>
      </c>
      <c r="CK106" s="16" t="str">
        <f t="shared" si="10"/>
        <v>x</v>
      </c>
    </row>
    <row r="107" spans="1:89" s="2" customFormat="1" ht="19.899999999999999" customHeight="1">
      <c r="A107" s="34"/>
      <c r="B107" s="35"/>
      <c r="C107" s="36"/>
      <c r="D107" s="279" t="s">
        <v>104</v>
      </c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  <c r="U107" s="279"/>
      <c r="V107" s="279"/>
      <c r="W107" s="279"/>
      <c r="X107" s="279"/>
      <c r="Y107" s="279"/>
      <c r="Z107" s="279"/>
      <c r="AA107" s="279"/>
      <c r="AB107" s="279"/>
      <c r="AC107" s="36"/>
      <c r="AD107" s="36"/>
      <c r="AE107" s="36"/>
      <c r="AF107" s="36"/>
      <c r="AG107" s="285">
        <f>ROUND(AG94 * AS107, 2)</f>
        <v>0</v>
      </c>
      <c r="AH107" s="286"/>
      <c r="AI107" s="286"/>
      <c r="AJ107" s="286"/>
      <c r="AK107" s="286"/>
      <c r="AL107" s="286"/>
      <c r="AM107" s="286"/>
      <c r="AN107" s="286">
        <f t="shared" si="0"/>
        <v>0</v>
      </c>
      <c r="AO107" s="286"/>
      <c r="AP107" s="286"/>
      <c r="AQ107" s="36"/>
      <c r="AR107" s="37"/>
      <c r="AS107" s="107">
        <v>0</v>
      </c>
      <c r="AT107" s="108" t="s">
        <v>94</v>
      </c>
      <c r="AU107" s="108" t="s">
        <v>45</v>
      </c>
      <c r="AV107" s="109">
        <f>ROUND(IF(AU107="základní",AG107*L32,IF(AU107="snížená",AG107*L33,0)), 2)</f>
        <v>0</v>
      </c>
      <c r="AW107" s="34"/>
      <c r="AX107" s="34"/>
      <c r="AY107" s="34"/>
      <c r="AZ107" s="34"/>
      <c r="BA107" s="34"/>
      <c r="BB107" s="34"/>
      <c r="BC107" s="34"/>
      <c r="BD107" s="34"/>
      <c r="BE107" s="34"/>
      <c r="BV107" s="16" t="s">
        <v>95</v>
      </c>
      <c r="BY107" s="110">
        <f t="shared" si="1"/>
        <v>0</v>
      </c>
      <c r="BZ107" s="110">
        <f t="shared" si="2"/>
        <v>0</v>
      </c>
      <c r="CA107" s="110">
        <v>0</v>
      </c>
      <c r="CB107" s="110">
        <v>0</v>
      </c>
      <c r="CC107" s="110">
        <v>0</v>
      </c>
      <c r="CD107" s="110">
        <f t="shared" si="3"/>
        <v>0</v>
      </c>
      <c r="CE107" s="110">
        <f t="shared" si="4"/>
        <v>0</v>
      </c>
      <c r="CF107" s="110">
        <f t="shared" si="5"/>
        <v>0</v>
      </c>
      <c r="CG107" s="110">
        <f t="shared" si="6"/>
        <v>0</v>
      </c>
      <c r="CH107" s="110">
        <f t="shared" si="7"/>
        <v>0</v>
      </c>
      <c r="CI107" s="16">
        <f t="shared" si="8"/>
        <v>1</v>
      </c>
      <c r="CJ107" s="16">
        <f t="shared" si="9"/>
        <v>1</v>
      </c>
      <c r="CK107" s="16" t="str">
        <f t="shared" si="10"/>
        <v>x</v>
      </c>
    </row>
    <row r="108" spans="1:89" s="2" customFormat="1" ht="19.899999999999999" customHeight="1">
      <c r="A108" s="34"/>
      <c r="B108" s="35"/>
      <c r="C108" s="36"/>
      <c r="D108" s="280" t="s">
        <v>105</v>
      </c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  <c r="O108" s="279"/>
      <c r="P108" s="279"/>
      <c r="Q108" s="279"/>
      <c r="R108" s="279"/>
      <c r="S108" s="279"/>
      <c r="T108" s="279"/>
      <c r="U108" s="279"/>
      <c r="V108" s="279"/>
      <c r="W108" s="279"/>
      <c r="X108" s="279"/>
      <c r="Y108" s="279"/>
      <c r="Z108" s="279"/>
      <c r="AA108" s="279"/>
      <c r="AB108" s="279"/>
      <c r="AC108" s="36"/>
      <c r="AD108" s="36"/>
      <c r="AE108" s="36"/>
      <c r="AF108" s="36"/>
      <c r="AG108" s="285">
        <f>ROUND(AG94 * AS108, 2)</f>
        <v>0</v>
      </c>
      <c r="AH108" s="286"/>
      <c r="AI108" s="286"/>
      <c r="AJ108" s="286"/>
      <c r="AK108" s="286"/>
      <c r="AL108" s="286"/>
      <c r="AM108" s="286"/>
      <c r="AN108" s="286">
        <f t="shared" si="0"/>
        <v>0</v>
      </c>
      <c r="AO108" s="286"/>
      <c r="AP108" s="286"/>
      <c r="AQ108" s="36"/>
      <c r="AR108" s="37"/>
      <c r="AS108" s="107">
        <v>0</v>
      </c>
      <c r="AT108" s="108" t="s">
        <v>94</v>
      </c>
      <c r="AU108" s="108" t="s">
        <v>45</v>
      </c>
      <c r="AV108" s="109">
        <f>ROUND(IF(AU108="základní",AG108*L32,IF(AU108="snížená",AG108*L33,0)), 2)</f>
        <v>0</v>
      </c>
      <c r="AW108" s="34"/>
      <c r="AX108" s="34"/>
      <c r="AY108" s="34"/>
      <c r="AZ108" s="34"/>
      <c r="BA108" s="34"/>
      <c r="BB108" s="34"/>
      <c r="BC108" s="34"/>
      <c r="BD108" s="34"/>
      <c r="BE108" s="34"/>
      <c r="BV108" s="16" t="s">
        <v>106</v>
      </c>
      <c r="BY108" s="110">
        <f t="shared" si="1"/>
        <v>0</v>
      </c>
      <c r="BZ108" s="110">
        <f t="shared" si="2"/>
        <v>0</v>
      </c>
      <c r="CA108" s="110">
        <v>0</v>
      </c>
      <c r="CB108" s="110">
        <v>0</v>
      </c>
      <c r="CC108" s="110">
        <v>0</v>
      </c>
      <c r="CD108" s="110">
        <f t="shared" si="3"/>
        <v>0</v>
      </c>
      <c r="CE108" s="110">
        <f t="shared" si="4"/>
        <v>0</v>
      </c>
      <c r="CF108" s="110">
        <f t="shared" si="5"/>
        <v>0</v>
      </c>
      <c r="CG108" s="110">
        <f t="shared" si="6"/>
        <v>0</v>
      </c>
      <c r="CH108" s="110">
        <f t="shared" si="7"/>
        <v>0</v>
      </c>
      <c r="CI108" s="16">
        <f t="shared" si="8"/>
        <v>1</v>
      </c>
      <c r="CJ108" s="16">
        <f t="shared" si="9"/>
        <v>1</v>
      </c>
      <c r="CK108" s="16" t="str">
        <f t="shared" si="10"/>
        <v/>
      </c>
    </row>
    <row r="109" spans="1:89" s="2" customFormat="1" ht="19.899999999999999" customHeight="1">
      <c r="A109" s="34"/>
      <c r="B109" s="35"/>
      <c r="C109" s="36"/>
      <c r="D109" s="280" t="s">
        <v>105</v>
      </c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  <c r="O109" s="279"/>
      <c r="P109" s="279"/>
      <c r="Q109" s="279"/>
      <c r="R109" s="279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36"/>
      <c r="AD109" s="36"/>
      <c r="AE109" s="36"/>
      <c r="AF109" s="36"/>
      <c r="AG109" s="285">
        <f>ROUND(AG94 * AS109, 2)</f>
        <v>0</v>
      </c>
      <c r="AH109" s="286"/>
      <c r="AI109" s="286"/>
      <c r="AJ109" s="286"/>
      <c r="AK109" s="286"/>
      <c r="AL109" s="286"/>
      <c r="AM109" s="286"/>
      <c r="AN109" s="286">
        <f t="shared" si="0"/>
        <v>0</v>
      </c>
      <c r="AO109" s="286"/>
      <c r="AP109" s="286"/>
      <c r="AQ109" s="36"/>
      <c r="AR109" s="37"/>
      <c r="AS109" s="107">
        <v>0</v>
      </c>
      <c r="AT109" s="108" t="s">
        <v>94</v>
      </c>
      <c r="AU109" s="108" t="s">
        <v>45</v>
      </c>
      <c r="AV109" s="109">
        <f>ROUND(IF(AU109="základní",AG109*L32,IF(AU109="snížená",AG109*L33,0)), 2)</f>
        <v>0</v>
      </c>
      <c r="AW109" s="34"/>
      <c r="AX109" s="34"/>
      <c r="AY109" s="34"/>
      <c r="AZ109" s="34"/>
      <c r="BA109" s="34"/>
      <c r="BB109" s="34"/>
      <c r="BC109" s="34"/>
      <c r="BD109" s="34"/>
      <c r="BE109" s="34"/>
      <c r="BV109" s="16" t="s">
        <v>106</v>
      </c>
      <c r="BY109" s="110">
        <f t="shared" si="1"/>
        <v>0</v>
      </c>
      <c r="BZ109" s="110">
        <f t="shared" si="2"/>
        <v>0</v>
      </c>
      <c r="CA109" s="110">
        <v>0</v>
      </c>
      <c r="CB109" s="110">
        <v>0</v>
      </c>
      <c r="CC109" s="110">
        <v>0</v>
      </c>
      <c r="CD109" s="110">
        <f t="shared" si="3"/>
        <v>0</v>
      </c>
      <c r="CE109" s="110">
        <f t="shared" si="4"/>
        <v>0</v>
      </c>
      <c r="CF109" s="110">
        <f t="shared" si="5"/>
        <v>0</v>
      </c>
      <c r="CG109" s="110">
        <f t="shared" si="6"/>
        <v>0</v>
      </c>
      <c r="CH109" s="110">
        <f t="shared" si="7"/>
        <v>0</v>
      </c>
      <c r="CI109" s="16">
        <f t="shared" si="8"/>
        <v>1</v>
      </c>
      <c r="CJ109" s="16">
        <f t="shared" si="9"/>
        <v>1</v>
      </c>
      <c r="CK109" s="16" t="str">
        <f t="shared" si="10"/>
        <v/>
      </c>
    </row>
    <row r="110" spans="1:89" s="2" customFormat="1" ht="19.899999999999999" customHeight="1">
      <c r="A110" s="34"/>
      <c r="B110" s="35"/>
      <c r="C110" s="36"/>
      <c r="D110" s="280" t="s">
        <v>105</v>
      </c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C110" s="36"/>
      <c r="AD110" s="36"/>
      <c r="AE110" s="36"/>
      <c r="AF110" s="36"/>
      <c r="AG110" s="285">
        <f>ROUND(AG94 * AS110, 2)</f>
        <v>0</v>
      </c>
      <c r="AH110" s="286"/>
      <c r="AI110" s="286"/>
      <c r="AJ110" s="286"/>
      <c r="AK110" s="286"/>
      <c r="AL110" s="286"/>
      <c r="AM110" s="286"/>
      <c r="AN110" s="286">
        <f t="shared" si="0"/>
        <v>0</v>
      </c>
      <c r="AO110" s="286"/>
      <c r="AP110" s="286"/>
      <c r="AQ110" s="36"/>
      <c r="AR110" s="37"/>
      <c r="AS110" s="111">
        <v>0</v>
      </c>
      <c r="AT110" s="112" t="s">
        <v>94</v>
      </c>
      <c r="AU110" s="112" t="s">
        <v>45</v>
      </c>
      <c r="AV110" s="113">
        <f>ROUND(IF(AU110="základní",AG110*L32,IF(AU110="snížená",AG110*L33,0)), 2)</f>
        <v>0</v>
      </c>
      <c r="AW110" s="34"/>
      <c r="AX110" s="34"/>
      <c r="AY110" s="34"/>
      <c r="AZ110" s="34"/>
      <c r="BA110" s="34"/>
      <c r="BB110" s="34"/>
      <c r="BC110" s="34"/>
      <c r="BD110" s="34"/>
      <c r="BE110" s="34"/>
      <c r="BV110" s="16" t="s">
        <v>106</v>
      </c>
      <c r="BY110" s="110">
        <f t="shared" si="1"/>
        <v>0</v>
      </c>
      <c r="BZ110" s="110">
        <f t="shared" si="2"/>
        <v>0</v>
      </c>
      <c r="CA110" s="110">
        <v>0</v>
      </c>
      <c r="CB110" s="110">
        <v>0</v>
      </c>
      <c r="CC110" s="110">
        <v>0</v>
      </c>
      <c r="CD110" s="110">
        <f t="shared" si="3"/>
        <v>0</v>
      </c>
      <c r="CE110" s="110">
        <f t="shared" si="4"/>
        <v>0</v>
      </c>
      <c r="CF110" s="110">
        <f t="shared" si="5"/>
        <v>0</v>
      </c>
      <c r="CG110" s="110">
        <f t="shared" si="6"/>
        <v>0</v>
      </c>
      <c r="CH110" s="110">
        <f t="shared" si="7"/>
        <v>0</v>
      </c>
      <c r="CI110" s="16">
        <f t="shared" si="8"/>
        <v>1</v>
      </c>
      <c r="CJ110" s="16">
        <f t="shared" si="9"/>
        <v>1</v>
      </c>
      <c r="CK110" s="16" t="str">
        <f t="shared" si="10"/>
        <v/>
      </c>
    </row>
    <row r="111" spans="1:89" s="2" customFormat="1" ht="10.9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7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89" s="2" customFormat="1" ht="30" customHeight="1">
      <c r="A112" s="34"/>
      <c r="B112" s="35"/>
      <c r="C112" s="114" t="s">
        <v>107</v>
      </c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289">
        <f>ROUND(AG94 + AG97, 2)</f>
        <v>0</v>
      </c>
      <c r="AH112" s="289"/>
      <c r="AI112" s="289"/>
      <c r="AJ112" s="289"/>
      <c r="AK112" s="289"/>
      <c r="AL112" s="289"/>
      <c r="AM112" s="289"/>
      <c r="AN112" s="289">
        <f>ROUND(AN94 + AN97, 2)</f>
        <v>0</v>
      </c>
      <c r="AO112" s="289"/>
      <c r="AP112" s="289"/>
      <c r="AQ112" s="115"/>
      <c r="AR112" s="37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s="2" customFormat="1" ht="6.95" customHeight="1">
      <c r="A113" s="3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37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</sheetData>
  <sheetProtection algorithmName="SHA-512" hashValue="r3vfNVoqAqeob5F+Y17gfhHy/9WCFvK/jYtlzRFVD3LuZVRaYHLNri9ltINVoqJOhWUNvfAeqUpqNQ4X85A/nw==" saltValue="PPYcP2qa2Y6U49EzeyBO1+hNAXCn1VE8eImMq2DDtZnPiYi5Vf5ATZjy2cFAvRhwAUpwSxtJlK6NUEkbgb8zBQ==" spinCount="100000" sheet="1" objects="1" scenarios="1" formatColumns="0" formatRows="0"/>
  <mergeCells count="87">
    <mergeCell ref="AN112:AP112"/>
    <mergeCell ref="AN102:AP102"/>
    <mergeCell ref="AN106:AP106"/>
    <mergeCell ref="AN95:AP95"/>
    <mergeCell ref="AS89:AT91"/>
    <mergeCell ref="AN110:AP110"/>
    <mergeCell ref="AN94:AP94"/>
    <mergeCell ref="AN97:AP97"/>
    <mergeCell ref="AR2:BE2"/>
    <mergeCell ref="AG105:AM105"/>
    <mergeCell ref="AG104:AM104"/>
    <mergeCell ref="AG92:AM92"/>
    <mergeCell ref="AG102:AM102"/>
    <mergeCell ref="AG101:AM101"/>
    <mergeCell ref="AG103:AM103"/>
    <mergeCell ref="AG100:AM100"/>
    <mergeCell ref="AG99:AM99"/>
    <mergeCell ref="AG95:AM95"/>
    <mergeCell ref="AG98:AM98"/>
    <mergeCell ref="AM90:AP90"/>
    <mergeCell ref="AM87:AN87"/>
    <mergeCell ref="AM89:AP89"/>
    <mergeCell ref="AN98:AP98"/>
    <mergeCell ref="AN101:AP101"/>
    <mergeCell ref="AK36:AO36"/>
    <mergeCell ref="L36:P36"/>
    <mergeCell ref="W36:AE36"/>
    <mergeCell ref="X38:AB38"/>
    <mergeCell ref="AK38:AO38"/>
    <mergeCell ref="W33:AE33"/>
    <mergeCell ref="L34:P34"/>
    <mergeCell ref="AK34:AO34"/>
    <mergeCell ref="W34:AE34"/>
    <mergeCell ref="W35:AE35"/>
    <mergeCell ref="L35:P35"/>
    <mergeCell ref="AK35:AO35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D110:AB110"/>
    <mergeCell ref="AG110:AM110"/>
    <mergeCell ref="AG94:AM94"/>
    <mergeCell ref="AG97:AM97"/>
    <mergeCell ref="AG112:AM112"/>
    <mergeCell ref="AG109:AM109"/>
    <mergeCell ref="D109:AB109"/>
    <mergeCell ref="I92:AF92"/>
    <mergeCell ref="J95:AF95"/>
    <mergeCell ref="L85:AO85"/>
    <mergeCell ref="AG108:AM108"/>
    <mergeCell ref="AG107:AM107"/>
    <mergeCell ref="AG106:AM106"/>
    <mergeCell ref="AN109:AP109"/>
    <mergeCell ref="AN108:AP108"/>
    <mergeCell ref="AN107:AP107"/>
    <mergeCell ref="AN99:AP99"/>
    <mergeCell ref="AN105:AP105"/>
    <mergeCell ref="AN92:AP92"/>
    <mergeCell ref="AN104:AP104"/>
    <mergeCell ref="AN100:AP100"/>
    <mergeCell ref="AN103:AP103"/>
    <mergeCell ref="C92:G92"/>
    <mergeCell ref="D101:AB101"/>
    <mergeCell ref="D108:AB108"/>
    <mergeCell ref="D107:AB107"/>
    <mergeCell ref="D106:AB106"/>
    <mergeCell ref="D105:AB105"/>
    <mergeCell ref="D104:AB104"/>
    <mergeCell ref="D103:AB103"/>
    <mergeCell ref="D102:AB102"/>
    <mergeCell ref="D100:AB100"/>
    <mergeCell ref="D99:AB99"/>
    <mergeCell ref="D98:AB98"/>
    <mergeCell ref="D95:H95"/>
  </mergeCells>
  <dataValidations count="2">
    <dataValidation type="list" allowBlank="1" showInputMessage="1" showErrorMessage="1" error="Povoleny jsou hodnoty základní, snížená, zákl. přenesená, sníž. přenesená, nulová." sqref="AU97:AU110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10">
      <formula1>"stavební čast, technologická čast, investiční čast"</formula1>
    </dataValidation>
  </dataValidations>
  <hyperlinks>
    <hyperlink ref="A95" location="'SO 01 - Stavební úpravy k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7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7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6" t="s">
        <v>88</v>
      </c>
    </row>
    <row r="3" spans="1:46" s="1" customFormat="1" ht="6.95" customHeight="1">
      <c r="B3" s="118"/>
      <c r="C3" s="119"/>
      <c r="D3" s="119"/>
      <c r="E3" s="119"/>
      <c r="F3" s="119"/>
      <c r="G3" s="119"/>
      <c r="H3" s="119"/>
      <c r="I3" s="120"/>
      <c r="J3" s="119"/>
      <c r="K3" s="119"/>
      <c r="L3" s="19"/>
      <c r="AT3" s="16" t="s">
        <v>89</v>
      </c>
    </row>
    <row r="4" spans="1:46" s="1" customFormat="1" ht="24.95" customHeight="1">
      <c r="B4" s="19"/>
      <c r="D4" s="121" t="s">
        <v>108</v>
      </c>
      <c r="I4" s="117"/>
      <c r="L4" s="19"/>
      <c r="M4" s="122" t="s">
        <v>10</v>
      </c>
      <c r="AT4" s="16" t="s">
        <v>4</v>
      </c>
    </row>
    <row r="5" spans="1:46" s="1" customFormat="1" ht="6.95" customHeight="1">
      <c r="B5" s="19"/>
      <c r="I5" s="117"/>
      <c r="L5" s="19"/>
    </row>
    <row r="6" spans="1:46" s="1" customFormat="1" ht="12" customHeight="1">
      <c r="B6" s="19"/>
      <c r="D6" s="123" t="s">
        <v>16</v>
      </c>
      <c r="I6" s="117"/>
      <c r="L6" s="19"/>
    </row>
    <row r="7" spans="1:46" s="1" customFormat="1" ht="16.5" customHeight="1">
      <c r="B7" s="19"/>
      <c r="E7" s="324" t="str">
        <f>'Rekapitulace stavby'!K6</f>
        <v>Měnírna Kolejní</v>
      </c>
      <c r="F7" s="325"/>
      <c r="G7" s="325"/>
      <c r="H7" s="325"/>
      <c r="I7" s="117"/>
      <c r="L7" s="19"/>
    </row>
    <row r="8" spans="1:46" s="2" customFormat="1" ht="12" customHeight="1">
      <c r="A8" s="34"/>
      <c r="B8" s="37"/>
      <c r="C8" s="34"/>
      <c r="D8" s="123" t="s">
        <v>109</v>
      </c>
      <c r="E8" s="34"/>
      <c r="F8" s="34"/>
      <c r="G8" s="34"/>
      <c r="H8" s="34"/>
      <c r="I8" s="12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7"/>
      <c r="C9" s="34"/>
      <c r="D9" s="34"/>
      <c r="E9" s="326" t="s">
        <v>110</v>
      </c>
      <c r="F9" s="327"/>
      <c r="G9" s="327"/>
      <c r="H9" s="327"/>
      <c r="I9" s="12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7"/>
      <c r="C10" s="34"/>
      <c r="D10" s="34"/>
      <c r="E10" s="34"/>
      <c r="F10" s="34"/>
      <c r="G10" s="34"/>
      <c r="H10" s="34"/>
      <c r="I10" s="12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7"/>
      <c r="C11" s="34"/>
      <c r="D11" s="123" t="s">
        <v>19</v>
      </c>
      <c r="E11" s="34"/>
      <c r="F11" s="125" t="s">
        <v>1</v>
      </c>
      <c r="G11" s="34"/>
      <c r="H11" s="34"/>
      <c r="I11" s="126" t="s">
        <v>20</v>
      </c>
      <c r="J11" s="125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7"/>
      <c r="C12" s="34"/>
      <c r="D12" s="123" t="s">
        <v>22</v>
      </c>
      <c r="E12" s="34"/>
      <c r="F12" s="125" t="s">
        <v>23</v>
      </c>
      <c r="G12" s="34"/>
      <c r="H12" s="34"/>
      <c r="I12" s="126" t="s">
        <v>24</v>
      </c>
      <c r="J12" s="127" t="str">
        <f>'Rekapitulace stavby'!AN8</f>
        <v>20.4.2020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7"/>
      <c r="C13" s="34"/>
      <c r="D13" s="34"/>
      <c r="E13" s="34"/>
      <c r="F13" s="34"/>
      <c r="G13" s="34"/>
      <c r="H13" s="34"/>
      <c r="I13" s="12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7"/>
      <c r="C14" s="34"/>
      <c r="D14" s="123" t="s">
        <v>28</v>
      </c>
      <c r="E14" s="34"/>
      <c r="F14" s="34"/>
      <c r="G14" s="34"/>
      <c r="H14" s="34"/>
      <c r="I14" s="126" t="s">
        <v>29</v>
      </c>
      <c r="J14" s="125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7"/>
      <c r="C15" s="34"/>
      <c r="D15" s="34"/>
      <c r="E15" s="125" t="str">
        <f>IF('Rekapitulace stavby'!E11="","",'Rekapitulace stavby'!E11)</f>
        <v xml:space="preserve"> </v>
      </c>
      <c r="F15" s="34"/>
      <c r="G15" s="34"/>
      <c r="H15" s="34"/>
      <c r="I15" s="126" t="s">
        <v>31</v>
      </c>
      <c r="J15" s="125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7"/>
      <c r="C16" s="34"/>
      <c r="D16" s="34"/>
      <c r="E16" s="34"/>
      <c r="F16" s="34"/>
      <c r="G16" s="34"/>
      <c r="H16" s="34"/>
      <c r="I16" s="12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7"/>
      <c r="C17" s="34"/>
      <c r="D17" s="123" t="s">
        <v>32</v>
      </c>
      <c r="E17" s="34"/>
      <c r="F17" s="34"/>
      <c r="G17" s="34"/>
      <c r="H17" s="34"/>
      <c r="I17" s="126" t="s">
        <v>29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7"/>
      <c r="C18" s="34"/>
      <c r="D18" s="34"/>
      <c r="E18" s="328" t="str">
        <f>'Rekapitulace stavby'!E14</f>
        <v>Vyplň údaj</v>
      </c>
      <c r="F18" s="329"/>
      <c r="G18" s="329"/>
      <c r="H18" s="329"/>
      <c r="I18" s="126" t="s">
        <v>31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7"/>
      <c r="C19" s="34"/>
      <c r="D19" s="34"/>
      <c r="E19" s="34"/>
      <c r="F19" s="34"/>
      <c r="G19" s="34"/>
      <c r="H19" s="34"/>
      <c r="I19" s="12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7"/>
      <c r="C20" s="34"/>
      <c r="D20" s="123" t="s">
        <v>34</v>
      </c>
      <c r="E20" s="34"/>
      <c r="F20" s="34"/>
      <c r="G20" s="34"/>
      <c r="H20" s="34"/>
      <c r="I20" s="126" t="s">
        <v>29</v>
      </c>
      <c r="J20" s="125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7"/>
      <c r="C21" s="34"/>
      <c r="D21" s="34"/>
      <c r="E21" s="125" t="str">
        <f>IF('Rekapitulace stavby'!E17="","",'Rekapitulace stavby'!E17)</f>
        <v xml:space="preserve"> </v>
      </c>
      <c r="F21" s="34"/>
      <c r="G21" s="34"/>
      <c r="H21" s="34"/>
      <c r="I21" s="126" t="s">
        <v>31</v>
      </c>
      <c r="J21" s="125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7"/>
      <c r="C22" s="34"/>
      <c r="D22" s="34"/>
      <c r="E22" s="34"/>
      <c r="F22" s="34"/>
      <c r="G22" s="34"/>
      <c r="H22" s="34"/>
      <c r="I22" s="12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7"/>
      <c r="C23" s="34"/>
      <c r="D23" s="123" t="s">
        <v>36</v>
      </c>
      <c r="E23" s="34"/>
      <c r="F23" s="34"/>
      <c r="G23" s="34"/>
      <c r="H23" s="34"/>
      <c r="I23" s="126" t="s">
        <v>29</v>
      </c>
      <c r="J23" s="125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7"/>
      <c r="C24" s="34"/>
      <c r="D24" s="34"/>
      <c r="E24" s="125" t="str">
        <f>IF('Rekapitulace stavby'!E20="","",'Rekapitulace stavby'!E20)</f>
        <v xml:space="preserve"> </v>
      </c>
      <c r="F24" s="34"/>
      <c r="G24" s="34"/>
      <c r="H24" s="34"/>
      <c r="I24" s="126" t="s">
        <v>31</v>
      </c>
      <c r="J24" s="125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7"/>
      <c r="C25" s="34"/>
      <c r="D25" s="34"/>
      <c r="E25" s="34"/>
      <c r="F25" s="34"/>
      <c r="G25" s="34"/>
      <c r="H25" s="34"/>
      <c r="I25" s="12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7"/>
      <c r="C26" s="34"/>
      <c r="D26" s="123" t="s">
        <v>37</v>
      </c>
      <c r="E26" s="34"/>
      <c r="F26" s="34"/>
      <c r="G26" s="34"/>
      <c r="H26" s="34"/>
      <c r="I26" s="12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28"/>
      <c r="B27" s="129"/>
      <c r="C27" s="128"/>
      <c r="D27" s="128"/>
      <c r="E27" s="330" t="s">
        <v>1</v>
      </c>
      <c r="F27" s="330"/>
      <c r="G27" s="330"/>
      <c r="H27" s="330"/>
      <c r="I27" s="130"/>
      <c r="J27" s="128"/>
      <c r="K27" s="128"/>
      <c r="L27" s="131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2" customFormat="1" ht="6.95" customHeight="1">
      <c r="A28" s="34"/>
      <c r="B28" s="37"/>
      <c r="C28" s="34"/>
      <c r="D28" s="34"/>
      <c r="E28" s="34"/>
      <c r="F28" s="34"/>
      <c r="G28" s="34"/>
      <c r="H28" s="34"/>
      <c r="I28" s="12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7"/>
      <c r="C29" s="34"/>
      <c r="D29" s="132"/>
      <c r="E29" s="132"/>
      <c r="F29" s="132"/>
      <c r="G29" s="132"/>
      <c r="H29" s="132"/>
      <c r="I29" s="133"/>
      <c r="J29" s="132"/>
      <c r="K29" s="132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7"/>
      <c r="C30" s="34"/>
      <c r="D30" s="125" t="s">
        <v>111</v>
      </c>
      <c r="E30" s="34"/>
      <c r="F30" s="34"/>
      <c r="G30" s="34"/>
      <c r="H30" s="34"/>
      <c r="I30" s="124"/>
      <c r="J30" s="134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7"/>
      <c r="C31" s="34"/>
      <c r="D31" s="135" t="s">
        <v>100</v>
      </c>
      <c r="E31" s="34"/>
      <c r="F31" s="34"/>
      <c r="G31" s="34"/>
      <c r="H31" s="34"/>
      <c r="I31" s="124"/>
      <c r="J31" s="134">
        <f>J115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7"/>
      <c r="C32" s="34"/>
      <c r="D32" s="136" t="s">
        <v>40</v>
      </c>
      <c r="E32" s="34"/>
      <c r="F32" s="34"/>
      <c r="G32" s="34"/>
      <c r="H32" s="34"/>
      <c r="I32" s="124"/>
      <c r="J32" s="137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7"/>
      <c r="C33" s="34"/>
      <c r="D33" s="132"/>
      <c r="E33" s="132"/>
      <c r="F33" s="132"/>
      <c r="G33" s="132"/>
      <c r="H33" s="132"/>
      <c r="I33" s="133"/>
      <c r="J33" s="132"/>
      <c r="K33" s="132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7"/>
      <c r="C34" s="34"/>
      <c r="D34" s="34"/>
      <c r="E34" s="34"/>
      <c r="F34" s="138" t="s">
        <v>42</v>
      </c>
      <c r="G34" s="34"/>
      <c r="H34" s="34"/>
      <c r="I34" s="139" t="s">
        <v>41</v>
      </c>
      <c r="J34" s="138" t="s">
        <v>43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7"/>
      <c r="C35" s="34"/>
      <c r="D35" s="140" t="s">
        <v>44</v>
      </c>
      <c r="E35" s="123" t="s">
        <v>45</v>
      </c>
      <c r="F35" s="141">
        <f>ROUND((SUM(BE115:BE122) + SUM(BE142:BE356)),  2)</f>
        <v>0</v>
      </c>
      <c r="G35" s="34"/>
      <c r="H35" s="34"/>
      <c r="I35" s="142">
        <v>0.21</v>
      </c>
      <c r="J35" s="141">
        <f>ROUND(((SUM(BE115:BE122) + SUM(BE142:BE356))*I35),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7"/>
      <c r="C36" s="34"/>
      <c r="D36" s="34"/>
      <c r="E36" s="123" t="s">
        <v>46</v>
      </c>
      <c r="F36" s="141">
        <f>ROUND((SUM(BF115:BF122) + SUM(BF142:BF356)),  2)</f>
        <v>0</v>
      </c>
      <c r="G36" s="34"/>
      <c r="H36" s="34"/>
      <c r="I36" s="142">
        <v>0.15</v>
      </c>
      <c r="J36" s="141">
        <f>ROUND(((SUM(BF115:BF122) + SUM(BF142:BF356))*I36),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7"/>
      <c r="C37" s="34"/>
      <c r="D37" s="34"/>
      <c r="E37" s="123" t="s">
        <v>47</v>
      </c>
      <c r="F37" s="141">
        <f>ROUND((SUM(BG115:BG122) + SUM(BG142:BG356)),  2)</f>
        <v>0</v>
      </c>
      <c r="G37" s="34"/>
      <c r="H37" s="34"/>
      <c r="I37" s="142">
        <v>0.21</v>
      </c>
      <c r="J37" s="14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7"/>
      <c r="C38" s="34"/>
      <c r="D38" s="34"/>
      <c r="E38" s="123" t="s">
        <v>48</v>
      </c>
      <c r="F38" s="141">
        <f>ROUND((SUM(BH115:BH122) + SUM(BH142:BH356)),  2)</f>
        <v>0</v>
      </c>
      <c r="G38" s="34"/>
      <c r="H38" s="34"/>
      <c r="I38" s="142">
        <v>0.15</v>
      </c>
      <c r="J38" s="141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7"/>
      <c r="C39" s="34"/>
      <c r="D39" s="34"/>
      <c r="E39" s="123" t="s">
        <v>49</v>
      </c>
      <c r="F39" s="141">
        <f>ROUND((SUM(BI115:BI122) + SUM(BI142:BI356)),  2)</f>
        <v>0</v>
      </c>
      <c r="G39" s="34"/>
      <c r="H39" s="34"/>
      <c r="I39" s="142">
        <v>0</v>
      </c>
      <c r="J39" s="141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7"/>
      <c r="C40" s="34"/>
      <c r="D40" s="34"/>
      <c r="E40" s="34"/>
      <c r="F40" s="34"/>
      <c r="G40" s="34"/>
      <c r="H40" s="34"/>
      <c r="I40" s="12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7"/>
      <c r="C41" s="143"/>
      <c r="D41" s="144" t="s">
        <v>50</v>
      </c>
      <c r="E41" s="145"/>
      <c r="F41" s="145"/>
      <c r="G41" s="146" t="s">
        <v>51</v>
      </c>
      <c r="H41" s="147" t="s">
        <v>52</v>
      </c>
      <c r="I41" s="148"/>
      <c r="J41" s="149">
        <f>SUM(J32:J39)</f>
        <v>0</v>
      </c>
      <c r="K41" s="150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7"/>
      <c r="C42" s="34"/>
      <c r="D42" s="34"/>
      <c r="E42" s="34"/>
      <c r="F42" s="34"/>
      <c r="G42" s="34"/>
      <c r="H42" s="34"/>
      <c r="I42" s="12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19"/>
      <c r="I43" s="117"/>
      <c r="L43" s="19"/>
    </row>
    <row r="44" spans="1:31" s="1" customFormat="1" ht="14.45" customHeight="1">
      <c r="B44" s="19"/>
      <c r="I44" s="117"/>
      <c r="L44" s="19"/>
    </row>
    <row r="45" spans="1:31" s="1" customFormat="1" ht="14.45" customHeight="1">
      <c r="B45" s="19"/>
      <c r="I45" s="117"/>
      <c r="L45" s="19"/>
    </row>
    <row r="46" spans="1:31" s="1" customFormat="1" ht="14.45" customHeight="1">
      <c r="B46" s="19"/>
      <c r="I46" s="117"/>
      <c r="L46" s="19"/>
    </row>
    <row r="47" spans="1:31" s="1" customFormat="1" ht="14.45" customHeight="1">
      <c r="B47" s="19"/>
      <c r="I47" s="117"/>
      <c r="L47" s="19"/>
    </row>
    <row r="48" spans="1:31" s="1" customFormat="1" ht="14.45" customHeight="1">
      <c r="B48" s="19"/>
      <c r="I48" s="117"/>
      <c r="L48" s="19"/>
    </row>
    <row r="49" spans="1:31" s="1" customFormat="1" ht="14.45" customHeight="1">
      <c r="B49" s="19"/>
      <c r="I49" s="117"/>
      <c r="L49" s="19"/>
    </row>
    <row r="50" spans="1:31" s="2" customFormat="1" ht="14.45" customHeight="1">
      <c r="B50" s="51"/>
      <c r="D50" s="151" t="s">
        <v>53</v>
      </c>
      <c r="E50" s="152"/>
      <c r="F50" s="152"/>
      <c r="G50" s="151" t="s">
        <v>54</v>
      </c>
      <c r="H50" s="152"/>
      <c r="I50" s="153"/>
      <c r="J50" s="152"/>
      <c r="K50" s="152"/>
      <c r="L50" s="5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4"/>
      <c r="B61" s="37"/>
      <c r="C61" s="34"/>
      <c r="D61" s="154" t="s">
        <v>55</v>
      </c>
      <c r="E61" s="155"/>
      <c r="F61" s="156" t="s">
        <v>56</v>
      </c>
      <c r="G61" s="154" t="s">
        <v>55</v>
      </c>
      <c r="H61" s="155"/>
      <c r="I61" s="157"/>
      <c r="J61" s="158" t="s">
        <v>56</v>
      </c>
      <c r="K61" s="15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4"/>
      <c r="B65" s="37"/>
      <c r="C65" s="34"/>
      <c r="D65" s="151" t="s">
        <v>57</v>
      </c>
      <c r="E65" s="159"/>
      <c r="F65" s="159"/>
      <c r="G65" s="151" t="s">
        <v>58</v>
      </c>
      <c r="H65" s="159"/>
      <c r="I65" s="160"/>
      <c r="J65" s="159"/>
      <c r="K65" s="15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4"/>
      <c r="B76" s="37"/>
      <c r="C76" s="34"/>
      <c r="D76" s="154" t="s">
        <v>55</v>
      </c>
      <c r="E76" s="155"/>
      <c r="F76" s="156" t="s">
        <v>56</v>
      </c>
      <c r="G76" s="154" t="s">
        <v>55</v>
      </c>
      <c r="H76" s="155"/>
      <c r="I76" s="157"/>
      <c r="J76" s="158" t="s">
        <v>56</v>
      </c>
      <c r="K76" s="15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61"/>
      <c r="C77" s="162"/>
      <c r="D77" s="162"/>
      <c r="E77" s="162"/>
      <c r="F77" s="162"/>
      <c r="G77" s="162"/>
      <c r="H77" s="162"/>
      <c r="I77" s="163"/>
      <c r="J77" s="162"/>
      <c r="K77" s="162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64"/>
      <c r="C81" s="165"/>
      <c r="D81" s="165"/>
      <c r="E81" s="165"/>
      <c r="F81" s="165"/>
      <c r="G81" s="165"/>
      <c r="H81" s="165"/>
      <c r="I81" s="166"/>
      <c r="J81" s="165"/>
      <c r="K81" s="165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2" t="s">
        <v>112</v>
      </c>
      <c r="D82" s="36"/>
      <c r="E82" s="36"/>
      <c r="F82" s="36"/>
      <c r="G82" s="36"/>
      <c r="H82" s="36"/>
      <c r="I82" s="124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124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124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31" t="str">
        <f>E7</f>
        <v>Měnírna Kolejní</v>
      </c>
      <c r="F85" s="332"/>
      <c r="G85" s="332"/>
      <c r="H85" s="332"/>
      <c r="I85" s="124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8" t="s">
        <v>109</v>
      </c>
      <c r="D86" s="36"/>
      <c r="E86" s="36"/>
      <c r="F86" s="36"/>
      <c r="G86" s="36"/>
      <c r="H86" s="36"/>
      <c r="I86" s="124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3" t="str">
        <f>E9</f>
        <v>SO 01 - Stavební úpravy kobek č.6 a 7 v měnírně Kolejní</v>
      </c>
      <c r="F87" s="333"/>
      <c r="G87" s="333"/>
      <c r="H87" s="333"/>
      <c r="I87" s="124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124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8" t="s">
        <v>22</v>
      </c>
      <c r="D89" s="36"/>
      <c r="E89" s="36"/>
      <c r="F89" s="26" t="str">
        <f>F12</f>
        <v>Měnírna Kolejní, Ostrava</v>
      </c>
      <c r="G89" s="36"/>
      <c r="H89" s="36"/>
      <c r="I89" s="126" t="s">
        <v>24</v>
      </c>
      <c r="J89" s="66" t="str">
        <f>IF(J12="","",J12)</f>
        <v>20.4.2020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124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28</v>
      </c>
      <c r="D91" s="36"/>
      <c r="E91" s="36"/>
      <c r="F91" s="26" t="str">
        <f>E15</f>
        <v xml:space="preserve"> </v>
      </c>
      <c r="G91" s="36"/>
      <c r="H91" s="36"/>
      <c r="I91" s="126" t="s">
        <v>34</v>
      </c>
      <c r="J91" s="31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8" t="s">
        <v>32</v>
      </c>
      <c r="D92" s="36"/>
      <c r="E92" s="36"/>
      <c r="F92" s="26" t="str">
        <f>IF(E18="","",E18)</f>
        <v>Vyplň údaj</v>
      </c>
      <c r="G92" s="36"/>
      <c r="H92" s="36"/>
      <c r="I92" s="126" t="s">
        <v>36</v>
      </c>
      <c r="J92" s="31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124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67" t="s">
        <v>113</v>
      </c>
      <c r="D94" s="115"/>
      <c r="E94" s="115"/>
      <c r="F94" s="115"/>
      <c r="G94" s="115"/>
      <c r="H94" s="115"/>
      <c r="I94" s="168"/>
      <c r="J94" s="169" t="s">
        <v>114</v>
      </c>
      <c r="K94" s="11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124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70" t="s">
        <v>115</v>
      </c>
      <c r="D96" s="36"/>
      <c r="E96" s="36"/>
      <c r="F96" s="36"/>
      <c r="G96" s="36"/>
      <c r="H96" s="36"/>
      <c r="I96" s="124"/>
      <c r="J96" s="84">
        <f>J142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6" t="s">
        <v>116</v>
      </c>
    </row>
    <row r="97" spans="2:12" s="9" customFormat="1" ht="24.95" customHeight="1">
      <c r="B97" s="171"/>
      <c r="C97" s="172"/>
      <c r="D97" s="173" t="s">
        <v>117</v>
      </c>
      <c r="E97" s="174"/>
      <c r="F97" s="174"/>
      <c r="G97" s="174"/>
      <c r="H97" s="174"/>
      <c r="I97" s="175"/>
      <c r="J97" s="176">
        <f>J143</f>
        <v>0</v>
      </c>
      <c r="K97" s="172"/>
      <c r="L97" s="177"/>
    </row>
    <row r="98" spans="2:12" s="10" customFormat="1" ht="19.899999999999999" customHeight="1">
      <c r="B98" s="178"/>
      <c r="C98" s="179"/>
      <c r="D98" s="180" t="s">
        <v>118</v>
      </c>
      <c r="E98" s="181"/>
      <c r="F98" s="181"/>
      <c r="G98" s="181"/>
      <c r="H98" s="181"/>
      <c r="I98" s="182"/>
      <c r="J98" s="183">
        <f>J144</f>
        <v>0</v>
      </c>
      <c r="K98" s="179"/>
      <c r="L98" s="184"/>
    </row>
    <row r="99" spans="2:12" s="10" customFormat="1" ht="19.899999999999999" customHeight="1">
      <c r="B99" s="178"/>
      <c r="C99" s="179"/>
      <c r="D99" s="180" t="s">
        <v>119</v>
      </c>
      <c r="E99" s="181"/>
      <c r="F99" s="181"/>
      <c r="G99" s="181"/>
      <c r="H99" s="181"/>
      <c r="I99" s="182"/>
      <c r="J99" s="183">
        <f>J149</f>
        <v>0</v>
      </c>
      <c r="K99" s="179"/>
      <c r="L99" s="184"/>
    </row>
    <row r="100" spans="2:12" s="10" customFormat="1" ht="19.899999999999999" customHeight="1">
      <c r="B100" s="178"/>
      <c r="C100" s="179"/>
      <c r="D100" s="180" t="s">
        <v>120</v>
      </c>
      <c r="E100" s="181"/>
      <c r="F100" s="181"/>
      <c r="G100" s="181"/>
      <c r="H100" s="181"/>
      <c r="I100" s="182"/>
      <c r="J100" s="183">
        <f>J154</f>
        <v>0</v>
      </c>
      <c r="K100" s="179"/>
      <c r="L100" s="184"/>
    </row>
    <row r="101" spans="2:12" s="10" customFormat="1" ht="19.899999999999999" customHeight="1">
      <c r="B101" s="178"/>
      <c r="C101" s="179"/>
      <c r="D101" s="180" t="s">
        <v>121</v>
      </c>
      <c r="E101" s="181"/>
      <c r="F101" s="181"/>
      <c r="G101" s="181"/>
      <c r="H101" s="181"/>
      <c r="I101" s="182"/>
      <c r="J101" s="183">
        <f>J169</f>
        <v>0</v>
      </c>
      <c r="K101" s="179"/>
      <c r="L101" s="184"/>
    </row>
    <row r="102" spans="2:12" s="9" customFormat="1" ht="24.95" customHeight="1">
      <c r="B102" s="171"/>
      <c r="C102" s="172"/>
      <c r="D102" s="173" t="s">
        <v>122</v>
      </c>
      <c r="E102" s="174"/>
      <c r="F102" s="174"/>
      <c r="G102" s="174"/>
      <c r="H102" s="174"/>
      <c r="I102" s="175"/>
      <c r="J102" s="176">
        <f>J184</f>
        <v>0</v>
      </c>
      <c r="K102" s="172"/>
      <c r="L102" s="177"/>
    </row>
    <row r="103" spans="2:12" s="10" customFormat="1" ht="19.899999999999999" customHeight="1">
      <c r="B103" s="178"/>
      <c r="C103" s="179"/>
      <c r="D103" s="180" t="s">
        <v>123</v>
      </c>
      <c r="E103" s="181"/>
      <c r="F103" s="181"/>
      <c r="G103" s="181"/>
      <c r="H103" s="181"/>
      <c r="I103" s="182"/>
      <c r="J103" s="183">
        <f>J185</f>
        <v>0</v>
      </c>
      <c r="K103" s="179"/>
      <c r="L103" s="184"/>
    </row>
    <row r="104" spans="2:12" s="10" customFormat="1" ht="19.899999999999999" customHeight="1">
      <c r="B104" s="178"/>
      <c r="C104" s="179"/>
      <c r="D104" s="180" t="s">
        <v>124</v>
      </c>
      <c r="E104" s="181"/>
      <c r="F104" s="181"/>
      <c r="G104" s="181"/>
      <c r="H104" s="181"/>
      <c r="I104" s="182"/>
      <c r="J104" s="183">
        <f>J305</f>
        <v>0</v>
      </c>
      <c r="K104" s="179"/>
      <c r="L104" s="184"/>
    </row>
    <row r="105" spans="2:12" s="10" customFormat="1" ht="19.899999999999999" customHeight="1">
      <c r="B105" s="178"/>
      <c r="C105" s="179"/>
      <c r="D105" s="180" t="s">
        <v>125</v>
      </c>
      <c r="E105" s="181"/>
      <c r="F105" s="181"/>
      <c r="G105" s="181"/>
      <c r="H105" s="181"/>
      <c r="I105" s="182"/>
      <c r="J105" s="183">
        <f>J314</f>
        <v>0</v>
      </c>
      <c r="K105" s="179"/>
      <c r="L105" s="184"/>
    </row>
    <row r="106" spans="2:12" s="10" customFormat="1" ht="19.899999999999999" customHeight="1">
      <c r="B106" s="178"/>
      <c r="C106" s="179"/>
      <c r="D106" s="180" t="s">
        <v>126</v>
      </c>
      <c r="E106" s="181"/>
      <c r="F106" s="181"/>
      <c r="G106" s="181"/>
      <c r="H106" s="181"/>
      <c r="I106" s="182"/>
      <c r="J106" s="183">
        <f>J318</f>
        <v>0</v>
      </c>
      <c r="K106" s="179"/>
      <c r="L106" s="184"/>
    </row>
    <row r="107" spans="2:12" s="10" customFormat="1" ht="19.899999999999999" customHeight="1">
      <c r="B107" s="178"/>
      <c r="C107" s="179"/>
      <c r="D107" s="180" t="s">
        <v>127</v>
      </c>
      <c r="E107" s="181"/>
      <c r="F107" s="181"/>
      <c r="G107" s="181"/>
      <c r="H107" s="181"/>
      <c r="I107" s="182"/>
      <c r="J107" s="183">
        <f>J321</f>
        <v>0</v>
      </c>
      <c r="K107" s="179"/>
      <c r="L107" s="184"/>
    </row>
    <row r="108" spans="2:12" s="10" customFormat="1" ht="19.899999999999999" customHeight="1">
      <c r="B108" s="178"/>
      <c r="C108" s="179"/>
      <c r="D108" s="180" t="s">
        <v>128</v>
      </c>
      <c r="E108" s="181"/>
      <c r="F108" s="181"/>
      <c r="G108" s="181"/>
      <c r="H108" s="181"/>
      <c r="I108" s="182"/>
      <c r="J108" s="183">
        <f>J327</f>
        <v>0</v>
      </c>
      <c r="K108" s="179"/>
      <c r="L108" s="184"/>
    </row>
    <row r="109" spans="2:12" s="10" customFormat="1" ht="19.899999999999999" customHeight="1">
      <c r="B109" s="178"/>
      <c r="C109" s="179"/>
      <c r="D109" s="180" t="s">
        <v>129</v>
      </c>
      <c r="E109" s="181"/>
      <c r="F109" s="181"/>
      <c r="G109" s="181"/>
      <c r="H109" s="181"/>
      <c r="I109" s="182"/>
      <c r="J109" s="183">
        <f>J334</f>
        <v>0</v>
      </c>
      <c r="K109" s="179"/>
      <c r="L109" s="184"/>
    </row>
    <row r="110" spans="2:12" s="9" customFormat="1" ht="24.95" customHeight="1">
      <c r="B110" s="171"/>
      <c r="C110" s="172"/>
      <c r="D110" s="173" t="s">
        <v>130</v>
      </c>
      <c r="E110" s="174"/>
      <c r="F110" s="174"/>
      <c r="G110" s="174"/>
      <c r="H110" s="174"/>
      <c r="I110" s="175"/>
      <c r="J110" s="176">
        <f>J348</f>
        <v>0</v>
      </c>
      <c r="K110" s="172"/>
      <c r="L110" s="177"/>
    </row>
    <row r="111" spans="2:12" s="10" customFormat="1" ht="19.899999999999999" customHeight="1">
      <c r="B111" s="178"/>
      <c r="C111" s="179"/>
      <c r="D111" s="180" t="s">
        <v>131</v>
      </c>
      <c r="E111" s="181"/>
      <c r="F111" s="181"/>
      <c r="G111" s="181"/>
      <c r="H111" s="181"/>
      <c r="I111" s="182"/>
      <c r="J111" s="183">
        <f>J349</f>
        <v>0</v>
      </c>
      <c r="K111" s="179"/>
      <c r="L111" s="184"/>
    </row>
    <row r="112" spans="2:12" s="9" customFormat="1" ht="24.95" customHeight="1">
      <c r="B112" s="171"/>
      <c r="C112" s="172"/>
      <c r="D112" s="173" t="s">
        <v>132</v>
      </c>
      <c r="E112" s="174"/>
      <c r="F112" s="174"/>
      <c r="G112" s="174"/>
      <c r="H112" s="174"/>
      <c r="I112" s="175"/>
      <c r="J112" s="176">
        <f>J352</f>
        <v>0</v>
      </c>
      <c r="K112" s="172"/>
      <c r="L112" s="177"/>
    </row>
    <row r="113" spans="1:65" s="2" customFormat="1" ht="21.75" customHeight="1">
      <c r="A113" s="34"/>
      <c r="B113" s="35"/>
      <c r="C113" s="36"/>
      <c r="D113" s="36"/>
      <c r="E113" s="36"/>
      <c r="F113" s="36"/>
      <c r="G113" s="36"/>
      <c r="H113" s="36"/>
      <c r="I113" s="124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124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29.25" customHeight="1">
      <c r="A115" s="34"/>
      <c r="B115" s="35"/>
      <c r="C115" s="170" t="s">
        <v>133</v>
      </c>
      <c r="D115" s="36"/>
      <c r="E115" s="36"/>
      <c r="F115" s="36"/>
      <c r="G115" s="36"/>
      <c r="H115" s="36"/>
      <c r="I115" s="124"/>
      <c r="J115" s="185">
        <f>ROUND(J116 + J117 + J118 + J119 + J120 + J121,2)</f>
        <v>0</v>
      </c>
      <c r="K115" s="36"/>
      <c r="L115" s="51"/>
      <c r="N115" s="186" t="s">
        <v>44</v>
      </c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8" customHeight="1">
      <c r="A116" s="34"/>
      <c r="B116" s="35"/>
      <c r="C116" s="36"/>
      <c r="D116" s="280" t="s">
        <v>134</v>
      </c>
      <c r="E116" s="279"/>
      <c r="F116" s="279"/>
      <c r="G116" s="36"/>
      <c r="H116" s="36"/>
      <c r="I116" s="124"/>
      <c r="J116" s="106">
        <v>0</v>
      </c>
      <c r="K116" s="36"/>
      <c r="L116" s="187"/>
      <c r="M116" s="188"/>
      <c r="N116" s="189" t="s">
        <v>45</v>
      </c>
      <c r="O116" s="188"/>
      <c r="P116" s="188"/>
      <c r="Q116" s="188"/>
      <c r="R116" s="188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90" t="s">
        <v>135</v>
      </c>
      <c r="AZ116" s="188"/>
      <c r="BA116" s="188"/>
      <c r="BB116" s="188"/>
      <c r="BC116" s="188"/>
      <c r="BD116" s="188"/>
      <c r="BE116" s="191">
        <f t="shared" ref="BE116:BE121" si="0">IF(N116="základní",J116,0)</f>
        <v>0</v>
      </c>
      <c r="BF116" s="191">
        <f t="shared" ref="BF116:BF121" si="1">IF(N116="snížená",J116,0)</f>
        <v>0</v>
      </c>
      <c r="BG116" s="191">
        <f t="shared" ref="BG116:BG121" si="2">IF(N116="zákl. přenesená",J116,0)</f>
        <v>0</v>
      </c>
      <c r="BH116" s="191">
        <f t="shared" ref="BH116:BH121" si="3">IF(N116="sníž. přenesená",J116,0)</f>
        <v>0</v>
      </c>
      <c r="BI116" s="191">
        <f t="shared" ref="BI116:BI121" si="4">IF(N116="nulová",J116,0)</f>
        <v>0</v>
      </c>
      <c r="BJ116" s="190" t="s">
        <v>21</v>
      </c>
      <c r="BK116" s="188"/>
      <c r="BL116" s="188"/>
      <c r="BM116" s="188"/>
    </row>
    <row r="117" spans="1:65" s="2" customFormat="1" ht="18" customHeight="1">
      <c r="A117" s="34"/>
      <c r="B117" s="35"/>
      <c r="C117" s="36"/>
      <c r="D117" s="280" t="s">
        <v>136</v>
      </c>
      <c r="E117" s="279"/>
      <c r="F117" s="279"/>
      <c r="G117" s="36"/>
      <c r="H117" s="36"/>
      <c r="I117" s="124"/>
      <c r="J117" s="106">
        <v>0</v>
      </c>
      <c r="K117" s="36"/>
      <c r="L117" s="187"/>
      <c r="M117" s="188"/>
      <c r="N117" s="189" t="s">
        <v>45</v>
      </c>
      <c r="O117" s="188"/>
      <c r="P117" s="188"/>
      <c r="Q117" s="188"/>
      <c r="R117" s="188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90" t="s">
        <v>135</v>
      </c>
      <c r="AZ117" s="188"/>
      <c r="BA117" s="188"/>
      <c r="BB117" s="188"/>
      <c r="BC117" s="188"/>
      <c r="BD117" s="188"/>
      <c r="BE117" s="191">
        <f t="shared" si="0"/>
        <v>0</v>
      </c>
      <c r="BF117" s="191">
        <f t="shared" si="1"/>
        <v>0</v>
      </c>
      <c r="BG117" s="191">
        <f t="shared" si="2"/>
        <v>0</v>
      </c>
      <c r="BH117" s="191">
        <f t="shared" si="3"/>
        <v>0</v>
      </c>
      <c r="BI117" s="191">
        <f t="shared" si="4"/>
        <v>0</v>
      </c>
      <c r="BJ117" s="190" t="s">
        <v>21</v>
      </c>
      <c r="BK117" s="188"/>
      <c r="BL117" s="188"/>
      <c r="BM117" s="188"/>
    </row>
    <row r="118" spans="1:65" s="2" customFormat="1" ht="18" customHeight="1">
      <c r="A118" s="34"/>
      <c r="B118" s="35"/>
      <c r="C118" s="36"/>
      <c r="D118" s="280" t="s">
        <v>137</v>
      </c>
      <c r="E118" s="279"/>
      <c r="F118" s="279"/>
      <c r="G118" s="36"/>
      <c r="H118" s="36"/>
      <c r="I118" s="124"/>
      <c r="J118" s="106">
        <v>0</v>
      </c>
      <c r="K118" s="36"/>
      <c r="L118" s="187"/>
      <c r="M118" s="188"/>
      <c r="N118" s="189" t="s">
        <v>45</v>
      </c>
      <c r="O118" s="188"/>
      <c r="P118" s="188"/>
      <c r="Q118" s="188"/>
      <c r="R118" s="188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90" t="s">
        <v>135</v>
      </c>
      <c r="AZ118" s="188"/>
      <c r="BA118" s="188"/>
      <c r="BB118" s="188"/>
      <c r="BC118" s="188"/>
      <c r="BD118" s="188"/>
      <c r="BE118" s="191">
        <f t="shared" si="0"/>
        <v>0</v>
      </c>
      <c r="BF118" s="191">
        <f t="shared" si="1"/>
        <v>0</v>
      </c>
      <c r="BG118" s="191">
        <f t="shared" si="2"/>
        <v>0</v>
      </c>
      <c r="BH118" s="191">
        <f t="shared" si="3"/>
        <v>0</v>
      </c>
      <c r="BI118" s="191">
        <f t="shared" si="4"/>
        <v>0</v>
      </c>
      <c r="BJ118" s="190" t="s">
        <v>21</v>
      </c>
      <c r="BK118" s="188"/>
      <c r="BL118" s="188"/>
      <c r="BM118" s="188"/>
    </row>
    <row r="119" spans="1:65" s="2" customFormat="1" ht="18" customHeight="1">
      <c r="A119" s="34"/>
      <c r="B119" s="35"/>
      <c r="C119" s="36"/>
      <c r="D119" s="280" t="s">
        <v>138</v>
      </c>
      <c r="E119" s="279"/>
      <c r="F119" s="279"/>
      <c r="G119" s="36"/>
      <c r="H119" s="36"/>
      <c r="I119" s="124"/>
      <c r="J119" s="106">
        <v>0</v>
      </c>
      <c r="K119" s="36"/>
      <c r="L119" s="187"/>
      <c r="M119" s="188"/>
      <c r="N119" s="189" t="s">
        <v>45</v>
      </c>
      <c r="O119" s="188"/>
      <c r="P119" s="188"/>
      <c r="Q119" s="188"/>
      <c r="R119" s="188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90" t="s">
        <v>135</v>
      </c>
      <c r="AZ119" s="188"/>
      <c r="BA119" s="188"/>
      <c r="BB119" s="188"/>
      <c r="BC119" s="188"/>
      <c r="BD119" s="188"/>
      <c r="BE119" s="191">
        <f t="shared" si="0"/>
        <v>0</v>
      </c>
      <c r="BF119" s="191">
        <f t="shared" si="1"/>
        <v>0</v>
      </c>
      <c r="BG119" s="191">
        <f t="shared" si="2"/>
        <v>0</v>
      </c>
      <c r="BH119" s="191">
        <f t="shared" si="3"/>
        <v>0</v>
      </c>
      <c r="BI119" s="191">
        <f t="shared" si="4"/>
        <v>0</v>
      </c>
      <c r="BJ119" s="190" t="s">
        <v>21</v>
      </c>
      <c r="BK119" s="188"/>
      <c r="BL119" s="188"/>
      <c r="BM119" s="188"/>
    </row>
    <row r="120" spans="1:65" s="2" customFormat="1" ht="18" customHeight="1">
      <c r="A120" s="34"/>
      <c r="B120" s="35"/>
      <c r="C120" s="36"/>
      <c r="D120" s="280" t="s">
        <v>139</v>
      </c>
      <c r="E120" s="279"/>
      <c r="F120" s="279"/>
      <c r="G120" s="36"/>
      <c r="H120" s="36"/>
      <c r="I120" s="124"/>
      <c r="J120" s="106">
        <v>0</v>
      </c>
      <c r="K120" s="36"/>
      <c r="L120" s="187"/>
      <c r="M120" s="188"/>
      <c r="N120" s="189" t="s">
        <v>45</v>
      </c>
      <c r="O120" s="188"/>
      <c r="P120" s="188"/>
      <c r="Q120" s="188"/>
      <c r="R120" s="188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90" t="s">
        <v>135</v>
      </c>
      <c r="AZ120" s="188"/>
      <c r="BA120" s="188"/>
      <c r="BB120" s="188"/>
      <c r="BC120" s="188"/>
      <c r="BD120" s="188"/>
      <c r="BE120" s="191">
        <f t="shared" si="0"/>
        <v>0</v>
      </c>
      <c r="BF120" s="191">
        <f t="shared" si="1"/>
        <v>0</v>
      </c>
      <c r="BG120" s="191">
        <f t="shared" si="2"/>
        <v>0</v>
      </c>
      <c r="BH120" s="191">
        <f t="shared" si="3"/>
        <v>0</v>
      </c>
      <c r="BI120" s="191">
        <f t="shared" si="4"/>
        <v>0</v>
      </c>
      <c r="BJ120" s="190" t="s">
        <v>21</v>
      </c>
      <c r="BK120" s="188"/>
      <c r="BL120" s="188"/>
      <c r="BM120" s="188"/>
    </row>
    <row r="121" spans="1:65" s="2" customFormat="1" ht="18" customHeight="1">
      <c r="A121" s="34"/>
      <c r="B121" s="35"/>
      <c r="C121" s="36"/>
      <c r="D121" s="105" t="s">
        <v>140</v>
      </c>
      <c r="E121" s="36"/>
      <c r="F121" s="36"/>
      <c r="G121" s="36"/>
      <c r="H121" s="36"/>
      <c r="I121" s="124"/>
      <c r="J121" s="106">
        <f>ROUND(J30*T121,2)</f>
        <v>0</v>
      </c>
      <c r="K121" s="36"/>
      <c r="L121" s="187"/>
      <c r="M121" s="188"/>
      <c r="N121" s="189" t="s">
        <v>45</v>
      </c>
      <c r="O121" s="188"/>
      <c r="P121" s="188"/>
      <c r="Q121" s="188"/>
      <c r="R121" s="188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90" t="s">
        <v>141</v>
      </c>
      <c r="AZ121" s="188"/>
      <c r="BA121" s="188"/>
      <c r="BB121" s="188"/>
      <c r="BC121" s="188"/>
      <c r="BD121" s="188"/>
      <c r="BE121" s="191">
        <f t="shared" si="0"/>
        <v>0</v>
      </c>
      <c r="BF121" s="191">
        <f t="shared" si="1"/>
        <v>0</v>
      </c>
      <c r="BG121" s="191">
        <f t="shared" si="2"/>
        <v>0</v>
      </c>
      <c r="BH121" s="191">
        <f t="shared" si="3"/>
        <v>0</v>
      </c>
      <c r="BI121" s="191">
        <f t="shared" si="4"/>
        <v>0</v>
      </c>
      <c r="BJ121" s="190" t="s">
        <v>21</v>
      </c>
      <c r="BK121" s="188"/>
      <c r="BL121" s="188"/>
      <c r="BM121" s="188"/>
    </row>
    <row r="122" spans="1:65" s="2" customFormat="1" ht="11.25">
      <c r="A122" s="34"/>
      <c r="B122" s="35"/>
      <c r="C122" s="36"/>
      <c r="D122" s="36"/>
      <c r="E122" s="36"/>
      <c r="F122" s="36"/>
      <c r="G122" s="36"/>
      <c r="H122" s="36"/>
      <c r="I122" s="124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29.25" customHeight="1">
      <c r="A123" s="34"/>
      <c r="B123" s="35"/>
      <c r="C123" s="114" t="s">
        <v>107</v>
      </c>
      <c r="D123" s="115"/>
      <c r="E123" s="115"/>
      <c r="F123" s="115"/>
      <c r="G123" s="115"/>
      <c r="H123" s="115"/>
      <c r="I123" s="168"/>
      <c r="J123" s="116">
        <f>ROUND(J96+J115,2)</f>
        <v>0</v>
      </c>
      <c r="K123" s="115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2" customFormat="1" ht="6.95" customHeight="1">
      <c r="A124" s="34"/>
      <c r="B124" s="54"/>
      <c r="C124" s="55"/>
      <c r="D124" s="55"/>
      <c r="E124" s="55"/>
      <c r="F124" s="55"/>
      <c r="G124" s="55"/>
      <c r="H124" s="55"/>
      <c r="I124" s="163"/>
      <c r="J124" s="55"/>
      <c r="K124" s="55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8" spans="1:65" s="2" customFormat="1" ht="6.95" customHeight="1">
      <c r="A128" s="34"/>
      <c r="B128" s="56"/>
      <c r="C128" s="57"/>
      <c r="D128" s="57"/>
      <c r="E128" s="57"/>
      <c r="F128" s="57"/>
      <c r="G128" s="57"/>
      <c r="H128" s="57"/>
      <c r="I128" s="166"/>
      <c r="J128" s="57"/>
      <c r="K128" s="57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3" s="2" customFormat="1" ht="24.95" customHeight="1">
      <c r="A129" s="34"/>
      <c r="B129" s="35"/>
      <c r="C129" s="22" t="s">
        <v>142</v>
      </c>
      <c r="D129" s="36"/>
      <c r="E129" s="36"/>
      <c r="F129" s="36"/>
      <c r="G129" s="36"/>
      <c r="H129" s="36"/>
      <c r="I129" s="124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3" s="2" customFormat="1" ht="6.95" customHeight="1">
      <c r="A130" s="34"/>
      <c r="B130" s="35"/>
      <c r="C130" s="36"/>
      <c r="D130" s="36"/>
      <c r="E130" s="36"/>
      <c r="F130" s="36"/>
      <c r="G130" s="36"/>
      <c r="H130" s="36"/>
      <c r="I130" s="124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3" s="2" customFormat="1" ht="12" customHeight="1">
      <c r="A131" s="34"/>
      <c r="B131" s="35"/>
      <c r="C131" s="28" t="s">
        <v>16</v>
      </c>
      <c r="D131" s="36"/>
      <c r="E131" s="36"/>
      <c r="F131" s="36"/>
      <c r="G131" s="36"/>
      <c r="H131" s="36"/>
      <c r="I131" s="124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3" s="2" customFormat="1" ht="16.5" customHeight="1">
      <c r="A132" s="34"/>
      <c r="B132" s="35"/>
      <c r="C132" s="36"/>
      <c r="D132" s="36"/>
      <c r="E132" s="331" t="str">
        <f>E7</f>
        <v>Měnírna Kolejní</v>
      </c>
      <c r="F132" s="332"/>
      <c r="G132" s="332"/>
      <c r="H132" s="332"/>
      <c r="I132" s="124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3" s="2" customFormat="1" ht="12" customHeight="1">
      <c r="A133" s="34"/>
      <c r="B133" s="35"/>
      <c r="C133" s="28" t="s">
        <v>109</v>
      </c>
      <c r="D133" s="36"/>
      <c r="E133" s="36"/>
      <c r="F133" s="36"/>
      <c r="G133" s="36"/>
      <c r="H133" s="36"/>
      <c r="I133" s="124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3" s="2" customFormat="1" ht="16.5" customHeight="1">
      <c r="A134" s="34"/>
      <c r="B134" s="35"/>
      <c r="C134" s="36"/>
      <c r="D134" s="36"/>
      <c r="E134" s="283" t="str">
        <f>E9</f>
        <v>SO 01 - Stavební úpravy kobek č.6 a 7 v měnírně Kolejní</v>
      </c>
      <c r="F134" s="333"/>
      <c r="G134" s="333"/>
      <c r="H134" s="333"/>
      <c r="I134" s="124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3" s="2" customFormat="1" ht="6.95" customHeight="1">
      <c r="A135" s="34"/>
      <c r="B135" s="35"/>
      <c r="C135" s="36"/>
      <c r="D135" s="36"/>
      <c r="E135" s="36"/>
      <c r="F135" s="36"/>
      <c r="G135" s="36"/>
      <c r="H135" s="36"/>
      <c r="I135" s="124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63" s="2" customFormat="1" ht="12" customHeight="1">
      <c r="A136" s="34"/>
      <c r="B136" s="35"/>
      <c r="C136" s="28" t="s">
        <v>22</v>
      </c>
      <c r="D136" s="36"/>
      <c r="E136" s="36"/>
      <c r="F136" s="26" t="str">
        <f>F12</f>
        <v>Měnírna Kolejní, Ostrava</v>
      </c>
      <c r="G136" s="36"/>
      <c r="H136" s="36"/>
      <c r="I136" s="126" t="s">
        <v>24</v>
      </c>
      <c r="J136" s="66" t="str">
        <f>IF(J12="","",J12)</f>
        <v>20.4.2020</v>
      </c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63" s="2" customFormat="1" ht="6.95" customHeight="1">
      <c r="A137" s="34"/>
      <c r="B137" s="35"/>
      <c r="C137" s="36"/>
      <c r="D137" s="36"/>
      <c r="E137" s="36"/>
      <c r="F137" s="36"/>
      <c r="G137" s="36"/>
      <c r="H137" s="36"/>
      <c r="I137" s="124"/>
      <c r="J137" s="36"/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63" s="2" customFormat="1" ht="15.2" customHeight="1">
      <c r="A138" s="34"/>
      <c r="B138" s="35"/>
      <c r="C138" s="28" t="s">
        <v>28</v>
      </c>
      <c r="D138" s="36"/>
      <c r="E138" s="36"/>
      <c r="F138" s="26" t="str">
        <f>E15</f>
        <v xml:space="preserve"> </v>
      </c>
      <c r="G138" s="36"/>
      <c r="H138" s="36"/>
      <c r="I138" s="126" t="s">
        <v>34</v>
      </c>
      <c r="J138" s="31" t="str">
        <f>E21</f>
        <v xml:space="preserve"> </v>
      </c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63" s="2" customFormat="1" ht="15.2" customHeight="1">
      <c r="A139" s="34"/>
      <c r="B139" s="35"/>
      <c r="C139" s="28" t="s">
        <v>32</v>
      </c>
      <c r="D139" s="36"/>
      <c r="E139" s="36"/>
      <c r="F139" s="26" t="str">
        <f>IF(E18="","",E18)</f>
        <v>Vyplň údaj</v>
      </c>
      <c r="G139" s="36"/>
      <c r="H139" s="36"/>
      <c r="I139" s="126" t="s">
        <v>36</v>
      </c>
      <c r="J139" s="31" t="str">
        <f>E24</f>
        <v xml:space="preserve"> </v>
      </c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63" s="2" customFormat="1" ht="10.35" customHeight="1">
      <c r="A140" s="34"/>
      <c r="B140" s="35"/>
      <c r="C140" s="36"/>
      <c r="D140" s="36"/>
      <c r="E140" s="36"/>
      <c r="F140" s="36"/>
      <c r="G140" s="36"/>
      <c r="H140" s="36"/>
      <c r="I140" s="124"/>
      <c r="J140" s="36"/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63" s="11" customFormat="1" ht="29.25" customHeight="1">
      <c r="A141" s="192"/>
      <c r="B141" s="193"/>
      <c r="C141" s="194" t="s">
        <v>143</v>
      </c>
      <c r="D141" s="195" t="s">
        <v>65</v>
      </c>
      <c r="E141" s="195" t="s">
        <v>61</v>
      </c>
      <c r="F141" s="195" t="s">
        <v>62</v>
      </c>
      <c r="G141" s="195" t="s">
        <v>144</v>
      </c>
      <c r="H141" s="195" t="s">
        <v>145</v>
      </c>
      <c r="I141" s="196" t="s">
        <v>146</v>
      </c>
      <c r="J141" s="197" t="s">
        <v>114</v>
      </c>
      <c r="K141" s="198" t="s">
        <v>147</v>
      </c>
      <c r="L141" s="199"/>
      <c r="M141" s="75" t="s">
        <v>1</v>
      </c>
      <c r="N141" s="76" t="s">
        <v>44</v>
      </c>
      <c r="O141" s="76" t="s">
        <v>148</v>
      </c>
      <c r="P141" s="76" t="s">
        <v>149</v>
      </c>
      <c r="Q141" s="76" t="s">
        <v>150</v>
      </c>
      <c r="R141" s="76" t="s">
        <v>151</v>
      </c>
      <c r="S141" s="76" t="s">
        <v>152</v>
      </c>
      <c r="T141" s="77" t="s">
        <v>153</v>
      </c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</row>
    <row r="142" spans="1:63" s="2" customFormat="1" ht="22.9" customHeight="1">
      <c r="A142" s="34"/>
      <c r="B142" s="35"/>
      <c r="C142" s="82" t="s">
        <v>154</v>
      </c>
      <c r="D142" s="36"/>
      <c r="E142" s="36"/>
      <c r="F142" s="36"/>
      <c r="G142" s="36"/>
      <c r="H142" s="36"/>
      <c r="I142" s="124"/>
      <c r="J142" s="200">
        <f>BK142</f>
        <v>0</v>
      </c>
      <c r="K142" s="36"/>
      <c r="L142" s="37"/>
      <c r="M142" s="78"/>
      <c r="N142" s="201"/>
      <c r="O142" s="79"/>
      <c r="P142" s="202">
        <f>P143+P184+P348+P352</f>
        <v>0</v>
      </c>
      <c r="Q142" s="79"/>
      <c r="R142" s="202">
        <f>R143+R184+R348+R352</f>
        <v>2.3127356400000005</v>
      </c>
      <c r="S142" s="79"/>
      <c r="T142" s="203">
        <f>T143+T184+T348+T352</f>
        <v>0.71775999999999995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6" t="s">
        <v>79</v>
      </c>
      <c r="AU142" s="16" t="s">
        <v>116</v>
      </c>
      <c r="BK142" s="204">
        <f>BK143+BK184+BK348+BK352</f>
        <v>0</v>
      </c>
    </row>
    <row r="143" spans="1:63" s="12" customFormat="1" ht="25.9" customHeight="1">
      <c r="B143" s="205"/>
      <c r="C143" s="206"/>
      <c r="D143" s="207" t="s">
        <v>79</v>
      </c>
      <c r="E143" s="208" t="s">
        <v>155</v>
      </c>
      <c r="F143" s="208" t="s">
        <v>156</v>
      </c>
      <c r="G143" s="206"/>
      <c r="H143" s="206"/>
      <c r="I143" s="209"/>
      <c r="J143" s="210">
        <f>BK143</f>
        <v>0</v>
      </c>
      <c r="K143" s="206"/>
      <c r="L143" s="211"/>
      <c r="M143" s="212"/>
      <c r="N143" s="213"/>
      <c r="O143" s="213"/>
      <c r="P143" s="214">
        <f>P144+P149+P154+P169</f>
        <v>0</v>
      </c>
      <c r="Q143" s="213"/>
      <c r="R143" s="214">
        <f>R144+R149+R154+R169</f>
        <v>1.4555400200000004</v>
      </c>
      <c r="S143" s="213"/>
      <c r="T143" s="215">
        <f>T144+T149+T154+T169</f>
        <v>0.71775999999999995</v>
      </c>
      <c r="AR143" s="216" t="s">
        <v>21</v>
      </c>
      <c r="AT143" s="217" t="s">
        <v>79</v>
      </c>
      <c r="AU143" s="217" t="s">
        <v>80</v>
      </c>
      <c r="AY143" s="216" t="s">
        <v>157</v>
      </c>
      <c r="BK143" s="218">
        <f>BK144+BK149+BK154+BK169</f>
        <v>0</v>
      </c>
    </row>
    <row r="144" spans="1:63" s="12" customFormat="1" ht="22.9" customHeight="1">
      <c r="B144" s="205"/>
      <c r="C144" s="206"/>
      <c r="D144" s="207" t="s">
        <v>79</v>
      </c>
      <c r="E144" s="219" t="s">
        <v>158</v>
      </c>
      <c r="F144" s="219" t="s">
        <v>159</v>
      </c>
      <c r="G144" s="206"/>
      <c r="H144" s="206"/>
      <c r="I144" s="209"/>
      <c r="J144" s="220">
        <f>BK144</f>
        <v>0</v>
      </c>
      <c r="K144" s="206"/>
      <c r="L144" s="211"/>
      <c r="M144" s="212"/>
      <c r="N144" s="213"/>
      <c r="O144" s="213"/>
      <c r="P144" s="214">
        <f>SUM(P145:P148)</f>
        <v>0</v>
      </c>
      <c r="Q144" s="213"/>
      <c r="R144" s="214">
        <f>SUM(R145:R148)</f>
        <v>2.8982399999999998E-2</v>
      </c>
      <c r="S144" s="213"/>
      <c r="T144" s="215">
        <f>SUM(T145:T148)</f>
        <v>0</v>
      </c>
      <c r="AR144" s="216" t="s">
        <v>21</v>
      </c>
      <c r="AT144" s="217" t="s">
        <v>79</v>
      </c>
      <c r="AU144" s="217" t="s">
        <v>21</v>
      </c>
      <c r="AY144" s="216" t="s">
        <v>157</v>
      </c>
      <c r="BK144" s="218">
        <f>SUM(BK145:BK148)</f>
        <v>0</v>
      </c>
    </row>
    <row r="145" spans="1:65" s="2" customFormat="1" ht="16.5" customHeight="1">
      <c r="A145" s="34"/>
      <c r="B145" s="35"/>
      <c r="C145" s="221" t="s">
        <v>21</v>
      </c>
      <c r="D145" s="221" t="s">
        <v>160</v>
      </c>
      <c r="E145" s="222" t="s">
        <v>161</v>
      </c>
      <c r="F145" s="223" t="s">
        <v>162</v>
      </c>
      <c r="G145" s="224" t="s">
        <v>163</v>
      </c>
      <c r="H145" s="225">
        <v>4.9800000000000004</v>
      </c>
      <c r="I145" s="226"/>
      <c r="J145" s="227">
        <f>ROUND(I145*H145,2)</f>
        <v>0</v>
      </c>
      <c r="K145" s="228"/>
      <c r="L145" s="37"/>
      <c r="M145" s="229" t="s">
        <v>1</v>
      </c>
      <c r="N145" s="230" t="s">
        <v>45</v>
      </c>
      <c r="O145" s="71"/>
      <c r="P145" s="231">
        <f>O145*H145</f>
        <v>0</v>
      </c>
      <c r="Q145" s="231">
        <v>0</v>
      </c>
      <c r="R145" s="231">
        <f>Q145*H145</f>
        <v>0</v>
      </c>
      <c r="S145" s="231">
        <v>0</v>
      </c>
      <c r="T145" s="23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33" t="s">
        <v>164</v>
      </c>
      <c r="AT145" s="233" t="s">
        <v>160</v>
      </c>
      <c r="AU145" s="233" t="s">
        <v>89</v>
      </c>
      <c r="AY145" s="16" t="s">
        <v>157</v>
      </c>
      <c r="BE145" s="110">
        <f>IF(N145="základní",J145,0)</f>
        <v>0</v>
      </c>
      <c r="BF145" s="110">
        <f>IF(N145="snížená",J145,0)</f>
        <v>0</v>
      </c>
      <c r="BG145" s="110">
        <f>IF(N145="zákl. přenesená",J145,0)</f>
        <v>0</v>
      </c>
      <c r="BH145" s="110">
        <f>IF(N145="sníž. přenesená",J145,0)</f>
        <v>0</v>
      </c>
      <c r="BI145" s="110">
        <f>IF(N145="nulová",J145,0)</f>
        <v>0</v>
      </c>
      <c r="BJ145" s="16" t="s">
        <v>21</v>
      </c>
      <c r="BK145" s="110">
        <f>ROUND(I145*H145,2)</f>
        <v>0</v>
      </c>
      <c r="BL145" s="16" t="s">
        <v>164</v>
      </c>
      <c r="BM145" s="233" t="s">
        <v>165</v>
      </c>
    </row>
    <row r="146" spans="1:65" s="13" customFormat="1" ht="11.25">
      <c r="B146" s="234"/>
      <c r="C146" s="235"/>
      <c r="D146" s="236" t="s">
        <v>166</v>
      </c>
      <c r="E146" s="237" t="s">
        <v>1</v>
      </c>
      <c r="F146" s="238" t="s">
        <v>167</v>
      </c>
      <c r="G146" s="235"/>
      <c r="H146" s="239">
        <v>4.9800000000000004</v>
      </c>
      <c r="I146" s="240"/>
      <c r="J146" s="235"/>
      <c r="K146" s="235"/>
      <c r="L146" s="241"/>
      <c r="M146" s="242"/>
      <c r="N146" s="243"/>
      <c r="O146" s="243"/>
      <c r="P146" s="243"/>
      <c r="Q146" s="243"/>
      <c r="R146" s="243"/>
      <c r="S146" s="243"/>
      <c r="T146" s="244"/>
      <c r="AT146" s="245" t="s">
        <v>166</v>
      </c>
      <c r="AU146" s="245" t="s">
        <v>89</v>
      </c>
      <c r="AV146" s="13" t="s">
        <v>89</v>
      </c>
      <c r="AW146" s="13" t="s">
        <v>35</v>
      </c>
      <c r="AX146" s="13" t="s">
        <v>21</v>
      </c>
      <c r="AY146" s="245" t="s">
        <v>157</v>
      </c>
    </row>
    <row r="147" spans="1:65" s="2" customFormat="1" ht="21.75" customHeight="1">
      <c r="A147" s="34"/>
      <c r="B147" s="35"/>
      <c r="C147" s="221" t="s">
        <v>89</v>
      </c>
      <c r="D147" s="221" t="s">
        <v>160</v>
      </c>
      <c r="E147" s="222" t="s">
        <v>168</v>
      </c>
      <c r="F147" s="223" t="s">
        <v>169</v>
      </c>
      <c r="G147" s="224" t="s">
        <v>170</v>
      </c>
      <c r="H147" s="225">
        <v>0.32</v>
      </c>
      <c r="I147" s="226"/>
      <c r="J147" s="227">
        <f>ROUND(I147*H147,2)</f>
        <v>0</v>
      </c>
      <c r="K147" s="228"/>
      <c r="L147" s="37"/>
      <c r="M147" s="229" t="s">
        <v>1</v>
      </c>
      <c r="N147" s="230" t="s">
        <v>45</v>
      </c>
      <c r="O147" s="71"/>
      <c r="P147" s="231">
        <f>O147*H147</f>
        <v>0</v>
      </c>
      <c r="Q147" s="231">
        <v>9.0569999999999998E-2</v>
      </c>
      <c r="R147" s="231">
        <f>Q147*H147</f>
        <v>2.8982399999999998E-2</v>
      </c>
      <c r="S147" s="231">
        <v>0</v>
      </c>
      <c r="T147" s="23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33" t="s">
        <v>164</v>
      </c>
      <c r="AT147" s="233" t="s">
        <v>160</v>
      </c>
      <c r="AU147" s="233" t="s">
        <v>89</v>
      </c>
      <c r="AY147" s="16" t="s">
        <v>157</v>
      </c>
      <c r="BE147" s="110">
        <f>IF(N147="základní",J147,0)</f>
        <v>0</v>
      </c>
      <c r="BF147" s="110">
        <f>IF(N147="snížená",J147,0)</f>
        <v>0</v>
      </c>
      <c r="BG147" s="110">
        <f>IF(N147="zákl. přenesená",J147,0)</f>
        <v>0</v>
      </c>
      <c r="BH147" s="110">
        <f>IF(N147="sníž. přenesená",J147,0)</f>
        <v>0</v>
      </c>
      <c r="BI147" s="110">
        <f>IF(N147="nulová",J147,0)</f>
        <v>0</v>
      </c>
      <c r="BJ147" s="16" t="s">
        <v>21</v>
      </c>
      <c r="BK147" s="110">
        <f>ROUND(I147*H147,2)</f>
        <v>0</v>
      </c>
      <c r="BL147" s="16" t="s">
        <v>164</v>
      </c>
      <c r="BM147" s="233" t="s">
        <v>171</v>
      </c>
    </row>
    <row r="148" spans="1:65" s="13" customFormat="1" ht="11.25">
      <c r="B148" s="234"/>
      <c r="C148" s="235"/>
      <c r="D148" s="236" t="s">
        <v>166</v>
      </c>
      <c r="E148" s="237" t="s">
        <v>1</v>
      </c>
      <c r="F148" s="238" t="s">
        <v>172</v>
      </c>
      <c r="G148" s="235"/>
      <c r="H148" s="239">
        <v>0.32</v>
      </c>
      <c r="I148" s="240"/>
      <c r="J148" s="235"/>
      <c r="K148" s="235"/>
      <c r="L148" s="241"/>
      <c r="M148" s="242"/>
      <c r="N148" s="243"/>
      <c r="O148" s="243"/>
      <c r="P148" s="243"/>
      <c r="Q148" s="243"/>
      <c r="R148" s="243"/>
      <c r="S148" s="243"/>
      <c r="T148" s="244"/>
      <c r="AT148" s="245" t="s">
        <v>166</v>
      </c>
      <c r="AU148" s="245" t="s">
        <v>89</v>
      </c>
      <c r="AV148" s="13" t="s">
        <v>89</v>
      </c>
      <c r="AW148" s="13" t="s">
        <v>35</v>
      </c>
      <c r="AX148" s="13" t="s">
        <v>21</v>
      </c>
      <c r="AY148" s="245" t="s">
        <v>157</v>
      </c>
    </row>
    <row r="149" spans="1:65" s="12" customFormat="1" ht="22.9" customHeight="1">
      <c r="B149" s="205"/>
      <c r="C149" s="206"/>
      <c r="D149" s="207" t="s">
        <v>79</v>
      </c>
      <c r="E149" s="219" t="s">
        <v>164</v>
      </c>
      <c r="F149" s="219" t="s">
        <v>173</v>
      </c>
      <c r="G149" s="206"/>
      <c r="H149" s="206"/>
      <c r="I149" s="209"/>
      <c r="J149" s="220">
        <f>BK149</f>
        <v>0</v>
      </c>
      <c r="K149" s="206"/>
      <c r="L149" s="211"/>
      <c r="M149" s="212"/>
      <c r="N149" s="213"/>
      <c r="O149" s="213"/>
      <c r="P149" s="214">
        <f>SUM(P150:P153)</f>
        <v>0</v>
      </c>
      <c r="Q149" s="213"/>
      <c r="R149" s="214">
        <f>SUM(R150:R153)</f>
        <v>3.0586200000000002E-3</v>
      </c>
      <c r="S149" s="213"/>
      <c r="T149" s="215">
        <f>SUM(T150:T153)</f>
        <v>0</v>
      </c>
      <c r="AR149" s="216" t="s">
        <v>21</v>
      </c>
      <c r="AT149" s="217" t="s">
        <v>79</v>
      </c>
      <c r="AU149" s="217" t="s">
        <v>21</v>
      </c>
      <c r="AY149" s="216" t="s">
        <v>157</v>
      </c>
      <c r="BK149" s="218">
        <f>SUM(BK150:BK153)</f>
        <v>0</v>
      </c>
    </row>
    <row r="150" spans="1:65" s="2" customFormat="1" ht="21.75" customHeight="1">
      <c r="A150" s="34"/>
      <c r="B150" s="35"/>
      <c r="C150" s="221" t="s">
        <v>158</v>
      </c>
      <c r="D150" s="221" t="s">
        <v>160</v>
      </c>
      <c r="E150" s="222" t="s">
        <v>174</v>
      </c>
      <c r="F150" s="223" t="s">
        <v>175</v>
      </c>
      <c r="G150" s="224" t="s">
        <v>176</v>
      </c>
      <c r="H150" s="225">
        <v>3.0000000000000001E-3</v>
      </c>
      <c r="I150" s="226"/>
      <c r="J150" s="227">
        <f>ROUND(I150*H150,2)</f>
        <v>0</v>
      </c>
      <c r="K150" s="228"/>
      <c r="L150" s="37"/>
      <c r="M150" s="229" t="s">
        <v>1</v>
      </c>
      <c r="N150" s="230" t="s">
        <v>45</v>
      </c>
      <c r="O150" s="71"/>
      <c r="P150" s="231">
        <f>O150*H150</f>
        <v>0</v>
      </c>
      <c r="Q150" s="231">
        <v>1.9539999999999998E-2</v>
      </c>
      <c r="R150" s="231">
        <f>Q150*H150</f>
        <v>5.8619999999999998E-5</v>
      </c>
      <c r="S150" s="231">
        <v>0</v>
      </c>
      <c r="T150" s="23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33" t="s">
        <v>164</v>
      </c>
      <c r="AT150" s="233" t="s">
        <v>160</v>
      </c>
      <c r="AU150" s="233" t="s">
        <v>89</v>
      </c>
      <c r="AY150" s="16" t="s">
        <v>157</v>
      </c>
      <c r="BE150" s="110">
        <f>IF(N150="základní",J150,0)</f>
        <v>0</v>
      </c>
      <c r="BF150" s="110">
        <f>IF(N150="snížená",J150,0)</f>
        <v>0</v>
      </c>
      <c r="BG150" s="110">
        <f>IF(N150="zákl. přenesená",J150,0)</f>
        <v>0</v>
      </c>
      <c r="BH150" s="110">
        <f>IF(N150="sníž. přenesená",J150,0)</f>
        <v>0</v>
      </c>
      <c r="BI150" s="110">
        <f>IF(N150="nulová",J150,0)</f>
        <v>0</v>
      </c>
      <c r="BJ150" s="16" t="s">
        <v>21</v>
      </c>
      <c r="BK150" s="110">
        <f>ROUND(I150*H150,2)</f>
        <v>0</v>
      </c>
      <c r="BL150" s="16" t="s">
        <v>164</v>
      </c>
      <c r="BM150" s="233" t="s">
        <v>177</v>
      </c>
    </row>
    <row r="151" spans="1:65" s="13" customFormat="1" ht="11.25">
      <c r="B151" s="234"/>
      <c r="C151" s="235"/>
      <c r="D151" s="236" t="s">
        <v>166</v>
      </c>
      <c r="E151" s="237" t="s">
        <v>1</v>
      </c>
      <c r="F151" s="238" t="s">
        <v>178</v>
      </c>
      <c r="G151" s="235"/>
      <c r="H151" s="239">
        <v>3.0000000000000001E-3</v>
      </c>
      <c r="I151" s="240"/>
      <c r="J151" s="235"/>
      <c r="K151" s="235"/>
      <c r="L151" s="241"/>
      <c r="M151" s="242"/>
      <c r="N151" s="243"/>
      <c r="O151" s="243"/>
      <c r="P151" s="243"/>
      <c r="Q151" s="243"/>
      <c r="R151" s="243"/>
      <c r="S151" s="243"/>
      <c r="T151" s="244"/>
      <c r="AT151" s="245" t="s">
        <v>166</v>
      </c>
      <c r="AU151" s="245" t="s">
        <v>89</v>
      </c>
      <c r="AV151" s="13" t="s">
        <v>89</v>
      </c>
      <c r="AW151" s="13" t="s">
        <v>35</v>
      </c>
      <c r="AX151" s="13" t="s">
        <v>21</v>
      </c>
      <c r="AY151" s="245" t="s">
        <v>157</v>
      </c>
    </row>
    <row r="152" spans="1:65" s="2" customFormat="1" ht="21.75" customHeight="1">
      <c r="A152" s="34"/>
      <c r="B152" s="35"/>
      <c r="C152" s="246" t="s">
        <v>164</v>
      </c>
      <c r="D152" s="246" t="s">
        <v>179</v>
      </c>
      <c r="E152" s="247" t="s">
        <v>180</v>
      </c>
      <c r="F152" s="248" t="s">
        <v>181</v>
      </c>
      <c r="G152" s="249" t="s">
        <v>176</v>
      </c>
      <c r="H152" s="250">
        <v>3.0000000000000001E-3</v>
      </c>
      <c r="I152" s="251"/>
      <c r="J152" s="252">
        <f>ROUND(I152*H152,2)</f>
        <v>0</v>
      </c>
      <c r="K152" s="253"/>
      <c r="L152" s="254"/>
      <c r="M152" s="255" t="s">
        <v>1</v>
      </c>
      <c r="N152" s="256" t="s">
        <v>45</v>
      </c>
      <c r="O152" s="71"/>
      <c r="P152" s="231">
        <f>O152*H152</f>
        <v>0</v>
      </c>
      <c r="Q152" s="231">
        <v>1</v>
      </c>
      <c r="R152" s="231">
        <f>Q152*H152</f>
        <v>3.0000000000000001E-3</v>
      </c>
      <c r="S152" s="231">
        <v>0</v>
      </c>
      <c r="T152" s="23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33" t="s">
        <v>182</v>
      </c>
      <c r="AT152" s="233" t="s">
        <v>179</v>
      </c>
      <c r="AU152" s="233" t="s">
        <v>89</v>
      </c>
      <c r="AY152" s="16" t="s">
        <v>157</v>
      </c>
      <c r="BE152" s="110">
        <f>IF(N152="základní",J152,0)</f>
        <v>0</v>
      </c>
      <c r="BF152" s="110">
        <f>IF(N152="snížená",J152,0)</f>
        <v>0</v>
      </c>
      <c r="BG152" s="110">
        <f>IF(N152="zákl. přenesená",J152,0)</f>
        <v>0</v>
      </c>
      <c r="BH152" s="110">
        <f>IF(N152="sníž. přenesená",J152,0)</f>
        <v>0</v>
      </c>
      <c r="BI152" s="110">
        <f>IF(N152="nulová",J152,0)</f>
        <v>0</v>
      </c>
      <c r="BJ152" s="16" t="s">
        <v>21</v>
      </c>
      <c r="BK152" s="110">
        <f>ROUND(I152*H152,2)</f>
        <v>0</v>
      </c>
      <c r="BL152" s="16" t="s">
        <v>164</v>
      </c>
      <c r="BM152" s="233" t="s">
        <v>183</v>
      </c>
    </row>
    <row r="153" spans="1:65" s="2" customFormat="1" ht="19.5">
      <c r="A153" s="34"/>
      <c r="B153" s="35"/>
      <c r="C153" s="36"/>
      <c r="D153" s="236" t="s">
        <v>184</v>
      </c>
      <c r="E153" s="36"/>
      <c r="F153" s="257" t="s">
        <v>185</v>
      </c>
      <c r="G153" s="36"/>
      <c r="H153" s="36"/>
      <c r="I153" s="124"/>
      <c r="J153" s="36"/>
      <c r="K153" s="36"/>
      <c r="L153" s="37"/>
      <c r="M153" s="258"/>
      <c r="N153" s="259"/>
      <c r="O153" s="71"/>
      <c r="P153" s="71"/>
      <c r="Q153" s="71"/>
      <c r="R153" s="71"/>
      <c r="S153" s="71"/>
      <c r="T153" s="72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6" t="s">
        <v>184</v>
      </c>
      <c r="AU153" s="16" t="s">
        <v>89</v>
      </c>
    </row>
    <row r="154" spans="1:65" s="12" customFormat="1" ht="22.9" customHeight="1">
      <c r="B154" s="205"/>
      <c r="C154" s="206"/>
      <c r="D154" s="207" t="s">
        <v>79</v>
      </c>
      <c r="E154" s="219" t="s">
        <v>186</v>
      </c>
      <c r="F154" s="219" t="s">
        <v>187</v>
      </c>
      <c r="G154" s="206"/>
      <c r="H154" s="206"/>
      <c r="I154" s="209"/>
      <c r="J154" s="220">
        <f>BK154</f>
        <v>0</v>
      </c>
      <c r="K154" s="206"/>
      <c r="L154" s="211"/>
      <c r="M154" s="212"/>
      <c r="N154" s="213"/>
      <c r="O154" s="213"/>
      <c r="P154" s="214">
        <f>SUM(P155:P168)</f>
        <v>0</v>
      </c>
      <c r="Q154" s="213"/>
      <c r="R154" s="214">
        <f>SUM(R155:R168)</f>
        <v>1.4222906000000002</v>
      </c>
      <c r="S154" s="213"/>
      <c r="T154" s="215">
        <f>SUM(T155:T168)</f>
        <v>0</v>
      </c>
      <c r="AR154" s="216" t="s">
        <v>21</v>
      </c>
      <c r="AT154" s="217" t="s">
        <v>79</v>
      </c>
      <c r="AU154" s="217" t="s">
        <v>21</v>
      </c>
      <c r="AY154" s="216" t="s">
        <v>157</v>
      </c>
      <c r="BK154" s="218">
        <f>SUM(BK155:BK168)</f>
        <v>0</v>
      </c>
    </row>
    <row r="155" spans="1:65" s="2" customFormat="1" ht="16.5" customHeight="1">
      <c r="A155" s="34"/>
      <c r="B155" s="35"/>
      <c r="C155" s="221" t="s">
        <v>188</v>
      </c>
      <c r="D155" s="221" t="s">
        <v>160</v>
      </c>
      <c r="E155" s="222" t="s">
        <v>189</v>
      </c>
      <c r="F155" s="223" t="s">
        <v>190</v>
      </c>
      <c r="G155" s="224" t="s">
        <v>170</v>
      </c>
      <c r="H155" s="225">
        <v>39.097000000000001</v>
      </c>
      <c r="I155" s="226"/>
      <c r="J155" s="227">
        <f>ROUND(I155*H155,2)</f>
        <v>0</v>
      </c>
      <c r="K155" s="228"/>
      <c r="L155" s="37"/>
      <c r="M155" s="229" t="s">
        <v>1</v>
      </c>
      <c r="N155" s="230" t="s">
        <v>45</v>
      </c>
      <c r="O155" s="71"/>
      <c r="P155" s="231">
        <f>O155*H155</f>
        <v>0</v>
      </c>
      <c r="Q155" s="231">
        <v>4.6999999999999999E-4</v>
      </c>
      <c r="R155" s="231">
        <f>Q155*H155</f>
        <v>1.8375590000000001E-2</v>
      </c>
      <c r="S155" s="231">
        <v>0</v>
      </c>
      <c r="T155" s="23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33" t="s">
        <v>164</v>
      </c>
      <c r="AT155" s="233" t="s">
        <v>160</v>
      </c>
      <c r="AU155" s="233" t="s">
        <v>89</v>
      </c>
      <c r="AY155" s="16" t="s">
        <v>157</v>
      </c>
      <c r="BE155" s="110">
        <f>IF(N155="základní",J155,0)</f>
        <v>0</v>
      </c>
      <c r="BF155" s="110">
        <f>IF(N155="snížená",J155,0)</f>
        <v>0</v>
      </c>
      <c r="BG155" s="110">
        <f>IF(N155="zákl. přenesená",J155,0)</f>
        <v>0</v>
      </c>
      <c r="BH155" s="110">
        <f>IF(N155="sníž. přenesená",J155,0)</f>
        <v>0</v>
      </c>
      <c r="BI155" s="110">
        <f>IF(N155="nulová",J155,0)</f>
        <v>0</v>
      </c>
      <c r="BJ155" s="16" t="s">
        <v>21</v>
      </c>
      <c r="BK155" s="110">
        <f>ROUND(I155*H155,2)</f>
        <v>0</v>
      </c>
      <c r="BL155" s="16" t="s">
        <v>164</v>
      </c>
      <c r="BM155" s="233" t="s">
        <v>191</v>
      </c>
    </row>
    <row r="156" spans="1:65" s="13" customFormat="1" ht="11.25">
      <c r="B156" s="234"/>
      <c r="C156" s="235"/>
      <c r="D156" s="236" t="s">
        <v>166</v>
      </c>
      <c r="E156" s="237" t="s">
        <v>1</v>
      </c>
      <c r="F156" s="238" t="s">
        <v>192</v>
      </c>
      <c r="G156" s="235"/>
      <c r="H156" s="239">
        <v>40.869999999999997</v>
      </c>
      <c r="I156" s="240"/>
      <c r="J156" s="235"/>
      <c r="K156" s="235"/>
      <c r="L156" s="241"/>
      <c r="M156" s="242"/>
      <c r="N156" s="243"/>
      <c r="O156" s="243"/>
      <c r="P156" s="243"/>
      <c r="Q156" s="243"/>
      <c r="R156" s="243"/>
      <c r="S156" s="243"/>
      <c r="T156" s="244"/>
      <c r="AT156" s="245" t="s">
        <v>166</v>
      </c>
      <c r="AU156" s="245" t="s">
        <v>89</v>
      </c>
      <c r="AV156" s="13" t="s">
        <v>89</v>
      </c>
      <c r="AW156" s="13" t="s">
        <v>35</v>
      </c>
      <c r="AX156" s="13" t="s">
        <v>80</v>
      </c>
      <c r="AY156" s="245" t="s">
        <v>157</v>
      </c>
    </row>
    <row r="157" spans="1:65" s="13" customFormat="1" ht="11.25">
      <c r="B157" s="234"/>
      <c r="C157" s="235"/>
      <c r="D157" s="236" t="s">
        <v>166</v>
      </c>
      <c r="E157" s="237" t="s">
        <v>1</v>
      </c>
      <c r="F157" s="238" t="s">
        <v>193</v>
      </c>
      <c r="G157" s="235"/>
      <c r="H157" s="239">
        <v>-1.7729999999999999</v>
      </c>
      <c r="I157" s="240"/>
      <c r="J157" s="235"/>
      <c r="K157" s="235"/>
      <c r="L157" s="241"/>
      <c r="M157" s="242"/>
      <c r="N157" s="243"/>
      <c r="O157" s="243"/>
      <c r="P157" s="243"/>
      <c r="Q157" s="243"/>
      <c r="R157" s="243"/>
      <c r="S157" s="243"/>
      <c r="T157" s="244"/>
      <c r="AT157" s="245" t="s">
        <v>166</v>
      </c>
      <c r="AU157" s="245" t="s">
        <v>89</v>
      </c>
      <c r="AV157" s="13" t="s">
        <v>89</v>
      </c>
      <c r="AW157" s="13" t="s">
        <v>35</v>
      </c>
      <c r="AX157" s="13" t="s">
        <v>80</v>
      </c>
      <c r="AY157" s="245" t="s">
        <v>157</v>
      </c>
    </row>
    <row r="158" spans="1:65" s="14" customFormat="1" ht="11.25">
      <c r="B158" s="260"/>
      <c r="C158" s="261"/>
      <c r="D158" s="236" t="s">
        <v>166</v>
      </c>
      <c r="E158" s="262" t="s">
        <v>1</v>
      </c>
      <c r="F158" s="263" t="s">
        <v>194</v>
      </c>
      <c r="G158" s="261"/>
      <c r="H158" s="264">
        <v>39.097000000000001</v>
      </c>
      <c r="I158" s="265"/>
      <c r="J158" s="261"/>
      <c r="K158" s="261"/>
      <c r="L158" s="266"/>
      <c r="M158" s="267"/>
      <c r="N158" s="268"/>
      <c r="O158" s="268"/>
      <c r="P158" s="268"/>
      <c r="Q158" s="268"/>
      <c r="R158" s="268"/>
      <c r="S158" s="268"/>
      <c r="T158" s="269"/>
      <c r="AT158" s="270" t="s">
        <v>166</v>
      </c>
      <c r="AU158" s="270" t="s">
        <v>89</v>
      </c>
      <c r="AV158" s="14" t="s">
        <v>164</v>
      </c>
      <c r="AW158" s="14" t="s">
        <v>35</v>
      </c>
      <c r="AX158" s="14" t="s">
        <v>21</v>
      </c>
      <c r="AY158" s="270" t="s">
        <v>157</v>
      </c>
    </row>
    <row r="159" spans="1:65" s="2" customFormat="1" ht="21.75" customHeight="1">
      <c r="A159" s="34"/>
      <c r="B159" s="35"/>
      <c r="C159" s="221" t="s">
        <v>186</v>
      </c>
      <c r="D159" s="221" t="s">
        <v>160</v>
      </c>
      <c r="E159" s="222" t="s">
        <v>195</v>
      </c>
      <c r="F159" s="223" t="s">
        <v>196</v>
      </c>
      <c r="G159" s="224" t="s">
        <v>170</v>
      </c>
      <c r="H159" s="225">
        <v>39.097000000000001</v>
      </c>
      <c r="I159" s="226"/>
      <c r="J159" s="227">
        <f>ROUND(I159*H159,2)</f>
        <v>0</v>
      </c>
      <c r="K159" s="228"/>
      <c r="L159" s="37"/>
      <c r="M159" s="229" t="s">
        <v>1</v>
      </c>
      <c r="N159" s="230" t="s">
        <v>45</v>
      </c>
      <c r="O159" s="71"/>
      <c r="P159" s="231">
        <f>O159*H159</f>
        <v>0</v>
      </c>
      <c r="Q159" s="231">
        <v>1.7330000000000002E-2</v>
      </c>
      <c r="R159" s="231">
        <f>Q159*H159</f>
        <v>0.67755101000000006</v>
      </c>
      <c r="S159" s="231">
        <v>0</v>
      </c>
      <c r="T159" s="23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33" t="s">
        <v>164</v>
      </c>
      <c r="AT159" s="233" t="s">
        <v>160</v>
      </c>
      <c r="AU159" s="233" t="s">
        <v>89</v>
      </c>
      <c r="AY159" s="16" t="s">
        <v>157</v>
      </c>
      <c r="BE159" s="110">
        <f>IF(N159="základní",J159,0)</f>
        <v>0</v>
      </c>
      <c r="BF159" s="110">
        <f>IF(N159="snížená",J159,0)</f>
        <v>0</v>
      </c>
      <c r="BG159" s="110">
        <f>IF(N159="zákl. přenesená",J159,0)</f>
        <v>0</v>
      </c>
      <c r="BH159" s="110">
        <f>IF(N159="sníž. přenesená",J159,0)</f>
        <v>0</v>
      </c>
      <c r="BI159" s="110">
        <f>IF(N159="nulová",J159,0)</f>
        <v>0</v>
      </c>
      <c r="BJ159" s="16" t="s">
        <v>21</v>
      </c>
      <c r="BK159" s="110">
        <f>ROUND(I159*H159,2)</f>
        <v>0</v>
      </c>
      <c r="BL159" s="16" t="s">
        <v>164</v>
      </c>
      <c r="BM159" s="233" t="s">
        <v>197</v>
      </c>
    </row>
    <row r="160" spans="1:65" s="2" customFormat="1" ht="21.75" customHeight="1">
      <c r="A160" s="34"/>
      <c r="B160" s="35"/>
      <c r="C160" s="221" t="s">
        <v>198</v>
      </c>
      <c r="D160" s="221" t="s">
        <v>160</v>
      </c>
      <c r="E160" s="222" t="s">
        <v>199</v>
      </c>
      <c r="F160" s="223" t="s">
        <v>200</v>
      </c>
      <c r="G160" s="224" t="s">
        <v>170</v>
      </c>
      <c r="H160" s="225">
        <v>3.2240000000000002</v>
      </c>
      <c r="I160" s="226"/>
      <c r="J160" s="227">
        <f>ROUND(I160*H160,2)</f>
        <v>0</v>
      </c>
      <c r="K160" s="228"/>
      <c r="L160" s="37"/>
      <c r="M160" s="229" t="s">
        <v>1</v>
      </c>
      <c r="N160" s="230" t="s">
        <v>45</v>
      </c>
      <c r="O160" s="71"/>
      <c r="P160" s="231">
        <f>O160*H160</f>
        <v>0</v>
      </c>
      <c r="Q160" s="231">
        <v>3.0450000000000001E-2</v>
      </c>
      <c r="R160" s="231">
        <f>Q160*H160</f>
        <v>9.8170800000000016E-2</v>
      </c>
      <c r="S160" s="231">
        <v>0</v>
      </c>
      <c r="T160" s="23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33" t="s">
        <v>164</v>
      </c>
      <c r="AT160" s="233" t="s">
        <v>160</v>
      </c>
      <c r="AU160" s="233" t="s">
        <v>89</v>
      </c>
      <c r="AY160" s="16" t="s">
        <v>157</v>
      </c>
      <c r="BE160" s="110">
        <f>IF(N160="základní",J160,0)</f>
        <v>0</v>
      </c>
      <c r="BF160" s="110">
        <f>IF(N160="snížená",J160,0)</f>
        <v>0</v>
      </c>
      <c r="BG160" s="110">
        <f>IF(N160="zákl. přenesená",J160,0)</f>
        <v>0</v>
      </c>
      <c r="BH160" s="110">
        <f>IF(N160="sníž. přenesená",J160,0)</f>
        <v>0</v>
      </c>
      <c r="BI160" s="110">
        <f>IF(N160="nulová",J160,0)</f>
        <v>0</v>
      </c>
      <c r="BJ160" s="16" t="s">
        <v>21</v>
      </c>
      <c r="BK160" s="110">
        <f>ROUND(I160*H160,2)</f>
        <v>0</v>
      </c>
      <c r="BL160" s="16" t="s">
        <v>164</v>
      </c>
      <c r="BM160" s="233" t="s">
        <v>201</v>
      </c>
    </row>
    <row r="161" spans="1:65" s="13" customFormat="1" ht="11.25">
      <c r="B161" s="234"/>
      <c r="C161" s="235"/>
      <c r="D161" s="236" t="s">
        <v>166</v>
      </c>
      <c r="E161" s="237" t="s">
        <v>1</v>
      </c>
      <c r="F161" s="238" t="s">
        <v>202</v>
      </c>
      <c r="G161" s="235"/>
      <c r="H161" s="239">
        <v>2.3639999999999999</v>
      </c>
      <c r="I161" s="240"/>
      <c r="J161" s="235"/>
      <c r="K161" s="235"/>
      <c r="L161" s="241"/>
      <c r="M161" s="242"/>
      <c r="N161" s="243"/>
      <c r="O161" s="243"/>
      <c r="P161" s="243"/>
      <c r="Q161" s="243"/>
      <c r="R161" s="243"/>
      <c r="S161" s="243"/>
      <c r="T161" s="244"/>
      <c r="AT161" s="245" t="s">
        <v>166</v>
      </c>
      <c r="AU161" s="245" t="s">
        <v>89</v>
      </c>
      <c r="AV161" s="13" t="s">
        <v>89</v>
      </c>
      <c r="AW161" s="13" t="s">
        <v>35</v>
      </c>
      <c r="AX161" s="13" t="s">
        <v>80</v>
      </c>
      <c r="AY161" s="245" t="s">
        <v>157</v>
      </c>
    </row>
    <row r="162" spans="1:65" s="13" customFormat="1" ht="11.25">
      <c r="B162" s="234"/>
      <c r="C162" s="235"/>
      <c r="D162" s="236" t="s">
        <v>166</v>
      </c>
      <c r="E162" s="237" t="s">
        <v>1</v>
      </c>
      <c r="F162" s="238" t="s">
        <v>203</v>
      </c>
      <c r="G162" s="235"/>
      <c r="H162" s="239">
        <v>0.54</v>
      </c>
      <c r="I162" s="240"/>
      <c r="J162" s="235"/>
      <c r="K162" s="235"/>
      <c r="L162" s="241"/>
      <c r="M162" s="242"/>
      <c r="N162" s="243"/>
      <c r="O162" s="243"/>
      <c r="P162" s="243"/>
      <c r="Q162" s="243"/>
      <c r="R162" s="243"/>
      <c r="S162" s="243"/>
      <c r="T162" s="244"/>
      <c r="AT162" s="245" t="s">
        <v>166</v>
      </c>
      <c r="AU162" s="245" t="s">
        <v>89</v>
      </c>
      <c r="AV162" s="13" t="s">
        <v>89</v>
      </c>
      <c r="AW162" s="13" t="s">
        <v>35</v>
      </c>
      <c r="AX162" s="13" t="s">
        <v>80</v>
      </c>
      <c r="AY162" s="245" t="s">
        <v>157</v>
      </c>
    </row>
    <row r="163" spans="1:65" s="13" customFormat="1" ht="11.25">
      <c r="B163" s="234"/>
      <c r="C163" s="235"/>
      <c r="D163" s="236" t="s">
        <v>166</v>
      </c>
      <c r="E163" s="237" t="s">
        <v>1</v>
      </c>
      <c r="F163" s="238" t="s">
        <v>172</v>
      </c>
      <c r="G163" s="235"/>
      <c r="H163" s="239">
        <v>0.32</v>
      </c>
      <c r="I163" s="240"/>
      <c r="J163" s="235"/>
      <c r="K163" s="235"/>
      <c r="L163" s="241"/>
      <c r="M163" s="242"/>
      <c r="N163" s="243"/>
      <c r="O163" s="243"/>
      <c r="P163" s="243"/>
      <c r="Q163" s="243"/>
      <c r="R163" s="243"/>
      <c r="S163" s="243"/>
      <c r="T163" s="244"/>
      <c r="AT163" s="245" t="s">
        <v>166</v>
      </c>
      <c r="AU163" s="245" t="s">
        <v>89</v>
      </c>
      <c r="AV163" s="13" t="s">
        <v>89</v>
      </c>
      <c r="AW163" s="13" t="s">
        <v>35</v>
      </c>
      <c r="AX163" s="13" t="s">
        <v>80</v>
      </c>
      <c r="AY163" s="245" t="s">
        <v>157</v>
      </c>
    </row>
    <row r="164" spans="1:65" s="14" customFormat="1" ht="11.25">
      <c r="B164" s="260"/>
      <c r="C164" s="261"/>
      <c r="D164" s="236" t="s">
        <v>166</v>
      </c>
      <c r="E164" s="262" t="s">
        <v>1</v>
      </c>
      <c r="F164" s="263" t="s">
        <v>194</v>
      </c>
      <c r="G164" s="261"/>
      <c r="H164" s="264">
        <v>3.2240000000000002</v>
      </c>
      <c r="I164" s="265"/>
      <c r="J164" s="261"/>
      <c r="K164" s="261"/>
      <c r="L164" s="266"/>
      <c r="M164" s="267"/>
      <c r="N164" s="268"/>
      <c r="O164" s="268"/>
      <c r="P164" s="268"/>
      <c r="Q164" s="268"/>
      <c r="R164" s="268"/>
      <c r="S164" s="268"/>
      <c r="T164" s="269"/>
      <c r="AT164" s="270" t="s">
        <v>166</v>
      </c>
      <c r="AU164" s="270" t="s">
        <v>89</v>
      </c>
      <c r="AV164" s="14" t="s">
        <v>164</v>
      </c>
      <c r="AW164" s="14" t="s">
        <v>35</v>
      </c>
      <c r="AX164" s="14" t="s">
        <v>21</v>
      </c>
      <c r="AY164" s="270" t="s">
        <v>157</v>
      </c>
    </row>
    <row r="165" spans="1:65" s="2" customFormat="1" ht="21.75" customHeight="1">
      <c r="A165" s="34"/>
      <c r="B165" s="35"/>
      <c r="C165" s="221" t="s">
        <v>182</v>
      </c>
      <c r="D165" s="221" t="s">
        <v>160</v>
      </c>
      <c r="E165" s="222" t="s">
        <v>204</v>
      </c>
      <c r="F165" s="223" t="s">
        <v>205</v>
      </c>
      <c r="G165" s="224" t="s">
        <v>170</v>
      </c>
      <c r="H165" s="225">
        <v>39.097000000000001</v>
      </c>
      <c r="I165" s="226"/>
      <c r="J165" s="227">
        <f>ROUND(I165*H165,2)</f>
        <v>0</v>
      </c>
      <c r="K165" s="228"/>
      <c r="L165" s="37"/>
      <c r="M165" s="229" t="s">
        <v>1</v>
      </c>
      <c r="N165" s="230" t="s">
        <v>45</v>
      </c>
      <c r="O165" s="71"/>
      <c r="P165" s="231">
        <f>O165*H165</f>
        <v>0</v>
      </c>
      <c r="Q165" s="231">
        <v>1.5599999999999999E-2</v>
      </c>
      <c r="R165" s="231">
        <f>Q165*H165</f>
        <v>0.60991320000000004</v>
      </c>
      <c r="S165" s="231">
        <v>0</v>
      </c>
      <c r="T165" s="23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33" t="s">
        <v>164</v>
      </c>
      <c r="AT165" s="233" t="s">
        <v>160</v>
      </c>
      <c r="AU165" s="233" t="s">
        <v>89</v>
      </c>
      <c r="AY165" s="16" t="s">
        <v>157</v>
      </c>
      <c r="BE165" s="110">
        <f>IF(N165="základní",J165,0)</f>
        <v>0</v>
      </c>
      <c r="BF165" s="110">
        <f>IF(N165="snížená",J165,0)</f>
        <v>0</v>
      </c>
      <c r="BG165" s="110">
        <f>IF(N165="zákl. přenesená",J165,0)</f>
        <v>0</v>
      </c>
      <c r="BH165" s="110">
        <f>IF(N165="sníž. přenesená",J165,0)</f>
        <v>0</v>
      </c>
      <c r="BI165" s="110">
        <f>IF(N165="nulová",J165,0)</f>
        <v>0</v>
      </c>
      <c r="BJ165" s="16" t="s">
        <v>21</v>
      </c>
      <c r="BK165" s="110">
        <f>ROUND(I165*H165,2)</f>
        <v>0</v>
      </c>
      <c r="BL165" s="16" t="s">
        <v>164</v>
      </c>
      <c r="BM165" s="233" t="s">
        <v>206</v>
      </c>
    </row>
    <row r="166" spans="1:65" s="2" customFormat="1" ht="21.75" customHeight="1">
      <c r="A166" s="34"/>
      <c r="B166" s="35"/>
      <c r="C166" s="221" t="s">
        <v>207</v>
      </c>
      <c r="D166" s="221" t="s">
        <v>160</v>
      </c>
      <c r="E166" s="222" t="s">
        <v>208</v>
      </c>
      <c r="F166" s="223" t="s">
        <v>209</v>
      </c>
      <c r="G166" s="224" t="s">
        <v>210</v>
      </c>
      <c r="H166" s="225">
        <v>1</v>
      </c>
      <c r="I166" s="226"/>
      <c r="J166" s="227">
        <f>ROUND(I166*H166,2)</f>
        <v>0</v>
      </c>
      <c r="K166" s="228"/>
      <c r="L166" s="37"/>
      <c r="M166" s="229" t="s">
        <v>1</v>
      </c>
      <c r="N166" s="230" t="s">
        <v>45</v>
      </c>
      <c r="O166" s="71"/>
      <c r="P166" s="231">
        <f>O166*H166</f>
        <v>0</v>
      </c>
      <c r="Q166" s="231">
        <v>4.8000000000000001E-4</v>
      </c>
      <c r="R166" s="231">
        <f>Q166*H166</f>
        <v>4.8000000000000001E-4</v>
      </c>
      <c r="S166" s="231">
        <v>0</v>
      </c>
      <c r="T166" s="23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33" t="s">
        <v>164</v>
      </c>
      <c r="AT166" s="233" t="s">
        <v>160</v>
      </c>
      <c r="AU166" s="233" t="s">
        <v>89</v>
      </c>
      <c r="AY166" s="16" t="s">
        <v>157</v>
      </c>
      <c r="BE166" s="110">
        <f>IF(N166="základní",J166,0)</f>
        <v>0</v>
      </c>
      <c r="BF166" s="110">
        <f>IF(N166="snížená",J166,0)</f>
        <v>0</v>
      </c>
      <c r="BG166" s="110">
        <f>IF(N166="zákl. přenesená",J166,0)</f>
        <v>0</v>
      </c>
      <c r="BH166" s="110">
        <f>IF(N166="sníž. přenesená",J166,0)</f>
        <v>0</v>
      </c>
      <c r="BI166" s="110">
        <f>IF(N166="nulová",J166,0)</f>
        <v>0</v>
      </c>
      <c r="BJ166" s="16" t="s">
        <v>21</v>
      </c>
      <c r="BK166" s="110">
        <f>ROUND(I166*H166,2)</f>
        <v>0</v>
      </c>
      <c r="BL166" s="16" t="s">
        <v>164</v>
      </c>
      <c r="BM166" s="233" t="s">
        <v>211</v>
      </c>
    </row>
    <row r="167" spans="1:65" s="2" customFormat="1" ht="16.5" customHeight="1">
      <c r="A167" s="34"/>
      <c r="B167" s="35"/>
      <c r="C167" s="246" t="s">
        <v>26</v>
      </c>
      <c r="D167" s="246" t="s">
        <v>179</v>
      </c>
      <c r="E167" s="247" t="s">
        <v>212</v>
      </c>
      <c r="F167" s="248" t="s">
        <v>213</v>
      </c>
      <c r="G167" s="249" t="s">
        <v>210</v>
      </c>
      <c r="H167" s="250">
        <v>1</v>
      </c>
      <c r="I167" s="251"/>
      <c r="J167" s="252">
        <f>ROUND(I167*H167,2)</f>
        <v>0</v>
      </c>
      <c r="K167" s="253"/>
      <c r="L167" s="254"/>
      <c r="M167" s="255" t="s">
        <v>1</v>
      </c>
      <c r="N167" s="256" t="s">
        <v>45</v>
      </c>
      <c r="O167" s="71"/>
      <c r="P167" s="231">
        <f>O167*H167</f>
        <v>0</v>
      </c>
      <c r="Q167" s="231">
        <v>1.78E-2</v>
      </c>
      <c r="R167" s="231">
        <f>Q167*H167</f>
        <v>1.78E-2</v>
      </c>
      <c r="S167" s="231">
        <v>0</v>
      </c>
      <c r="T167" s="23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33" t="s">
        <v>182</v>
      </c>
      <c r="AT167" s="233" t="s">
        <v>179</v>
      </c>
      <c r="AU167" s="233" t="s">
        <v>89</v>
      </c>
      <c r="AY167" s="16" t="s">
        <v>157</v>
      </c>
      <c r="BE167" s="110">
        <f>IF(N167="základní",J167,0)</f>
        <v>0</v>
      </c>
      <c r="BF167" s="110">
        <f>IF(N167="snížená",J167,0)</f>
        <v>0</v>
      </c>
      <c r="BG167" s="110">
        <f>IF(N167="zákl. přenesená",J167,0)</f>
        <v>0</v>
      </c>
      <c r="BH167" s="110">
        <f>IF(N167="sníž. přenesená",J167,0)</f>
        <v>0</v>
      </c>
      <c r="BI167" s="110">
        <f>IF(N167="nulová",J167,0)</f>
        <v>0</v>
      </c>
      <c r="BJ167" s="16" t="s">
        <v>21</v>
      </c>
      <c r="BK167" s="110">
        <f>ROUND(I167*H167,2)</f>
        <v>0</v>
      </c>
      <c r="BL167" s="16" t="s">
        <v>164</v>
      </c>
      <c r="BM167" s="233" t="s">
        <v>214</v>
      </c>
    </row>
    <row r="168" spans="1:65" s="2" customFormat="1" ht="33" customHeight="1">
      <c r="A168" s="34"/>
      <c r="B168" s="35"/>
      <c r="C168" s="246" t="s">
        <v>215</v>
      </c>
      <c r="D168" s="246" t="s">
        <v>179</v>
      </c>
      <c r="E168" s="247" t="s">
        <v>216</v>
      </c>
      <c r="F168" s="248" t="s">
        <v>217</v>
      </c>
      <c r="G168" s="249" t="s">
        <v>218</v>
      </c>
      <c r="H168" s="250">
        <v>1</v>
      </c>
      <c r="I168" s="251"/>
      <c r="J168" s="252">
        <f>ROUND(I168*H168,2)</f>
        <v>0</v>
      </c>
      <c r="K168" s="253"/>
      <c r="L168" s="254"/>
      <c r="M168" s="255" t="s">
        <v>1</v>
      </c>
      <c r="N168" s="256" t="s">
        <v>45</v>
      </c>
      <c r="O168" s="71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33" t="s">
        <v>182</v>
      </c>
      <c r="AT168" s="233" t="s">
        <v>179</v>
      </c>
      <c r="AU168" s="233" t="s">
        <v>89</v>
      </c>
      <c r="AY168" s="16" t="s">
        <v>157</v>
      </c>
      <c r="BE168" s="110">
        <f>IF(N168="základní",J168,0)</f>
        <v>0</v>
      </c>
      <c r="BF168" s="110">
        <f>IF(N168="snížená",J168,0)</f>
        <v>0</v>
      </c>
      <c r="BG168" s="110">
        <f>IF(N168="zákl. přenesená",J168,0)</f>
        <v>0</v>
      </c>
      <c r="BH168" s="110">
        <f>IF(N168="sníž. přenesená",J168,0)</f>
        <v>0</v>
      </c>
      <c r="BI168" s="110">
        <f>IF(N168="nulová",J168,0)</f>
        <v>0</v>
      </c>
      <c r="BJ168" s="16" t="s">
        <v>21</v>
      </c>
      <c r="BK168" s="110">
        <f>ROUND(I168*H168,2)</f>
        <v>0</v>
      </c>
      <c r="BL168" s="16" t="s">
        <v>164</v>
      </c>
      <c r="BM168" s="233" t="s">
        <v>219</v>
      </c>
    </row>
    <row r="169" spans="1:65" s="12" customFormat="1" ht="22.9" customHeight="1">
      <c r="B169" s="205"/>
      <c r="C169" s="206"/>
      <c r="D169" s="207" t="s">
        <v>79</v>
      </c>
      <c r="E169" s="219" t="s">
        <v>207</v>
      </c>
      <c r="F169" s="219" t="s">
        <v>220</v>
      </c>
      <c r="G169" s="206"/>
      <c r="H169" s="206"/>
      <c r="I169" s="209"/>
      <c r="J169" s="220">
        <f>BK169</f>
        <v>0</v>
      </c>
      <c r="K169" s="206"/>
      <c r="L169" s="211"/>
      <c r="M169" s="212"/>
      <c r="N169" s="213"/>
      <c r="O169" s="213"/>
      <c r="P169" s="214">
        <f>SUM(P170:P183)</f>
        <v>0</v>
      </c>
      <c r="Q169" s="213"/>
      <c r="R169" s="214">
        <f>SUM(R170:R183)</f>
        <v>1.2084000000000001E-3</v>
      </c>
      <c r="S169" s="213"/>
      <c r="T169" s="215">
        <f>SUM(T170:T183)</f>
        <v>0.71775999999999995</v>
      </c>
      <c r="AR169" s="216" t="s">
        <v>21</v>
      </c>
      <c r="AT169" s="217" t="s">
        <v>79</v>
      </c>
      <c r="AU169" s="217" t="s">
        <v>21</v>
      </c>
      <c r="AY169" s="216" t="s">
        <v>157</v>
      </c>
      <c r="BK169" s="218">
        <f>SUM(BK170:BK183)</f>
        <v>0</v>
      </c>
    </row>
    <row r="170" spans="1:65" s="2" customFormat="1" ht="16.5" customHeight="1">
      <c r="A170" s="34"/>
      <c r="B170" s="35"/>
      <c r="C170" s="221" t="s">
        <v>221</v>
      </c>
      <c r="D170" s="221" t="s">
        <v>160</v>
      </c>
      <c r="E170" s="222" t="s">
        <v>222</v>
      </c>
      <c r="F170" s="223" t="s">
        <v>223</v>
      </c>
      <c r="G170" s="224" t="s">
        <v>170</v>
      </c>
      <c r="H170" s="225">
        <v>39.097000000000001</v>
      </c>
      <c r="I170" s="226"/>
      <c r="J170" s="227">
        <f>ROUND(I170*H170,2)</f>
        <v>0</v>
      </c>
      <c r="K170" s="228"/>
      <c r="L170" s="37"/>
      <c r="M170" s="229" t="s">
        <v>1</v>
      </c>
      <c r="N170" s="230" t="s">
        <v>45</v>
      </c>
      <c r="O170" s="71"/>
      <c r="P170" s="231">
        <f>O170*H170</f>
        <v>0</v>
      </c>
      <c r="Q170" s="231">
        <v>0</v>
      </c>
      <c r="R170" s="231">
        <f>Q170*H170</f>
        <v>0</v>
      </c>
      <c r="S170" s="231">
        <v>0</v>
      </c>
      <c r="T170" s="23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33" t="s">
        <v>164</v>
      </c>
      <c r="AT170" s="233" t="s">
        <v>160</v>
      </c>
      <c r="AU170" s="233" t="s">
        <v>89</v>
      </c>
      <c r="AY170" s="16" t="s">
        <v>157</v>
      </c>
      <c r="BE170" s="110">
        <f>IF(N170="základní",J170,0)</f>
        <v>0</v>
      </c>
      <c r="BF170" s="110">
        <f>IF(N170="snížená",J170,0)</f>
        <v>0</v>
      </c>
      <c r="BG170" s="110">
        <f>IF(N170="zákl. přenesená",J170,0)</f>
        <v>0</v>
      </c>
      <c r="BH170" s="110">
        <f>IF(N170="sníž. přenesená",J170,0)</f>
        <v>0</v>
      </c>
      <c r="BI170" s="110">
        <f>IF(N170="nulová",J170,0)</f>
        <v>0</v>
      </c>
      <c r="BJ170" s="16" t="s">
        <v>21</v>
      </c>
      <c r="BK170" s="110">
        <f>ROUND(I170*H170,2)</f>
        <v>0</v>
      </c>
      <c r="BL170" s="16" t="s">
        <v>164</v>
      </c>
      <c r="BM170" s="233" t="s">
        <v>224</v>
      </c>
    </row>
    <row r="171" spans="1:65" s="2" customFormat="1" ht="16.5" customHeight="1">
      <c r="A171" s="34"/>
      <c r="B171" s="35"/>
      <c r="C171" s="221" t="s">
        <v>225</v>
      </c>
      <c r="D171" s="221" t="s">
        <v>160</v>
      </c>
      <c r="E171" s="222" t="s">
        <v>226</v>
      </c>
      <c r="F171" s="223" t="s">
        <v>227</v>
      </c>
      <c r="G171" s="224" t="s">
        <v>228</v>
      </c>
      <c r="H171" s="225">
        <v>0.29199999999999998</v>
      </c>
      <c r="I171" s="226"/>
      <c r="J171" s="227">
        <f>ROUND(I171*H171,2)</f>
        <v>0</v>
      </c>
      <c r="K171" s="228"/>
      <c r="L171" s="37"/>
      <c r="M171" s="229" t="s">
        <v>1</v>
      </c>
      <c r="N171" s="230" t="s">
        <v>45</v>
      </c>
      <c r="O171" s="71"/>
      <c r="P171" s="231">
        <f>O171*H171</f>
        <v>0</v>
      </c>
      <c r="Q171" s="231">
        <v>0</v>
      </c>
      <c r="R171" s="231">
        <f>Q171*H171</f>
        <v>0</v>
      </c>
      <c r="S171" s="231">
        <v>2.4</v>
      </c>
      <c r="T171" s="232">
        <f>S171*H171</f>
        <v>0.70079999999999998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33" t="s">
        <v>164</v>
      </c>
      <c r="AT171" s="233" t="s">
        <v>160</v>
      </c>
      <c r="AU171" s="233" t="s">
        <v>89</v>
      </c>
      <c r="AY171" s="16" t="s">
        <v>157</v>
      </c>
      <c r="BE171" s="110">
        <f>IF(N171="základní",J171,0)</f>
        <v>0</v>
      </c>
      <c r="BF171" s="110">
        <f>IF(N171="snížená",J171,0)</f>
        <v>0</v>
      </c>
      <c r="BG171" s="110">
        <f>IF(N171="zákl. přenesená",J171,0)</f>
        <v>0</v>
      </c>
      <c r="BH171" s="110">
        <f>IF(N171="sníž. přenesená",J171,0)</f>
        <v>0</v>
      </c>
      <c r="BI171" s="110">
        <f>IF(N171="nulová",J171,0)</f>
        <v>0</v>
      </c>
      <c r="BJ171" s="16" t="s">
        <v>21</v>
      </c>
      <c r="BK171" s="110">
        <f>ROUND(I171*H171,2)</f>
        <v>0</v>
      </c>
      <c r="BL171" s="16" t="s">
        <v>164</v>
      </c>
      <c r="BM171" s="233" t="s">
        <v>229</v>
      </c>
    </row>
    <row r="172" spans="1:65" s="13" customFormat="1" ht="11.25">
      <c r="B172" s="234"/>
      <c r="C172" s="235"/>
      <c r="D172" s="236" t="s">
        <v>166</v>
      </c>
      <c r="E172" s="237" t="s">
        <v>1</v>
      </c>
      <c r="F172" s="238" t="s">
        <v>230</v>
      </c>
      <c r="G172" s="235"/>
      <c r="H172" s="239">
        <v>0.29199999999999998</v>
      </c>
      <c r="I172" s="240"/>
      <c r="J172" s="235"/>
      <c r="K172" s="235"/>
      <c r="L172" s="241"/>
      <c r="M172" s="242"/>
      <c r="N172" s="243"/>
      <c r="O172" s="243"/>
      <c r="P172" s="243"/>
      <c r="Q172" s="243"/>
      <c r="R172" s="243"/>
      <c r="S172" s="243"/>
      <c r="T172" s="244"/>
      <c r="AT172" s="245" t="s">
        <v>166</v>
      </c>
      <c r="AU172" s="245" t="s">
        <v>89</v>
      </c>
      <c r="AV172" s="13" t="s">
        <v>89</v>
      </c>
      <c r="AW172" s="13" t="s">
        <v>35</v>
      </c>
      <c r="AX172" s="13" t="s">
        <v>21</v>
      </c>
      <c r="AY172" s="245" t="s">
        <v>157</v>
      </c>
    </row>
    <row r="173" spans="1:65" s="2" customFormat="1" ht="33" customHeight="1">
      <c r="A173" s="34"/>
      <c r="B173" s="35"/>
      <c r="C173" s="221" t="s">
        <v>231</v>
      </c>
      <c r="D173" s="221" t="s">
        <v>160</v>
      </c>
      <c r="E173" s="222" t="s">
        <v>232</v>
      </c>
      <c r="F173" s="223" t="s">
        <v>233</v>
      </c>
      <c r="G173" s="224" t="s">
        <v>163</v>
      </c>
      <c r="H173" s="225">
        <v>2.12</v>
      </c>
      <c r="I173" s="226"/>
      <c r="J173" s="227">
        <f>ROUND(I173*H173,2)</f>
        <v>0</v>
      </c>
      <c r="K173" s="228"/>
      <c r="L173" s="37"/>
      <c r="M173" s="229" t="s">
        <v>1</v>
      </c>
      <c r="N173" s="230" t="s">
        <v>45</v>
      </c>
      <c r="O173" s="71"/>
      <c r="P173" s="231">
        <f>O173*H173</f>
        <v>0</v>
      </c>
      <c r="Q173" s="231">
        <v>5.6999999999999998E-4</v>
      </c>
      <c r="R173" s="231">
        <f>Q173*H173</f>
        <v>1.2084000000000001E-3</v>
      </c>
      <c r="S173" s="231">
        <v>8.0000000000000002E-3</v>
      </c>
      <c r="T173" s="232">
        <f>S173*H173</f>
        <v>1.6960000000000003E-2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33" t="s">
        <v>164</v>
      </c>
      <c r="AT173" s="233" t="s">
        <v>160</v>
      </c>
      <c r="AU173" s="233" t="s">
        <v>89</v>
      </c>
      <c r="AY173" s="16" t="s">
        <v>157</v>
      </c>
      <c r="BE173" s="110">
        <f>IF(N173="základní",J173,0)</f>
        <v>0</v>
      </c>
      <c r="BF173" s="110">
        <f>IF(N173="snížená",J173,0)</f>
        <v>0</v>
      </c>
      <c r="BG173" s="110">
        <f>IF(N173="zákl. přenesená",J173,0)</f>
        <v>0</v>
      </c>
      <c r="BH173" s="110">
        <f>IF(N173="sníž. přenesená",J173,0)</f>
        <v>0</v>
      </c>
      <c r="BI173" s="110">
        <f>IF(N173="nulová",J173,0)</f>
        <v>0</v>
      </c>
      <c r="BJ173" s="16" t="s">
        <v>21</v>
      </c>
      <c r="BK173" s="110">
        <f>ROUND(I173*H173,2)</f>
        <v>0</v>
      </c>
      <c r="BL173" s="16" t="s">
        <v>164</v>
      </c>
      <c r="BM173" s="233" t="s">
        <v>234</v>
      </c>
    </row>
    <row r="174" spans="1:65" s="13" customFormat="1" ht="11.25">
      <c r="B174" s="234"/>
      <c r="C174" s="235"/>
      <c r="D174" s="236" t="s">
        <v>166</v>
      </c>
      <c r="E174" s="237" t="s">
        <v>1</v>
      </c>
      <c r="F174" s="238" t="s">
        <v>235</v>
      </c>
      <c r="G174" s="235"/>
      <c r="H174" s="239">
        <v>2.12</v>
      </c>
      <c r="I174" s="240"/>
      <c r="J174" s="235"/>
      <c r="K174" s="235"/>
      <c r="L174" s="241"/>
      <c r="M174" s="242"/>
      <c r="N174" s="243"/>
      <c r="O174" s="243"/>
      <c r="P174" s="243"/>
      <c r="Q174" s="243"/>
      <c r="R174" s="243"/>
      <c r="S174" s="243"/>
      <c r="T174" s="244"/>
      <c r="AT174" s="245" t="s">
        <v>166</v>
      </c>
      <c r="AU174" s="245" t="s">
        <v>89</v>
      </c>
      <c r="AV174" s="13" t="s">
        <v>89</v>
      </c>
      <c r="AW174" s="13" t="s">
        <v>35</v>
      </c>
      <c r="AX174" s="13" t="s">
        <v>21</v>
      </c>
      <c r="AY174" s="245" t="s">
        <v>157</v>
      </c>
    </row>
    <row r="175" spans="1:65" s="2" customFormat="1" ht="21.75" customHeight="1">
      <c r="A175" s="34"/>
      <c r="B175" s="35"/>
      <c r="C175" s="221" t="s">
        <v>8</v>
      </c>
      <c r="D175" s="221" t="s">
        <v>160</v>
      </c>
      <c r="E175" s="222" t="s">
        <v>236</v>
      </c>
      <c r="F175" s="223" t="s">
        <v>237</v>
      </c>
      <c r="G175" s="224" t="s">
        <v>163</v>
      </c>
      <c r="H175" s="225">
        <v>19.399999999999999</v>
      </c>
      <c r="I175" s="226"/>
      <c r="J175" s="227">
        <f>ROUND(I175*H175,2)</f>
        <v>0</v>
      </c>
      <c r="K175" s="228"/>
      <c r="L175" s="37"/>
      <c r="M175" s="229" t="s">
        <v>1</v>
      </c>
      <c r="N175" s="230" t="s">
        <v>45</v>
      </c>
      <c r="O175" s="71"/>
      <c r="P175" s="231">
        <f>O175*H175</f>
        <v>0</v>
      </c>
      <c r="Q175" s="231">
        <v>0</v>
      </c>
      <c r="R175" s="231">
        <f>Q175*H175</f>
        <v>0</v>
      </c>
      <c r="S175" s="231">
        <v>0</v>
      </c>
      <c r="T175" s="23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33" t="s">
        <v>164</v>
      </c>
      <c r="AT175" s="233" t="s">
        <v>160</v>
      </c>
      <c r="AU175" s="233" t="s">
        <v>89</v>
      </c>
      <c r="AY175" s="16" t="s">
        <v>157</v>
      </c>
      <c r="BE175" s="110">
        <f>IF(N175="základní",J175,0)</f>
        <v>0</v>
      </c>
      <c r="BF175" s="110">
        <f>IF(N175="snížená",J175,0)</f>
        <v>0</v>
      </c>
      <c r="BG175" s="110">
        <f>IF(N175="zákl. přenesená",J175,0)</f>
        <v>0</v>
      </c>
      <c r="BH175" s="110">
        <f>IF(N175="sníž. přenesená",J175,0)</f>
        <v>0</v>
      </c>
      <c r="BI175" s="110">
        <f>IF(N175="nulová",J175,0)</f>
        <v>0</v>
      </c>
      <c r="BJ175" s="16" t="s">
        <v>21</v>
      </c>
      <c r="BK175" s="110">
        <f>ROUND(I175*H175,2)</f>
        <v>0</v>
      </c>
      <c r="BL175" s="16" t="s">
        <v>164</v>
      </c>
      <c r="BM175" s="233" t="s">
        <v>238</v>
      </c>
    </row>
    <row r="176" spans="1:65" s="13" customFormat="1" ht="11.25">
      <c r="B176" s="234"/>
      <c r="C176" s="235"/>
      <c r="D176" s="236" t="s">
        <v>166</v>
      </c>
      <c r="E176" s="237" t="s">
        <v>1</v>
      </c>
      <c r="F176" s="238" t="s">
        <v>239</v>
      </c>
      <c r="G176" s="235"/>
      <c r="H176" s="239">
        <v>19.399999999999999</v>
      </c>
      <c r="I176" s="240"/>
      <c r="J176" s="235"/>
      <c r="K176" s="235"/>
      <c r="L176" s="241"/>
      <c r="M176" s="242"/>
      <c r="N176" s="243"/>
      <c r="O176" s="243"/>
      <c r="P176" s="243"/>
      <c r="Q176" s="243"/>
      <c r="R176" s="243"/>
      <c r="S176" s="243"/>
      <c r="T176" s="244"/>
      <c r="AT176" s="245" t="s">
        <v>166</v>
      </c>
      <c r="AU176" s="245" t="s">
        <v>89</v>
      </c>
      <c r="AV176" s="13" t="s">
        <v>89</v>
      </c>
      <c r="AW176" s="13" t="s">
        <v>35</v>
      </c>
      <c r="AX176" s="13" t="s">
        <v>21</v>
      </c>
      <c r="AY176" s="245" t="s">
        <v>157</v>
      </c>
    </row>
    <row r="177" spans="1:65" s="2" customFormat="1" ht="16.5" customHeight="1">
      <c r="A177" s="34"/>
      <c r="B177" s="35"/>
      <c r="C177" s="221" t="s">
        <v>240</v>
      </c>
      <c r="D177" s="221" t="s">
        <v>160</v>
      </c>
      <c r="E177" s="222" t="s">
        <v>241</v>
      </c>
      <c r="F177" s="223" t="s">
        <v>242</v>
      </c>
      <c r="G177" s="224" t="s">
        <v>243</v>
      </c>
      <c r="H177" s="225">
        <v>1</v>
      </c>
      <c r="I177" s="226"/>
      <c r="J177" s="227">
        <f>ROUND(I177*H177,2)</f>
        <v>0</v>
      </c>
      <c r="K177" s="228"/>
      <c r="L177" s="37"/>
      <c r="M177" s="229" t="s">
        <v>1</v>
      </c>
      <c r="N177" s="230" t="s">
        <v>45</v>
      </c>
      <c r="O177" s="71"/>
      <c r="P177" s="231">
        <f>O177*H177</f>
        <v>0</v>
      </c>
      <c r="Q177" s="231">
        <v>0</v>
      </c>
      <c r="R177" s="231">
        <f>Q177*H177</f>
        <v>0</v>
      </c>
      <c r="S177" s="231">
        <v>0</v>
      </c>
      <c r="T177" s="23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33" t="s">
        <v>164</v>
      </c>
      <c r="AT177" s="233" t="s">
        <v>160</v>
      </c>
      <c r="AU177" s="233" t="s">
        <v>89</v>
      </c>
      <c r="AY177" s="16" t="s">
        <v>157</v>
      </c>
      <c r="BE177" s="110">
        <f>IF(N177="základní",J177,0)</f>
        <v>0</v>
      </c>
      <c r="BF177" s="110">
        <f>IF(N177="snížená",J177,0)</f>
        <v>0</v>
      </c>
      <c r="BG177" s="110">
        <f>IF(N177="zákl. přenesená",J177,0)</f>
        <v>0</v>
      </c>
      <c r="BH177" s="110">
        <f>IF(N177="sníž. přenesená",J177,0)</f>
        <v>0</v>
      </c>
      <c r="BI177" s="110">
        <f>IF(N177="nulová",J177,0)</f>
        <v>0</v>
      </c>
      <c r="BJ177" s="16" t="s">
        <v>21</v>
      </c>
      <c r="BK177" s="110">
        <f>ROUND(I177*H177,2)</f>
        <v>0</v>
      </c>
      <c r="BL177" s="16" t="s">
        <v>164</v>
      </c>
      <c r="BM177" s="233" t="s">
        <v>244</v>
      </c>
    </row>
    <row r="178" spans="1:65" s="2" customFormat="1" ht="16.5" customHeight="1">
      <c r="A178" s="34"/>
      <c r="B178" s="35"/>
      <c r="C178" s="246" t="s">
        <v>245</v>
      </c>
      <c r="D178" s="246" t="s">
        <v>179</v>
      </c>
      <c r="E178" s="247" t="s">
        <v>246</v>
      </c>
      <c r="F178" s="248" t="s">
        <v>247</v>
      </c>
      <c r="G178" s="249" t="s">
        <v>218</v>
      </c>
      <c r="H178" s="250">
        <v>1</v>
      </c>
      <c r="I178" s="251"/>
      <c r="J178" s="252">
        <f>ROUND(I178*H178,2)</f>
        <v>0</v>
      </c>
      <c r="K178" s="253"/>
      <c r="L178" s="254"/>
      <c r="M178" s="255" t="s">
        <v>1</v>
      </c>
      <c r="N178" s="256" t="s">
        <v>45</v>
      </c>
      <c r="O178" s="71"/>
      <c r="P178" s="231">
        <f>O178*H178</f>
        <v>0</v>
      </c>
      <c r="Q178" s="231">
        <v>0</v>
      </c>
      <c r="R178" s="231">
        <f>Q178*H178</f>
        <v>0</v>
      </c>
      <c r="S178" s="231">
        <v>0</v>
      </c>
      <c r="T178" s="23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33" t="s">
        <v>182</v>
      </c>
      <c r="AT178" s="233" t="s">
        <v>179</v>
      </c>
      <c r="AU178" s="233" t="s">
        <v>89</v>
      </c>
      <c r="AY178" s="16" t="s">
        <v>157</v>
      </c>
      <c r="BE178" s="110">
        <f>IF(N178="základní",J178,0)</f>
        <v>0</v>
      </c>
      <c r="BF178" s="110">
        <f>IF(N178="snížená",J178,0)</f>
        <v>0</v>
      </c>
      <c r="BG178" s="110">
        <f>IF(N178="zákl. přenesená",J178,0)</f>
        <v>0</v>
      </c>
      <c r="BH178" s="110">
        <f>IF(N178="sníž. přenesená",J178,0)</f>
        <v>0</v>
      </c>
      <c r="BI178" s="110">
        <f>IF(N178="nulová",J178,0)</f>
        <v>0</v>
      </c>
      <c r="BJ178" s="16" t="s">
        <v>21</v>
      </c>
      <c r="BK178" s="110">
        <f>ROUND(I178*H178,2)</f>
        <v>0</v>
      </c>
      <c r="BL178" s="16" t="s">
        <v>164</v>
      </c>
      <c r="BM178" s="233" t="s">
        <v>248</v>
      </c>
    </row>
    <row r="179" spans="1:65" s="2" customFormat="1" ht="21.75" customHeight="1">
      <c r="A179" s="34"/>
      <c r="B179" s="35"/>
      <c r="C179" s="221" t="s">
        <v>249</v>
      </c>
      <c r="D179" s="221" t="s">
        <v>160</v>
      </c>
      <c r="E179" s="222" t="s">
        <v>250</v>
      </c>
      <c r="F179" s="223" t="s">
        <v>251</v>
      </c>
      <c r="G179" s="224" t="s">
        <v>176</v>
      </c>
      <c r="H179" s="225">
        <v>0.71799999999999997</v>
      </c>
      <c r="I179" s="226"/>
      <c r="J179" s="227">
        <f>ROUND(I179*H179,2)</f>
        <v>0</v>
      </c>
      <c r="K179" s="228"/>
      <c r="L179" s="37"/>
      <c r="M179" s="229" t="s">
        <v>1</v>
      </c>
      <c r="N179" s="230" t="s">
        <v>45</v>
      </c>
      <c r="O179" s="71"/>
      <c r="P179" s="231">
        <f>O179*H179</f>
        <v>0</v>
      </c>
      <c r="Q179" s="231">
        <v>0</v>
      </c>
      <c r="R179" s="231">
        <f>Q179*H179</f>
        <v>0</v>
      </c>
      <c r="S179" s="231">
        <v>0</v>
      </c>
      <c r="T179" s="23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33" t="s">
        <v>164</v>
      </c>
      <c r="AT179" s="233" t="s">
        <v>160</v>
      </c>
      <c r="AU179" s="233" t="s">
        <v>89</v>
      </c>
      <c r="AY179" s="16" t="s">
        <v>157</v>
      </c>
      <c r="BE179" s="110">
        <f>IF(N179="základní",J179,0)</f>
        <v>0</v>
      </c>
      <c r="BF179" s="110">
        <f>IF(N179="snížená",J179,0)</f>
        <v>0</v>
      </c>
      <c r="BG179" s="110">
        <f>IF(N179="zákl. přenesená",J179,0)</f>
        <v>0</v>
      </c>
      <c r="BH179" s="110">
        <f>IF(N179="sníž. přenesená",J179,0)</f>
        <v>0</v>
      </c>
      <c r="BI179" s="110">
        <f>IF(N179="nulová",J179,0)</f>
        <v>0</v>
      </c>
      <c r="BJ179" s="16" t="s">
        <v>21</v>
      </c>
      <c r="BK179" s="110">
        <f>ROUND(I179*H179,2)</f>
        <v>0</v>
      </c>
      <c r="BL179" s="16" t="s">
        <v>164</v>
      </c>
      <c r="BM179" s="233" t="s">
        <v>252</v>
      </c>
    </row>
    <row r="180" spans="1:65" s="2" customFormat="1" ht="21.75" customHeight="1">
      <c r="A180" s="34"/>
      <c r="B180" s="35"/>
      <c r="C180" s="221" t="s">
        <v>253</v>
      </c>
      <c r="D180" s="221" t="s">
        <v>160</v>
      </c>
      <c r="E180" s="222" t="s">
        <v>254</v>
      </c>
      <c r="F180" s="223" t="s">
        <v>255</v>
      </c>
      <c r="G180" s="224" t="s">
        <v>176</v>
      </c>
      <c r="H180" s="225">
        <v>10.052</v>
      </c>
      <c r="I180" s="226"/>
      <c r="J180" s="227">
        <f>ROUND(I180*H180,2)</f>
        <v>0</v>
      </c>
      <c r="K180" s="228"/>
      <c r="L180" s="37"/>
      <c r="M180" s="229" t="s">
        <v>1</v>
      </c>
      <c r="N180" s="230" t="s">
        <v>45</v>
      </c>
      <c r="O180" s="71"/>
      <c r="P180" s="231">
        <f>O180*H180</f>
        <v>0</v>
      </c>
      <c r="Q180" s="231">
        <v>0</v>
      </c>
      <c r="R180" s="231">
        <f>Q180*H180</f>
        <v>0</v>
      </c>
      <c r="S180" s="231">
        <v>0</v>
      </c>
      <c r="T180" s="23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33" t="s">
        <v>164</v>
      </c>
      <c r="AT180" s="233" t="s">
        <v>160</v>
      </c>
      <c r="AU180" s="233" t="s">
        <v>89</v>
      </c>
      <c r="AY180" s="16" t="s">
        <v>157</v>
      </c>
      <c r="BE180" s="110">
        <f>IF(N180="základní",J180,0)</f>
        <v>0</v>
      </c>
      <c r="BF180" s="110">
        <f>IF(N180="snížená",J180,0)</f>
        <v>0</v>
      </c>
      <c r="BG180" s="110">
        <f>IF(N180="zákl. přenesená",J180,0)</f>
        <v>0</v>
      </c>
      <c r="BH180" s="110">
        <f>IF(N180="sníž. přenesená",J180,0)</f>
        <v>0</v>
      </c>
      <c r="BI180" s="110">
        <f>IF(N180="nulová",J180,0)</f>
        <v>0</v>
      </c>
      <c r="BJ180" s="16" t="s">
        <v>21</v>
      </c>
      <c r="BK180" s="110">
        <f>ROUND(I180*H180,2)</f>
        <v>0</v>
      </c>
      <c r="BL180" s="16" t="s">
        <v>164</v>
      </c>
      <c r="BM180" s="233" t="s">
        <v>256</v>
      </c>
    </row>
    <row r="181" spans="1:65" s="13" customFormat="1" ht="11.25">
      <c r="B181" s="234"/>
      <c r="C181" s="235"/>
      <c r="D181" s="236" t="s">
        <v>166</v>
      </c>
      <c r="E181" s="237" t="s">
        <v>1</v>
      </c>
      <c r="F181" s="238" t="s">
        <v>257</v>
      </c>
      <c r="G181" s="235"/>
      <c r="H181" s="239">
        <v>10.052</v>
      </c>
      <c r="I181" s="240"/>
      <c r="J181" s="235"/>
      <c r="K181" s="235"/>
      <c r="L181" s="241"/>
      <c r="M181" s="242"/>
      <c r="N181" s="243"/>
      <c r="O181" s="243"/>
      <c r="P181" s="243"/>
      <c r="Q181" s="243"/>
      <c r="R181" s="243"/>
      <c r="S181" s="243"/>
      <c r="T181" s="244"/>
      <c r="AT181" s="245" t="s">
        <v>166</v>
      </c>
      <c r="AU181" s="245" t="s">
        <v>89</v>
      </c>
      <c r="AV181" s="13" t="s">
        <v>89</v>
      </c>
      <c r="AW181" s="13" t="s">
        <v>35</v>
      </c>
      <c r="AX181" s="13" t="s">
        <v>21</v>
      </c>
      <c r="AY181" s="245" t="s">
        <v>157</v>
      </c>
    </row>
    <row r="182" spans="1:65" s="2" customFormat="1" ht="21.75" customHeight="1">
      <c r="A182" s="34"/>
      <c r="B182" s="35"/>
      <c r="C182" s="221" t="s">
        <v>258</v>
      </c>
      <c r="D182" s="221" t="s">
        <v>160</v>
      </c>
      <c r="E182" s="222" t="s">
        <v>259</v>
      </c>
      <c r="F182" s="223" t="s">
        <v>260</v>
      </c>
      <c r="G182" s="224" t="s">
        <v>176</v>
      </c>
      <c r="H182" s="225">
        <v>0.71799999999999997</v>
      </c>
      <c r="I182" s="226"/>
      <c r="J182" s="227">
        <f>ROUND(I182*H182,2)</f>
        <v>0</v>
      </c>
      <c r="K182" s="228"/>
      <c r="L182" s="37"/>
      <c r="M182" s="229" t="s">
        <v>1</v>
      </c>
      <c r="N182" s="230" t="s">
        <v>45</v>
      </c>
      <c r="O182" s="71"/>
      <c r="P182" s="231">
        <f>O182*H182</f>
        <v>0</v>
      </c>
      <c r="Q182" s="231">
        <v>0</v>
      </c>
      <c r="R182" s="231">
        <f>Q182*H182</f>
        <v>0</v>
      </c>
      <c r="S182" s="231">
        <v>0</v>
      </c>
      <c r="T182" s="23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33" t="s">
        <v>164</v>
      </c>
      <c r="AT182" s="233" t="s">
        <v>160</v>
      </c>
      <c r="AU182" s="233" t="s">
        <v>89</v>
      </c>
      <c r="AY182" s="16" t="s">
        <v>157</v>
      </c>
      <c r="BE182" s="110">
        <f>IF(N182="základní",J182,0)</f>
        <v>0</v>
      </c>
      <c r="BF182" s="110">
        <f>IF(N182="snížená",J182,0)</f>
        <v>0</v>
      </c>
      <c r="BG182" s="110">
        <f>IF(N182="zákl. přenesená",J182,0)</f>
        <v>0</v>
      </c>
      <c r="BH182" s="110">
        <f>IF(N182="sníž. přenesená",J182,0)</f>
        <v>0</v>
      </c>
      <c r="BI182" s="110">
        <f>IF(N182="nulová",J182,0)</f>
        <v>0</v>
      </c>
      <c r="BJ182" s="16" t="s">
        <v>21</v>
      </c>
      <c r="BK182" s="110">
        <f>ROUND(I182*H182,2)</f>
        <v>0</v>
      </c>
      <c r="BL182" s="16" t="s">
        <v>164</v>
      </c>
      <c r="BM182" s="233" t="s">
        <v>261</v>
      </c>
    </row>
    <row r="183" spans="1:65" s="2" customFormat="1" ht="16.5" customHeight="1">
      <c r="A183" s="34"/>
      <c r="B183" s="35"/>
      <c r="C183" s="221" t="s">
        <v>7</v>
      </c>
      <c r="D183" s="221" t="s">
        <v>160</v>
      </c>
      <c r="E183" s="222" t="s">
        <v>262</v>
      </c>
      <c r="F183" s="223" t="s">
        <v>263</v>
      </c>
      <c r="G183" s="224" t="s">
        <v>176</v>
      </c>
      <c r="H183" s="225">
        <v>1.456</v>
      </c>
      <c r="I183" s="226"/>
      <c r="J183" s="227">
        <f>ROUND(I183*H183,2)</f>
        <v>0</v>
      </c>
      <c r="K183" s="228"/>
      <c r="L183" s="37"/>
      <c r="M183" s="229" t="s">
        <v>1</v>
      </c>
      <c r="N183" s="230" t="s">
        <v>45</v>
      </c>
      <c r="O183" s="71"/>
      <c r="P183" s="231">
        <f>O183*H183</f>
        <v>0</v>
      </c>
      <c r="Q183" s="231">
        <v>0</v>
      </c>
      <c r="R183" s="231">
        <f>Q183*H183</f>
        <v>0</v>
      </c>
      <c r="S183" s="231">
        <v>0</v>
      </c>
      <c r="T183" s="23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33" t="s">
        <v>164</v>
      </c>
      <c r="AT183" s="233" t="s">
        <v>160</v>
      </c>
      <c r="AU183" s="233" t="s">
        <v>89</v>
      </c>
      <c r="AY183" s="16" t="s">
        <v>157</v>
      </c>
      <c r="BE183" s="110">
        <f>IF(N183="základní",J183,0)</f>
        <v>0</v>
      </c>
      <c r="BF183" s="110">
        <f>IF(N183="snížená",J183,0)</f>
        <v>0</v>
      </c>
      <c r="BG183" s="110">
        <f>IF(N183="zákl. přenesená",J183,0)</f>
        <v>0</v>
      </c>
      <c r="BH183" s="110">
        <f>IF(N183="sníž. přenesená",J183,0)</f>
        <v>0</v>
      </c>
      <c r="BI183" s="110">
        <f>IF(N183="nulová",J183,0)</f>
        <v>0</v>
      </c>
      <c r="BJ183" s="16" t="s">
        <v>21</v>
      </c>
      <c r="BK183" s="110">
        <f>ROUND(I183*H183,2)</f>
        <v>0</v>
      </c>
      <c r="BL183" s="16" t="s">
        <v>164</v>
      </c>
      <c r="BM183" s="233" t="s">
        <v>264</v>
      </c>
    </row>
    <row r="184" spans="1:65" s="12" customFormat="1" ht="25.9" customHeight="1">
      <c r="B184" s="205"/>
      <c r="C184" s="206"/>
      <c r="D184" s="207" t="s">
        <v>79</v>
      </c>
      <c r="E184" s="208" t="s">
        <v>265</v>
      </c>
      <c r="F184" s="208" t="s">
        <v>266</v>
      </c>
      <c r="G184" s="206"/>
      <c r="H184" s="206"/>
      <c r="I184" s="209"/>
      <c r="J184" s="210">
        <f>BK184</f>
        <v>0</v>
      </c>
      <c r="K184" s="206"/>
      <c r="L184" s="211"/>
      <c r="M184" s="212"/>
      <c r="N184" s="213"/>
      <c r="O184" s="213"/>
      <c r="P184" s="214">
        <f>P185+P305+P314+P318+P321+P327+P334</f>
        <v>0</v>
      </c>
      <c r="Q184" s="213"/>
      <c r="R184" s="214">
        <f>R185+R305+R314+R318+R321+R327+R334</f>
        <v>0.85719562000000005</v>
      </c>
      <c r="S184" s="213"/>
      <c r="T184" s="215">
        <f>T185+T305+T314+T318+T321+T327+T334</f>
        <v>0</v>
      </c>
      <c r="AR184" s="216" t="s">
        <v>89</v>
      </c>
      <c r="AT184" s="217" t="s">
        <v>79</v>
      </c>
      <c r="AU184" s="217" t="s">
        <v>80</v>
      </c>
      <c r="AY184" s="216" t="s">
        <v>157</v>
      </c>
      <c r="BK184" s="218">
        <f>BK185+BK305+BK314+BK318+BK321+BK327+BK334</f>
        <v>0</v>
      </c>
    </row>
    <row r="185" spans="1:65" s="12" customFormat="1" ht="22.9" customHeight="1">
      <c r="B185" s="205"/>
      <c r="C185" s="206"/>
      <c r="D185" s="207" t="s">
        <v>79</v>
      </c>
      <c r="E185" s="219" t="s">
        <v>267</v>
      </c>
      <c r="F185" s="219" t="s">
        <v>268</v>
      </c>
      <c r="G185" s="206"/>
      <c r="H185" s="206"/>
      <c r="I185" s="209"/>
      <c r="J185" s="220">
        <f>BK185</f>
        <v>0</v>
      </c>
      <c r="K185" s="206"/>
      <c r="L185" s="211"/>
      <c r="M185" s="212"/>
      <c r="N185" s="213"/>
      <c r="O185" s="213"/>
      <c r="P185" s="214">
        <f>SUM(P186:P304)</f>
        <v>0</v>
      </c>
      <c r="Q185" s="213"/>
      <c r="R185" s="214">
        <f>SUM(R186:R304)</f>
        <v>0.32435000000000008</v>
      </c>
      <c r="S185" s="213"/>
      <c r="T185" s="215">
        <f>SUM(T186:T304)</f>
        <v>0</v>
      </c>
      <c r="AR185" s="216" t="s">
        <v>89</v>
      </c>
      <c r="AT185" s="217" t="s">
        <v>79</v>
      </c>
      <c r="AU185" s="217" t="s">
        <v>21</v>
      </c>
      <c r="AY185" s="216" t="s">
        <v>157</v>
      </c>
      <c r="BK185" s="218">
        <f>SUM(BK186:BK304)</f>
        <v>0</v>
      </c>
    </row>
    <row r="186" spans="1:65" s="2" customFormat="1" ht="21.75" customHeight="1">
      <c r="A186" s="34"/>
      <c r="B186" s="35"/>
      <c r="C186" s="221" t="s">
        <v>269</v>
      </c>
      <c r="D186" s="221" t="s">
        <v>160</v>
      </c>
      <c r="E186" s="222" t="s">
        <v>270</v>
      </c>
      <c r="F186" s="223" t="s">
        <v>271</v>
      </c>
      <c r="G186" s="224" t="s">
        <v>163</v>
      </c>
      <c r="H186" s="225">
        <v>30</v>
      </c>
      <c r="I186" s="226"/>
      <c r="J186" s="227">
        <f>ROUND(I186*H186,2)</f>
        <v>0</v>
      </c>
      <c r="K186" s="228"/>
      <c r="L186" s="37"/>
      <c r="M186" s="229" t="s">
        <v>1</v>
      </c>
      <c r="N186" s="230" t="s">
        <v>45</v>
      </c>
      <c r="O186" s="71"/>
      <c r="P186" s="231">
        <f>O186*H186</f>
        <v>0</v>
      </c>
      <c r="Q186" s="231">
        <v>0</v>
      </c>
      <c r="R186" s="231">
        <f>Q186*H186</f>
        <v>0</v>
      </c>
      <c r="S186" s="231">
        <v>0</v>
      </c>
      <c r="T186" s="23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33" t="s">
        <v>240</v>
      </c>
      <c r="AT186" s="233" t="s">
        <v>160</v>
      </c>
      <c r="AU186" s="233" t="s">
        <v>89</v>
      </c>
      <c r="AY186" s="16" t="s">
        <v>157</v>
      </c>
      <c r="BE186" s="110">
        <f>IF(N186="základní",J186,0)</f>
        <v>0</v>
      </c>
      <c r="BF186" s="110">
        <f>IF(N186="snížená",J186,0)</f>
        <v>0</v>
      </c>
      <c r="BG186" s="110">
        <f>IF(N186="zákl. přenesená",J186,0)</f>
        <v>0</v>
      </c>
      <c r="BH186" s="110">
        <f>IF(N186="sníž. přenesená",J186,0)</f>
        <v>0</v>
      </c>
      <c r="BI186" s="110">
        <f>IF(N186="nulová",J186,0)</f>
        <v>0</v>
      </c>
      <c r="BJ186" s="16" t="s">
        <v>21</v>
      </c>
      <c r="BK186" s="110">
        <f>ROUND(I186*H186,2)</f>
        <v>0</v>
      </c>
      <c r="BL186" s="16" t="s">
        <v>240</v>
      </c>
      <c r="BM186" s="233" t="s">
        <v>272</v>
      </c>
    </row>
    <row r="187" spans="1:65" s="2" customFormat="1" ht="19.5">
      <c r="A187" s="34"/>
      <c r="B187" s="35"/>
      <c r="C187" s="36"/>
      <c r="D187" s="236" t="s">
        <v>273</v>
      </c>
      <c r="E187" s="36"/>
      <c r="F187" s="271" t="s">
        <v>274</v>
      </c>
      <c r="G187" s="36"/>
      <c r="H187" s="36"/>
      <c r="I187" s="124"/>
      <c r="J187" s="36"/>
      <c r="K187" s="36"/>
      <c r="L187" s="37"/>
      <c r="M187" s="258"/>
      <c r="N187" s="259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6" t="s">
        <v>273</v>
      </c>
      <c r="AU187" s="16" t="s">
        <v>89</v>
      </c>
    </row>
    <row r="188" spans="1:65" s="2" customFormat="1" ht="16.5" customHeight="1">
      <c r="A188" s="34"/>
      <c r="B188" s="35"/>
      <c r="C188" s="246" t="s">
        <v>275</v>
      </c>
      <c r="D188" s="246" t="s">
        <v>179</v>
      </c>
      <c r="E188" s="247" t="s">
        <v>276</v>
      </c>
      <c r="F188" s="248" t="s">
        <v>277</v>
      </c>
      <c r="G188" s="249" t="s">
        <v>163</v>
      </c>
      <c r="H188" s="250">
        <v>30</v>
      </c>
      <c r="I188" s="251"/>
      <c r="J188" s="252">
        <f>ROUND(I188*H188,2)</f>
        <v>0</v>
      </c>
      <c r="K188" s="253"/>
      <c r="L188" s="254"/>
      <c r="M188" s="255" t="s">
        <v>1</v>
      </c>
      <c r="N188" s="256" t="s">
        <v>45</v>
      </c>
      <c r="O188" s="71"/>
      <c r="P188" s="231">
        <f>O188*H188</f>
        <v>0</v>
      </c>
      <c r="Q188" s="231">
        <v>2.3000000000000001E-4</v>
      </c>
      <c r="R188" s="231">
        <f>Q188*H188</f>
        <v>6.8999999999999999E-3</v>
      </c>
      <c r="S188" s="231">
        <v>0</v>
      </c>
      <c r="T188" s="23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33" t="s">
        <v>278</v>
      </c>
      <c r="AT188" s="233" t="s">
        <v>179</v>
      </c>
      <c r="AU188" s="233" t="s">
        <v>89</v>
      </c>
      <c r="AY188" s="16" t="s">
        <v>157</v>
      </c>
      <c r="BE188" s="110">
        <f>IF(N188="základní",J188,0)</f>
        <v>0</v>
      </c>
      <c r="BF188" s="110">
        <f>IF(N188="snížená",J188,0)</f>
        <v>0</v>
      </c>
      <c r="BG188" s="110">
        <f>IF(N188="zákl. přenesená",J188,0)</f>
        <v>0</v>
      </c>
      <c r="BH188" s="110">
        <f>IF(N188="sníž. přenesená",J188,0)</f>
        <v>0</v>
      </c>
      <c r="BI188" s="110">
        <f>IF(N188="nulová",J188,0)</f>
        <v>0</v>
      </c>
      <c r="BJ188" s="16" t="s">
        <v>21</v>
      </c>
      <c r="BK188" s="110">
        <f>ROUND(I188*H188,2)</f>
        <v>0</v>
      </c>
      <c r="BL188" s="16" t="s">
        <v>240</v>
      </c>
      <c r="BM188" s="233" t="s">
        <v>279</v>
      </c>
    </row>
    <row r="189" spans="1:65" s="2" customFormat="1" ht="11.25">
      <c r="A189" s="34"/>
      <c r="B189" s="35"/>
      <c r="C189" s="36"/>
      <c r="D189" s="236" t="s">
        <v>273</v>
      </c>
      <c r="E189" s="36"/>
      <c r="F189" s="271" t="s">
        <v>277</v>
      </c>
      <c r="G189" s="36"/>
      <c r="H189" s="36"/>
      <c r="I189" s="124"/>
      <c r="J189" s="36"/>
      <c r="K189" s="36"/>
      <c r="L189" s="37"/>
      <c r="M189" s="258"/>
      <c r="N189" s="259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6" t="s">
        <v>273</v>
      </c>
      <c r="AU189" s="16" t="s">
        <v>89</v>
      </c>
    </row>
    <row r="190" spans="1:65" s="2" customFormat="1" ht="21.75" customHeight="1">
      <c r="A190" s="34"/>
      <c r="B190" s="35"/>
      <c r="C190" s="221" t="s">
        <v>280</v>
      </c>
      <c r="D190" s="221" t="s">
        <v>160</v>
      </c>
      <c r="E190" s="222" t="s">
        <v>281</v>
      </c>
      <c r="F190" s="223" t="s">
        <v>282</v>
      </c>
      <c r="G190" s="224" t="s">
        <v>163</v>
      </c>
      <c r="H190" s="225">
        <v>2</v>
      </c>
      <c r="I190" s="226"/>
      <c r="J190" s="227">
        <f>ROUND(I190*H190,2)</f>
        <v>0</v>
      </c>
      <c r="K190" s="228"/>
      <c r="L190" s="37"/>
      <c r="M190" s="229" t="s">
        <v>1</v>
      </c>
      <c r="N190" s="230" t="s">
        <v>45</v>
      </c>
      <c r="O190" s="71"/>
      <c r="P190" s="231">
        <f>O190*H190</f>
        <v>0</v>
      </c>
      <c r="Q190" s="231">
        <v>0</v>
      </c>
      <c r="R190" s="231">
        <f>Q190*H190</f>
        <v>0</v>
      </c>
      <c r="S190" s="231">
        <v>0</v>
      </c>
      <c r="T190" s="23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33" t="s">
        <v>240</v>
      </c>
      <c r="AT190" s="233" t="s">
        <v>160</v>
      </c>
      <c r="AU190" s="233" t="s">
        <v>89</v>
      </c>
      <c r="AY190" s="16" t="s">
        <v>157</v>
      </c>
      <c r="BE190" s="110">
        <f>IF(N190="základní",J190,0)</f>
        <v>0</v>
      </c>
      <c r="BF190" s="110">
        <f>IF(N190="snížená",J190,0)</f>
        <v>0</v>
      </c>
      <c r="BG190" s="110">
        <f>IF(N190="zákl. přenesená",J190,0)</f>
        <v>0</v>
      </c>
      <c r="BH190" s="110">
        <f>IF(N190="sníž. přenesená",J190,0)</f>
        <v>0</v>
      </c>
      <c r="BI190" s="110">
        <f>IF(N190="nulová",J190,0)</f>
        <v>0</v>
      </c>
      <c r="BJ190" s="16" t="s">
        <v>21</v>
      </c>
      <c r="BK190" s="110">
        <f>ROUND(I190*H190,2)</f>
        <v>0</v>
      </c>
      <c r="BL190" s="16" t="s">
        <v>240</v>
      </c>
      <c r="BM190" s="233" t="s">
        <v>283</v>
      </c>
    </row>
    <row r="191" spans="1:65" s="2" customFormat="1" ht="29.25">
      <c r="A191" s="34"/>
      <c r="B191" s="35"/>
      <c r="C191" s="36"/>
      <c r="D191" s="236" t="s">
        <v>273</v>
      </c>
      <c r="E191" s="36"/>
      <c r="F191" s="271" t="s">
        <v>284</v>
      </c>
      <c r="G191" s="36"/>
      <c r="H191" s="36"/>
      <c r="I191" s="124"/>
      <c r="J191" s="36"/>
      <c r="K191" s="36"/>
      <c r="L191" s="37"/>
      <c r="M191" s="258"/>
      <c r="N191" s="259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6" t="s">
        <v>273</v>
      </c>
      <c r="AU191" s="16" t="s">
        <v>89</v>
      </c>
    </row>
    <row r="192" spans="1:65" s="2" customFormat="1" ht="16.5" customHeight="1">
      <c r="A192" s="34"/>
      <c r="B192" s="35"/>
      <c r="C192" s="246" t="s">
        <v>285</v>
      </c>
      <c r="D192" s="246" t="s">
        <v>179</v>
      </c>
      <c r="E192" s="247" t="s">
        <v>286</v>
      </c>
      <c r="F192" s="248" t="s">
        <v>287</v>
      </c>
      <c r="G192" s="249" t="s">
        <v>163</v>
      </c>
      <c r="H192" s="250">
        <v>2</v>
      </c>
      <c r="I192" s="251"/>
      <c r="J192" s="252">
        <f>ROUND(I192*H192,2)</f>
        <v>0</v>
      </c>
      <c r="K192" s="253"/>
      <c r="L192" s="254"/>
      <c r="M192" s="255" t="s">
        <v>1</v>
      </c>
      <c r="N192" s="256" t="s">
        <v>45</v>
      </c>
      <c r="O192" s="71"/>
      <c r="P192" s="231">
        <f>O192*H192</f>
        <v>0</v>
      </c>
      <c r="Q192" s="231">
        <v>1.6800000000000001E-3</v>
      </c>
      <c r="R192" s="231">
        <f>Q192*H192</f>
        <v>3.3600000000000001E-3</v>
      </c>
      <c r="S192" s="231">
        <v>0</v>
      </c>
      <c r="T192" s="23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33" t="s">
        <v>278</v>
      </c>
      <c r="AT192" s="233" t="s">
        <v>179</v>
      </c>
      <c r="AU192" s="233" t="s">
        <v>89</v>
      </c>
      <c r="AY192" s="16" t="s">
        <v>157</v>
      </c>
      <c r="BE192" s="110">
        <f>IF(N192="základní",J192,0)</f>
        <v>0</v>
      </c>
      <c r="BF192" s="110">
        <f>IF(N192="snížená",J192,0)</f>
        <v>0</v>
      </c>
      <c r="BG192" s="110">
        <f>IF(N192="zákl. přenesená",J192,0)</f>
        <v>0</v>
      </c>
      <c r="BH192" s="110">
        <f>IF(N192="sníž. přenesená",J192,0)</f>
        <v>0</v>
      </c>
      <c r="BI192" s="110">
        <f>IF(N192="nulová",J192,0)</f>
        <v>0</v>
      </c>
      <c r="BJ192" s="16" t="s">
        <v>21</v>
      </c>
      <c r="BK192" s="110">
        <f>ROUND(I192*H192,2)</f>
        <v>0</v>
      </c>
      <c r="BL192" s="16" t="s">
        <v>240</v>
      </c>
      <c r="BM192" s="233" t="s">
        <v>288</v>
      </c>
    </row>
    <row r="193" spans="1:65" s="2" customFormat="1" ht="11.25">
      <c r="A193" s="34"/>
      <c r="B193" s="35"/>
      <c r="C193" s="36"/>
      <c r="D193" s="236" t="s">
        <v>273</v>
      </c>
      <c r="E193" s="36"/>
      <c r="F193" s="271" t="s">
        <v>287</v>
      </c>
      <c r="G193" s="36"/>
      <c r="H193" s="36"/>
      <c r="I193" s="124"/>
      <c r="J193" s="36"/>
      <c r="K193" s="36"/>
      <c r="L193" s="37"/>
      <c r="M193" s="258"/>
      <c r="N193" s="259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6" t="s">
        <v>273</v>
      </c>
      <c r="AU193" s="16" t="s">
        <v>89</v>
      </c>
    </row>
    <row r="194" spans="1:65" s="2" customFormat="1" ht="21.75" customHeight="1">
      <c r="A194" s="34"/>
      <c r="B194" s="35"/>
      <c r="C194" s="221" t="s">
        <v>289</v>
      </c>
      <c r="D194" s="221" t="s">
        <v>160</v>
      </c>
      <c r="E194" s="222" t="s">
        <v>290</v>
      </c>
      <c r="F194" s="223" t="s">
        <v>291</v>
      </c>
      <c r="G194" s="224" t="s">
        <v>210</v>
      </c>
      <c r="H194" s="225">
        <v>3</v>
      </c>
      <c r="I194" s="226"/>
      <c r="J194" s="227">
        <f>ROUND(I194*H194,2)</f>
        <v>0</v>
      </c>
      <c r="K194" s="228"/>
      <c r="L194" s="37"/>
      <c r="M194" s="229" t="s">
        <v>1</v>
      </c>
      <c r="N194" s="230" t="s">
        <v>45</v>
      </c>
      <c r="O194" s="71"/>
      <c r="P194" s="231">
        <f>O194*H194</f>
        <v>0</v>
      </c>
      <c r="Q194" s="231">
        <v>0</v>
      </c>
      <c r="R194" s="231">
        <f>Q194*H194</f>
        <v>0</v>
      </c>
      <c r="S194" s="231">
        <v>0</v>
      </c>
      <c r="T194" s="23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33" t="s">
        <v>240</v>
      </c>
      <c r="AT194" s="233" t="s">
        <v>160</v>
      </c>
      <c r="AU194" s="233" t="s">
        <v>89</v>
      </c>
      <c r="AY194" s="16" t="s">
        <v>157</v>
      </c>
      <c r="BE194" s="110">
        <f>IF(N194="základní",J194,0)</f>
        <v>0</v>
      </c>
      <c r="BF194" s="110">
        <f>IF(N194="snížená",J194,0)</f>
        <v>0</v>
      </c>
      <c r="BG194" s="110">
        <f>IF(N194="zákl. přenesená",J194,0)</f>
        <v>0</v>
      </c>
      <c r="BH194" s="110">
        <f>IF(N194="sníž. přenesená",J194,0)</f>
        <v>0</v>
      </c>
      <c r="BI194" s="110">
        <f>IF(N194="nulová",J194,0)</f>
        <v>0</v>
      </c>
      <c r="BJ194" s="16" t="s">
        <v>21</v>
      </c>
      <c r="BK194" s="110">
        <f>ROUND(I194*H194,2)</f>
        <v>0</v>
      </c>
      <c r="BL194" s="16" t="s">
        <v>240</v>
      </c>
      <c r="BM194" s="233" t="s">
        <v>292</v>
      </c>
    </row>
    <row r="195" spans="1:65" s="2" customFormat="1" ht="39">
      <c r="A195" s="34"/>
      <c r="B195" s="35"/>
      <c r="C195" s="36"/>
      <c r="D195" s="236" t="s">
        <v>273</v>
      </c>
      <c r="E195" s="36"/>
      <c r="F195" s="271" t="s">
        <v>293</v>
      </c>
      <c r="G195" s="36"/>
      <c r="H195" s="36"/>
      <c r="I195" s="124"/>
      <c r="J195" s="36"/>
      <c r="K195" s="36"/>
      <c r="L195" s="37"/>
      <c r="M195" s="258"/>
      <c r="N195" s="259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6" t="s">
        <v>273</v>
      </c>
      <c r="AU195" s="16" t="s">
        <v>89</v>
      </c>
    </row>
    <row r="196" spans="1:65" s="2" customFormat="1" ht="33" customHeight="1">
      <c r="A196" s="34"/>
      <c r="B196" s="35"/>
      <c r="C196" s="246" t="s">
        <v>294</v>
      </c>
      <c r="D196" s="246" t="s">
        <v>179</v>
      </c>
      <c r="E196" s="247" t="s">
        <v>295</v>
      </c>
      <c r="F196" s="248" t="s">
        <v>296</v>
      </c>
      <c r="G196" s="249" t="s">
        <v>210</v>
      </c>
      <c r="H196" s="250">
        <v>3</v>
      </c>
      <c r="I196" s="251"/>
      <c r="J196" s="252">
        <f>ROUND(I196*H196,2)</f>
        <v>0</v>
      </c>
      <c r="K196" s="253"/>
      <c r="L196" s="254"/>
      <c r="M196" s="255" t="s">
        <v>1</v>
      </c>
      <c r="N196" s="256" t="s">
        <v>45</v>
      </c>
      <c r="O196" s="71"/>
      <c r="P196" s="231">
        <f>O196*H196</f>
        <v>0</v>
      </c>
      <c r="Q196" s="231">
        <v>1.2999999999999999E-4</v>
      </c>
      <c r="R196" s="231">
        <f>Q196*H196</f>
        <v>3.8999999999999994E-4</v>
      </c>
      <c r="S196" s="231">
        <v>0</v>
      </c>
      <c r="T196" s="23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33" t="s">
        <v>278</v>
      </c>
      <c r="AT196" s="233" t="s">
        <v>179</v>
      </c>
      <c r="AU196" s="233" t="s">
        <v>89</v>
      </c>
      <c r="AY196" s="16" t="s">
        <v>157</v>
      </c>
      <c r="BE196" s="110">
        <f>IF(N196="základní",J196,0)</f>
        <v>0</v>
      </c>
      <c r="BF196" s="110">
        <f>IF(N196="snížená",J196,0)</f>
        <v>0</v>
      </c>
      <c r="BG196" s="110">
        <f>IF(N196="zákl. přenesená",J196,0)</f>
        <v>0</v>
      </c>
      <c r="BH196" s="110">
        <f>IF(N196="sníž. přenesená",J196,0)</f>
        <v>0</v>
      </c>
      <c r="BI196" s="110">
        <f>IF(N196="nulová",J196,0)</f>
        <v>0</v>
      </c>
      <c r="BJ196" s="16" t="s">
        <v>21</v>
      </c>
      <c r="BK196" s="110">
        <f>ROUND(I196*H196,2)</f>
        <v>0</v>
      </c>
      <c r="BL196" s="16" t="s">
        <v>240</v>
      </c>
      <c r="BM196" s="233" t="s">
        <v>297</v>
      </c>
    </row>
    <row r="197" spans="1:65" s="2" customFormat="1" ht="19.5">
      <c r="A197" s="34"/>
      <c r="B197" s="35"/>
      <c r="C197" s="36"/>
      <c r="D197" s="236" t="s">
        <v>273</v>
      </c>
      <c r="E197" s="36"/>
      <c r="F197" s="271" t="s">
        <v>296</v>
      </c>
      <c r="G197" s="36"/>
      <c r="H197" s="36"/>
      <c r="I197" s="124"/>
      <c r="J197" s="36"/>
      <c r="K197" s="36"/>
      <c r="L197" s="37"/>
      <c r="M197" s="258"/>
      <c r="N197" s="259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6" t="s">
        <v>273</v>
      </c>
      <c r="AU197" s="16" t="s">
        <v>89</v>
      </c>
    </row>
    <row r="198" spans="1:65" s="2" customFormat="1" ht="21.75" customHeight="1">
      <c r="A198" s="34"/>
      <c r="B198" s="35"/>
      <c r="C198" s="221" t="s">
        <v>298</v>
      </c>
      <c r="D198" s="221" t="s">
        <v>160</v>
      </c>
      <c r="E198" s="222" t="s">
        <v>299</v>
      </c>
      <c r="F198" s="223" t="s">
        <v>300</v>
      </c>
      <c r="G198" s="224" t="s">
        <v>163</v>
      </c>
      <c r="H198" s="225">
        <v>100</v>
      </c>
      <c r="I198" s="226"/>
      <c r="J198" s="227">
        <f>ROUND(I198*H198,2)</f>
        <v>0</v>
      </c>
      <c r="K198" s="228"/>
      <c r="L198" s="37"/>
      <c r="M198" s="229" t="s">
        <v>1</v>
      </c>
      <c r="N198" s="230" t="s">
        <v>45</v>
      </c>
      <c r="O198" s="71"/>
      <c r="P198" s="231">
        <f>O198*H198</f>
        <v>0</v>
      </c>
      <c r="Q198" s="231">
        <v>0</v>
      </c>
      <c r="R198" s="231">
        <f>Q198*H198</f>
        <v>0</v>
      </c>
      <c r="S198" s="231">
        <v>0</v>
      </c>
      <c r="T198" s="23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33" t="s">
        <v>240</v>
      </c>
      <c r="AT198" s="233" t="s">
        <v>160</v>
      </c>
      <c r="AU198" s="233" t="s">
        <v>89</v>
      </c>
      <c r="AY198" s="16" t="s">
        <v>157</v>
      </c>
      <c r="BE198" s="110">
        <f>IF(N198="základní",J198,0)</f>
        <v>0</v>
      </c>
      <c r="BF198" s="110">
        <f>IF(N198="snížená",J198,0)</f>
        <v>0</v>
      </c>
      <c r="BG198" s="110">
        <f>IF(N198="zákl. přenesená",J198,0)</f>
        <v>0</v>
      </c>
      <c r="BH198" s="110">
        <f>IF(N198="sníž. přenesená",J198,0)</f>
        <v>0</v>
      </c>
      <c r="BI198" s="110">
        <f>IF(N198="nulová",J198,0)</f>
        <v>0</v>
      </c>
      <c r="BJ198" s="16" t="s">
        <v>21</v>
      </c>
      <c r="BK198" s="110">
        <f>ROUND(I198*H198,2)</f>
        <v>0</v>
      </c>
      <c r="BL198" s="16" t="s">
        <v>240</v>
      </c>
      <c r="BM198" s="233" t="s">
        <v>301</v>
      </c>
    </row>
    <row r="199" spans="1:65" s="2" customFormat="1" ht="29.25">
      <c r="A199" s="34"/>
      <c r="B199" s="35"/>
      <c r="C199" s="36"/>
      <c r="D199" s="236" t="s">
        <v>273</v>
      </c>
      <c r="E199" s="36"/>
      <c r="F199" s="271" t="s">
        <v>302</v>
      </c>
      <c r="G199" s="36"/>
      <c r="H199" s="36"/>
      <c r="I199" s="124"/>
      <c r="J199" s="36"/>
      <c r="K199" s="36"/>
      <c r="L199" s="37"/>
      <c r="M199" s="258"/>
      <c r="N199" s="259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6" t="s">
        <v>273</v>
      </c>
      <c r="AU199" s="16" t="s">
        <v>89</v>
      </c>
    </row>
    <row r="200" spans="1:65" s="2" customFormat="1" ht="16.5" customHeight="1">
      <c r="A200" s="34"/>
      <c r="B200" s="35"/>
      <c r="C200" s="246" t="s">
        <v>303</v>
      </c>
      <c r="D200" s="246" t="s">
        <v>179</v>
      </c>
      <c r="E200" s="247" t="s">
        <v>304</v>
      </c>
      <c r="F200" s="248" t="s">
        <v>305</v>
      </c>
      <c r="G200" s="249" t="s">
        <v>163</v>
      </c>
      <c r="H200" s="250">
        <v>30</v>
      </c>
      <c r="I200" s="251"/>
      <c r="J200" s="252">
        <f>ROUND(I200*H200,2)</f>
        <v>0</v>
      </c>
      <c r="K200" s="253"/>
      <c r="L200" s="254"/>
      <c r="M200" s="255" t="s">
        <v>1</v>
      </c>
      <c r="N200" s="256" t="s">
        <v>45</v>
      </c>
      <c r="O200" s="71"/>
      <c r="P200" s="231">
        <f>O200*H200</f>
        <v>0</v>
      </c>
      <c r="Q200" s="231">
        <v>1.2E-4</v>
      </c>
      <c r="R200" s="231">
        <f>Q200*H200</f>
        <v>3.5999999999999999E-3</v>
      </c>
      <c r="S200" s="231">
        <v>0</v>
      </c>
      <c r="T200" s="23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33" t="s">
        <v>278</v>
      </c>
      <c r="AT200" s="233" t="s">
        <v>179</v>
      </c>
      <c r="AU200" s="233" t="s">
        <v>89</v>
      </c>
      <c r="AY200" s="16" t="s">
        <v>157</v>
      </c>
      <c r="BE200" s="110">
        <f>IF(N200="základní",J200,0)</f>
        <v>0</v>
      </c>
      <c r="BF200" s="110">
        <f>IF(N200="snížená",J200,0)</f>
        <v>0</v>
      </c>
      <c r="BG200" s="110">
        <f>IF(N200="zákl. přenesená",J200,0)</f>
        <v>0</v>
      </c>
      <c r="BH200" s="110">
        <f>IF(N200="sníž. přenesená",J200,0)</f>
        <v>0</v>
      </c>
      <c r="BI200" s="110">
        <f>IF(N200="nulová",J200,0)</f>
        <v>0</v>
      </c>
      <c r="BJ200" s="16" t="s">
        <v>21</v>
      </c>
      <c r="BK200" s="110">
        <f>ROUND(I200*H200,2)</f>
        <v>0</v>
      </c>
      <c r="BL200" s="16" t="s">
        <v>240</v>
      </c>
      <c r="BM200" s="233" t="s">
        <v>306</v>
      </c>
    </row>
    <row r="201" spans="1:65" s="2" customFormat="1" ht="11.25">
      <c r="A201" s="34"/>
      <c r="B201" s="35"/>
      <c r="C201" s="36"/>
      <c r="D201" s="236" t="s">
        <v>273</v>
      </c>
      <c r="E201" s="36"/>
      <c r="F201" s="271" t="s">
        <v>305</v>
      </c>
      <c r="G201" s="36"/>
      <c r="H201" s="36"/>
      <c r="I201" s="124"/>
      <c r="J201" s="36"/>
      <c r="K201" s="36"/>
      <c r="L201" s="37"/>
      <c r="M201" s="258"/>
      <c r="N201" s="259"/>
      <c r="O201" s="71"/>
      <c r="P201" s="71"/>
      <c r="Q201" s="71"/>
      <c r="R201" s="71"/>
      <c r="S201" s="71"/>
      <c r="T201" s="72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6" t="s">
        <v>273</v>
      </c>
      <c r="AU201" s="16" t="s">
        <v>89</v>
      </c>
    </row>
    <row r="202" spans="1:65" s="2" customFormat="1" ht="16.5" customHeight="1">
      <c r="A202" s="34"/>
      <c r="B202" s="35"/>
      <c r="C202" s="246" t="s">
        <v>307</v>
      </c>
      <c r="D202" s="246" t="s">
        <v>179</v>
      </c>
      <c r="E202" s="247" t="s">
        <v>308</v>
      </c>
      <c r="F202" s="248" t="s">
        <v>309</v>
      </c>
      <c r="G202" s="249" t="s">
        <v>163</v>
      </c>
      <c r="H202" s="250">
        <v>30</v>
      </c>
      <c r="I202" s="251"/>
      <c r="J202" s="252">
        <f>ROUND(I202*H202,2)</f>
        <v>0</v>
      </c>
      <c r="K202" s="253"/>
      <c r="L202" s="254"/>
      <c r="M202" s="255" t="s">
        <v>1</v>
      </c>
      <c r="N202" s="256" t="s">
        <v>45</v>
      </c>
      <c r="O202" s="71"/>
      <c r="P202" s="231">
        <f>O202*H202</f>
        <v>0</v>
      </c>
      <c r="Q202" s="231">
        <v>1.7000000000000001E-4</v>
      </c>
      <c r="R202" s="231">
        <f>Q202*H202</f>
        <v>5.1000000000000004E-3</v>
      </c>
      <c r="S202" s="231">
        <v>0</v>
      </c>
      <c r="T202" s="23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33" t="s">
        <v>278</v>
      </c>
      <c r="AT202" s="233" t="s">
        <v>179</v>
      </c>
      <c r="AU202" s="233" t="s">
        <v>89</v>
      </c>
      <c r="AY202" s="16" t="s">
        <v>157</v>
      </c>
      <c r="BE202" s="110">
        <f>IF(N202="základní",J202,0)</f>
        <v>0</v>
      </c>
      <c r="BF202" s="110">
        <f>IF(N202="snížená",J202,0)</f>
        <v>0</v>
      </c>
      <c r="BG202" s="110">
        <f>IF(N202="zákl. přenesená",J202,0)</f>
        <v>0</v>
      </c>
      <c r="BH202" s="110">
        <f>IF(N202="sníž. přenesená",J202,0)</f>
        <v>0</v>
      </c>
      <c r="BI202" s="110">
        <f>IF(N202="nulová",J202,0)</f>
        <v>0</v>
      </c>
      <c r="BJ202" s="16" t="s">
        <v>21</v>
      </c>
      <c r="BK202" s="110">
        <f>ROUND(I202*H202,2)</f>
        <v>0</v>
      </c>
      <c r="BL202" s="16" t="s">
        <v>240</v>
      </c>
      <c r="BM202" s="233" t="s">
        <v>310</v>
      </c>
    </row>
    <row r="203" spans="1:65" s="2" customFormat="1" ht="11.25">
      <c r="A203" s="34"/>
      <c r="B203" s="35"/>
      <c r="C203" s="36"/>
      <c r="D203" s="236" t="s">
        <v>273</v>
      </c>
      <c r="E203" s="36"/>
      <c r="F203" s="271" t="s">
        <v>309</v>
      </c>
      <c r="G203" s="36"/>
      <c r="H203" s="36"/>
      <c r="I203" s="124"/>
      <c r="J203" s="36"/>
      <c r="K203" s="36"/>
      <c r="L203" s="37"/>
      <c r="M203" s="258"/>
      <c r="N203" s="259"/>
      <c r="O203" s="71"/>
      <c r="P203" s="71"/>
      <c r="Q203" s="71"/>
      <c r="R203" s="71"/>
      <c r="S203" s="71"/>
      <c r="T203" s="72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6" t="s">
        <v>273</v>
      </c>
      <c r="AU203" s="16" t="s">
        <v>89</v>
      </c>
    </row>
    <row r="204" spans="1:65" s="2" customFormat="1" ht="16.5" customHeight="1">
      <c r="A204" s="34"/>
      <c r="B204" s="35"/>
      <c r="C204" s="246" t="s">
        <v>311</v>
      </c>
      <c r="D204" s="246" t="s">
        <v>179</v>
      </c>
      <c r="E204" s="247" t="s">
        <v>312</v>
      </c>
      <c r="F204" s="248" t="s">
        <v>313</v>
      </c>
      <c r="G204" s="249" t="s">
        <v>163</v>
      </c>
      <c r="H204" s="250">
        <v>40</v>
      </c>
      <c r="I204" s="251"/>
      <c r="J204" s="252">
        <f>ROUND(I204*H204,2)</f>
        <v>0</v>
      </c>
      <c r="K204" s="253"/>
      <c r="L204" s="254"/>
      <c r="M204" s="255" t="s">
        <v>1</v>
      </c>
      <c r="N204" s="256" t="s">
        <v>45</v>
      </c>
      <c r="O204" s="71"/>
      <c r="P204" s="231">
        <f>O204*H204</f>
        <v>0</v>
      </c>
      <c r="Q204" s="231">
        <v>3.5E-4</v>
      </c>
      <c r="R204" s="231">
        <f>Q204*H204</f>
        <v>1.4E-2</v>
      </c>
      <c r="S204" s="231">
        <v>0</v>
      </c>
      <c r="T204" s="23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33" t="s">
        <v>278</v>
      </c>
      <c r="AT204" s="233" t="s">
        <v>179</v>
      </c>
      <c r="AU204" s="233" t="s">
        <v>89</v>
      </c>
      <c r="AY204" s="16" t="s">
        <v>157</v>
      </c>
      <c r="BE204" s="110">
        <f>IF(N204="základní",J204,0)</f>
        <v>0</v>
      </c>
      <c r="BF204" s="110">
        <f>IF(N204="snížená",J204,0)</f>
        <v>0</v>
      </c>
      <c r="BG204" s="110">
        <f>IF(N204="zákl. přenesená",J204,0)</f>
        <v>0</v>
      </c>
      <c r="BH204" s="110">
        <f>IF(N204="sníž. přenesená",J204,0)</f>
        <v>0</v>
      </c>
      <c r="BI204" s="110">
        <f>IF(N204="nulová",J204,0)</f>
        <v>0</v>
      </c>
      <c r="BJ204" s="16" t="s">
        <v>21</v>
      </c>
      <c r="BK204" s="110">
        <f>ROUND(I204*H204,2)</f>
        <v>0</v>
      </c>
      <c r="BL204" s="16" t="s">
        <v>240</v>
      </c>
      <c r="BM204" s="233" t="s">
        <v>314</v>
      </c>
    </row>
    <row r="205" spans="1:65" s="2" customFormat="1" ht="11.25">
      <c r="A205" s="34"/>
      <c r="B205" s="35"/>
      <c r="C205" s="36"/>
      <c r="D205" s="236" t="s">
        <v>273</v>
      </c>
      <c r="E205" s="36"/>
      <c r="F205" s="271" t="s">
        <v>313</v>
      </c>
      <c r="G205" s="36"/>
      <c r="H205" s="36"/>
      <c r="I205" s="124"/>
      <c r="J205" s="36"/>
      <c r="K205" s="36"/>
      <c r="L205" s="37"/>
      <c r="M205" s="258"/>
      <c r="N205" s="259"/>
      <c r="O205" s="71"/>
      <c r="P205" s="71"/>
      <c r="Q205" s="71"/>
      <c r="R205" s="71"/>
      <c r="S205" s="71"/>
      <c r="T205" s="72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6" t="s">
        <v>273</v>
      </c>
      <c r="AU205" s="16" t="s">
        <v>89</v>
      </c>
    </row>
    <row r="206" spans="1:65" s="2" customFormat="1" ht="21.75" customHeight="1">
      <c r="A206" s="34"/>
      <c r="B206" s="35"/>
      <c r="C206" s="221" t="s">
        <v>278</v>
      </c>
      <c r="D206" s="221" t="s">
        <v>160</v>
      </c>
      <c r="E206" s="222" t="s">
        <v>315</v>
      </c>
      <c r="F206" s="223" t="s">
        <v>316</v>
      </c>
      <c r="G206" s="224" t="s">
        <v>163</v>
      </c>
      <c r="H206" s="225">
        <v>55</v>
      </c>
      <c r="I206" s="226"/>
      <c r="J206" s="227">
        <f>ROUND(I206*H206,2)</f>
        <v>0</v>
      </c>
      <c r="K206" s="228"/>
      <c r="L206" s="37"/>
      <c r="M206" s="229" t="s">
        <v>1</v>
      </c>
      <c r="N206" s="230" t="s">
        <v>45</v>
      </c>
      <c r="O206" s="71"/>
      <c r="P206" s="231">
        <f>O206*H206</f>
        <v>0</v>
      </c>
      <c r="Q206" s="231">
        <v>0</v>
      </c>
      <c r="R206" s="231">
        <f>Q206*H206</f>
        <v>0</v>
      </c>
      <c r="S206" s="231">
        <v>0</v>
      </c>
      <c r="T206" s="23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33" t="s">
        <v>240</v>
      </c>
      <c r="AT206" s="233" t="s">
        <v>160</v>
      </c>
      <c r="AU206" s="233" t="s">
        <v>89</v>
      </c>
      <c r="AY206" s="16" t="s">
        <v>157</v>
      </c>
      <c r="BE206" s="110">
        <f>IF(N206="základní",J206,0)</f>
        <v>0</v>
      </c>
      <c r="BF206" s="110">
        <f>IF(N206="snížená",J206,0)</f>
        <v>0</v>
      </c>
      <c r="BG206" s="110">
        <f>IF(N206="zákl. přenesená",J206,0)</f>
        <v>0</v>
      </c>
      <c r="BH206" s="110">
        <f>IF(N206="sníž. přenesená",J206,0)</f>
        <v>0</v>
      </c>
      <c r="BI206" s="110">
        <f>IF(N206="nulová",J206,0)</f>
        <v>0</v>
      </c>
      <c r="BJ206" s="16" t="s">
        <v>21</v>
      </c>
      <c r="BK206" s="110">
        <f>ROUND(I206*H206,2)</f>
        <v>0</v>
      </c>
      <c r="BL206" s="16" t="s">
        <v>240</v>
      </c>
      <c r="BM206" s="233" t="s">
        <v>317</v>
      </c>
    </row>
    <row r="207" spans="1:65" s="2" customFormat="1" ht="29.25">
      <c r="A207" s="34"/>
      <c r="B207" s="35"/>
      <c r="C207" s="36"/>
      <c r="D207" s="236" t="s">
        <v>273</v>
      </c>
      <c r="E207" s="36"/>
      <c r="F207" s="271" t="s">
        <v>318</v>
      </c>
      <c r="G207" s="36"/>
      <c r="H207" s="36"/>
      <c r="I207" s="124"/>
      <c r="J207" s="36"/>
      <c r="K207" s="36"/>
      <c r="L207" s="37"/>
      <c r="M207" s="258"/>
      <c r="N207" s="259"/>
      <c r="O207" s="71"/>
      <c r="P207" s="71"/>
      <c r="Q207" s="71"/>
      <c r="R207" s="71"/>
      <c r="S207" s="71"/>
      <c r="T207" s="72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6" t="s">
        <v>273</v>
      </c>
      <c r="AU207" s="16" t="s">
        <v>89</v>
      </c>
    </row>
    <row r="208" spans="1:65" s="2" customFormat="1" ht="16.5" customHeight="1">
      <c r="A208" s="34"/>
      <c r="B208" s="35"/>
      <c r="C208" s="246" t="s">
        <v>319</v>
      </c>
      <c r="D208" s="246" t="s">
        <v>179</v>
      </c>
      <c r="E208" s="247" t="s">
        <v>320</v>
      </c>
      <c r="F208" s="248" t="s">
        <v>321</v>
      </c>
      <c r="G208" s="249" t="s">
        <v>163</v>
      </c>
      <c r="H208" s="250">
        <v>55</v>
      </c>
      <c r="I208" s="251"/>
      <c r="J208" s="252">
        <f>ROUND(I208*H208,2)</f>
        <v>0</v>
      </c>
      <c r="K208" s="253"/>
      <c r="L208" s="254"/>
      <c r="M208" s="255" t="s">
        <v>1</v>
      </c>
      <c r="N208" s="256" t="s">
        <v>45</v>
      </c>
      <c r="O208" s="71"/>
      <c r="P208" s="231">
        <f>O208*H208</f>
        <v>0</v>
      </c>
      <c r="Q208" s="231">
        <v>6.3000000000000003E-4</v>
      </c>
      <c r="R208" s="231">
        <f>Q208*H208</f>
        <v>3.465E-2</v>
      </c>
      <c r="S208" s="231">
        <v>0</v>
      </c>
      <c r="T208" s="23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33" t="s">
        <v>278</v>
      </c>
      <c r="AT208" s="233" t="s">
        <v>179</v>
      </c>
      <c r="AU208" s="233" t="s">
        <v>89</v>
      </c>
      <c r="AY208" s="16" t="s">
        <v>157</v>
      </c>
      <c r="BE208" s="110">
        <f>IF(N208="základní",J208,0)</f>
        <v>0</v>
      </c>
      <c r="BF208" s="110">
        <f>IF(N208="snížená",J208,0)</f>
        <v>0</v>
      </c>
      <c r="BG208" s="110">
        <f>IF(N208="zákl. přenesená",J208,0)</f>
        <v>0</v>
      </c>
      <c r="BH208" s="110">
        <f>IF(N208="sníž. přenesená",J208,0)</f>
        <v>0</v>
      </c>
      <c r="BI208" s="110">
        <f>IF(N208="nulová",J208,0)</f>
        <v>0</v>
      </c>
      <c r="BJ208" s="16" t="s">
        <v>21</v>
      </c>
      <c r="BK208" s="110">
        <f>ROUND(I208*H208,2)</f>
        <v>0</v>
      </c>
      <c r="BL208" s="16" t="s">
        <v>240</v>
      </c>
      <c r="BM208" s="233" t="s">
        <v>322</v>
      </c>
    </row>
    <row r="209" spans="1:65" s="2" customFormat="1" ht="11.25">
      <c r="A209" s="34"/>
      <c r="B209" s="35"/>
      <c r="C209" s="36"/>
      <c r="D209" s="236" t="s">
        <v>273</v>
      </c>
      <c r="E209" s="36"/>
      <c r="F209" s="271" t="s">
        <v>321</v>
      </c>
      <c r="G209" s="36"/>
      <c r="H209" s="36"/>
      <c r="I209" s="124"/>
      <c r="J209" s="36"/>
      <c r="K209" s="36"/>
      <c r="L209" s="37"/>
      <c r="M209" s="258"/>
      <c r="N209" s="259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6" t="s">
        <v>273</v>
      </c>
      <c r="AU209" s="16" t="s">
        <v>89</v>
      </c>
    </row>
    <row r="210" spans="1:65" s="2" customFormat="1" ht="21.75" customHeight="1">
      <c r="A210" s="34"/>
      <c r="B210" s="35"/>
      <c r="C210" s="221" t="s">
        <v>323</v>
      </c>
      <c r="D210" s="221" t="s">
        <v>160</v>
      </c>
      <c r="E210" s="222" t="s">
        <v>324</v>
      </c>
      <c r="F210" s="223" t="s">
        <v>325</v>
      </c>
      <c r="G210" s="224" t="s">
        <v>163</v>
      </c>
      <c r="H210" s="225">
        <v>55</v>
      </c>
      <c r="I210" s="226"/>
      <c r="J210" s="227">
        <f>ROUND(I210*H210,2)</f>
        <v>0</v>
      </c>
      <c r="K210" s="228"/>
      <c r="L210" s="37"/>
      <c r="M210" s="229" t="s">
        <v>1</v>
      </c>
      <c r="N210" s="230" t="s">
        <v>45</v>
      </c>
      <c r="O210" s="71"/>
      <c r="P210" s="231">
        <f>O210*H210</f>
        <v>0</v>
      </c>
      <c r="Q210" s="231">
        <v>0</v>
      </c>
      <c r="R210" s="231">
        <f>Q210*H210</f>
        <v>0</v>
      </c>
      <c r="S210" s="231">
        <v>0</v>
      </c>
      <c r="T210" s="23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33" t="s">
        <v>240</v>
      </c>
      <c r="AT210" s="233" t="s">
        <v>160</v>
      </c>
      <c r="AU210" s="233" t="s">
        <v>89</v>
      </c>
      <c r="AY210" s="16" t="s">
        <v>157</v>
      </c>
      <c r="BE210" s="110">
        <f>IF(N210="základní",J210,0)</f>
        <v>0</v>
      </c>
      <c r="BF210" s="110">
        <f>IF(N210="snížená",J210,0)</f>
        <v>0</v>
      </c>
      <c r="BG210" s="110">
        <f>IF(N210="zákl. přenesená",J210,0)</f>
        <v>0</v>
      </c>
      <c r="BH210" s="110">
        <f>IF(N210="sníž. přenesená",J210,0)</f>
        <v>0</v>
      </c>
      <c r="BI210" s="110">
        <f>IF(N210="nulová",J210,0)</f>
        <v>0</v>
      </c>
      <c r="BJ210" s="16" t="s">
        <v>21</v>
      </c>
      <c r="BK210" s="110">
        <f>ROUND(I210*H210,2)</f>
        <v>0</v>
      </c>
      <c r="BL210" s="16" t="s">
        <v>240</v>
      </c>
      <c r="BM210" s="233" t="s">
        <v>326</v>
      </c>
    </row>
    <row r="211" spans="1:65" s="2" customFormat="1" ht="29.25">
      <c r="A211" s="34"/>
      <c r="B211" s="35"/>
      <c r="C211" s="36"/>
      <c r="D211" s="236" t="s">
        <v>273</v>
      </c>
      <c r="E211" s="36"/>
      <c r="F211" s="271" t="s">
        <v>327</v>
      </c>
      <c r="G211" s="36"/>
      <c r="H211" s="36"/>
      <c r="I211" s="124"/>
      <c r="J211" s="36"/>
      <c r="K211" s="36"/>
      <c r="L211" s="37"/>
      <c r="M211" s="258"/>
      <c r="N211" s="259"/>
      <c r="O211" s="71"/>
      <c r="P211" s="71"/>
      <c r="Q211" s="71"/>
      <c r="R211" s="71"/>
      <c r="S211" s="71"/>
      <c r="T211" s="72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6" t="s">
        <v>273</v>
      </c>
      <c r="AU211" s="16" t="s">
        <v>89</v>
      </c>
    </row>
    <row r="212" spans="1:65" s="2" customFormat="1" ht="16.5" customHeight="1">
      <c r="A212" s="34"/>
      <c r="B212" s="35"/>
      <c r="C212" s="246" t="s">
        <v>328</v>
      </c>
      <c r="D212" s="246" t="s">
        <v>179</v>
      </c>
      <c r="E212" s="247" t="s">
        <v>329</v>
      </c>
      <c r="F212" s="248" t="s">
        <v>330</v>
      </c>
      <c r="G212" s="249" t="s">
        <v>163</v>
      </c>
      <c r="H212" s="250">
        <v>5</v>
      </c>
      <c r="I212" s="251"/>
      <c r="J212" s="252">
        <f>ROUND(I212*H212,2)</f>
        <v>0</v>
      </c>
      <c r="K212" s="253"/>
      <c r="L212" s="254"/>
      <c r="M212" s="255" t="s">
        <v>1</v>
      </c>
      <c r="N212" s="256" t="s">
        <v>45</v>
      </c>
      <c r="O212" s="71"/>
      <c r="P212" s="231">
        <f>O212*H212</f>
        <v>0</v>
      </c>
      <c r="Q212" s="231">
        <v>8.9999999999999998E-4</v>
      </c>
      <c r="R212" s="231">
        <f>Q212*H212</f>
        <v>4.4999999999999997E-3</v>
      </c>
      <c r="S212" s="231">
        <v>0</v>
      </c>
      <c r="T212" s="23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33" t="s">
        <v>278</v>
      </c>
      <c r="AT212" s="233" t="s">
        <v>179</v>
      </c>
      <c r="AU212" s="233" t="s">
        <v>89</v>
      </c>
      <c r="AY212" s="16" t="s">
        <v>157</v>
      </c>
      <c r="BE212" s="110">
        <f>IF(N212="základní",J212,0)</f>
        <v>0</v>
      </c>
      <c r="BF212" s="110">
        <f>IF(N212="snížená",J212,0)</f>
        <v>0</v>
      </c>
      <c r="BG212" s="110">
        <f>IF(N212="zákl. přenesená",J212,0)</f>
        <v>0</v>
      </c>
      <c r="BH212" s="110">
        <f>IF(N212="sníž. přenesená",J212,0)</f>
        <v>0</v>
      </c>
      <c r="BI212" s="110">
        <f>IF(N212="nulová",J212,0)</f>
        <v>0</v>
      </c>
      <c r="BJ212" s="16" t="s">
        <v>21</v>
      </c>
      <c r="BK212" s="110">
        <f>ROUND(I212*H212,2)</f>
        <v>0</v>
      </c>
      <c r="BL212" s="16" t="s">
        <v>240</v>
      </c>
      <c r="BM212" s="233" t="s">
        <v>331</v>
      </c>
    </row>
    <row r="213" spans="1:65" s="2" customFormat="1" ht="11.25">
      <c r="A213" s="34"/>
      <c r="B213" s="35"/>
      <c r="C213" s="36"/>
      <c r="D213" s="236" t="s">
        <v>273</v>
      </c>
      <c r="E213" s="36"/>
      <c r="F213" s="271" t="s">
        <v>330</v>
      </c>
      <c r="G213" s="36"/>
      <c r="H213" s="36"/>
      <c r="I213" s="124"/>
      <c r="J213" s="36"/>
      <c r="K213" s="36"/>
      <c r="L213" s="37"/>
      <c r="M213" s="258"/>
      <c r="N213" s="259"/>
      <c r="O213" s="71"/>
      <c r="P213" s="71"/>
      <c r="Q213" s="71"/>
      <c r="R213" s="71"/>
      <c r="S213" s="71"/>
      <c r="T213" s="72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6" t="s">
        <v>273</v>
      </c>
      <c r="AU213" s="16" t="s">
        <v>89</v>
      </c>
    </row>
    <row r="214" spans="1:65" s="2" customFormat="1" ht="16.5" customHeight="1">
      <c r="A214" s="34"/>
      <c r="B214" s="35"/>
      <c r="C214" s="246" t="s">
        <v>332</v>
      </c>
      <c r="D214" s="246" t="s">
        <v>179</v>
      </c>
      <c r="E214" s="247" t="s">
        <v>333</v>
      </c>
      <c r="F214" s="248" t="s">
        <v>334</v>
      </c>
      <c r="G214" s="249" t="s">
        <v>163</v>
      </c>
      <c r="H214" s="250">
        <v>50</v>
      </c>
      <c r="I214" s="251"/>
      <c r="J214" s="252">
        <f>ROUND(I214*H214,2)</f>
        <v>0</v>
      </c>
      <c r="K214" s="253"/>
      <c r="L214" s="254"/>
      <c r="M214" s="255" t="s">
        <v>1</v>
      </c>
      <c r="N214" s="256" t="s">
        <v>45</v>
      </c>
      <c r="O214" s="71"/>
      <c r="P214" s="231">
        <f>O214*H214</f>
        <v>0</v>
      </c>
      <c r="Q214" s="231">
        <v>1.57E-3</v>
      </c>
      <c r="R214" s="231">
        <f>Q214*H214</f>
        <v>7.85E-2</v>
      </c>
      <c r="S214" s="231">
        <v>0</v>
      </c>
      <c r="T214" s="23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33" t="s">
        <v>278</v>
      </c>
      <c r="AT214" s="233" t="s">
        <v>179</v>
      </c>
      <c r="AU214" s="233" t="s">
        <v>89</v>
      </c>
      <c r="AY214" s="16" t="s">
        <v>157</v>
      </c>
      <c r="BE214" s="110">
        <f>IF(N214="základní",J214,0)</f>
        <v>0</v>
      </c>
      <c r="BF214" s="110">
        <f>IF(N214="snížená",J214,0)</f>
        <v>0</v>
      </c>
      <c r="BG214" s="110">
        <f>IF(N214="zákl. přenesená",J214,0)</f>
        <v>0</v>
      </c>
      <c r="BH214" s="110">
        <f>IF(N214="sníž. přenesená",J214,0)</f>
        <v>0</v>
      </c>
      <c r="BI214" s="110">
        <f>IF(N214="nulová",J214,0)</f>
        <v>0</v>
      </c>
      <c r="BJ214" s="16" t="s">
        <v>21</v>
      </c>
      <c r="BK214" s="110">
        <f>ROUND(I214*H214,2)</f>
        <v>0</v>
      </c>
      <c r="BL214" s="16" t="s">
        <v>240</v>
      </c>
      <c r="BM214" s="233" t="s">
        <v>335</v>
      </c>
    </row>
    <row r="215" spans="1:65" s="2" customFormat="1" ht="11.25">
      <c r="A215" s="34"/>
      <c r="B215" s="35"/>
      <c r="C215" s="36"/>
      <c r="D215" s="236" t="s">
        <v>273</v>
      </c>
      <c r="E215" s="36"/>
      <c r="F215" s="271" t="s">
        <v>334</v>
      </c>
      <c r="G215" s="36"/>
      <c r="H215" s="36"/>
      <c r="I215" s="124"/>
      <c r="J215" s="36"/>
      <c r="K215" s="36"/>
      <c r="L215" s="37"/>
      <c r="M215" s="258"/>
      <c r="N215" s="259"/>
      <c r="O215" s="71"/>
      <c r="P215" s="71"/>
      <c r="Q215" s="71"/>
      <c r="R215" s="71"/>
      <c r="S215" s="71"/>
      <c r="T215" s="72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6" t="s">
        <v>273</v>
      </c>
      <c r="AU215" s="16" t="s">
        <v>89</v>
      </c>
    </row>
    <row r="216" spans="1:65" s="2" customFormat="1" ht="21.75" customHeight="1">
      <c r="A216" s="34"/>
      <c r="B216" s="35"/>
      <c r="C216" s="221" t="s">
        <v>336</v>
      </c>
      <c r="D216" s="221" t="s">
        <v>160</v>
      </c>
      <c r="E216" s="222" t="s">
        <v>337</v>
      </c>
      <c r="F216" s="223" t="s">
        <v>338</v>
      </c>
      <c r="G216" s="224" t="s">
        <v>210</v>
      </c>
      <c r="H216" s="225">
        <v>6</v>
      </c>
      <c r="I216" s="226"/>
      <c r="J216" s="227">
        <f>ROUND(I216*H216,2)</f>
        <v>0</v>
      </c>
      <c r="K216" s="228"/>
      <c r="L216" s="37"/>
      <c r="M216" s="229" t="s">
        <v>1</v>
      </c>
      <c r="N216" s="230" t="s">
        <v>45</v>
      </c>
      <c r="O216" s="71"/>
      <c r="P216" s="231">
        <f>O216*H216</f>
        <v>0</v>
      </c>
      <c r="Q216" s="231">
        <v>0</v>
      </c>
      <c r="R216" s="231">
        <f>Q216*H216</f>
        <v>0</v>
      </c>
      <c r="S216" s="231">
        <v>0</v>
      </c>
      <c r="T216" s="23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33" t="s">
        <v>240</v>
      </c>
      <c r="AT216" s="233" t="s">
        <v>160</v>
      </c>
      <c r="AU216" s="233" t="s">
        <v>89</v>
      </c>
      <c r="AY216" s="16" t="s">
        <v>157</v>
      </c>
      <c r="BE216" s="110">
        <f>IF(N216="základní",J216,0)</f>
        <v>0</v>
      </c>
      <c r="BF216" s="110">
        <f>IF(N216="snížená",J216,0)</f>
        <v>0</v>
      </c>
      <c r="BG216" s="110">
        <f>IF(N216="zákl. přenesená",J216,0)</f>
        <v>0</v>
      </c>
      <c r="BH216" s="110">
        <f>IF(N216="sníž. přenesená",J216,0)</f>
        <v>0</v>
      </c>
      <c r="BI216" s="110">
        <f>IF(N216="nulová",J216,0)</f>
        <v>0</v>
      </c>
      <c r="BJ216" s="16" t="s">
        <v>21</v>
      </c>
      <c r="BK216" s="110">
        <f>ROUND(I216*H216,2)</f>
        <v>0</v>
      </c>
      <c r="BL216" s="16" t="s">
        <v>240</v>
      </c>
      <c r="BM216" s="233" t="s">
        <v>339</v>
      </c>
    </row>
    <row r="217" spans="1:65" s="2" customFormat="1" ht="19.5">
      <c r="A217" s="34"/>
      <c r="B217" s="35"/>
      <c r="C217" s="36"/>
      <c r="D217" s="236" t="s">
        <v>273</v>
      </c>
      <c r="E217" s="36"/>
      <c r="F217" s="271" t="s">
        <v>340</v>
      </c>
      <c r="G217" s="36"/>
      <c r="H217" s="36"/>
      <c r="I217" s="124"/>
      <c r="J217" s="36"/>
      <c r="K217" s="36"/>
      <c r="L217" s="37"/>
      <c r="M217" s="258"/>
      <c r="N217" s="259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6" t="s">
        <v>273</v>
      </c>
      <c r="AU217" s="16" t="s">
        <v>89</v>
      </c>
    </row>
    <row r="218" spans="1:65" s="2" customFormat="1" ht="21.75" customHeight="1">
      <c r="A218" s="34"/>
      <c r="B218" s="35"/>
      <c r="C218" s="221" t="s">
        <v>341</v>
      </c>
      <c r="D218" s="221" t="s">
        <v>160</v>
      </c>
      <c r="E218" s="222" t="s">
        <v>342</v>
      </c>
      <c r="F218" s="223" t="s">
        <v>343</v>
      </c>
      <c r="G218" s="224" t="s">
        <v>210</v>
      </c>
      <c r="H218" s="225">
        <v>8</v>
      </c>
      <c r="I218" s="226"/>
      <c r="J218" s="227">
        <f>ROUND(I218*H218,2)</f>
        <v>0</v>
      </c>
      <c r="K218" s="228"/>
      <c r="L218" s="37"/>
      <c r="M218" s="229" t="s">
        <v>1</v>
      </c>
      <c r="N218" s="230" t="s">
        <v>45</v>
      </c>
      <c r="O218" s="71"/>
      <c r="P218" s="231">
        <f>O218*H218</f>
        <v>0</v>
      </c>
      <c r="Q218" s="231">
        <v>0</v>
      </c>
      <c r="R218" s="231">
        <f>Q218*H218</f>
        <v>0</v>
      </c>
      <c r="S218" s="231">
        <v>0</v>
      </c>
      <c r="T218" s="23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33" t="s">
        <v>240</v>
      </c>
      <c r="AT218" s="233" t="s">
        <v>160</v>
      </c>
      <c r="AU218" s="233" t="s">
        <v>89</v>
      </c>
      <c r="AY218" s="16" t="s">
        <v>157</v>
      </c>
      <c r="BE218" s="110">
        <f>IF(N218="základní",J218,0)</f>
        <v>0</v>
      </c>
      <c r="BF218" s="110">
        <f>IF(N218="snížená",J218,0)</f>
        <v>0</v>
      </c>
      <c r="BG218" s="110">
        <f>IF(N218="zákl. přenesená",J218,0)</f>
        <v>0</v>
      </c>
      <c r="BH218" s="110">
        <f>IF(N218="sníž. přenesená",J218,0)</f>
        <v>0</v>
      </c>
      <c r="BI218" s="110">
        <f>IF(N218="nulová",J218,0)</f>
        <v>0</v>
      </c>
      <c r="BJ218" s="16" t="s">
        <v>21</v>
      </c>
      <c r="BK218" s="110">
        <f>ROUND(I218*H218,2)</f>
        <v>0</v>
      </c>
      <c r="BL218" s="16" t="s">
        <v>240</v>
      </c>
      <c r="BM218" s="233" t="s">
        <v>344</v>
      </c>
    </row>
    <row r="219" spans="1:65" s="2" customFormat="1" ht="19.5">
      <c r="A219" s="34"/>
      <c r="B219" s="35"/>
      <c r="C219" s="36"/>
      <c r="D219" s="236" t="s">
        <v>273</v>
      </c>
      <c r="E219" s="36"/>
      <c r="F219" s="271" t="s">
        <v>345</v>
      </c>
      <c r="G219" s="36"/>
      <c r="H219" s="36"/>
      <c r="I219" s="124"/>
      <c r="J219" s="36"/>
      <c r="K219" s="36"/>
      <c r="L219" s="37"/>
      <c r="M219" s="258"/>
      <c r="N219" s="259"/>
      <c r="O219" s="71"/>
      <c r="P219" s="71"/>
      <c r="Q219" s="71"/>
      <c r="R219" s="71"/>
      <c r="S219" s="71"/>
      <c r="T219" s="72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6" t="s">
        <v>273</v>
      </c>
      <c r="AU219" s="16" t="s">
        <v>89</v>
      </c>
    </row>
    <row r="220" spans="1:65" s="2" customFormat="1" ht="21.75" customHeight="1">
      <c r="A220" s="34"/>
      <c r="B220" s="35"/>
      <c r="C220" s="221" t="s">
        <v>346</v>
      </c>
      <c r="D220" s="221" t="s">
        <v>160</v>
      </c>
      <c r="E220" s="222" t="s">
        <v>347</v>
      </c>
      <c r="F220" s="223" t="s">
        <v>348</v>
      </c>
      <c r="G220" s="224" t="s">
        <v>210</v>
      </c>
      <c r="H220" s="225">
        <v>4</v>
      </c>
      <c r="I220" s="226"/>
      <c r="J220" s="227">
        <f>ROUND(I220*H220,2)</f>
        <v>0</v>
      </c>
      <c r="K220" s="228"/>
      <c r="L220" s="37"/>
      <c r="M220" s="229" t="s">
        <v>1</v>
      </c>
      <c r="N220" s="230" t="s">
        <v>45</v>
      </c>
      <c r="O220" s="71"/>
      <c r="P220" s="231">
        <f>O220*H220</f>
        <v>0</v>
      </c>
      <c r="Q220" s="231">
        <v>0</v>
      </c>
      <c r="R220" s="231">
        <f>Q220*H220</f>
        <v>0</v>
      </c>
      <c r="S220" s="231">
        <v>0</v>
      </c>
      <c r="T220" s="23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33" t="s">
        <v>240</v>
      </c>
      <c r="AT220" s="233" t="s">
        <v>160</v>
      </c>
      <c r="AU220" s="233" t="s">
        <v>89</v>
      </c>
      <c r="AY220" s="16" t="s">
        <v>157</v>
      </c>
      <c r="BE220" s="110">
        <f>IF(N220="základní",J220,0)</f>
        <v>0</v>
      </c>
      <c r="BF220" s="110">
        <f>IF(N220="snížená",J220,0)</f>
        <v>0</v>
      </c>
      <c r="BG220" s="110">
        <f>IF(N220="zákl. přenesená",J220,0)</f>
        <v>0</v>
      </c>
      <c r="BH220" s="110">
        <f>IF(N220="sníž. přenesená",J220,0)</f>
        <v>0</v>
      </c>
      <c r="BI220" s="110">
        <f>IF(N220="nulová",J220,0)</f>
        <v>0</v>
      </c>
      <c r="BJ220" s="16" t="s">
        <v>21</v>
      </c>
      <c r="BK220" s="110">
        <f>ROUND(I220*H220,2)</f>
        <v>0</v>
      </c>
      <c r="BL220" s="16" t="s">
        <v>240</v>
      </c>
      <c r="BM220" s="233" t="s">
        <v>349</v>
      </c>
    </row>
    <row r="221" spans="1:65" s="2" customFormat="1" ht="19.5">
      <c r="A221" s="34"/>
      <c r="B221" s="35"/>
      <c r="C221" s="36"/>
      <c r="D221" s="236" t="s">
        <v>273</v>
      </c>
      <c r="E221" s="36"/>
      <c r="F221" s="271" t="s">
        <v>350</v>
      </c>
      <c r="G221" s="36"/>
      <c r="H221" s="36"/>
      <c r="I221" s="124"/>
      <c r="J221" s="36"/>
      <c r="K221" s="36"/>
      <c r="L221" s="37"/>
      <c r="M221" s="258"/>
      <c r="N221" s="259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6" t="s">
        <v>273</v>
      </c>
      <c r="AU221" s="16" t="s">
        <v>89</v>
      </c>
    </row>
    <row r="222" spans="1:65" s="2" customFormat="1" ht="21.75" customHeight="1">
      <c r="A222" s="34"/>
      <c r="B222" s="35"/>
      <c r="C222" s="221" t="s">
        <v>351</v>
      </c>
      <c r="D222" s="221" t="s">
        <v>160</v>
      </c>
      <c r="E222" s="222" t="s">
        <v>352</v>
      </c>
      <c r="F222" s="223" t="s">
        <v>353</v>
      </c>
      <c r="G222" s="224" t="s">
        <v>210</v>
      </c>
      <c r="H222" s="225">
        <v>2</v>
      </c>
      <c r="I222" s="226"/>
      <c r="J222" s="227">
        <f>ROUND(I222*H222,2)</f>
        <v>0</v>
      </c>
      <c r="K222" s="228"/>
      <c r="L222" s="37"/>
      <c r="M222" s="229" t="s">
        <v>1</v>
      </c>
      <c r="N222" s="230" t="s">
        <v>45</v>
      </c>
      <c r="O222" s="71"/>
      <c r="P222" s="231">
        <f>O222*H222</f>
        <v>0</v>
      </c>
      <c r="Q222" s="231">
        <v>0</v>
      </c>
      <c r="R222" s="231">
        <f>Q222*H222</f>
        <v>0</v>
      </c>
      <c r="S222" s="231">
        <v>0</v>
      </c>
      <c r="T222" s="23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33" t="s">
        <v>240</v>
      </c>
      <c r="AT222" s="233" t="s">
        <v>160</v>
      </c>
      <c r="AU222" s="233" t="s">
        <v>89</v>
      </c>
      <c r="AY222" s="16" t="s">
        <v>157</v>
      </c>
      <c r="BE222" s="110">
        <f>IF(N222="základní",J222,0)</f>
        <v>0</v>
      </c>
      <c r="BF222" s="110">
        <f>IF(N222="snížená",J222,0)</f>
        <v>0</v>
      </c>
      <c r="BG222" s="110">
        <f>IF(N222="zákl. přenesená",J222,0)</f>
        <v>0</v>
      </c>
      <c r="BH222" s="110">
        <f>IF(N222="sníž. přenesená",J222,0)</f>
        <v>0</v>
      </c>
      <c r="BI222" s="110">
        <f>IF(N222="nulová",J222,0)</f>
        <v>0</v>
      </c>
      <c r="BJ222" s="16" t="s">
        <v>21</v>
      </c>
      <c r="BK222" s="110">
        <f>ROUND(I222*H222,2)</f>
        <v>0</v>
      </c>
      <c r="BL222" s="16" t="s">
        <v>240</v>
      </c>
      <c r="BM222" s="233" t="s">
        <v>354</v>
      </c>
    </row>
    <row r="223" spans="1:65" s="2" customFormat="1" ht="19.5">
      <c r="A223" s="34"/>
      <c r="B223" s="35"/>
      <c r="C223" s="36"/>
      <c r="D223" s="236" t="s">
        <v>273</v>
      </c>
      <c r="E223" s="36"/>
      <c r="F223" s="271" t="s">
        <v>355</v>
      </c>
      <c r="G223" s="36"/>
      <c r="H223" s="36"/>
      <c r="I223" s="124"/>
      <c r="J223" s="36"/>
      <c r="K223" s="36"/>
      <c r="L223" s="37"/>
      <c r="M223" s="258"/>
      <c r="N223" s="259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6" t="s">
        <v>273</v>
      </c>
      <c r="AU223" s="16" t="s">
        <v>89</v>
      </c>
    </row>
    <row r="224" spans="1:65" s="2" customFormat="1" ht="21.75" customHeight="1">
      <c r="A224" s="34"/>
      <c r="B224" s="35"/>
      <c r="C224" s="221" t="s">
        <v>356</v>
      </c>
      <c r="D224" s="221" t="s">
        <v>160</v>
      </c>
      <c r="E224" s="222" t="s">
        <v>357</v>
      </c>
      <c r="F224" s="223" t="s">
        <v>358</v>
      </c>
      <c r="G224" s="224" t="s">
        <v>210</v>
      </c>
      <c r="H224" s="225">
        <v>2</v>
      </c>
      <c r="I224" s="226"/>
      <c r="J224" s="227">
        <f>ROUND(I224*H224,2)</f>
        <v>0</v>
      </c>
      <c r="K224" s="228"/>
      <c r="L224" s="37"/>
      <c r="M224" s="229" t="s">
        <v>1</v>
      </c>
      <c r="N224" s="230" t="s">
        <v>45</v>
      </c>
      <c r="O224" s="71"/>
      <c r="P224" s="231">
        <f>O224*H224</f>
        <v>0</v>
      </c>
      <c r="Q224" s="231">
        <v>0</v>
      </c>
      <c r="R224" s="231">
        <f>Q224*H224</f>
        <v>0</v>
      </c>
      <c r="S224" s="231">
        <v>0</v>
      </c>
      <c r="T224" s="23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33" t="s">
        <v>240</v>
      </c>
      <c r="AT224" s="233" t="s">
        <v>160</v>
      </c>
      <c r="AU224" s="233" t="s">
        <v>89</v>
      </c>
      <c r="AY224" s="16" t="s">
        <v>157</v>
      </c>
      <c r="BE224" s="110">
        <f>IF(N224="základní",J224,0)</f>
        <v>0</v>
      </c>
      <c r="BF224" s="110">
        <f>IF(N224="snížená",J224,0)</f>
        <v>0</v>
      </c>
      <c r="BG224" s="110">
        <f>IF(N224="zákl. přenesená",J224,0)</f>
        <v>0</v>
      </c>
      <c r="BH224" s="110">
        <f>IF(N224="sníž. přenesená",J224,0)</f>
        <v>0</v>
      </c>
      <c r="BI224" s="110">
        <f>IF(N224="nulová",J224,0)</f>
        <v>0</v>
      </c>
      <c r="BJ224" s="16" t="s">
        <v>21</v>
      </c>
      <c r="BK224" s="110">
        <f>ROUND(I224*H224,2)</f>
        <v>0</v>
      </c>
      <c r="BL224" s="16" t="s">
        <v>240</v>
      </c>
      <c r="BM224" s="233" t="s">
        <v>359</v>
      </c>
    </row>
    <row r="225" spans="1:65" s="2" customFormat="1" ht="19.5">
      <c r="A225" s="34"/>
      <c r="B225" s="35"/>
      <c r="C225" s="36"/>
      <c r="D225" s="236" t="s">
        <v>273</v>
      </c>
      <c r="E225" s="36"/>
      <c r="F225" s="271" t="s">
        <v>360</v>
      </c>
      <c r="G225" s="36"/>
      <c r="H225" s="36"/>
      <c r="I225" s="124"/>
      <c r="J225" s="36"/>
      <c r="K225" s="36"/>
      <c r="L225" s="37"/>
      <c r="M225" s="258"/>
      <c r="N225" s="259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6" t="s">
        <v>273</v>
      </c>
      <c r="AU225" s="16" t="s">
        <v>89</v>
      </c>
    </row>
    <row r="226" spans="1:65" s="2" customFormat="1" ht="21.75" customHeight="1">
      <c r="A226" s="34"/>
      <c r="B226" s="35"/>
      <c r="C226" s="221" t="s">
        <v>361</v>
      </c>
      <c r="D226" s="221" t="s">
        <v>160</v>
      </c>
      <c r="E226" s="222" t="s">
        <v>362</v>
      </c>
      <c r="F226" s="223" t="s">
        <v>363</v>
      </c>
      <c r="G226" s="224" t="s">
        <v>210</v>
      </c>
      <c r="H226" s="225">
        <v>1</v>
      </c>
      <c r="I226" s="226"/>
      <c r="J226" s="227">
        <f>ROUND(I226*H226,2)</f>
        <v>0</v>
      </c>
      <c r="K226" s="228"/>
      <c r="L226" s="37"/>
      <c r="M226" s="229" t="s">
        <v>1</v>
      </c>
      <c r="N226" s="230" t="s">
        <v>45</v>
      </c>
      <c r="O226" s="71"/>
      <c r="P226" s="231">
        <f>O226*H226</f>
        <v>0</v>
      </c>
      <c r="Q226" s="231">
        <v>0</v>
      </c>
      <c r="R226" s="231">
        <f>Q226*H226</f>
        <v>0</v>
      </c>
      <c r="S226" s="231">
        <v>0</v>
      </c>
      <c r="T226" s="23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33" t="s">
        <v>240</v>
      </c>
      <c r="AT226" s="233" t="s">
        <v>160</v>
      </c>
      <c r="AU226" s="233" t="s">
        <v>89</v>
      </c>
      <c r="AY226" s="16" t="s">
        <v>157</v>
      </c>
      <c r="BE226" s="110">
        <f>IF(N226="základní",J226,0)</f>
        <v>0</v>
      </c>
      <c r="BF226" s="110">
        <f>IF(N226="snížená",J226,0)</f>
        <v>0</v>
      </c>
      <c r="BG226" s="110">
        <f>IF(N226="zákl. přenesená",J226,0)</f>
        <v>0</v>
      </c>
      <c r="BH226" s="110">
        <f>IF(N226="sníž. přenesená",J226,0)</f>
        <v>0</v>
      </c>
      <c r="BI226" s="110">
        <f>IF(N226="nulová",J226,0)</f>
        <v>0</v>
      </c>
      <c r="BJ226" s="16" t="s">
        <v>21</v>
      </c>
      <c r="BK226" s="110">
        <f>ROUND(I226*H226,2)</f>
        <v>0</v>
      </c>
      <c r="BL226" s="16" t="s">
        <v>240</v>
      </c>
      <c r="BM226" s="233" t="s">
        <v>364</v>
      </c>
    </row>
    <row r="227" spans="1:65" s="2" customFormat="1" ht="19.5">
      <c r="A227" s="34"/>
      <c r="B227" s="35"/>
      <c r="C227" s="36"/>
      <c r="D227" s="236" t="s">
        <v>273</v>
      </c>
      <c r="E227" s="36"/>
      <c r="F227" s="271" t="s">
        <v>365</v>
      </c>
      <c r="G227" s="36"/>
      <c r="H227" s="36"/>
      <c r="I227" s="124"/>
      <c r="J227" s="36"/>
      <c r="K227" s="36"/>
      <c r="L227" s="37"/>
      <c r="M227" s="258"/>
      <c r="N227" s="259"/>
      <c r="O227" s="71"/>
      <c r="P227" s="71"/>
      <c r="Q227" s="71"/>
      <c r="R227" s="71"/>
      <c r="S227" s="71"/>
      <c r="T227" s="72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6" t="s">
        <v>273</v>
      </c>
      <c r="AU227" s="16" t="s">
        <v>89</v>
      </c>
    </row>
    <row r="228" spans="1:65" s="2" customFormat="1" ht="16.5" customHeight="1">
      <c r="A228" s="34"/>
      <c r="B228" s="35"/>
      <c r="C228" s="246" t="s">
        <v>366</v>
      </c>
      <c r="D228" s="246" t="s">
        <v>179</v>
      </c>
      <c r="E228" s="247" t="s">
        <v>367</v>
      </c>
      <c r="F228" s="248" t="s">
        <v>368</v>
      </c>
      <c r="G228" s="249" t="s">
        <v>210</v>
      </c>
      <c r="H228" s="250">
        <v>1</v>
      </c>
      <c r="I228" s="251"/>
      <c r="J228" s="252">
        <f>ROUND(I228*H228,2)</f>
        <v>0</v>
      </c>
      <c r="K228" s="253"/>
      <c r="L228" s="254"/>
      <c r="M228" s="255" t="s">
        <v>1</v>
      </c>
      <c r="N228" s="256" t="s">
        <v>45</v>
      </c>
      <c r="O228" s="71"/>
      <c r="P228" s="231">
        <f>O228*H228</f>
        <v>0</v>
      </c>
      <c r="Q228" s="231">
        <v>2.6099999999999999E-3</v>
      </c>
      <c r="R228" s="231">
        <f>Q228*H228</f>
        <v>2.6099999999999999E-3</v>
      </c>
      <c r="S228" s="231">
        <v>0</v>
      </c>
      <c r="T228" s="23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33" t="s">
        <v>278</v>
      </c>
      <c r="AT228" s="233" t="s">
        <v>179</v>
      </c>
      <c r="AU228" s="233" t="s">
        <v>89</v>
      </c>
      <c r="AY228" s="16" t="s">
        <v>157</v>
      </c>
      <c r="BE228" s="110">
        <f>IF(N228="základní",J228,0)</f>
        <v>0</v>
      </c>
      <c r="BF228" s="110">
        <f>IF(N228="snížená",J228,0)</f>
        <v>0</v>
      </c>
      <c r="BG228" s="110">
        <f>IF(N228="zákl. přenesená",J228,0)</f>
        <v>0</v>
      </c>
      <c r="BH228" s="110">
        <f>IF(N228="sníž. přenesená",J228,0)</f>
        <v>0</v>
      </c>
      <c r="BI228" s="110">
        <f>IF(N228="nulová",J228,0)</f>
        <v>0</v>
      </c>
      <c r="BJ228" s="16" t="s">
        <v>21</v>
      </c>
      <c r="BK228" s="110">
        <f>ROUND(I228*H228,2)</f>
        <v>0</v>
      </c>
      <c r="BL228" s="16" t="s">
        <v>240</v>
      </c>
      <c r="BM228" s="233" t="s">
        <v>369</v>
      </c>
    </row>
    <row r="229" spans="1:65" s="2" customFormat="1" ht="11.25">
      <c r="A229" s="34"/>
      <c r="B229" s="35"/>
      <c r="C229" s="36"/>
      <c r="D229" s="236" t="s">
        <v>273</v>
      </c>
      <c r="E229" s="36"/>
      <c r="F229" s="271" t="s">
        <v>368</v>
      </c>
      <c r="G229" s="36"/>
      <c r="H229" s="36"/>
      <c r="I229" s="124"/>
      <c r="J229" s="36"/>
      <c r="K229" s="36"/>
      <c r="L229" s="37"/>
      <c r="M229" s="258"/>
      <c r="N229" s="259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6" t="s">
        <v>273</v>
      </c>
      <c r="AU229" s="16" t="s">
        <v>89</v>
      </c>
    </row>
    <row r="230" spans="1:65" s="2" customFormat="1" ht="21.75" customHeight="1">
      <c r="A230" s="34"/>
      <c r="B230" s="35"/>
      <c r="C230" s="221" t="s">
        <v>370</v>
      </c>
      <c r="D230" s="221" t="s">
        <v>160</v>
      </c>
      <c r="E230" s="222" t="s">
        <v>371</v>
      </c>
      <c r="F230" s="223" t="s">
        <v>372</v>
      </c>
      <c r="G230" s="224" t="s">
        <v>210</v>
      </c>
      <c r="H230" s="225">
        <v>1</v>
      </c>
      <c r="I230" s="226"/>
      <c r="J230" s="227">
        <f>ROUND(I230*H230,2)</f>
        <v>0</v>
      </c>
      <c r="K230" s="228"/>
      <c r="L230" s="37"/>
      <c r="M230" s="229" t="s">
        <v>1</v>
      </c>
      <c r="N230" s="230" t="s">
        <v>45</v>
      </c>
      <c r="O230" s="71"/>
      <c r="P230" s="231">
        <f>O230*H230</f>
        <v>0</v>
      </c>
      <c r="Q230" s="231">
        <v>0</v>
      </c>
      <c r="R230" s="231">
        <f>Q230*H230</f>
        <v>0</v>
      </c>
      <c r="S230" s="231">
        <v>0</v>
      </c>
      <c r="T230" s="23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33" t="s">
        <v>240</v>
      </c>
      <c r="AT230" s="233" t="s">
        <v>160</v>
      </c>
      <c r="AU230" s="233" t="s">
        <v>89</v>
      </c>
      <c r="AY230" s="16" t="s">
        <v>157</v>
      </c>
      <c r="BE230" s="110">
        <f>IF(N230="základní",J230,0)</f>
        <v>0</v>
      </c>
      <c r="BF230" s="110">
        <f>IF(N230="snížená",J230,0)</f>
        <v>0</v>
      </c>
      <c r="BG230" s="110">
        <f>IF(N230="zákl. přenesená",J230,0)</f>
        <v>0</v>
      </c>
      <c r="BH230" s="110">
        <f>IF(N230="sníž. přenesená",J230,0)</f>
        <v>0</v>
      </c>
      <c r="BI230" s="110">
        <f>IF(N230="nulová",J230,0)</f>
        <v>0</v>
      </c>
      <c r="BJ230" s="16" t="s">
        <v>21</v>
      </c>
      <c r="BK230" s="110">
        <f>ROUND(I230*H230,2)</f>
        <v>0</v>
      </c>
      <c r="BL230" s="16" t="s">
        <v>240</v>
      </c>
      <c r="BM230" s="233" t="s">
        <v>373</v>
      </c>
    </row>
    <row r="231" spans="1:65" s="2" customFormat="1" ht="19.5">
      <c r="A231" s="34"/>
      <c r="B231" s="35"/>
      <c r="C231" s="36"/>
      <c r="D231" s="236" t="s">
        <v>273</v>
      </c>
      <c r="E231" s="36"/>
      <c r="F231" s="271" t="s">
        <v>374</v>
      </c>
      <c r="G231" s="36"/>
      <c r="H231" s="36"/>
      <c r="I231" s="124"/>
      <c r="J231" s="36"/>
      <c r="K231" s="36"/>
      <c r="L231" s="37"/>
      <c r="M231" s="258"/>
      <c r="N231" s="259"/>
      <c r="O231" s="71"/>
      <c r="P231" s="71"/>
      <c r="Q231" s="71"/>
      <c r="R231" s="71"/>
      <c r="S231" s="71"/>
      <c r="T231" s="72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T231" s="16" t="s">
        <v>273</v>
      </c>
      <c r="AU231" s="16" t="s">
        <v>89</v>
      </c>
    </row>
    <row r="232" spans="1:65" s="2" customFormat="1" ht="21.75" customHeight="1">
      <c r="A232" s="34"/>
      <c r="B232" s="35"/>
      <c r="C232" s="221" t="s">
        <v>375</v>
      </c>
      <c r="D232" s="221" t="s">
        <v>160</v>
      </c>
      <c r="E232" s="222" t="s">
        <v>376</v>
      </c>
      <c r="F232" s="223" t="s">
        <v>377</v>
      </c>
      <c r="G232" s="224" t="s">
        <v>210</v>
      </c>
      <c r="H232" s="225">
        <v>1</v>
      </c>
      <c r="I232" s="226"/>
      <c r="J232" s="227">
        <f>ROUND(I232*H232,2)</f>
        <v>0</v>
      </c>
      <c r="K232" s="228"/>
      <c r="L232" s="37"/>
      <c r="M232" s="229" t="s">
        <v>1</v>
      </c>
      <c r="N232" s="230" t="s">
        <v>45</v>
      </c>
      <c r="O232" s="71"/>
      <c r="P232" s="231">
        <f>O232*H232</f>
        <v>0</v>
      </c>
      <c r="Q232" s="231">
        <v>0</v>
      </c>
      <c r="R232" s="231">
        <f>Q232*H232</f>
        <v>0</v>
      </c>
      <c r="S232" s="231">
        <v>0</v>
      </c>
      <c r="T232" s="23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33" t="s">
        <v>240</v>
      </c>
      <c r="AT232" s="233" t="s">
        <v>160</v>
      </c>
      <c r="AU232" s="233" t="s">
        <v>89</v>
      </c>
      <c r="AY232" s="16" t="s">
        <v>157</v>
      </c>
      <c r="BE232" s="110">
        <f>IF(N232="základní",J232,0)</f>
        <v>0</v>
      </c>
      <c r="BF232" s="110">
        <f>IF(N232="snížená",J232,0)</f>
        <v>0</v>
      </c>
      <c r="BG232" s="110">
        <f>IF(N232="zákl. přenesená",J232,0)</f>
        <v>0</v>
      </c>
      <c r="BH232" s="110">
        <f>IF(N232="sníž. přenesená",J232,0)</f>
        <v>0</v>
      </c>
      <c r="BI232" s="110">
        <f>IF(N232="nulová",J232,0)</f>
        <v>0</v>
      </c>
      <c r="BJ232" s="16" t="s">
        <v>21</v>
      </c>
      <c r="BK232" s="110">
        <f>ROUND(I232*H232,2)</f>
        <v>0</v>
      </c>
      <c r="BL232" s="16" t="s">
        <v>240</v>
      </c>
      <c r="BM232" s="233" t="s">
        <v>378</v>
      </c>
    </row>
    <row r="233" spans="1:65" s="2" customFormat="1" ht="19.5">
      <c r="A233" s="34"/>
      <c r="B233" s="35"/>
      <c r="C233" s="36"/>
      <c r="D233" s="236" t="s">
        <v>273</v>
      </c>
      <c r="E233" s="36"/>
      <c r="F233" s="271" t="s">
        <v>374</v>
      </c>
      <c r="G233" s="36"/>
      <c r="H233" s="36"/>
      <c r="I233" s="124"/>
      <c r="J233" s="36"/>
      <c r="K233" s="36"/>
      <c r="L233" s="37"/>
      <c r="M233" s="258"/>
      <c r="N233" s="259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6" t="s">
        <v>273</v>
      </c>
      <c r="AU233" s="16" t="s">
        <v>89</v>
      </c>
    </row>
    <row r="234" spans="1:65" s="2" customFormat="1" ht="16.5" customHeight="1">
      <c r="A234" s="34"/>
      <c r="B234" s="35"/>
      <c r="C234" s="246" t="s">
        <v>379</v>
      </c>
      <c r="D234" s="246" t="s">
        <v>179</v>
      </c>
      <c r="E234" s="247" t="s">
        <v>380</v>
      </c>
      <c r="F234" s="248" t="s">
        <v>381</v>
      </c>
      <c r="G234" s="249" t="s">
        <v>210</v>
      </c>
      <c r="H234" s="250">
        <v>1</v>
      </c>
      <c r="I234" s="251"/>
      <c r="J234" s="252">
        <f>ROUND(I234*H234,2)</f>
        <v>0</v>
      </c>
      <c r="K234" s="253"/>
      <c r="L234" s="254"/>
      <c r="M234" s="255" t="s">
        <v>1</v>
      </c>
      <c r="N234" s="256" t="s">
        <v>45</v>
      </c>
      <c r="O234" s="71"/>
      <c r="P234" s="231">
        <f>O234*H234</f>
        <v>0</v>
      </c>
      <c r="Q234" s="231">
        <v>2.6099999999999999E-3</v>
      </c>
      <c r="R234" s="231">
        <f>Q234*H234</f>
        <v>2.6099999999999999E-3</v>
      </c>
      <c r="S234" s="231">
        <v>0</v>
      </c>
      <c r="T234" s="23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33" t="s">
        <v>278</v>
      </c>
      <c r="AT234" s="233" t="s">
        <v>179</v>
      </c>
      <c r="AU234" s="233" t="s">
        <v>89</v>
      </c>
      <c r="AY234" s="16" t="s">
        <v>157</v>
      </c>
      <c r="BE234" s="110">
        <f>IF(N234="základní",J234,0)</f>
        <v>0</v>
      </c>
      <c r="BF234" s="110">
        <f>IF(N234="snížená",J234,0)</f>
        <v>0</v>
      </c>
      <c r="BG234" s="110">
        <f>IF(N234="zákl. přenesená",J234,0)</f>
        <v>0</v>
      </c>
      <c r="BH234" s="110">
        <f>IF(N234="sníž. přenesená",J234,0)</f>
        <v>0</v>
      </c>
      <c r="BI234" s="110">
        <f>IF(N234="nulová",J234,0)</f>
        <v>0</v>
      </c>
      <c r="BJ234" s="16" t="s">
        <v>21</v>
      </c>
      <c r="BK234" s="110">
        <f>ROUND(I234*H234,2)</f>
        <v>0</v>
      </c>
      <c r="BL234" s="16" t="s">
        <v>240</v>
      </c>
      <c r="BM234" s="233" t="s">
        <v>382</v>
      </c>
    </row>
    <row r="235" spans="1:65" s="2" customFormat="1" ht="11.25">
      <c r="A235" s="34"/>
      <c r="B235" s="35"/>
      <c r="C235" s="36"/>
      <c r="D235" s="236" t="s">
        <v>273</v>
      </c>
      <c r="E235" s="36"/>
      <c r="F235" s="271" t="s">
        <v>381</v>
      </c>
      <c r="G235" s="36"/>
      <c r="H235" s="36"/>
      <c r="I235" s="124"/>
      <c r="J235" s="36"/>
      <c r="K235" s="36"/>
      <c r="L235" s="37"/>
      <c r="M235" s="258"/>
      <c r="N235" s="259"/>
      <c r="O235" s="71"/>
      <c r="P235" s="71"/>
      <c r="Q235" s="71"/>
      <c r="R235" s="71"/>
      <c r="S235" s="71"/>
      <c r="T235" s="72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6" t="s">
        <v>273</v>
      </c>
      <c r="AU235" s="16" t="s">
        <v>89</v>
      </c>
    </row>
    <row r="236" spans="1:65" s="2" customFormat="1" ht="21.75" customHeight="1">
      <c r="A236" s="34"/>
      <c r="B236" s="35"/>
      <c r="C236" s="221" t="s">
        <v>383</v>
      </c>
      <c r="D236" s="221" t="s">
        <v>160</v>
      </c>
      <c r="E236" s="222" t="s">
        <v>384</v>
      </c>
      <c r="F236" s="223" t="s">
        <v>385</v>
      </c>
      <c r="G236" s="224" t="s">
        <v>210</v>
      </c>
      <c r="H236" s="225">
        <v>12</v>
      </c>
      <c r="I236" s="226"/>
      <c r="J236" s="227">
        <f>ROUND(I236*H236,2)</f>
        <v>0</v>
      </c>
      <c r="K236" s="228"/>
      <c r="L236" s="37"/>
      <c r="M236" s="229" t="s">
        <v>1</v>
      </c>
      <c r="N236" s="230" t="s">
        <v>45</v>
      </c>
      <c r="O236" s="71"/>
      <c r="P236" s="231">
        <f>O236*H236</f>
        <v>0</v>
      </c>
      <c r="Q236" s="231">
        <v>0</v>
      </c>
      <c r="R236" s="231">
        <f>Q236*H236</f>
        <v>0</v>
      </c>
      <c r="S236" s="231">
        <v>0</v>
      </c>
      <c r="T236" s="23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33" t="s">
        <v>240</v>
      </c>
      <c r="AT236" s="233" t="s">
        <v>160</v>
      </c>
      <c r="AU236" s="233" t="s">
        <v>89</v>
      </c>
      <c r="AY236" s="16" t="s">
        <v>157</v>
      </c>
      <c r="BE236" s="110">
        <f>IF(N236="základní",J236,0)</f>
        <v>0</v>
      </c>
      <c r="BF236" s="110">
        <f>IF(N236="snížená",J236,0)</f>
        <v>0</v>
      </c>
      <c r="BG236" s="110">
        <f>IF(N236="zákl. přenesená",J236,0)</f>
        <v>0</v>
      </c>
      <c r="BH236" s="110">
        <f>IF(N236="sníž. přenesená",J236,0)</f>
        <v>0</v>
      </c>
      <c r="BI236" s="110">
        <f>IF(N236="nulová",J236,0)</f>
        <v>0</v>
      </c>
      <c r="BJ236" s="16" t="s">
        <v>21</v>
      </c>
      <c r="BK236" s="110">
        <f>ROUND(I236*H236,2)</f>
        <v>0</v>
      </c>
      <c r="BL236" s="16" t="s">
        <v>240</v>
      </c>
      <c r="BM236" s="233" t="s">
        <v>386</v>
      </c>
    </row>
    <row r="237" spans="1:65" s="2" customFormat="1" ht="29.25">
      <c r="A237" s="34"/>
      <c r="B237" s="35"/>
      <c r="C237" s="36"/>
      <c r="D237" s="236" t="s">
        <v>273</v>
      </c>
      <c r="E237" s="36"/>
      <c r="F237" s="271" t="s">
        <v>387</v>
      </c>
      <c r="G237" s="36"/>
      <c r="H237" s="36"/>
      <c r="I237" s="124"/>
      <c r="J237" s="36"/>
      <c r="K237" s="36"/>
      <c r="L237" s="37"/>
      <c r="M237" s="258"/>
      <c r="N237" s="259"/>
      <c r="O237" s="71"/>
      <c r="P237" s="71"/>
      <c r="Q237" s="71"/>
      <c r="R237" s="71"/>
      <c r="S237" s="71"/>
      <c r="T237" s="72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6" t="s">
        <v>273</v>
      </c>
      <c r="AU237" s="16" t="s">
        <v>89</v>
      </c>
    </row>
    <row r="238" spans="1:65" s="2" customFormat="1" ht="21.75" customHeight="1">
      <c r="A238" s="34"/>
      <c r="B238" s="35"/>
      <c r="C238" s="246" t="s">
        <v>388</v>
      </c>
      <c r="D238" s="246" t="s">
        <v>179</v>
      </c>
      <c r="E238" s="247" t="s">
        <v>389</v>
      </c>
      <c r="F238" s="248" t="s">
        <v>390</v>
      </c>
      <c r="G238" s="249" t="s">
        <v>210</v>
      </c>
      <c r="H238" s="250">
        <v>12</v>
      </c>
      <c r="I238" s="251"/>
      <c r="J238" s="252">
        <f>ROUND(I238*H238,2)</f>
        <v>0</v>
      </c>
      <c r="K238" s="253"/>
      <c r="L238" s="254"/>
      <c r="M238" s="255" t="s">
        <v>1</v>
      </c>
      <c r="N238" s="256" t="s">
        <v>45</v>
      </c>
      <c r="O238" s="71"/>
      <c r="P238" s="231">
        <f>O238*H238</f>
        <v>0</v>
      </c>
      <c r="Q238" s="231">
        <v>1.0000000000000001E-5</v>
      </c>
      <c r="R238" s="231">
        <f>Q238*H238</f>
        <v>1.2000000000000002E-4</v>
      </c>
      <c r="S238" s="231">
        <v>0</v>
      </c>
      <c r="T238" s="23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33" t="s">
        <v>278</v>
      </c>
      <c r="AT238" s="233" t="s">
        <v>179</v>
      </c>
      <c r="AU238" s="233" t="s">
        <v>89</v>
      </c>
      <c r="AY238" s="16" t="s">
        <v>157</v>
      </c>
      <c r="BE238" s="110">
        <f>IF(N238="základní",J238,0)</f>
        <v>0</v>
      </c>
      <c r="BF238" s="110">
        <f>IF(N238="snížená",J238,0)</f>
        <v>0</v>
      </c>
      <c r="BG238" s="110">
        <f>IF(N238="zákl. přenesená",J238,0)</f>
        <v>0</v>
      </c>
      <c r="BH238" s="110">
        <f>IF(N238="sníž. přenesená",J238,0)</f>
        <v>0</v>
      </c>
      <c r="BI238" s="110">
        <f>IF(N238="nulová",J238,0)</f>
        <v>0</v>
      </c>
      <c r="BJ238" s="16" t="s">
        <v>21</v>
      </c>
      <c r="BK238" s="110">
        <f>ROUND(I238*H238,2)</f>
        <v>0</v>
      </c>
      <c r="BL238" s="16" t="s">
        <v>240</v>
      </c>
      <c r="BM238" s="233" t="s">
        <v>391</v>
      </c>
    </row>
    <row r="239" spans="1:65" s="2" customFormat="1" ht="19.5">
      <c r="A239" s="34"/>
      <c r="B239" s="35"/>
      <c r="C239" s="36"/>
      <c r="D239" s="236" t="s">
        <v>273</v>
      </c>
      <c r="E239" s="36"/>
      <c r="F239" s="271" t="s">
        <v>390</v>
      </c>
      <c r="G239" s="36"/>
      <c r="H239" s="36"/>
      <c r="I239" s="124"/>
      <c r="J239" s="36"/>
      <c r="K239" s="36"/>
      <c r="L239" s="37"/>
      <c r="M239" s="258"/>
      <c r="N239" s="259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6" t="s">
        <v>273</v>
      </c>
      <c r="AU239" s="16" t="s">
        <v>89</v>
      </c>
    </row>
    <row r="240" spans="1:65" s="2" customFormat="1" ht="39">
      <c r="A240" s="34"/>
      <c r="B240" s="35"/>
      <c r="C240" s="36"/>
      <c r="D240" s="236" t="s">
        <v>184</v>
      </c>
      <c r="E240" s="36"/>
      <c r="F240" s="257" t="s">
        <v>392</v>
      </c>
      <c r="G240" s="36"/>
      <c r="H240" s="36"/>
      <c r="I240" s="124"/>
      <c r="J240" s="36"/>
      <c r="K240" s="36"/>
      <c r="L240" s="37"/>
      <c r="M240" s="258"/>
      <c r="N240" s="259"/>
      <c r="O240" s="71"/>
      <c r="P240" s="71"/>
      <c r="Q240" s="71"/>
      <c r="R240" s="71"/>
      <c r="S240" s="71"/>
      <c r="T240" s="72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6" t="s">
        <v>184</v>
      </c>
      <c r="AU240" s="16" t="s">
        <v>89</v>
      </c>
    </row>
    <row r="241" spans="1:65" s="2" customFormat="1" ht="21.75" customHeight="1">
      <c r="A241" s="34"/>
      <c r="B241" s="35"/>
      <c r="C241" s="221" t="s">
        <v>393</v>
      </c>
      <c r="D241" s="221" t="s">
        <v>160</v>
      </c>
      <c r="E241" s="222" t="s">
        <v>394</v>
      </c>
      <c r="F241" s="223" t="s">
        <v>395</v>
      </c>
      <c r="G241" s="224" t="s">
        <v>210</v>
      </c>
      <c r="H241" s="225">
        <v>1</v>
      </c>
      <c r="I241" s="226"/>
      <c r="J241" s="227">
        <f>ROUND(I241*H241,2)</f>
        <v>0</v>
      </c>
      <c r="K241" s="228"/>
      <c r="L241" s="37"/>
      <c r="M241" s="229" t="s">
        <v>1</v>
      </c>
      <c r="N241" s="230" t="s">
        <v>45</v>
      </c>
      <c r="O241" s="71"/>
      <c r="P241" s="231">
        <f>O241*H241</f>
        <v>0</v>
      </c>
      <c r="Q241" s="231">
        <v>0</v>
      </c>
      <c r="R241" s="231">
        <f>Q241*H241</f>
        <v>0</v>
      </c>
      <c r="S241" s="231">
        <v>0</v>
      </c>
      <c r="T241" s="23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33" t="s">
        <v>240</v>
      </c>
      <c r="AT241" s="233" t="s">
        <v>160</v>
      </c>
      <c r="AU241" s="233" t="s">
        <v>89</v>
      </c>
      <c r="AY241" s="16" t="s">
        <v>157</v>
      </c>
      <c r="BE241" s="110">
        <f>IF(N241="základní",J241,0)</f>
        <v>0</v>
      </c>
      <c r="BF241" s="110">
        <f>IF(N241="snížená",J241,0)</f>
        <v>0</v>
      </c>
      <c r="BG241" s="110">
        <f>IF(N241="zákl. přenesená",J241,0)</f>
        <v>0</v>
      </c>
      <c r="BH241" s="110">
        <f>IF(N241="sníž. přenesená",J241,0)</f>
        <v>0</v>
      </c>
      <c r="BI241" s="110">
        <f>IF(N241="nulová",J241,0)</f>
        <v>0</v>
      </c>
      <c r="BJ241" s="16" t="s">
        <v>21</v>
      </c>
      <c r="BK241" s="110">
        <f>ROUND(I241*H241,2)</f>
        <v>0</v>
      </c>
      <c r="BL241" s="16" t="s">
        <v>240</v>
      </c>
      <c r="BM241" s="233" t="s">
        <v>396</v>
      </c>
    </row>
    <row r="242" spans="1:65" s="2" customFormat="1" ht="19.5">
      <c r="A242" s="34"/>
      <c r="B242" s="35"/>
      <c r="C242" s="36"/>
      <c r="D242" s="236" t="s">
        <v>273</v>
      </c>
      <c r="E242" s="36"/>
      <c r="F242" s="271" t="s">
        <v>397</v>
      </c>
      <c r="G242" s="36"/>
      <c r="H242" s="36"/>
      <c r="I242" s="124"/>
      <c r="J242" s="36"/>
      <c r="K242" s="36"/>
      <c r="L242" s="37"/>
      <c r="M242" s="258"/>
      <c r="N242" s="259"/>
      <c r="O242" s="71"/>
      <c r="P242" s="71"/>
      <c r="Q242" s="71"/>
      <c r="R242" s="71"/>
      <c r="S242" s="71"/>
      <c r="T242" s="72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6" t="s">
        <v>273</v>
      </c>
      <c r="AU242" s="16" t="s">
        <v>89</v>
      </c>
    </row>
    <row r="243" spans="1:65" s="2" customFormat="1" ht="16.5" customHeight="1">
      <c r="A243" s="34"/>
      <c r="B243" s="35"/>
      <c r="C243" s="246" t="s">
        <v>398</v>
      </c>
      <c r="D243" s="246" t="s">
        <v>179</v>
      </c>
      <c r="E243" s="247" t="s">
        <v>399</v>
      </c>
      <c r="F243" s="248" t="s">
        <v>400</v>
      </c>
      <c r="G243" s="249" t="s">
        <v>210</v>
      </c>
      <c r="H243" s="250">
        <v>1</v>
      </c>
      <c r="I243" s="251"/>
      <c r="J243" s="252">
        <f>ROUND(I243*H243,2)</f>
        <v>0</v>
      </c>
      <c r="K243" s="253"/>
      <c r="L243" s="254"/>
      <c r="M243" s="255" t="s">
        <v>1</v>
      </c>
      <c r="N243" s="256" t="s">
        <v>45</v>
      </c>
      <c r="O243" s="71"/>
      <c r="P243" s="231">
        <f>O243*H243</f>
        <v>0</v>
      </c>
      <c r="Q243" s="231">
        <v>9.0000000000000006E-5</v>
      </c>
      <c r="R243" s="231">
        <f>Q243*H243</f>
        <v>9.0000000000000006E-5</v>
      </c>
      <c r="S243" s="231">
        <v>0</v>
      </c>
      <c r="T243" s="23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33" t="s">
        <v>278</v>
      </c>
      <c r="AT243" s="233" t="s">
        <v>179</v>
      </c>
      <c r="AU243" s="233" t="s">
        <v>89</v>
      </c>
      <c r="AY243" s="16" t="s">
        <v>157</v>
      </c>
      <c r="BE243" s="110">
        <f>IF(N243="základní",J243,0)</f>
        <v>0</v>
      </c>
      <c r="BF243" s="110">
        <f>IF(N243="snížená",J243,0)</f>
        <v>0</v>
      </c>
      <c r="BG243" s="110">
        <f>IF(N243="zákl. přenesená",J243,0)</f>
        <v>0</v>
      </c>
      <c r="BH243" s="110">
        <f>IF(N243="sníž. přenesená",J243,0)</f>
        <v>0</v>
      </c>
      <c r="BI243" s="110">
        <f>IF(N243="nulová",J243,0)</f>
        <v>0</v>
      </c>
      <c r="BJ243" s="16" t="s">
        <v>21</v>
      </c>
      <c r="BK243" s="110">
        <f>ROUND(I243*H243,2)</f>
        <v>0</v>
      </c>
      <c r="BL243" s="16" t="s">
        <v>240</v>
      </c>
      <c r="BM243" s="233" t="s">
        <v>401</v>
      </c>
    </row>
    <row r="244" spans="1:65" s="2" customFormat="1" ht="11.25">
      <c r="A244" s="34"/>
      <c r="B244" s="35"/>
      <c r="C244" s="36"/>
      <c r="D244" s="236" t="s">
        <v>273</v>
      </c>
      <c r="E244" s="36"/>
      <c r="F244" s="271" t="s">
        <v>400</v>
      </c>
      <c r="G244" s="36"/>
      <c r="H244" s="36"/>
      <c r="I244" s="124"/>
      <c r="J244" s="36"/>
      <c r="K244" s="36"/>
      <c r="L244" s="37"/>
      <c r="M244" s="258"/>
      <c r="N244" s="259"/>
      <c r="O244" s="71"/>
      <c r="P244" s="71"/>
      <c r="Q244" s="71"/>
      <c r="R244" s="71"/>
      <c r="S244" s="71"/>
      <c r="T244" s="72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6" t="s">
        <v>273</v>
      </c>
      <c r="AU244" s="16" t="s">
        <v>89</v>
      </c>
    </row>
    <row r="245" spans="1:65" s="2" customFormat="1" ht="16.5" customHeight="1">
      <c r="A245" s="34"/>
      <c r="B245" s="35"/>
      <c r="C245" s="221" t="s">
        <v>402</v>
      </c>
      <c r="D245" s="221" t="s">
        <v>160</v>
      </c>
      <c r="E245" s="222" t="s">
        <v>403</v>
      </c>
      <c r="F245" s="223" t="s">
        <v>404</v>
      </c>
      <c r="G245" s="224" t="s">
        <v>210</v>
      </c>
      <c r="H245" s="225">
        <v>2</v>
      </c>
      <c r="I245" s="226"/>
      <c r="J245" s="227">
        <f>ROUND(I245*H245,2)</f>
        <v>0</v>
      </c>
      <c r="K245" s="228"/>
      <c r="L245" s="37"/>
      <c r="M245" s="229" t="s">
        <v>1</v>
      </c>
      <c r="N245" s="230" t="s">
        <v>45</v>
      </c>
      <c r="O245" s="71"/>
      <c r="P245" s="231">
        <f>O245*H245</f>
        <v>0</v>
      </c>
      <c r="Q245" s="231">
        <v>0</v>
      </c>
      <c r="R245" s="231">
        <f>Q245*H245</f>
        <v>0</v>
      </c>
      <c r="S245" s="231">
        <v>0</v>
      </c>
      <c r="T245" s="23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33" t="s">
        <v>240</v>
      </c>
      <c r="AT245" s="233" t="s">
        <v>160</v>
      </c>
      <c r="AU245" s="233" t="s">
        <v>89</v>
      </c>
      <c r="AY245" s="16" t="s">
        <v>157</v>
      </c>
      <c r="BE245" s="110">
        <f>IF(N245="základní",J245,0)</f>
        <v>0</v>
      </c>
      <c r="BF245" s="110">
        <f>IF(N245="snížená",J245,0)</f>
        <v>0</v>
      </c>
      <c r="BG245" s="110">
        <f>IF(N245="zákl. přenesená",J245,0)</f>
        <v>0</v>
      </c>
      <c r="BH245" s="110">
        <f>IF(N245="sníž. přenesená",J245,0)</f>
        <v>0</v>
      </c>
      <c r="BI245" s="110">
        <f>IF(N245="nulová",J245,0)</f>
        <v>0</v>
      </c>
      <c r="BJ245" s="16" t="s">
        <v>21</v>
      </c>
      <c r="BK245" s="110">
        <f>ROUND(I245*H245,2)</f>
        <v>0</v>
      </c>
      <c r="BL245" s="16" t="s">
        <v>240</v>
      </c>
      <c r="BM245" s="233" t="s">
        <v>405</v>
      </c>
    </row>
    <row r="246" spans="1:65" s="2" customFormat="1" ht="19.5">
      <c r="A246" s="34"/>
      <c r="B246" s="35"/>
      <c r="C246" s="36"/>
      <c r="D246" s="236" t="s">
        <v>273</v>
      </c>
      <c r="E246" s="36"/>
      <c r="F246" s="271" t="s">
        <v>406</v>
      </c>
      <c r="G246" s="36"/>
      <c r="H246" s="36"/>
      <c r="I246" s="124"/>
      <c r="J246" s="36"/>
      <c r="K246" s="36"/>
      <c r="L246" s="37"/>
      <c r="M246" s="258"/>
      <c r="N246" s="259"/>
      <c r="O246" s="71"/>
      <c r="P246" s="71"/>
      <c r="Q246" s="71"/>
      <c r="R246" s="71"/>
      <c r="S246" s="71"/>
      <c r="T246" s="72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6" t="s">
        <v>273</v>
      </c>
      <c r="AU246" s="16" t="s">
        <v>89</v>
      </c>
    </row>
    <row r="247" spans="1:65" s="2" customFormat="1" ht="16.5" customHeight="1">
      <c r="A247" s="34"/>
      <c r="B247" s="35"/>
      <c r="C247" s="246" t="s">
        <v>407</v>
      </c>
      <c r="D247" s="246" t="s">
        <v>179</v>
      </c>
      <c r="E247" s="247" t="s">
        <v>408</v>
      </c>
      <c r="F247" s="248" t="s">
        <v>409</v>
      </c>
      <c r="G247" s="249" t="s">
        <v>210</v>
      </c>
      <c r="H247" s="250">
        <v>2</v>
      </c>
      <c r="I247" s="251"/>
      <c r="J247" s="252">
        <f>ROUND(I247*H247,2)</f>
        <v>0</v>
      </c>
      <c r="K247" s="253"/>
      <c r="L247" s="254"/>
      <c r="M247" s="255" t="s">
        <v>1</v>
      </c>
      <c r="N247" s="256" t="s">
        <v>45</v>
      </c>
      <c r="O247" s="71"/>
      <c r="P247" s="231">
        <f>O247*H247</f>
        <v>0</v>
      </c>
      <c r="Q247" s="231">
        <v>9.0000000000000006E-5</v>
      </c>
      <c r="R247" s="231">
        <f>Q247*H247</f>
        <v>1.8000000000000001E-4</v>
      </c>
      <c r="S247" s="231">
        <v>0</v>
      </c>
      <c r="T247" s="23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33" t="s">
        <v>278</v>
      </c>
      <c r="AT247" s="233" t="s">
        <v>179</v>
      </c>
      <c r="AU247" s="233" t="s">
        <v>89</v>
      </c>
      <c r="AY247" s="16" t="s">
        <v>157</v>
      </c>
      <c r="BE247" s="110">
        <f>IF(N247="základní",J247,0)</f>
        <v>0</v>
      </c>
      <c r="BF247" s="110">
        <f>IF(N247="snížená",J247,0)</f>
        <v>0</v>
      </c>
      <c r="BG247" s="110">
        <f>IF(N247="zákl. přenesená",J247,0)</f>
        <v>0</v>
      </c>
      <c r="BH247" s="110">
        <f>IF(N247="sníž. přenesená",J247,0)</f>
        <v>0</v>
      </c>
      <c r="BI247" s="110">
        <f>IF(N247="nulová",J247,0)</f>
        <v>0</v>
      </c>
      <c r="BJ247" s="16" t="s">
        <v>21</v>
      </c>
      <c r="BK247" s="110">
        <f>ROUND(I247*H247,2)</f>
        <v>0</v>
      </c>
      <c r="BL247" s="16" t="s">
        <v>240</v>
      </c>
      <c r="BM247" s="233" t="s">
        <v>410</v>
      </c>
    </row>
    <row r="248" spans="1:65" s="2" customFormat="1" ht="11.25">
      <c r="A248" s="34"/>
      <c r="B248" s="35"/>
      <c r="C248" s="36"/>
      <c r="D248" s="236" t="s">
        <v>273</v>
      </c>
      <c r="E248" s="36"/>
      <c r="F248" s="271" t="s">
        <v>409</v>
      </c>
      <c r="G248" s="36"/>
      <c r="H248" s="36"/>
      <c r="I248" s="124"/>
      <c r="J248" s="36"/>
      <c r="K248" s="36"/>
      <c r="L248" s="37"/>
      <c r="M248" s="258"/>
      <c r="N248" s="259"/>
      <c r="O248" s="71"/>
      <c r="P248" s="71"/>
      <c r="Q248" s="71"/>
      <c r="R248" s="71"/>
      <c r="S248" s="71"/>
      <c r="T248" s="72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6" t="s">
        <v>273</v>
      </c>
      <c r="AU248" s="16" t="s">
        <v>89</v>
      </c>
    </row>
    <row r="249" spans="1:65" s="2" customFormat="1" ht="21.75" customHeight="1">
      <c r="A249" s="34"/>
      <c r="B249" s="35"/>
      <c r="C249" s="221" t="s">
        <v>411</v>
      </c>
      <c r="D249" s="221" t="s">
        <v>160</v>
      </c>
      <c r="E249" s="222" t="s">
        <v>412</v>
      </c>
      <c r="F249" s="223" t="s">
        <v>413</v>
      </c>
      <c r="G249" s="224" t="s">
        <v>210</v>
      </c>
      <c r="H249" s="225">
        <v>5</v>
      </c>
      <c r="I249" s="226"/>
      <c r="J249" s="227">
        <f>ROUND(I249*H249,2)</f>
        <v>0</v>
      </c>
      <c r="K249" s="228"/>
      <c r="L249" s="37"/>
      <c r="M249" s="229" t="s">
        <v>1</v>
      </c>
      <c r="N249" s="230" t="s">
        <v>45</v>
      </c>
      <c r="O249" s="71"/>
      <c r="P249" s="231">
        <f>O249*H249</f>
        <v>0</v>
      </c>
      <c r="Q249" s="231">
        <v>0</v>
      </c>
      <c r="R249" s="231">
        <f>Q249*H249</f>
        <v>0</v>
      </c>
      <c r="S249" s="231">
        <v>0</v>
      </c>
      <c r="T249" s="23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33" t="s">
        <v>240</v>
      </c>
      <c r="AT249" s="233" t="s">
        <v>160</v>
      </c>
      <c r="AU249" s="233" t="s">
        <v>89</v>
      </c>
      <c r="AY249" s="16" t="s">
        <v>157</v>
      </c>
      <c r="BE249" s="110">
        <f>IF(N249="základní",J249,0)</f>
        <v>0</v>
      </c>
      <c r="BF249" s="110">
        <f>IF(N249="snížená",J249,0)</f>
        <v>0</v>
      </c>
      <c r="BG249" s="110">
        <f>IF(N249="zákl. přenesená",J249,0)</f>
        <v>0</v>
      </c>
      <c r="BH249" s="110">
        <f>IF(N249="sníž. přenesená",J249,0)</f>
        <v>0</v>
      </c>
      <c r="BI249" s="110">
        <f>IF(N249="nulová",J249,0)</f>
        <v>0</v>
      </c>
      <c r="BJ249" s="16" t="s">
        <v>21</v>
      </c>
      <c r="BK249" s="110">
        <f>ROUND(I249*H249,2)</f>
        <v>0</v>
      </c>
      <c r="BL249" s="16" t="s">
        <v>240</v>
      </c>
      <c r="BM249" s="233" t="s">
        <v>414</v>
      </c>
    </row>
    <row r="250" spans="1:65" s="2" customFormat="1" ht="29.25">
      <c r="A250" s="34"/>
      <c r="B250" s="35"/>
      <c r="C250" s="36"/>
      <c r="D250" s="236" t="s">
        <v>273</v>
      </c>
      <c r="E250" s="36"/>
      <c r="F250" s="271" t="s">
        <v>415</v>
      </c>
      <c r="G250" s="36"/>
      <c r="H250" s="36"/>
      <c r="I250" s="124"/>
      <c r="J250" s="36"/>
      <c r="K250" s="36"/>
      <c r="L250" s="37"/>
      <c r="M250" s="258"/>
      <c r="N250" s="259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6" t="s">
        <v>273</v>
      </c>
      <c r="AU250" s="16" t="s">
        <v>89</v>
      </c>
    </row>
    <row r="251" spans="1:65" s="2" customFormat="1" ht="16.5" customHeight="1">
      <c r="A251" s="34"/>
      <c r="B251" s="35"/>
      <c r="C251" s="246" t="s">
        <v>416</v>
      </c>
      <c r="D251" s="246" t="s">
        <v>179</v>
      </c>
      <c r="E251" s="247" t="s">
        <v>417</v>
      </c>
      <c r="F251" s="248" t="s">
        <v>418</v>
      </c>
      <c r="G251" s="249" t="s">
        <v>210</v>
      </c>
      <c r="H251" s="250">
        <v>1</v>
      </c>
      <c r="I251" s="251"/>
      <c r="J251" s="252">
        <f>ROUND(I251*H251,2)</f>
        <v>0</v>
      </c>
      <c r="K251" s="253"/>
      <c r="L251" s="254"/>
      <c r="M251" s="255" t="s">
        <v>1</v>
      </c>
      <c r="N251" s="256" t="s">
        <v>45</v>
      </c>
      <c r="O251" s="71"/>
      <c r="P251" s="231">
        <f>O251*H251</f>
        <v>0</v>
      </c>
      <c r="Q251" s="231">
        <v>1E-4</v>
      </c>
      <c r="R251" s="231">
        <f>Q251*H251</f>
        <v>1E-4</v>
      </c>
      <c r="S251" s="231">
        <v>0</v>
      </c>
      <c r="T251" s="23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33" t="s">
        <v>278</v>
      </c>
      <c r="AT251" s="233" t="s">
        <v>179</v>
      </c>
      <c r="AU251" s="233" t="s">
        <v>89</v>
      </c>
      <c r="AY251" s="16" t="s">
        <v>157</v>
      </c>
      <c r="BE251" s="110">
        <f>IF(N251="základní",J251,0)</f>
        <v>0</v>
      </c>
      <c r="BF251" s="110">
        <f>IF(N251="snížená",J251,0)</f>
        <v>0</v>
      </c>
      <c r="BG251" s="110">
        <f>IF(N251="zákl. přenesená",J251,0)</f>
        <v>0</v>
      </c>
      <c r="BH251" s="110">
        <f>IF(N251="sníž. přenesená",J251,0)</f>
        <v>0</v>
      </c>
      <c r="BI251" s="110">
        <f>IF(N251="nulová",J251,0)</f>
        <v>0</v>
      </c>
      <c r="BJ251" s="16" t="s">
        <v>21</v>
      </c>
      <c r="BK251" s="110">
        <f>ROUND(I251*H251,2)</f>
        <v>0</v>
      </c>
      <c r="BL251" s="16" t="s">
        <v>240</v>
      </c>
      <c r="BM251" s="233" t="s">
        <v>419</v>
      </c>
    </row>
    <row r="252" spans="1:65" s="2" customFormat="1" ht="11.25">
      <c r="A252" s="34"/>
      <c r="B252" s="35"/>
      <c r="C252" s="36"/>
      <c r="D252" s="236" t="s">
        <v>273</v>
      </c>
      <c r="E252" s="36"/>
      <c r="F252" s="271" t="s">
        <v>418</v>
      </c>
      <c r="G252" s="36"/>
      <c r="H252" s="36"/>
      <c r="I252" s="124"/>
      <c r="J252" s="36"/>
      <c r="K252" s="36"/>
      <c r="L252" s="37"/>
      <c r="M252" s="258"/>
      <c r="N252" s="259"/>
      <c r="O252" s="71"/>
      <c r="P252" s="71"/>
      <c r="Q252" s="71"/>
      <c r="R252" s="71"/>
      <c r="S252" s="71"/>
      <c r="T252" s="72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6" t="s">
        <v>273</v>
      </c>
      <c r="AU252" s="16" t="s">
        <v>89</v>
      </c>
    </row>
    <row r="253" spans="1:65" s="2" customFormat="1" ht="16.5" customHeight="1">
      <c r="A253" s="34"/>
      <c r="B253" s="35"/>
      <c r="C253" s="246" t="s">
        <v>420</v>
      </c>
      <c r="D253" s="246" t="s">
        <v>179</v>
      </c>
      <c r="E253" s="247" t="s">
        <v>421</v>
      </c>
      <c r="F253" s="248" t="s">
        <v>422</v>
      </c>
      <c r="G253" s="249" t="s">
        <v>210</v>
      </c>
      <c r="H253" s="250">
        <v>2</v>
      </c>
      <c r="I253" s="251"/>
      <c r="J253" s="252">
        <f>ROUND(I253*H253,2)</f>
        <v>0</v>
      </c>
      <c r="K253" s="253"/>
      <c r="L253" s="254"/>
      <c r="M253" s="255" t="s">
        <v>1</v>
      </c>
      <c r="N253" s="256" t="s">
        <v>45</v>
      </c>
      <c r="O253" s="71"/>
      <c r="P253" s="231">
        <f>O253*H253</f>
        <v>0</v>
      </c>
      <c r="Q253" s="231">
        <v>1E-4</v>
      </c>
      <c r="R253" s="231">
        <f>Q253*H253</f>
        <v>2.0000000000000001E-4</v>
      </c>
      <c r="S253" s="231">
        <v>0</v>
      </c>
      <c r="T253" s="23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33" t="s">
        <v>278</v>
      </c>
      <c r="AT253" s="233" t="s">
        <v>179</v>
      </c>
      <c r="AU253" s="233" t="s">
        <v>89</v>
      </c>
      <c r="AY253" s="16" t="s">
        <v>157</v>
      </c>
      <c r="BE253" s="110">
        <f>IF(N253="základní",J253,0)</f>
        <v>0</v>
      </c>
      <c r="BF253" s="110">
        <f>IF(N253="snížená",J253,0)</f>
        <v>0</v>
      </c>
      <c r="BG253" s="110">
        <f>IF(N253="zákl. přenesená",J253,0)</f>
        <v>0</v>
      </c>
      <c r="BH253" s="110">
        <f>IF(N253="sníž. přenesená",J253,0)</f>
        <v>0</v>
      </c>
      <c r="BI253" s="110">
        <f>IF(N253="nulová",J253,0)</f>
        <v>0</v>
      </c>
      <c r="BJ253" s="16" t="s">
        <v>21</v>
      </c>
      <c r="BK253" s="110">
        <f>ROUND(I253*H253,2)</f>
        <v>0</v>
      </c>
      <c r="BL253" s="16" t="s">
        <v>240</v>
      </c>
      <c r="BM253" s="233" t="s">
        <v>423</v>
      </c>
    </row>
    <row r="254" spans="1:65" s="2" customFormat="1" ht="11.25">
      <c r="A254" s="34"/>
      <c r="B254" s="35"/>
      <c r="C254" s="36"/>
      <c r="D254" s="236" t="s">
        <v>273</v>
      </c>
      <c r="E254" s="36"/>
      <c r="F254" s="271" t="s">
        <v>422</v>
      </c>
      <c r="G254" s="36"/>
      <c r="H254" s="36"/>
      <c r="I254" s="124"/>
      <c r="J254" s="36"/>
      <c r="K254" s="36"/>
      <c r="L254" s="37"/>
      <c r="M254" s="258"/>
      <c r="N254" s="259"/>
      <c r="O254" s="71"/>
      <c r="P254" s="71"/>
      <c r="Q254" s="71"/>
      <c r="R254" s="71"/>
      <c r="S254" s="71"/>
      <c r="T254" s="72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6" t="s">
        <v>273</v>
      </c>
      <c r="AU254" s="16" t="s">
        <v>89</v>
      </c>
    </row>
    <row r="255" spans="1:65" s="2" customFormat="1" ht="16.5" customHeight="1">
      <c r="A255" s="34"/>
      <c r="B255" s="35"/>
      <c r="C255" s="246" t="s">
        <v>424</v>
      </c>
      <c r="D255" s="246" t="s">
        <v>179</v>
      </c>
      <c r="E255" s="247" t="s">
        <v>425</v>
      </c>
      <c r="F255" s="248" t="s">
        <v>426</v>
      </c>
      <c r="G255" s="249" t="s">
        <v>210</v>
      </c>
      <c r="H255" s="250">
        <v>1</v>
      </c>
      <c r="I255" s="251"/>
      <c r="J255" s="252">
        <f>ROUND(I255*H255,2)</f>
        <v>0</v>
      </c>
      <c r="K255" s="253"/>
      <c r="L255" s="254"/>
      <c r="M255" s="255" t="s">
        <v>1</v>
      </c>
      <c r="N255" s="256" t="s">
        <v>45</v>
      </c>
      <c r="O255" s="71"/>
      <c r="P255" s="231">
        <f>O255*H255</f>
        <v>0</v>
      </c>
      <c r="Q255" s="231">
        <v>2.0000000000000001E-4</v>
      </c>
      <c r="R255" s="231">
        <f>Q255*H255</f>
        <v>2.0000000000000001E-4</v>
      </c>
      <c r="S255" s="231">
        <v>0</v>
      </c>
      <c r="T255" s="23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33" t="s">
        <v>278</v>
      </c>
      <c r="AT255" s="233" t="s">
        <v>179</v>
      </c>
      <c r="AU255" s="233" t="s">
        <v>89</v>
      </c>
      <c r="AY255" s="16" t="s">
        <v>157</v>
      </c>
      <c r="BE255" s="110">
        <f>IF(N255="základní",J255,0)</f>
        <v>0</v>
      </c>
      <c r="BF255" s="110">
        <f>IF(N255="snížená",J255,0)</f>
        <v>0</v>
      </c>
      <c r="BG255" s="110">
        <f>IF(N255="zákl. přenesená",J255,0)</f>
        <v>0</v>
      </c>
      <c r="BH255" s="110">
        <f>IF(N255="sníž. přenesená",J255,0)</f>
        <v>0</v>
      </c>
      <c r="BI255" s="110">
        <f>IF(N255="nulová",J255,0)</f>
        <v>0</v>
      </c>
      <c r="BJ255" s="16" t="s">
        <v>21</v>
      </c>
      <c r="BK255" s="110">
        <f>ROUND(I255*H255,2)</f>
        <v>0</v>
      </c>
      <c r="BL255" s="16" t="s">
        <v>240</v>
      </c>
      <c r="BM255" s="233" t="s">
        <v>427</v>
      </c>
    </row>
    <row r="256" spans="1:65" s="2" customFormat="1" ht="11.25">
      <c r="A256" s="34"/>
      <c r="B256" s="35"/>
      <c r="C256" s="36"/>
      <c r="D256" s="236" t="s">
        <v>273</v>
      </c>
      <c r="E256" s="36"/>
      <c r="F256" s="271" t="s">
        <v>426</v>
      </c>
      <c r="G256" s="36"/>
      <c r="H256" s="36"/>
      <c r="I256" s="124"/>
      <c r="J256" s="36"/>
      <c r="K256" s="36"/>
      <c r="L256" s="37"/>
      <c r="M256" s="258"/>
      <c r="N256" s="259"/>
      <c r="O256" s="71"/>
      <c r="P256" s="71"/>
      <c r="Q256" s="71"/>
      <c r="R256" s="71"/>
      <c r="S256" s="71"/>
      <c r="T256" s="72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T256" s="16" t="s">
        <v>273</v>
      </c>
      <c r="AU256" s="16" t="s">
        <v>89</v>
      </c>
    </row>
    <row r="257" spans="1:65" s="2" customFormat="1" ht="16.5" customHeight="1">
      <c r="A257" s="34"/>
      <c r="B257" s="35"/>
      <c r="C257" s="221" t="s">
        <v>428</v>
      </c>
      <c r="D257" s="221" t="s">
        <v>160</v>
      </c>
      <c r="E257" s="222" t="s">
        <v>429</v>
      </c>
      <c r="F257" s="223" t="s">
        <v>430</v>
      </c>
      <c r="G257" s="224" t="s">
        <v>210</v>
      </c>
      <c r="H257" s="225">
        <v>3</v>
      </c>
      <c r="I257" s="226"/>
      <c r="J257" s="227">
        <f>ROUND(I257*H257,2)</f>
        <v>0</v>
      </c>
      <c r="K257" s="228"/>
      <c r="L257" s="37"/>
      <c r="M257" s="229" t="s">
        <v>1</v>
      </c>
      <c r="N257" s="230" t="s">
        <v>45</v>
      </c>
      <c r="O257" s="71"/>
      <c r="P257" s="231">
        <f>O257*H257</f>
        <v>0</v>
      </c>
      <c r="Q257" s="231">
        <v>0</v>
      </c>
      <c r="R257" s="231">
        <f>Q257*H257</f>
        <v>0</v>
      </c>
      <c r="S257" s="231">
        <v>0</v>
      </c>
      <c r="T257" s="23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33" t="s">
        <v>240</v>
      </c>
      <c r="AT257" s="233" t="s">
        <v>160</v>
      </c>
      <c r="AU257" s="233" t="s">
        <v>89</v>
      </c>
      <c r="AY257" s="16" t="s">
        <v>157</v>
      </c>
      <c r="BE257" s="110">
        <f>IF(N257="základní",J257,0)</f>
        <v>0</v>
      </c>
      <c r="BF257" s="110">
        <f>IF(N257="snížená",J257,0)</f>
        <v>0</v>
      </c>
      <c r="BG257" s="110">
        <f>IF(N257="zákl. přenesená",J257,0)</f>
        <v>0</v>
      </c>
      <c r="BH257" s="110">
        <f>IF(N257="sníž. přenesená",J257,0)</f>
        <v>0</v>
      </c>
      <c r="BI257" s="110">
        <f>IF(N257="nulová",J257,0)</f>
        <v>0</v>
      </c>
      <c r="BJ257" s="16" t="s">
        <v>21</v>
      </c>
      <c r="BK257" s="110">
        <f>ROUND(I257*H257,2)</f>
        <v>0</v>
      </c>
      <c r="BL257" s="16" t="s">
        <v>240</v>
      </c>
      <c r="BM257" s="233" t="s">
        <v>431</v>
      </c>
    </row>
    <row r="258" spans="1:65" s="2" customFormat="1" ht="11.25">
      <c r="A258" s="34"/>
      <c r="B258" s="35"/>
      <c r="C258" s="36"/>
      <c r="D258" s="236" t="s">
        <v>273</v>
      </c>
      <c r="E258" s="36"/>
      <c r="F258" s="271" t="s">
        <v>430</v>
      </c>
      <c r="G258" s="36"/>
      <c r="H258" s="36"/>
      <c r="I258" s="124"/>
      <c r="J258" s="36"/>
      <c r="K258" s="36"/>
      <c r="L258" s="37"/>
      <c r="M258" s="258"/>
      <c r="N258" s="259"/>
      <c r="O258" s="71"/>
      <c r="P258" s="71"/>
      <c r="Q258" s="71"/>
      <c r="R258" s="71"/>
      <c r="S258" s="71"/>
      <c r="T258" s="72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6" t="s">
        <v>273</v>
      </c>
      <c r="AU258" s="16" t="s">
        <v>89</v>
      </c>
    </row>
    <row r="259" spans="1:65" s="2" customFormat="1" ht="19.5">
      <c r="A259" s="34"/>
      <c r="B259" s="35"/>
      <c r="C259" s="36"/>
      <c r="D259" s="236" t="s">
        <v>184</v>
      </c>
      <c r="E259" s="36"/>
      <c r="F259" s="257" t="s">
        <v>432</v>
      </c>
      <c r="G259" s="36"/>
      <c r="H259" s="36"/>
      <c r="I259" s="124"/>
      <c r="J259" s="36"/>
      <c r="K259" s="36"/>
      <c r="L259" s="37"/>
      <c r="M259" s="258"/>
      <c r="N259" s="259"/>
      <c r="O259" s="71"/>
      <c r="P259" s="71"/>
      <c r="Q259" s="71"/>
      <c r="R259" s="71"/>
      <c r="S259" s="71"/>
      <c r="T259" s="72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6" t="s">
        <v>184</v>
      </c>
      <c r="AU259" s="16" t="s">
        <v>89</v>
      </c>
    </row>
    <row r="260" spans="1:65" s="2" customFormat="1" ht="16.5" customHeight="1">
      <c r="A260" s="34"/>
      <c r="B260" s="35"/>
      <c r="C260" s="246" t="s">
        <v>433</v>
      </c>
      <c r="D260" s="246" t="s">
        <v>179</v>
      </c>
      <c r="E260" s="247" t="s">
        <v>434</v>
      </c>
      <c r="F260" s="248" t="s">
        <v>435</v>
      </c>
      <c r="G260" s="249" t="s">
        <v>210</v>
      </c>
      <c r="H260" s="250">
        <v>3</v>
      </c>
      <c r="I260" s="251"/>
      <c r="J260" s="252">
        <f>ROUND(I260*H260,2)</f>
        <v>0</v>
      </c>
      <c r="K260" s="253"/>
      <c r="L260" s="254"/>
      <c r="M260" s="255" t="s">
        <v>1</v>
      </c>
      <c r="N260" s="256" t="s">
        <v>45</v>
      </c>
      <c r="O260" s="71"/>
      <c r="P260" s="231">
        <f>O260*H260</f>
        <v>0</v>
      </c>
      <c r="Q260" s="231">
        <v>5.0000000000000002E-5</v>
      </c>
      <c r="R260" s="231">
        <f>Q260*H260</f>
        <v>1.5000000000000001E-4</v>
      </c>
      <c r="S260" s="231">
        <v>0</v>
      </c>
      <c r="T260" s="23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33" t="s">
        <v>278</v>
      </c>
      <c r="AT260" s="233" t="s">
        <v>179</v>
      </c>
      <c r="AU260" s="233" t="s">
        <v>89</v>
      </c>
      <c r="AY260" s="16" t="s">
        <v>157</v>
      </c>
      <c r="BE260" s="110">
        <f>IF(N260="základní",J260,0)</f>
        <v>0</v>
      </c>
      <c r="BF260" s="110">
        <f>IF(N260="snížená",J260,0)</f>
        <v>0</v>
      </c>
      <c r="BG260" s="110">
        <f>IF(N260="zákl. přenesená",J260,0)</f>
        <v>0</v>
      </c>
      <c r="BH260" s="110">
        <f>IF(N260="sníž. přenesená",J260,0)</f>
        <v>0</v>
      </c>
      <c r="BI260" s="110">
        <f>IF(N260="nulová",J260,0)</f>
        <v>0</v>
      </c>
      <c r="BJ260" s="16" t="s">
        <v>21</v>
      </c>
      <c r="BK260" s="110">
        <f>ROUND(I260*H260,2)</f>
        <v>0</v>
      </c>
      <c r="BL260" s="16" t="s">
        <v>240</v>
      </c>
      <c r="BM260" s="233" t="s">
        <v>436</v>
      </c>
    </row>
    <row r="261" spans="1:65" s="2" customFormat="1" ht="11.25">
      <c r="A261" s="34"/>
      <c r="B261" s="35"/>
      <c r="C261" s="36"/>
      <c r="D261" s="236" t="s">
        <v>273</v>
      </c>
      <c r="E261" s="36"/>
      <c r="F261" s="271" t="s">
        <v>435</v>
      </c>
      <c r="G261" s="36"/>
      <c r="H261" s="36"/>
      <c r="I261" s="124"/>
      <c r="J261" s="36"/>
      <c r="K261" s="36"/>
      <c r="L261" s="37"/>
      <c r="M261" s="258"/>
      <c r="N261" s="259"/>
      <c r="O261" s="71"/>
      <c r="P261" s="71"/>
      <c r="Q261" s="71"/>
      <c r="R261" s="71"/>
      <c r="S261" s="71"/>
      <c r="T261" s="72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6" t="s">
        <v>273</v>
      </c>
      <c r="AU261" s="16" t="s">
        <v>89</v>
      </c>
    </row>
    <row r="262" spans="1:65" s="2" customFormat="1" ht="16.5" customHeight="1">
      <c r="A262" s="34"/>
      <c r="B262" s="35"/>
      <c r="C262" s="221" t="s">
        <v>437</v>
      </c>
      <c r="D262" s="221" t="s">
        <v>160</v>
      </c>
      <c r="E262" s="222" t="s">
        <v>438</v>
      </c>
      <c r="F262" s="223" t="s">
        <v>439</v>
      </c>
      <c r="G262" s="224" t="s">
        <v>210</v>
      </c>
      <c r="H262" s="225">
        <v>1</v>
      </c>
      <c r="I262" s="226"/>
      <c r="J262" s="227">
        <f>ROUND(I262*H262,2)</f>
        <v>0</v>
      </c>
      <c r="K262" s="228"/>
      <c r="L262" s="37"/>
      <c r="M262" s="229" t="s">
        <v>1</v>
      </c>
      <c r="N262" s="230" t="s">
        <v>45</v>
      </c>
      <c r="O262" s="71"/>
      <c r="P262" s="231">
        <f>O262*H262</f>
        <v>0</v>
      </c>
      <c r="Q262" s="231">
        <v>0</v>
      </c>
      <c r="R262" s="231">
        <f>Q262*H262</f>
        <v>0</v>
      </c>
      <c r="S262" s="231">
        <v>0</v>
      </c>
      <c r="T262" s="23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33" t="s">
        <v>240</v>
      </c>
      <c r="AT262" s="233" t="s">
        <v>160</v>
      </c>
      <c r="AU262" s="233" t="s">
        <v>89</v>
      </c>
      <c r="AY262" s="16" t="s">
        <v>157</v>
      </c>
      <c r="BE262" s="110">
        <f>IF(N262="základní",J262,0)</f>
        <v>0</v>
      </c>
      <c r="BF262" s="110">
        <f>IF(N262="snížená",J262,0)</f>
        <v>0</v>
      </c>
      <c r="BG262" s="110">
        <f>IF(N262="zákl. přenesená",J262,0)</f>
        <v>0</v>
      </c>
      <c r="BH262" s="110">
        <f>IF(N262="sníž. přenesená",J262,0)</f>
        <v>0</v>
      </c>
      <c r="BI262" s="110">
        <f>IF(N262="nulová",J262,0)</f>
        <v>0</v>
      </c>
      <c r="BJ262" s="16" t="s">
        <v>21</v>
      </c>
      <c r="BK262" s="110">
        <f>ROUND(I262*H262,2)</f>
        <v>0</v>
      </c>
      <c r="BL262" s="16" t="s">
        <v>240</v>
      </c>
      <c r="BM262" s="233" t="s">
        <v>440</v>
      </c>
    </row>
    <row r="263" spans="1:65" s="2" customFormat="1" ht="11.25">
      <c r="A263" s="34"/>
      <c r="B263" s="35"/>
      <c r="C263" s="36"/>
      <c r="D263" s="236" t="s">
        <v>273</v>
      </c>
      <c r="E263" s="36"/>
      <c r="F263" s="271" t="s">
        <v>439</v>
      </c>
      <c r="G263" s="36"/>
      <c r="H263" s="36"/>
      <c r="I263" s="124"/>
      <c r="J263" s="36"/>
      <c r="K263" s="36"/>
      <c r="L263" s="37"/>
      <c r="M263" s="258"/>
      <c r="N263" s="259"/>
      <c r="O263" s="71"/>
      <c r="P263" s="71"/>
      <c r="Q263" s="71"/>
      <c r="R263" s="71"/>
      <c r="S263" s="71"/>
      <c r="T263" s="72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6" t="s">
        <v>273</v>
      </c>
      <c r="AU263" s="16" t="s">
        <v>89</v>
      </c>
    </row>
    <row r="264" spans="1:65" s="2" customFormat="1" ht="19.5">
      <c r="A264" s="34"/>
      <c r="B264" s="35"/>
      <c r="C264" s="36"/>
      <c r="D264" s="236" t="s">
        <v>184</v>
      </c>
      <c r="E264" s="36"/>
      <c r="F264" s="257" t="s">
        <v>441</v>
      </c>
      <c r="G264" s="36"/>
      <c r="H264" s="36"/>
      <c r="I264" s="124"/>
      <c r="J264" s="36"/>
      <c r="K264" s="36"/>
      <c r="L264" s="37"/>
      <c r="M264" s="258"/>
      <c r="N264" s="259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6" t="s">
        <v>184</v>
      </c>
      <c r="AU264" s="16" t="s">
        <v>89</v>
      </c>
    </row>
    <row r="265" spans="1:65" s="2" customFormat="1" ht="16.5" customHeight="1">
      <c r="A265" s="34"/>
      <c r="B265" s="35"/>
      <c r="C265" s="246" t="s">
        <v>442</v>
      </c>
      <c r="D265" s="246" t="s">
        <v>179</v>
      </c>
      <c r="E265" s="247" t="s">
        <v>443</v>
      </c>
      <c r="F265" s="248" t="s">
        <v>444</v>
      </c>
      <c r="G265" s="249" t="s">
        <v>210</v>
      </c>
      <c r="H265" s="250">
        <v>1</v>
      </c>
      <c r="I265" s="251"/>
      <c r="J265" s="252">
        <f>ROUND(I265*H265,2)</f>
        <v>0</v>
      </c>
      <c r="K265" s="253"/>
      <c r="L265" s="254"/>
      <c r="M265" s="255" t="s">
        <v>1</v>
      </c>
      <c r="N265" s="256" t="s">
        <v>45</v>
      </c>
      <c r="O265" s="71"/>
      <c r="P265" s="231">
        <f>O265*H265</f>
        <v>0</v>
      </c>
      <c r="Q265" s="231">
        <v>4.8999999999999998E-4</v>
      </c>
      <c r="R265" s="231">
        <f>Q265*H265</f>
        <v>4.8999999999999998E-4</v>
      </c>
      <c r="S265" s="231">
        <v>0</v>
      </c>
      <c r="T265" s="23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33" t="s">
        <v>278</v>
      </c>
      <c r="AT265" s="233" t="s">
        <v>179</v>
      </c>
      <c r="AU265" s="233" t="s">
        <v>89</v>
      </c>
      <c r="AY265" s="16" t="s">
        <v>157</v>
      </c>
      <c r="BE265" s="110">
        <f>IF(N265="základní",J265,0)</f>
        <v>0</v>
      </c>
      <c r="BF265" s="110">
        <f>IF(N265="snížená",J265,0)</f>
        <v>0</v>
      </c>
      <c r="BG265" s="110">
        <f>IF(N265="zákl. přenesená",J265,0)</f>
        <v>0</v>
      </c>
      <c r="BH265" s="110">
        <f>IF(N265="sníž. přenesená",J265,0)</f>
        <v>0</v>
      </c>
      <c r="BI265" s="110">
        <f>IF(N265="nulová",J265,0)</f>
        <v>0</v>
      </c>
      <c r="BJ265" s="16" t="s">
        <v>21</v>
      </c>
      <c r="BK265" s="110">
        <f>ROUND(I265*H265,2)</f>
        <v>0</v>
      </c>
      <c r="BL265" s="16" t="s">
        <v>240</v>
      </c>
      <c r="BM265" s="233" t="s">
        <v>445</v>
      </c>
    </row>
    <row r="266" spans="1:65" s="2" customFormat="1" ht="11.25">
      <c r="A266" s="34"/>
      <c r="B266" s="35"/>
      <c r="C266" s="36"/>
      <c r="D266" s="236" t="s">
        <v>273</v>
      </c>
      <c r="E266" s="36"/>
      <c r="F266" s="271" t="s">
        <v>444</v>
      </c>
      <c r="G266" s="36"/>
      <c r="H266" s="36"/>
      <c r="I266" s="124"/>
      <c r="J266" s="36"/>
      <c r="K266" s="36"/>
      <c r="L266" s="37"/>
      <c r="M266" s="258"/>
      <c r="N266" s="259"/>
      <c r="O266" s="71"/>
      <c r="P266" s="71"/>
      <c r="Q266" s="71"/>
      <c r="R266" s="71"/>
      <c r="S266" s="71"/>
      <c r="T266" s="72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6" t="s">
        <v>273</v>
      </c>
      <c r="AU266" s="16" t="s">
        <v>89</v>
      </c>
    </row>
    <row r="267" spans="1:65" s="2" customFormat="1" ht="16.5" customHeight="1">
      <c r="A267" s="34"/>
      <c r="B267" s="35"/>
      <c r="C267" s="221" t="s">
        <v>446</v>
      </c>
      <c r="D267" s="221" t="s">
        <v>160</v>
      </c>
      <c r="E267" s="222" t="s">
        <v>447</v>
      </c>
      <c r="F267" s="223" t="s">
        <v>448</v>
      </c>
      <c r="G267" s="224" t="s">
        <v>210</v>
      </c>
      <c r="H267" s="225">
        <v>1</v>
      </c>
      <c r="I267" s="226"/>
      <c r="J267" s="227">
        <f>ROUND(I267*H267,2)</f>
        <v>0</v>
      </c>
      <c r="K267" s="228"/>
      <c r="L267" s="37"/>
      <c r="M267" s="229" t="s">
        <v>1</v>
      </c>
      <c r="N267" s="230" t="s">
        <v>45</v>
      </c>
      <c r="O267" s="71"/>
      <c r="P267" s="231">
        <f>O267*H267</f>
        <v>0</v>
      </c>
      <c r="Q267" s="231">
        <v>0</v>
      </c>
      <c r="R267" s="231">
        <f>Q267*H267</f>
        <v>0</v>
      </c>
      <c r="S267" s="231">
        <v>0</v>
      </c>
      <c r="T267" s="23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33" t="s">
        <v>240</v>
      </c>
      <c r="AT267" s="233" t="s">
        <v>160</v>
      </c>
      <c r="AU267" s="233" t="s">
        <v>89</v>
      </c>
      <c r="AY267" s="16" t="s">
        <v>157</v>
      </c>
      <c r="BE267" s="110">
        <f>IF(N267="základní",J267,0)</f>
        <v>0</v>
      </c>
      <c r="BF267" s="110">
        <f>IF(N267="snížená",J267,0)</f>
        <v>0</v>
      </c>
      <c r="BG267" s="110">
        <f>IF(N267="zákl. přenesená",J267,0)</f>
        <v>0</v>
      </c>
      <c r="BH267" s="110">
        <f>IF(N267="sníž. přenesená",J267,0)</f>
        <v>0</v>
      </c>
      <c r="BI267" s="110">
        <f>IF(N267="nulová",J267,0)</f>
        <v>0</v>
      </c>
      <c r="BJ267" s="16" t="s">
        <v>21</v>
      </c>
      <c r="BK267" s="110">
        <f>ROUND(I267*H267,2)</f>
        <v>0</v>
      </c>
      <c r="BL267" s="16" t="s">
        <v>240</v>
      </c>
      <c r="BM267" s="233" t="s">
        <v>449</v>
      </c>
    </row>
    <row r="268" spans="1:65" s="2" customFormat="1" ht="19.5">
      <c r="A268" s="34"/>
      <c r="B268" s="35"/>
      <c r="C268" s="36"/>
      <c r="D268" s="236" t="s">
        <v>273</v>
      </c>
      <c r="E268" s="36"/>
      <c r="F268" s="271" t="s">
        <v>450</v>
      </c>
      <c r="G268" s="36"/>
      <c r="H268" s="36"/>
      <c r="I268" s="124"/>
      <c r="J268" s="36"/>
      <c r="K268" s="36"/>
      <c r="L268" s="37"/>
      <c r="M268" s="258"/>
      <c r="N268" s="259"/>
      <c r="O268" s="71"/>
      <c r="P268" s="71"/>
      <c r="Q268" s="71"/>
      <c r="R268" s="71"/>
      <c r="S268" s="71"/>
      <c r="T268" s="72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6" t="s">
        <v>273</v>
      </c>
      <c r="AU268" s="16" t="s">
        <v>89</v>
      </c>
    </row>
    <row r="269" spans="1:65" s="2" customFormat="1" ht="19.5">
      <c r="A269" s="34"/>
      <c r="B269" s="35"/>
      <c r="C269" s="36"/>
      <c r="D269" s="236" t="s">
        <v>184</v>
      </c>
      <c r="E269" s="36"/>
      <c r="F269" s="257" t="s">
        <v>451</v>
      </c>
      <c r="G269" s="36"/>
      <c r="H269" s="36"/>
      <c r="I269" s="124"/>
      <c r="J269" s="36"/>
      <c r="K269" s="36"/>
      <c r="L269" s="37"/>
      <c r="M269" s="258"/>
      <c r="N269" s="259"/>
      <c r="O269" s="71"/>
      <c r="P269" s="71"/>
      <c r="Q269" s="71"/>
      <c r="R269" s="71"/>
      <c r="S269" s="71"/>
      <c r="T269" s="72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6" t="s">
        <v>184</v>
      </c>
      <c r="AU269" s="16" t="s">
        <v>89</v>
      </c>
    </row>
    <row r="270" spans="1:65" s="2" customFormat="1" ht="16.5" customHeight="1">
      <c r="A270" s="34"/>
      <c r="B270" s="35"/>
      <c r="C270" s="246" t="s">
        <v>452</v>
      </c>
      <c r="D270" s="246" t="s">
        <v>179</v>
      </c>
      <c r="E270" s="247" t="s">
        <v>453</v>
      </c>
      <c r="F270" s="248" t="s">
        <v>454</v>
      </c>
      <c r="G270" s="249" t="s">
        <v>210</v>
      </c>
      <c r="H270" s="250">
        <v>1</v>
      </c>
      <c r="I270" s="251"/>
      <c r="J270" s="252">
        <f>ROUND(I270*H270,2)</f>
        <v>0</v>
      </c>
      <c r="K270" s="253"/>
      <c r="L270" s="254"/>
      <c r="M270" s="255" t="s">
        <v>1</v>
      </c>
      <c r="N270" s="256" t="s">
        <v>45</v>
      </c>
      <c r="O270" s="71"/>
      <c r="P270" s="231">
        <f>O270*H270</f>
        <v>0</v>
      </c>
      <c r="Q270" s="231">
        <v>0</v>
      </c>
      <c r="R270" s="231">
        <f>Q270*H270</f>
        <v>0</v>
      </c>
      <c r="S270" s="231">
        <v>0</v>
      </c>
      <c r="T270" s="23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33" t="s">
        <v>278</v>
      </c>
      <c r="AT270" s="233" t="s">
        <v>179</v>
      </c>
      <c r="AU270" s="233" t="s">
        <v>89</v>
      </c>
      <c r="AY270" s="16" t="s">
        <v>157</v>
      </c>
      <c r="BE270" s="110">
        <f>IF(N270="základní",J270,0)</f>
        <v>0</v>
      </c>
      <c r="BF270" s="110">
        <f>IF(N270="snížená",J270,0)</f>
        <v>0</v>
      </c>
      <c r="BG270" s="110">
        <f>IF(N270="zákl. přenesená",J270,0)</f>
        <v>0</v>
      </c>
      <c r="BH270" s="110">
        <f>IF(N270="sníž. přenesená",J270,0)</f>
        <v>0</v>
      </c>
      <c r="BI270" s="110">
        <f>IF(N270="nulová",J270,0)</f>
        <v>0</v>
      </c>
      <c r="BJ270" s="16" t="s">
        <v>21</v>
      </c>
      <c r="BK270" s="110">
        <f>ROUND(I270*H270,2)</f>
        <v>0</v>
      </c>
      <c r="BL270" s="16" t="s">
        <v>240</v>
      </c>
      <c r="BM270" s="233" t="s">
        <v>455</v>
      </c>
    </row>
    <row r="271" spans="1:65" s="2" customFormat="1" ht="11.25">
      <c r="A271" s="34"/>
      <c r="B271" s="35"/>
      <c r="C271" s="36"/>
      <c r="D271" s="236" t="s">
        <v>273</v>
      </c>
      <c r="E271" s="36"/>
      <c r="F271" s="271" t="s">
        <v>454</v>
      </c>
      <c r="G271" s="36"/>
      <c r="H271" s="36"/>
      <c r="I271" s="124"/>
      <c r="J271" s="36"/>
      <c r="K271" s="36"/>
      <c r="L271" s="37"/>
      <c r="M271" s="258"/>
      <c r="N271" s="259"/>
      <c r="O271" s="71"/>
      <c r="P271" s="71"/>
      <c r="Q271" s="71"/>
      <c r="R271" s="71"/>
      <c r="S271" s="71"/>
      <c r="T271" s="72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T271" s="16" t="s">
        <v>273</v>
      </c>
      <c r="AU271" s="16" t="s">
        <v>89</v>
      </c>
    </row>
    <row r="272" spans="1:65" s="2" customFormat="1" ht="16.5" customHeight="1">
      <c r="A272" s="34"/>
      <c r="B272" s="35"/>
      <c r="C272" s="221" t="s">
        <v>456</v>
      </c>
      <c r="D272" s="221" t="s">
        <v>160</v>
      </c>
      <c r="E272" s="222" t="s">
        <v>457</v>
      </c>
      <c r="F272" s="223" t="s">
        <v>458</v>
      </c>
      <c r="G272" s="224" t="s">
        <v>210</v>
      </c>
      <c r="H272" s="225">
        <v>1</v>
      </c>
      <c r="I272" s="226"/>
      <c r="J272" s="227">
        <f>ROUND(I272*H272,2)</f>
        <v>0</v>
      </c>
      <c r="K272" s="228"/>
      <c r="L272" s="37"/>
      <c r="M272" s="229" t="s">
        <v>1</v>
      </c>
      <c r="N272" s="230" t="s">
        <v>45</v>
      </c>
      <c r="O272" s="71"/>
      <c r="P272" s="231">
        <f>O272*H272</f>
        <v>0</v>
      </c>
      <c r="Q272" s="231">
        <v>0</v>
      </c>
      <c r="R272" s="231">
        <f>Q272*H272</f>
        <v>0</v>
      </c>
      <c r="S272" s="231">
        <v>0</v>
      </c>
      <c r="T272" s="23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33" t="s">
        <v>240</v>
      </c>
      <c r="AT272" s="233" t="s">
        <v>160</v>
      </c>
      <c r="AU272" s="233" t="s">
        <v>89</v>
      </c>
      <c r="AY272" s="16" t="s">
        <v>157</v>
      </c>
      <c r="BE272" s="110">
        <f>IF(N272="základní",J272,0)</f>
        <v>0</v>
      </c>
      <c r="BF272" s="110">
        <f>IF(N272="snížená",J272,0)</f>
        <v>0</v>
      </c>
      <c r="BG272" s="110">
        <f>IF(N272="zákl. přenesená",J272,0)</f>
        <v>0</v>
      </c>
      <c r="BH272" s="110">
        <f>IF(N272="sníž. přenesená",J272,0)</f>
        <v>0</v>
      </c>
      <c r="BI272" s="110">
        <f>IF(N272="nulová",J272,0)</f>
        <v>0</v>
      </c>
      <c r="BJ272" s="16" t="s">
        <v>21</v>
      </c>
      <c r="BK272" s="110">
        <f>ROUND(I272*H272,2)</f>
        <v>0</v>
      </c>
      <c r="BL272" s="16" t="s">
        <v>240</v>
      </c>
      <c r="BM272" s="233" t="s">
        <v>459</v>
      </c>
    </row>
    <row r="273" spans="1:65" s="2" customFormat="1" ht="19.5">
      <c r="A273" s="34"/>
      <c r="B273" s="35"/>
      <c r="C273" s="36"/>
      <c r="D273" s="236" t="s">
        <v>273</v>
      </c>
      <c r="E273" s="36"/>
      <c r="F273" s="271" t="s">
        <v>460</v>
      </c>
      <c r="G273" s="36"/>
      <c r="H273" s="36"/>
      <c r="I273" s="124"/>
      <c r="J273" s="36"/>
      <c r="K273" s="36"/>
      <c r="L273" s="37"/>
      <c r="M273" s="258"/>
      <c r="N273" s="259"/>
      <c r="O273" s="71"/>
      <c r="P273" s="71"/>
      <c r="Q273" s="71"/>
      <c r="R273" s="71"/>
      <c r="S273" s="71"/>
      <c r="T273" s="72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6" t="s">
        <v>273</v>
      </c>
      <c r="AU273" s="16" t="s">
        <v>89</v>
      </c>
    </row>
    <row r="274" spans="1:65" s="2" customFormat="1" ht="16.5" customHeight="1">
      <c r="A274" s="34"/>
      <c r="B274" s="35"/>
      <c r="C274" s="246" t="s">
        <v>461</v>
      </c>
      <c r="D274" s="246" t="s">
        <v>179</v>
      </c>
      <c r="E274" s="247" t="s">
        <v>462</v>
      </c>
      <c r="F274" s="248" t="s">
        <v>463</v>
      </c>
      <c r="G274" s="249" t="s">
        <v>210</v>
      </c>
      <c r="H274" s="250">
        <v>1</v>
      </c>
      <c r="I274" s="251"/>
      <c r="J274" s="252">
        <f>ROUND(I274*H274,2)</f>
        <v>0</v>
      </c>
      <c r="K274" s="253"/>
      <c r="L274" s="254"/>
      <c r="M274" s="255" t="s">
        <v>1</v>
      </c>
      <c r="N274" s="256" t="s">
        <v>45</v>
      </c>
      <c r="O274" s="71"/>
      <c r="P274" s="231">
        <f>O274*H274</f>
        <v>0</v>
      </c>
      <c r="Q274" s="231">
        <v>0</v>
      </c>
      <c r="R274" s="231">
        <f>Q274*H274</f>
        <v>0</v>
      </c>
      <c r="S274" s="231">
        <v>0</v>
      </c>
      <c r="T274" s="23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33" t="s">
        <v>278</v>
      </c>
      <c r="AT274" s="233" t="s">
        <v>179</v>
      </c>
      <c r="AU274" s="233" t="s">
        <v>89</v>
      </c>
      <c r="AY274" s="16" t="s">
        <v>157</v>
      </c>
      <c r="BE274" s="110">
        <f>IF(N274="základní",J274,0)</f>
        <v>0</v>
      </c>
      <c r="BF274" s="110">
        <f>IF(N274="snížená",J274,0)</f>
        <v>0</v>
      </c>
      <c r="BG274" s="110">
        <f>IF(N274="zákl. přenesená",J274,0)</f>
        <v>0</v>
      </c>
      <c r="BH274" s="110">
        <f>IF(N274="sníž. přenesená",J274,0)</f>
        <v>0</v>
      </c>
      <c r="BI274" s="110">
        <f>IF(N274="nulová",J274,0)</f>
        <v>0</v>
      </c>
      <c r="BJ274" s="16" t="s">
        <v>21</v>
      </c>
      <c r="BK274" s="110">
        <f>ROUND(I274*H274,2)</f>
        <v>0</v>
      </c>
      <c r="BL274" s="16" t="s">
        <v>240</v>
      </c>
      <c r="BM274" s="233" t="s">
        <v>464</v>
      </c>
    </row>
    <row r="275" spans="1:65" s="2" customFormat="1" ht="11.25">
      <c r="A275" s="34"/>
      <c r="B275" s="35"/>
      <c r="C275" s="36"/>
      <c r="D275" s="236" t="s">
        <v>273</v>
      </c>
      <c r="E275" s="36"/>
      <c r="F275" s="271" t="s">
        <v>463</v>
      </c>
      <c r="G275" s="36"/>
      <c r="H275" s="36"/>
      <c r="I275" s="124"/>
      <c r="J275" s="36"/>
      <c r="K275" s="36"/>
      <c r="L275" s="37"/>
      <c r="M275" s="258"/>
      <c r="N275" s="259"/>
      <c r="O275" s="71"/>
      <c r="P275" s="71"/>
      <c r="Q275" s="71"/>
      <c r="R275" s="71"/>
      <c r="S275" s="71"/>
      <c r="T275" s="72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6" t="s">
        <v>273</v>
      </c>
      <c r="AU275" s="16" t="s">
        <v>89</v>
      </c>
    </row>
    <row r="276" spans="1:65" s="2" customFormat="1" ht="58.5">
      <c r="A276" s="34"/>
      <c r="B276" s="35"/>
      <c r="C276" s="36"/>
      <c r="D276" s="236" t="s">
        <v>184</v>
      </c>
      <c r="E276" s="36"/>
      <c r="F276" s="257" t="s">
        <v>465</v>
      </c>
      <c r="G276" s="36"/>
      <c r="H276" s="36"/>
      <c r="I276" s="124"/>
      <c r="J276" s="36"/>
      <c r="K276" s="36"/>
      <c r="L276" s="37"/>
      <c r="M276" s="258"/>
      <c r="N276" s="259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6" t="s">
        <v>184</v>
      </c>
      <c r="AU276" s="16" t="s">
        <v>89</v>
      </c>
    </row>
    <row r="277" spans="1:65" s="2" customFormat="1" ht="21.75" customHeight="1">
      <c r="A277" s="34"/>
      <c r="B277" s="35"/>
      <c r="C277" s="221" t="s">
        <v>466</v>
      </c>
      <c r="D277" s="221" t="s">
        <v>160</v>
      </c>
      <c r="E277" s="222" t="s">
        <v>467</v>
      </c>
      <c r="F277" s="223" t="s">
        <v>468</v>
      </c>
      <c r="G277" s="224" t="s">
        <v>210</v>
      </c>
      <c r="H277" s="225">
        <v>1</v>
      </c>
      <c r="I277" s="226"/>
      <c r="J277" s="227">
        <f>ROUND(I277*H277,2)</f>
        <v>0</v>
      </c>
      <c r="K277" s="228"/>
      <c r="L277" s="37"/>
      <c r="M277" s="229" t="s">
        <v>1</v>
      </c>
      <c r="N277" s="230" t="s">
        <v>45</v>
      </c>
      <c r="O277" s="71"/>
      <c r="P277" s="231">
        <f>O277*H277</f>
        <v>0</v>
      </c>
      <c r="Q277" s="231">
        <v>0</v>
      </c>
      <c r="R277" s="231">
        <f>Q277*H277</f>
        <v>0</v>
      </c>
      <c r="S277" s="231">
        <v>0</v>
      </c>
      <c r="T277" s="23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33" t="s">
        <v>240</v>
      </c>
      <c r="AT277" s="233" t="s">
        <v>160</v>
      </c>
      <c r="AU277" s="233" t="s">
        <v>89</v>
      </c>
      <c r="AY277" s="16" t="s">
        <v>157</v>
      </c>
      <c r="BE277" s="110">
        <f>IF(N277="základní",J277,0)</f>
        <v>0</v>
      </c>
      <c r="BF277" s="110">
        <f>IF(N277="snížená",J277,0)</f>
        <v>0</v>
      </c>
      <c r="BG277" s="110">
        <f>IF(N277="zákl. přenesená",J277,0)</f>
        <v>0</v>
      </c>
      <c r="BH277" s="110">
        <f>IF(N277="sníž. přenesená",J277,0)</f>
        <v>0</v>
      </c>
      <c r="BI277" s="110">
        <f>IF(N277="nulová",J277,0)</f>
        <v>0</v>
      </c>
      <c r="BJ277" s="16" t="s">
        <v>21</v>
      </c>
      <c r="BK277" s="110">
        <f>ROUND(I277*H277,2)</f>
        <v>0</v>
      </c>
      <c r="BL277" s="16" t="s">
        <v>240</v>
      </c>
      <c r="BM277" s="233" t="s">
        <v>469</v>
      </c>
    </row>
    <row r="278" spans="1:65" s="2" customFormat="1" ht="19.5">
      <c r="A278" s="34"/>
      <c r="B278" s="35"/>
      <c r="C278" s="36"/>
      <c r="D278" s="236" t="s">
        <v>273</v>
      </c>
      <c r="E278" s="36"/>
      <c r="F278" s="271" t="s">
        <v>470</v>
      </c>
      <c r="G278" s="36"/>
      <c r="H278" s="36"/>
      <c r="I278" s="124"/>
      <c r="J278" s="36"/>
      <c r="K278" s="36"/>
      <c r="L278" s="37"/>
      <c r="M278" s="258"/>
      <c r="N278" s="259"/>
      <c r="O278" s="71"/>
      <c r="P278" s="71"/>
      <c r="Q278" s="71"/>
      <c r="R278" s="71"/>
      <c r="S278" s="71"/>
      <c r="T278" s="72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6" t="s">
        <v>273</v>
      </c>
      <c r="AU278" s="16" t="s">
        <v>89</v>
      </c>
    </row>
    <row r="279" spans="1:65" s="2" customFormat="1" ht="21.75" customHeight="1">
      <c r="A279" s="34"/>
      <c r="B279" s="35"/>
      <c r="C279" s="221" t="s">
        <v>471</v>
      </c>
      <c r="D279" s="221" t="s">
        <v>160</v>
      </c>
      <c r="E279" s="222" t="s">
        <v>472</v>
      </c>
      <c r="F279" s="223" t="s">
        <v>473</v>
      </c>
      <c r="G279" s="224" t="s">
        <v>210</v>
      </c>
      <c r="H279" s="225">
        <v>1</v>
      </c>
      <c r="I279" s="226"/>
      <c r="J279" s="227">
        <f>ROUND(I279*H279,2)</f>
        <v>0</v>
      </c>
      <c r="K279" s="228"/>
      <c r="L279" s="37"/>
      <c r="M279" s="229" t="s">
        <v>1</v>
      </c>
      <c r="N279" s="230" t="s">
        <v>45</v>
      </c>
      <c r="O279" s="71"/>
      <c r="P279" s="231">
        <f>O279*H279</f>
        <v>0</v>
      </c>
      <c r="Q279" s="231">
        <v>0</v>
      </c>
      <c r="R279" s="231">
        <f>Q279*H279</f>
        <v>0</v>
      </c>
      <c r="S279" s="231">
        <v>0</v>
      </c>
      <c r="T279" s="23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33" t="s">
        <v>240</v>
      </c>
      <c r="AT279" s="233" t="s">
        <v>160</v>
      </c>
      <c r="AU279" s="233" t="s">
        <v>89</v>
      </c>
      <c r="AY279" s="16" t="s">
        <v>157</v>
      </c>
      <c r="BE279" s="110">
        <f>IF(N279="základní",J279,0)</f>
        <v>0</v>
      </c>
      <c r="BF279" s="110">
        <f>IF(N279="snížená",J279,0)</f>
        <v>0</v>
      </c>
      <c r="BG279" s="110">
        <f>IF(N279="zákl. přenesená",J279,0)</f>
        <v>0</v>
      </c>
      <c r="BH279" s="110">
        <f>IF(N279="sníž. přenesená",J279,0)</f>
        <v>0</v>
      </c>
      <c r="BI279" s="110">
        <f>IF(N279="nulová",J279,0)</f>
        <v>0</v>
      </c>
      <c r="BJ279" s="16" t="s">
        <v>21</v>
      </c>
      <c r="BK279" s="110">
        <f>ROUND(I279*H279,2)</f>
        <v>0</v>
      </c>
      <c r="BL279" s="16" t="s">
        <v>240</v>
      </c>
      <c r="BM279" s="233" t="s">
        <v>474</v>
      </c>
    </row>
    <row r="280" spans="1:65" s="2" customFormat="1" ht="19.5">
      <c r="A280" s="34"/>
      <c r="B280" s="35"/>
      <c r="C280" s="36"/>
      <c r="D280" s="236" t="s">
        <v>273</v>
      </c>
      <c r="E280" s="36"/>
      <c r="F280" s="271" t="s">
        <v>475</v>
      </c>
      <c r="G280" s="36"/>
      <c r="H280" s="36"/>
      <c r="I280" s="124"/>
      <c r="J280" s="36"/>
      <c r="K280" s="36"/>
      <c r="L280" s="37"/>
      <c r="M280" s="258"/>
      <c r="N280" s="259"/>
      <c r="O280" s="71"/>
      <c r="P280" s="71"/>
      <c r="Q280" s="71"/>
      <c r="R280" s="71"/>
      <c r="S280" s="71"/>
      <c r="T280" s="72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6" t="s">
        <v>273</v>
      </c>
      <c r="AU280" s="16" t="s">
        <v>89</v>
      </c>
    </row>
    <row r="281" spans="1:65" s="2" customFormat="1" ht="21.75" customHeight="1">
      <c r="A281" s="34"/>
      <c r="B281" s="35"/>
      <c r="C281" s="246" t="s">
        <v>476</v>
      </c>
      <c r="D281" s="246" t="s">
        <v>179</v>
      </c>
      <c r="E281" s="247" t="s">
        <v>477</v>
      </c>
      <c r="F281" s="248" t="s">
        <v>478</v>
      </c>
      <c r="G281" s="249" t="s">
        <v>210</v>
      </c>
      <c r="H281" s="250">
        <v>1</v>
      </c>
      <c r="I281" s="251"/>
      <c r="J281" s="252">
        <f>ROUND(I281*H281,2)</f>
        <v>0</v>
      </c>
      <c r="K281" s="253"/>
      <c r="L281" s="254"/>
      <c r="M281" s="255" t="s">
        <v>1</v>
      </c>
      <c r="N281" s="256" t="s">
        <v>45</v>
      </c>
      <c r="O281" s="71"/>
      <c r="P281" s="231">
        <f>O281*H281</f>
        <v>0</v>
      </c>
      <c r="Q281" s="231">
        <v>4.0000000000000002E-4</v>
      </c>
      <c r="R281" s="231">
        <f>Q281*H281</f>
        <v>4.0000000000000002E-4</v>
      </c>
      <c r="S281" s="231">
        <v>0</v>
      </c>
      <c r="T281" s="23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33" t="s">
        <v>278</v>
      </c>
      <c r="AT281" s="233" t="s">
        <v>179</v>
      </c>
      <c r="AU281" s="233" t="s">
        <v>89</v>
      </c>
      <c r="AY281" s="16" t="s">
        <v>157</v>
      </c>
      <c r="BE281" s="110">
        <f>IF(N281="základní",J281,0)</f>
        <v>0</v>
      </c>
      <c r="BF281" s="110">
        <f>IF(N281="snížená",J281,0)</f>
        <v>0</v>
      </c>
      <c r="BG281" s="110">
        <f>IF(N281="zákl. přenesená",J281,0)</f>
        <v>0</v>
      </c>
      <c r="BH281" s="110">
        <f>IF(N281="sníž. přenesená",J281,0)</f>
        <v>0</v>
      </c>
      <c r="BI281" s="110">
        <f>IF(N281="nulová",J281,0)</f>
        <v>0</v>
      </c>
      <c r="BJ281" s="16" t="s">
        <v>21</v>
      </c>
      <c r="BK281" s="110">
        <f>ROUND(I281*H281,2)</f>
        <v>0</v>
      </c>
      <c r="BL281" s="16" t="s">
        <v>240</v>
      </c>
      <c r="BM281" s="233" t="s">
        <v>479</v>
      </c>
    </row>
    <row r="282" spans="1:65" s="2" customFormat="1" ht="19.5">
      <c r="A282" s="34"/>
      <c r="B282" s="35"/>
      <c r="C282" s="36"/>
      <c r="D282" s="236" t="s">
        <v>273</v>
      </c>
      <c r="E282" s="36"/>
      <c r="F282" s="271" t="s">
        <v>478</v>
      </c>
      <c r="G282" s="36"/>
      <c r="H282" s="36"/>
      <c r="I282" s="124"/>
      <c r="J282" s="36"/>
      <c r="K282" s="36"/>
      <c r="L282" s="37"/>
      <c r="M282" s="258"/>
      <c r="N282" s="259"/>
      <c r="O282" s="71"/>
      <c r="P282" s="71"/>
      <c r="Q282" s="71"/>
      <c r="R282" s="71"/>
      <c r="S282" s="71"/>
      <c r="T282" s="72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T282" s="16" t="s">
        <v>273</v>
      </c>
      <c r="AU282" s="16" t="s">
        <v>89</v>
      </c>
    </row>
    <row r="283" spans="1:65" s="2" customFormat="1" ht="21.75" customHeight="1">
      <c r="A283" s="34"/>
      <c r="B283" s="35"/>
      <c r="C283" s="221" t="s">
        <v>480</v>
      </c>
      <c r="D283" s="221" t="s">
        <v>160</v>
      </c>
      <c r="E283" s="222" t="s">
        <v>481</v>
      </c>
      <c r="F283" s="223" t="s">
        <v>482</v>
      </c>
      <c r="G283" s="224" t="s">
        <v>210</v>
      </c>
      <c r="H283" s="225">
        <v>4</v>
      </c>
      <c r="I283" s="226"/>
      <c r="J283" s="227">
        <f>ROUND(I283*H283,2)</f>
        <v>0</v>
      </c>
      <c r="K283" s="228"/>
      <c r="L283" s="37"/>
      <c r="M283" s="229" t="s">
        <v>1</v>
      </c>
      <c r="N283" s="230" t="s">
        <v>45</v>
      </c>
      <c r="O283" s="71"/>
      <c r="P283" s="231">
        <f>O283*H283</f>
        <v>0</v>
      </c>
      <c r="Q283" s="231">
        <v>0</v>
      </c>
      <c r="R283" s="231">
        <f>Q283*H283</f>
        <v>0</v>
      </c>
      <c r="S283" s="231">
        <v>0</v>
      </c>
      <c r="T283" s="23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33" t="s">
        <v>240</v>
      </c>
      <c r="AT283" s="233" t="s">
        <v>160</v>
      </c>
      <c r="AU283" s="233" t="s">
        <v>89</v>
      </c>
      <c r="AY283" s="16" t="s">
        <v>157</v>
      </c>
      <c r="BE283" s="110">
        <f>IF(N283="základní",J283,0)</f>
        <v>0</v>
      </c>
      <c r="BF283" s="110">
        <f>IF(N283="snížená",J283,0)</f>
        <v>0</v>
      </c>
      <c r="BG283" s="110">
        <f>IF(N283="zákl. přenesená",J283,0)</f>
        <v>0</v>
      </c>
      <c r="BH283" s="110">
        <f>IF(N283="sníž. přenesená",J283,0)</f>
        <v>0</v>
      </c>
      <c r="BI283" s="110">
        <f>IF(N283="nulová",J283,0)</f>
        <v>0</v>
      </c>
      <c r="BJ283" s="16" t="s">
        <v>21</v>
      </c>
      <c r="BK283" s="110">
        <f>ROUND(I283*H283,2)</f>
        <v>0</v>
      </c>
      <c r="BL283" s="16" t="s">
        <v>240</v>
      </c>
      <c r="BM283" s="233" t="s">
        <v>483</v>
      </c>
    </row>
    <row r="284" spans="1:65" s="2" customFormat="1" ht="19.5">
      <c r="A284" s="34"/>
      <c r="B284" s="35"/>
      <c r="C284" s="36"/>
      <c r="D284" s="236" t="s">
        <v>273</v>
      </c>
      <c r="E284" s="36"/>
      <c r="F284" s="271" t="s">
        <v>484</v>
      </c>
      <c r="G284" s="36"/>
      <c r="H284" s="36"/>
      <c r="I284" s="124"/>
      <c r="J284" s="36"/>
      <c r="K284" s="36"/>
      <c r="L284" s="37"/>
      <c r="M284" s="258"/>
      <c r="N284" s="259"/>
      <c r="O284" s="71"/>
      <c r="P284" s="71"/>
      <c r="Q284" s="71"/>
      <c r="R284" s="71"/>
      <c r="S284" s="71"/>
      <c r="T284" s="72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6" t="s">
        <v>273</v>
      </c>
      <c r="AU284" s="16" t="s">
        <v>89</v>
      </c>
    </row>
    <row r="285" spans="1:65" s="2" customFormat="1" ht="21.75" customHeight="1">
      <c r="A285" s="34"/>
      <c r="B285" s="35"/>
      <c r="C285" s="246" t="s">
        <v>485</v>
      </c>
      <c r="D285" s="246" t="s">
        <v>179</v>
      </c>
      <c r="E285" s="247" t="s">
        <v>486</v>
      </c>
      <c r="F285" s="248" t="s">
        <v>487</v>
      </c>
      <c r="G285" s="249" t="s">
        <v>210</v>
      </c>
      <c r="H285" s="250">
        <v>4</v>
      </c>
      <c r="I285" s="251"/>
      <c r="J285" s="252">
        <f>ROUND(I285*H285,2)</f>
        <v>0</v>
      </c>
      <c r="K285" s="253"/>
      <c r="L285" s="254"/>
      <c r="M285" s="255" t="s">
        <v>1</v>
      </c>
      <c r="N285" s="256" t="s">
        <v>45</v>
      </c>
      <c r="O285" s="71"/>
      <c r="P285" s="231">
        <f>O285*H285</f>
        <v>0</v>
      </c>
      <c r="Q285" s="231">
        <v>5.0000000000000001E-3</v>
      </c>
      <c r="R285" s="231">
        <f>Q285*H285</f>
        <v>0.02</v>
      </c>
      <c r="S285" s="231">
        <v>0</v>
      </c>
      <c r="T285" s="23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33" t="s">
        <v>278</v>
      </c>
      <c r="AT285" s="233" t="s">
        <v>179</v>
      </c>
      <c r="AU285" s="233" t="s">
        <v>89</v>
      </c>
      <c r="AY285" s="16" t="s">
        <v>157</v>
      </c>
      <c r="BE285" s="110">
        <f>IF(N285="základní",J285,0)</f>
        <v>0</v>
      </c>
      <c r="BF285" s="110">
        <f>IF(N285="snížená",J285,0)</f>
        <v>0</v>
      </c>
      <c r="BG285" s="110">
        <f>IF(N285="zákl. přenesená",J285,0)</f>
        <v>0</v>
      </c>
      <c r="BH285" s="110">
        <f>IF(N285="sníž. přenesená",J285,0)</f>
        <v>0</v>
      </c>
      <c r="BI285" s="110">
        <f>IF(N285="nulová",J285,0)</f>
        <v>0</v>
      </c>
      <c r="BJ285" s="16" t="s">
        <v>21</v>
      </c>
      <c r="BK285" s="110">
        <f>ROUND(I285*H285,2)</f>
        <v>0</v>
      </c>
      <c r="BL285" s="16" t="s">
        <v>240</v>
      </c>
      <c r="BM285" s="233" t="s">
        <v>488</v>
      </c>
    </row>
    <row r="286" spans="1:65" s="2" customFormat="1" ht="19.5">
      <c r="A286" s="34"/>
      <c r="B286" s="35"/>
      <c r="C286" s="36"/>
      <c r="D286" s="236" t="s">
        <v>273</v>
      </c>
      <c r="E286" s="36"/>
      <c r="F286" s="271" t="s">
        <v>487</v>
      </c>
      <c r="G286" s="36"/>
      <c r="H286" s="36"/>
      <c r="I286" s="124"/>
      <c r="J286" s="36"/>
      <c r="K286" s="36"/>
      <c r="L286" s="37"/>
      <c r="M286" s="258"/>
      <c r="N286" s="259"/>
      <c r="O286" s="71"/>
      <c r="P286" s="71"/>
      <c r="Q286" s="71"/>
      <c r="R286" s="71"/>
      <c r="S286" s="71"/>
      <c r="T286" s="72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6" t="s">
        <v>273</v>
      </c>
      <c r="AU286" s="16" t="s">
        <v>89</v>
      </c>
    </row>
    <row r="287" spans="1:65" s="2" customFormat="1" ht="19.5">
      <c r="A287" s="34"/>
      <c r="B287" s="35"/>
      <c r="C287" s="36"/>
      <c r="D287" s="236" t="s">
        <v>184</v>
      </c>
      <c r="E287" s="36"/>
      <c r="F287" s="257" t="s">
        <v>489</v>
      </c>
      <c r="G287" s="36"/>
      <c r="H287" s="36"/>
      <c r="I287" s="124"/>
      <c r="J287" s="36"/>
      <c r="K287" s="36"/>
      <c r="L287" s="37"/>
      <c r="M287" s="258"/>
      <c r="N287" s="259"/>
      <c r="O287" s="71"/>
      <c r="P287" s="71"/>
      <c r="Q287" s="71"/>
      <c r="R287" s="71"/>
      <c r="S287" s="71"/>
      <c r="T287" s="72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6" t="s">
        <v>184</v>
      </c>
      <c r="AU287" s="16" t="s">
        <v>89</v>
      </c>
    </row>
    <row r="288" spans="1:65" s="2" customFormat="1" ht="21.75" customHeight="1">
      <c r="A288" s="34"/>
      <c r="B288" s="35"/>
      <c r="C288" s="221" t="s">
        <v>490</v>
      </c>
      <c r="D288" s="221" t="s">
        <v>160</v>
      </c>
      <c r="E288" s="222" t="s">
        <v>491</v>
      </c>
      <c r="F288" s="223" t="s">
        <v>492</v>
      </c>
      <c r="G288" s="224" t="s">
        <v>163</v>
      </c>
      <c r="H288" s="225">
        <v>40</v>
      </c>
      <c r="I288" s="226"/>
      <c r="J288" s="227">
        <f>ROUND(I288*H288,2)</f>
        <v>0</v>
      </c>
      <c r="K288" s="228"/>
      <c r="L288" s="37"/>
      <c r="M288" s="229" t="s">
        <v>1</v>
      </c>
      <c r="N288" s="230" t="s">
        <v>45</v>
      </c>
      <c r="O288" s="71"/>
      <c r="P288" s="231">
        <f>O288*H288</f>
        <v>0</v>
      </c>
      <c r="Q288" s="231">
        <v>0</v>
      </c>
      <c r="R288" s="231">
        <f>Q288*H288</f>
        <v>0</v>
      </c>
      <c r="S288" s="231">
        <v>0</v>
      </c>
      <c r="T288" s="23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33" t="s">
        <v>240</v>
      </c>
      <c r="AT288" s="233" t="s">
        <v>160</v>
      </c>
      <c r="AU288" s="233" t="s">
        <v>89</v>
      </c>
      <c r="AY288" s="16" t="s">
        <v>157</v>
      </c>
      <c r="BE288" s="110">
        <f>IF(N288="základní",J288,0)</f>
        <v>0</v>
      </c>
      <c r="BF288" s="110">
        <f>IF(N288="snížená",J288,0)</f>
        <v>0</v>
      </c>
      <c r="BG288" s="110">
        <f>IF(N288="zákl. přenesená",J288,0)</f>
        <v>0</v>
      </c>
      <c r="BH288" s="110">
        <f>IF(N288="sníž. přenesená",J288,0)</f>
        <v>0</v>
      </c>
      <c r="BI288" s="110">
        <f>IF(N288="nulová",J288,0)</f>
        <v>0</v>
      </c>
      <c r="BJ288" s="16" t="s">
        <v>21</v>
      </c>
      <c r="BK288" s="110">
        <f>ROUND(I288*H288,2)</f>
        <v>0</v>
      </c>
      <c r="BL288" s="16" t="s">
        <v>240</v>
      </c>
      <c r="BM288" s="233" t="s">
        <v>493</v>
      </c>
    </row>
    <row r="289" spans="1:65" s="2" customFormat="1" ht="19.5">
      <c r="A289" s="34"/>
      <c r="B289" s="35"/>
      <c r="C289" s="36"/>
      <c r="D289" s="236" t="s">
        <v>273</v>
      </c>
      <c r="E289" s="36"/>
      <c r="F289" s="271" t="s">
        <v>494</v>
      </c>
      <c r="G289" s="36"/>
      <c r="H289" s="36"/>
      <c r="I289" s="124"/>
      <c r="J289" s="36"/>
      <c r="K289" s="36"/>
      <c r="L289" s="37"/>
      <c r="M289" s="258"/>
      <c r="N289" s="259"/>
      <c r="O289" s="71"/>
      <c r="P289" s="71"/>
      <c r="Q289" s="71"/>
      <c r="R289" s="71"/>
      <c r="S289" s="71"/>
      <c r="T289" s="72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6" t="s">
        <v>273</v>
      </c>
      <c r="AU289" s="16" t="s">
        <v>89</v>
      </c>
    </row>
    <row r="290" spans="1:65" s="2" customFormat="1" ht="16.5" customHeight="1">
      <c r="A290" s="34"/>
      <c r="B290" s="35"/>
      <c r="C290" s="246" t="s">
        <v>495</v>
      </c>
      <c r="D290" s="246" t="s">
        <v>179</v>
      </c>
      <c r="E290" s="247" t="s">
        <v>496</v>
      </c>
      <c r="F290" s="248" t="s">
        <v>497</v>
      </c>
      <c r="G290" s="249" t="s">
        <v>498</v>
      </c>
      <c r="H290" s="250">
        <v>38</v>
      </c>
      <c r="I290" s="251"/>
      <c r="J290" s="252">
        <f>ROUND(I290*H290,2)</f>
        <v>0</v>
      </c>
      <c r="K290" s="253"/>
      <c r="L290" s="254"/>
      <c r="M290" s="255" t="s">
        <v>1</v>
      </c>
      <c r="N290" s="256" t="s">
        <v>45</v>
      </c>
      <c r="O290" s="71"/>
      <c r="P290" s="231">
        <f>O290*H290</f>
        <v>0</v>
      </c>
      <c r="Q290" s="231">
        <v>1E-3</v>
      </c>
      <c r="R290" s="231">
        <f>Q290*H290</f>
        <v>3.7999999999999999E-2</v>
      </c>
      <c r="S290" s="231">
        <v>0</v>
      </c>
      <c r="T290" s="23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33" t="s">
        <v>278</v>
      </c>
      <c r="AT290" s="233" t="s">
        <v>179</v>
      </c>
      <c r="AU290" s="233" t="s">
        <v>89</v>
      </c>
      <c r="AY290" s="16" t="s">
        <v>157</v>
      </c>
      <c r="BE290" s="110">
        <f>IF(N290="základní",J290,0)</f>
        <v>0</v>
      </c>
      <c r="BF290" s="110">
        <f>IF(N290="snížená",J290,0)</f>
        <v>0</v>
      </c>
      <c r="BG290" s="110">
        <f>IF(N290="zákl. přenesená",J290,0)</f>
        <v>0</v>
      </c>
      <c r="BH290" s="110">
        <f>IF(N290="sníž. přenesená",J290,0)</f>
        <v>0</v>
      </c>
      <c r="BI290" s="110">
        <f>IF(N290="nulová",J290,0)</f>
        <v>0</v>
      </c>
      <c r="BJ290" s="16" t="s">
        <v>21</v>
      </c>
      <c r="BK290" s="110">
        <f>ROUND(I290*H290,2)</f>
        <v>0</v>
      </c>
      <c r="BL290" s="16" t="s">
        <v>240</v>
      </c>
      <c r="BM290" s="233" t="s">
        <v>499</v>
      </c>
    </row>
    <row r="291" spans="1:65" s="2" customFormat="1" ht="11.25">
      <c r="A291" s="34"/>
      <c r="B291" s="35"/>
      <c r="C291" s="36"/>
      <c r="D291" s="236" t="s">
        <v>273</v>
      </c>
      <c r="E291" s="36"/>
      <c r="F291" s="271" t="s">
        <v>497</v>
      </c>
      <c r="G291" s="36"/>
      <c r="H291" s="36"/>
      <c r="I291" s="124"/>
      <c r="J291" s="36"/>
      <c r="K291" s="36"/>
      <c r="L291" s="37"/>
      <c r="M291" s="258"/>
      <c r="N291" s="259"/>
      <c r="O291" s="71"/>
      <c r="P291" s="71"/>
      <c r="Q291" s="71"/>
      <c r="R291" s="71"/>
      <c r="S291" s="71"/>
      <c r="T291" s="72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6" t="s">
        <v>273</v>
      </c>
      <c r="AU291" s="16" t="s">
        <v>89</v>
      </c>
    </row>
    <row r="292" spans="1:65" s="2" customFormat="1" ht="21.75" customHeight="1">
      <c r="A292" s="34"/>
      <c r="B292" s="35"/>
      <c r="C292" s="246" t="s">
        <v>500</v>
      </c>
      <c r="D292" s="246" t="s">
        <v>179</v>
      </c>
      <c r="E292" s="247" t="s">
        <v>501</v>
      </c>
      <c r="F292" s="248" t="s">
        <v>502</v>
      </c>
      <c r="G292" s="249" t="s">
        <v>210</v>
      </c>
      <c r="H292" s="250">
        <v>40</v>
      </c>
      <c r="I292" s="251"/>
      <c r="J292" s="252">
        <f>ROUND(I292*H292,2)</f>
        <v>0</v>
      </c>
      <c r="K292" s="253"/>
      <c r="L292" s="254"/>
      <c r="M292" s="255" t="s">
        <v>1</v>
      </c>
      <c r="N292" s="256" t="s">
        <v>45</v>
      </c>
      <c r="O292" s="71"/>
      <c r="P292" s="231">
        <f>O292*H292</f>
        <v>0</v>
      </c>
      <c r="Q292" s="231">
        <v>6.0000000000000002E-5</v>
      </c>
      <c r="R292" s="231">
        <f>Q292*H292</f>
        <v>2.4000000000000002E-3</v>
      </c>
      <c r="S292" s="231">
        <v>0</v>
      </c>
      <c r="T292" s="23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33" t="s">
        <v>278</v>
      </c>
      <c r="AT292" s="233" t="s">
        <v>179</v>
      </c>
      <c r="AU292" s="233" t="s">
        <v>89</v>
      </c>
      <c r="AY292" s="16" t="s">
        <v>157</v>
      </c>
      <c r="BE292" s="110">
        <f>IF(N292="základní",J292,0)</f>
        <v>0</v>
      </c>
      <c r="BF292" s="110">
        <f>IF(N292="snížená",J292,0)</f>
        <v>0</v>
      </c>
      <c r="BG292" s="110">
        <f>IF(N292="zákl. přenesená",J292,0)</f>
        <v>0</v>
      </c>
      <c r="BH292" s="110">
        <f>IF(N292="sníž. přenesená",J292,0)</f>
        <v>0</v>
      </c>
      <c r="BI292" s="110">
        <f>IF(N292="nulová",J292,0)</f>
        <v>0</v>
      </c>
      <c r="BJ292" s="16" t="s">
        <v>21</v>
      </c>
      <c r="BK292" s="110">
        <f>ROUND(I292*H292,2)</f>
        <v>0</v>
      </c>
      <c r="BL292" s="16" t="s">
        <v>240</v>
      </c>
      <c r="BM292" s="233" t="s">
        <v>503</v>
      </c>
    </row>
    <row r="293" spans="1:65" s="2" customFormat="1" ht="11.25">
      <c r="A293" s="34"/>
      <c r="B293" s="35"/>
      <c r="C293" s="36"/>
      <c r="D293" s="236" t="s">
        <v>273</v>
      </c>
      <c r="E293" s="36"/>
      <c r="F293" s="271" t="s">
        <v>502</v>
      </c>
      <c r="G293" s="36"/>
      <c r="H293" s="36"/>
      <c r="I293" s="124"/>
      <c r="J293" s="36"/>
      <c r="K293" s="36"/>
      <c r="L293" s="37"/>
      <c r="M293" s="258"/>
      <c r="N293" s="259"/>
      <c r="O293" s="71"/>
      <c r="P293" s="71"/>
      <c r="Q293" s="71"/>
      <c r="R293" s="71"/>
      <c r="S293" s="71"/>
      <c r="T293" s="72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6" t="s">
        <v>273</v>
      </c>
      <c r="AU293" s="16" t="s">
        <v>89</v>
      </c>
    </row>
    <row r="294" spans="1:65" s="2" customFormat="1" ht="21.75" customHeight="1">
      <c r="A294" s="34"/>
      <c r="B294" s="35"/>
      <c r="C294" s="221" t="s">
        <v>504</v>
      </c>
      <c r="D294" s="221" t="s">
        <v>160</v>
      </c>
      <c r="E294" s="222" t="s">
        <v>505</v>
      </c>
      <c r="F294" s="223" t="s">
        <v>506</v>
      </c>
      <c r="G294" s="224" t="s">
        <v>210</v>
      </c>
      <c r="H294" s="225">
        <v>1</v>
      </c>
      <c r="I294" s="226"/>
      <c r="J294" s="227">
        <f>ROUND(I294*H294,2)</f>
        <v>0</v>
      </c>
      <c r="K294" s="228"/>
      <c r="L294" s="37"/>
      <c r="M294" s="229" t="s">
        <v>1</v>
      </c>
      <c r="N294" s="230" t="s">
        <v>45</v>
      </c>
      <c r="O294" s="71"/>
      <c r="P294" s="231">
        <f>O294*H294</f>
        <v>0</v>
      </c>
      <c r="Q294" s="231">
        <v>0</v>
      </c>
      <c r="R294" s="231">
        <f>Q294*H294</f>
        <v>0</v>
      </c>
      <c r="S294" s="231">
        <v>0</v>
      </c>
      <c r="T294" s="23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33" t="s">
        <v>240</v>
      </c>
      <c r="AT294" s="233" t="s">
        <v>160</v>
      </c>
      <c r="AU294" s="233" t="s">
        <v>89</v>
      </c>
      <c r="AY294" s="16" t="s">
        <v>157</v>
      </c>
      <c r="BE294" s="110">
        <f>IF(N294="základní",J294,0)</f>
        <v>0</v>
      </c>
      <c r="BF294" s="110">
        <f>IF(N294="snížená",J294,0)</f>
        <v>0</v>
      </c>
      <c r="BG294" s="110">
        <f>IF(N294="zákl. přenesená",J294,0)</f>
        <v>0</v>
      </c>
      <c r="BH294" s="110">
        <f>IF(N294="sníž. přenesená",J294,0)</f>
        <v>0</v>
      </c>
      <c r="BI294" s="110">
        <f>IF(N294="nulová",J294,0)</f>
        <v>0</v>
      </c>
      <c r="BJ294" s="16" t="s">
        <v>21</v>
      </c>
      <c r="BK294" s="110">
        <f>ROUND(I294*H294,2)</f>
        <v>0</v>
      </c>
      <c r="BL294" s="16" t="s">
        <v>240</v>
      </c>
      <c r="BM294" s="233" t="s">
        <v>507</v>
      </c>
    </row>
    <row r="295" spans="1:65" s="2" customFormat="1" ht="29.25">
      <c r="A295" s="34"/>
      <c r="B295" s="35"/>
      <c r="C295" s="36"/>
      <c r="D295" s="236" t="s">
        <v>273</v>
      </c>
      <c r="E295" s="36"/>
      <c r="F295" s="271" t="s">
        <v>508</v>
      </c>
      <c r="G295" s="36"/>
      <c r="H295" s="36"/>
      <c r="I295" s="124"/>
      <c r="J295" s="36"/>
      <c r="K295" s="36"/>
      <c r="L295" s="37"/>
      <c r="M295" s="258"/>
      <c r="N295" s="259"/>
      <c r="O295" s="71"/>
      <c r="P295" s="71"/>
      <c r="Q295" s="71"/>
      <c r="R295" s="71"/>
      <c r="S295" s="71"/>
      <c r="T295" s="72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6" t="s">
        <v>273</v>
      </c>
      <c r="AU295" s="16" t="s">
        <v>89</v>
      </c>
    </row>
    <row r="296" spans="1:65" s="2" customFormat="1" ht="16.5" customHeight="1">
      <c r="A296" s="34"/>
      <c r="B296" s="35"/>
      <c r="C296" s="221" t="s">
        <v>509</v>
      </c>
      <c r="D296" s="221" t="s">
        <v>160</v>
      </c>
      <c r="E296" s="222" t="s">
        <v>510</v>
      </c>
      <c r="F296" s="223" t="s">
        <v>511</v>
      </c>
      <c r="G296" s="224" t="s">
        <v>163</v>
      </c>
      <c r="H296" s="225">
        <v>30</v>
      </c>
      <c r="I296" s="226"/>
      <c r="J296" s="227">
        <f>ROUND(I296*H296,2)</f>
        <v>0</v>
      </c>
      <c r="K296" s="228"/>
      <c r="L296" s="37"/>
      <c r="M296" s="229" t="s">
        <v>1</v>
      </c>
      <c r="N296" s="230" t="s">
        <v>45</v>
      </c>
      <c r="O296" s="71"/>
      <c r="P296" s="231">
        <f>O296*H296</f>
        <v>0</v>
      </c>
      <c r="Q296" s="231">
        <v>0</v>
      </c>
      <c r="R296" s="231">
        <f>Q296*H296</f>
        <v>0</v>
      </c>
      <c r="S296" s="231">
        <v>0</v>
      </c>
      <c r="T296" s="23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33" t="s">
        <v>240</v>
      </c>
      <c r="AT296" s="233" t="s">
        <v>160</v>
      </c>
      <c r="AU296" s="233" t="s">
        <v>89</v>
      </c>
      <c r="AY296" s="16" t="s">
        <v>157</v>
      </c>
      <c r="BE296" s="110">
        <f>IF(N296="základní",J296,0)</f>
        <v>0</v>
      </c>
      <c r="BF296" s="110">
        <f>IF(N296="snížená",J296,0)</f>
        <v>0</v>
      </c>
      <c r="BG296" s="110">
        <f>IF(N296="zákl. přenesená",J296,0)</f>
        <v>0</v>
      </c>
      <c r="BH296" s="110">
        <f>IF(N296="sníž. přenesená",J296,0)</f>
        <v>0</v>
      </c>
      <c r="BI296" s="110">
        <f>IF(N296="nulová",J296,0)</f>
        <v>0</v>
      </c>
      <c r="BJ296" s="16" t="s">
        <v>21</v>
      </c>
      <c r="BK296" s="110">
        <f>ROUND(I296*H296,2)</f>
        <v>0</v>
      </c>
      <c r="BL296" s="16" t="s">
        <v>240</v>
      </c>
      <c r="BM296" s="233" t="s">
        <v>512</v>
      </c>
    </row>
    <row r="297" spans="1:65" s="2" customFormat="1" ht="19.5">
      <c r="A297" s="34"/>
      <c r="B297" s="35"/>
      <c r="C297" s="36"/>
      <c r="D297" s="236" t="s">
        <v>273</v>
      </c>
      <c r="E297" s="36"/>
      <c r="F297" s="271" t="s">
        <v>513</v>
      </c>
      <c r="G297" s="36"/>
      <c r="H297" s="36"/>
      <c r="I297" s="124"/>
      <c r="J297" s="36"/>
      <c r="K297" s="36"/>
      <c r="L297" s="37"/>
      <c r="M297" s="258"/>
      <c r="N297" s="259"/>
      <c r="O297" s="71"/>
      <c r="P297" s="71"/>
      <c r="Q297" s="71"/>
      <c r="R297" s="71"/>
      <c r="S297" s="71"/>
      <c r="T297" s="72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6" t="s">
        <v>273</v>
      </c>
      <c r="AU297" s="16" t="s">
        <v>89</v>
      </c>
    </row>
    <row r="298" spans="1:65" s="2" customFormat="1" ht="21.75" customHeight="1">
      <c r="A298" s="34"/>
      <c r="B298" s="35"/>
      <c r="C298" s="246" t="s">
        <v>514</v>
      </c>
      <c r="D298" s="246" t="s">
        <v>179</v>
      </c>
      <c r="E298" s="247" t="s">
        <v>515</v>
      </c>
      <c r="F298" s="248" t="s">
        <v>516</v>
      </c>
      <c r="G298" s="249" t="s">
        <v>163</v>
      </c>
      <c r="H298" s="250">
        <v>30</v>
      </c>
      <c r="I298" s="251"/>
      <c r="J298" s="252">
        <f>ROUND(I298*H298,2)</f>
        <v>0</v>
      </c>
      <c r="K298" s="253"/>
      <c r="L298" s="254"/>
      <c r="M298" s="255" t="s">
        <v>1</v>
      </c>
      <c r="N298" s="256" t="s">
        <v>45</v>
      </c>
      <c r="O298" s="71"/>
      <c r="P298" s="231">
        <f>O298*H298</f>
        <v>0</v>
      </c>
      <c r="Q298" s="231">
        <v>3.5000000000000001E-3</v>
      </c>
      <c r="R298" s="231">
        <f>Q298*H298</f>
        <v>0.105</v>
      </c>
      <c r="S298" s="231">
        <v>0</v>
      </c>
      <c r="T298" s="23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33" t="s">
        <v>278</v>
      </c>
      <c r="AT298" s="233" t="s">
        <v>179</v>
      </c>
      <c r="AU298" s="233" t="s">
        <v>89</v>
      </c>
      <c r="AY298" s="16" t="s">
        <v>157</v>
      </c>
      <c r="BE298" s="110">
        <f>IF(N298="základní",J298,0)</f>
        <v>0</v>
      </c>
      <c r="BF298" s="110">
        <f>IF(N298="snížená",J298,0)</f>
        <v>0</v>
      </c>
      <c r="BG298" s="110">
        <f>IF(N298="zákl. přenesená",J298,0)</f>
        <v>0</v>
      </c>
      <c r="BH298" s="110">
        <f>IF(N298="sníž. přenesená",J298,0)</f>
        <v>0</v>
      </c>
      <c r="BI298" s="110">
        <f>IF(N298="nulová",J298,0)</f>
        <v>0</v>
      </c>
      <c r="BJ298" s="16" t="s">
        <v>21</v>
      </c>
      <c r="BK298" s="110">
        <f>ROUND(I298*H298,2)</f>
        <v>0</v>
      </c>
      <c r="BL298" s="16" t="s">
        <v>240</v>
      </c>
      <c r="BM298" s="233" t="s">
        <v>517</v>
      </c>
    </row>
    <row r="299" spans="1:65" s="2" customFormat="1" ht="19.5">
      <c r="A299" s="34"/>
      <c r="B299" s="35"/>
      <c r="C299" s="36"/>
      <c r="D299" s="236" t="s">
        <v>273</v>
      </c>
      <c r="E299" s="36"/>
      <c r="F299" s="271" t="s">
        <v>516</v>
      </c>
      <c r="G299" s="36"/>
      <c r="H299" s="36"/>
      <c r="I299" s="124"/>
      <c r="J299" s="36"/>
      <c r="K299" s="36"/>
      <c r="L299" s="37"/>
      <c r="M299" s="258"/>
      <c r="N299" s="259"/>
      <c r="O299" s="71"/>
      <c r="P299" s="71"/>
      <c r="Q299" s="71"/>
      <c r="R299" s="71"/>
      <c r="S299" s="71"/>
      <c r="T299" s="72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6" t="s">
        <v>273</v>
      </c>
      <c r="AU299" s="16" t="s">
        <v>89</v>
      </c>
    </row>
    <row r="300" spans="1:65" s="2" customFormat="1" ht="87.75">
      <c r="A300" s="34"/>
      <c r="B300" s="35"/>
      <c r="C300" s="36"/>
      <c r="D300" s="236" t="s">
        <v>184</v>
      </c>
      <c r="E300" s="36"/>
      <c r="F300" s="257" t="s">
        <v>518</v>
      </c>
      <c r="G300" s="36"/>
      <c r="H300" s="36"/>
      <c r="I300" s="124"/>
      <c r="J300" s="36"/>
      <c r="K300" s="36"/>
      <c r="L300" s="37"/>
      <c r="M300" s="258"/>
      <c r="N300" s="259"/>
      <c r="O300" s="71"/>
      <c r="P300" s="71"/>
      <c r="Q300" s="71"/>
      <c r="R300" s="71"/>
      <c r="S300" s="71"/>
      <c r="T300" s="72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T300" s="16" t="s">
        <v>184</v>
      </c>
      <c r="AU300" s="16" t="s">
        <v>89</v>
      </c>
    </row>
    <row r="301" spans="1:65" s="2" customFormat="1" ht="16.5" customHeight="1">
      <c r="A301" s="34"/>
      <c r="B301" s="35"/>
      <c r="C301" s="246" t="s">
        <v>519</v>
      </c>
      <c r="D301" s="246" t="s">
        <v>179</v>
      </c>
      <c r="E301" s="247" t="s">
        <v>520</v>
      </c>
      <c r="F301" s="248" t="s">
        <v>521</v>
      </c>
      <c r="G301" s="249" t="s">
        <v>243</v>
      </c>
      <c r="H301" s="250">
        <v>1</v>
      </c>
      <c r="I301" s="251"/>
      <c r="J301" s="252">
        <f>ROUND(I301*H301,2)</f>
        <v>0</v>
      </c>
      <c r="K301" s="253"/>
      <c r="L301" s="254"/>
      <c r="M301" s="255" t="s">
        <v>1</v>
      </c>
      <c r="N301" s="256" t="s">
        <v>45</v>
      </c>
      <c r="O301" s="71"/>
      <c r="P301" s="231">
        <f>O301*H301</f>
        <v>0</v>
      </c>
      <c r="Q301" s="231">
        <v>4.0000000000000002E-4</v>
      </c>
      <c r="R301" s="231">
        <f>Q301*H301</f>
        <v>4.0000000000000002E-4</v>
      </c>
      <c r="S301" s="231">
        <v>0</v>
      </c>
      <c r="T301" s="23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33" t="s">
        <v>278</v>
      </c>
      <c r="AT301" s="233" t="s">
        <v>179</v>
      </c>
      <c r="AU301" s="233" t="s">
        <v>89</v>
      </c>
      <c r="AY301" s="16" t="s">
        <v>157</v>
      </c>
      <c r="BE301" s="110">
        <f>IF(N301="základní",J301,0)</f>
        <v>0</v>
      </c>
      <c r="BF301" s="110">
        <f>IF(N301="snížená",J301,0)</f>
        <v>0</v>
      </c>
      <c r="BG301" s="110">
        <f>IF(N301="zákl. přenesená",J301,0)</f>
        <v>0</v>
      </c>
      <c r="BH301" s="110">
        <f>IF(N301="sníž. přenesená",J301,0)</f>
        <v>0</v>
      </c>
      <c r="BI301" s="110">
        <f>IF(N301="nulová",J301,0)</f>
        <v>0</v>
      </c>
      <c r="BJ301" s="16" t="s">
        <v>21</v>
      </c>
      <c r="BK301" s="110">
        <f>ROUND(I301*H301,2)</f>
        <v>0</v>
      </c>
      <c r="BL301" s="16" t="s">
        <v>240</v>
      </c>
      <c r="BM301" s="233" t="s">
        <v>522</v>
      </c>
    </row>
    <row r="302" spans="1:65" s="2" customFormat="1" ht="11.25">
      <c r="A302" s="34"/>
      <c r="B302" s="35"/>
      <c r="C302" s="36"/>
      <c r="D302" s="236" t="s">
        <v>273</v>
      </c>
      <c r="E302" s="36"/>
      <c r="F302" s="271" t="s">
        <v>523</v>
      </c>
      <c r="G302" s="36"/>
      <c r="H302" s="36"/>
      <c r="I302" s="124"/>
      <c r="J302" s="36"/>
      <c r="K302" s="36"/>
      <c r="L302" s="37"/>
      <c r="M302" s="258"/>
      <c r="N302" s="259"/>
      <c r="O302" s="71"/>
      <c r="P302" s="71"/>
      <c r="Q302" s="71"/>
      <c r="R302" s="71"/>
      <c r="S302" s="71"/>
      <c r="T302" s="72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T302" s="16" t="s">
        <v>273</v>
      </c>
      <c r="AU302" s="16" t="s">
        <v>89</v>
      </c>
    </row>
    <row r="303" spans="1:65" s="2" customFormat="1" ht="16.5" customHeight="1">
      <c r="A303" s="34"/>
      <c r="B303" s="35"/>
      <c r="C303" s="246" t="s">
        <v>524</v>
      </c>
      <c r="D303" s="246" t="s">
        <v>179</v>
      </c>
      <c r="E303" s="247" t="s">
        <v>525</v>
      </c>
      <c r="F303" s="248" t="s">
        <v>526</v>
      </c>
      <c r="G303" s="249" t="s">
        <v>243</v>
      </c>
      <c r="H303" s="250">
        <v>1</v>
      </c>
      <c r="I303" s="251"/>
      <c r="J303" s="252">
        <f>ROUND(I303*H303,2)</f>
        <v>0</v>
      </c>
      <c r="K303" s="253"/>
      <c r="L303" s="254"/>
      <c r="M303" s="255" t="s">
        <v>1</v>
      </c>
      <c r="N303" s="256" t="s">
        <v>45</v>
      </c>
      <c r="O303" s="71"/>
      <c r="P303" s="231">
        <f>O303*H303</f>
        <v>0</v>
      </c>
      <c r="Q303" s="231">
        <v>4.0000000000000002E-4</v>
      </c>
      <c r="R303" s="231">
        <f>Q303*H303</f>
        <v>4.0000000000000002E-4</v>
      </c>
      <c r="S303" s="231">
        <v>0</v>
      </c>
      <c r="T303" s="23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33" t="s">
        <v>278</v>
      </c>
      <c r="AT303" s="233" t="s">
        <v>179</v>
      </c>
      <c r="AU303" s="233" t="s">
        <v>89</v>
      </c>
      <c r="AY303" s="16" t="s">
        <v>157</v>
      </c>
      <c r="BE303" s="110">
        <f>IF(N303="základní",J303,0)</f>
        <v>0</v>
      </c>
      <c r="BF303" s="110">
        <f>IF(N303="snížená",J303,0)</f>
        <v>0</v>
      </c>
      <c r="BG303" s="110">
        <f>IF(N303="zákl. přenesená",J303,0)</f>
        <v>0</v>
      </c>
      <c r="BH303" s="110">
        <f>IF(N303="sníž. přenesená",J303,0)</f>
        <v>0</v>
      </c>
      <c r="BI303" s="110">
        <f>IF(N303="nulová",J303,0)</f>
        <v>0</v>
      </c>
      <c r="BJ303" s="16" t="s">
        <v>21</v>
      </c>
      <c r="BK303" s="110">
        <f>ROUND(I303*H303,2)</f>
        <v>0</v>
      </c>
      <c r="BL303" s="16" t="s">
        <v>240</v>
      </c>
      <c r="BM303" s="233" t="s">
        <v>527</v>
      </c>
    </row>
    <row r="304" spans="1:65" s="2" customFormat="1" ht="11.25">
      <c r="A304" s="34"/>
      <c r="B304" s="35"/>
      <c r="C304" s="36"/>
      <c r="D304" s="236" t="s">
        <v>273</v>
      </c>
      <c r="E304" s="36"/>
      <c r="F304" s="271" t="s">
        <v>523</v>
      </c>
      <c r="G304" s="36"/>
      <c r="H304" s="36"/>
      <c r="I304" s="124"/>
      <c r="J304" s="36"/>
      <c r="K304" s="36"/>
      <c r="L304" s="37"/>
      <c r="M304" s="258"/>
      <c r="N304" s="259"/>
      <c r="O304" s="71"/>
      <c r="P304" s="71"/>
      <c r="Q304" s="71"/>
      <c r="R304" s="71"/>
      <c r="S304" s="71"/>
      <c r="T304" s="72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6" t="s">
        <v>273</v>
      </c>
      <c r="AU304" s="16" t="s">
        <v>89</v>
      </c>
    </row>
    <row r="305" spans="1:65" s="12" customFormat="1" ht="22.9" customHeight="1">
      <c r="B305" s="205"/>
      <c r="C305" s="206"/>
      <c r="D305" s="207" t="s">
        <v>79</v>
      </c>
      <c r="E305" s="219" t="s">
        <v>528</v>
      </c>
      <c r="F305" s="219" t="s">
        <v>529</v>
      </c>
      <c r="G305" s="206"/>
      <c r="H305" s="206"/>
      <c r="I305" s="209"/>
      <c r="J305" s="220">
        <f>BK305</f>
        <v>0</v>
      </c>
      <c r="K305" s="206"/>
      <c r="L305" s="211"/>
      <c r="M305" s="212"/>
      <c r="N305" s="213"/>
      <c r="O305" s="213"/>
      <c r="P305" s="214">
        <f>SUM(P306:P313)</f>
        <v>0</v>
      </c>
      <c r="Q305" s="213"/>
      <c r="R305" s="214">
        <f>SUM(R306:R313)</f>
        <v>0</v>
      </c>
      <c r="S305" s="213"/>
      <c r="T305" s="215">
        <f>SUM(T306:T313)</f>
        <v>0</v>
      </c>
      <c r="AR305" s="216" t="s">
        <v>89</v>
      </c>
      <c r="AT305" s="217" t="s">
        <v>79</v>
      </c>
      <c r="AU305" s="217" t="s">
        <v>21</v>
      </c>
      <c r="AY305" s="216" t="s">
        <v>157</v>
      </c>
      <c r="BK305" s="218">
        <f>SUM(BK306:BK313)</f>
        <v>0</v>
      </c>
    </row>
    <row r="306" spans="1:65" s="2" customFormat="1" ht="21.75" customHeight="1">
      <c r="A306" s="34"/>
      <c r="B306" s="35"/>
      <c r="C306" s="221" t="s">
        <v>530</v>
      </c>
      <c r="D306" s="221" t="s">
        <v>160</v>
      </c>
      <c r="E306" s="222" t="s">
        <v>531</v>
      </c>
      <c r="F306" s="223" t="s">
        <v>532</v>
      </c>
      <c r="G306" s="224" t="s">
        <v>243</v>
      </c>
      <c r="H306" s="225">
        <v>1</v>
      </c>
      <c r="I306" s="226"/>
      <c r="J306" s="227">
        <f>ROUND(I306*H306,2)</f>
        <v>0</v>
      </c>
      <c r="K306" s="228"/>
      <c r="L306" s="37"/>
      <c r="M306" s="229" t="s">
        <v>1</v>
      </c>
      <c r="N306" s="230" t="s">
        <v>45</v>
      </c>
      <c r="O306" s="71"/>
      <c r="P306" s="231">
        <f>O306*H306</f>
        <v>0</v>
      </c>
      <c r="Q306" s="231">
        <v>0</v>
      </c>
      <c r="R306" s="231">
        <f>Q306*H306</f>
        <v>0</v>
      </c>
      <c r="S306" s="231">
        <v>0</v>
      </c>
      <c r="T306" s="23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33" t="s">
        <v>240</v>
      </c>
      <c r="AT306" s="233" t="s">
        <v>160</v>
      </c>
      <c r="AU306" s="233" t="s">
        <v>89</v>
      </c>
      <c r="AY306" s="16" t="s">
        <v>157</v>
      </c>
      <c r="BE306" s="110">
        <f>IF(N306="základní",J306,0)</f>
        <v>0</v>
      </c>
      <c r="BF306" s="110">
        <f>IF(N306="snížená",J306,0)</f>
        <v>0</v>
      </c>
      <c r="BG306" s="110">
        <f>IF(N306="zákl. přenesená",J306,0)</f>
        <v>0</v>
      </c>
      <c r="BH306" s="110">
        <f>IF(N306="sníž. přenesená",J306,0)</f>
        <v>0</v>
      </c>
      <c r="BI306" s="110">
        <f>IF(N306="nulová",J306,0)</f>
        <v>0</v>
      </c>
      <c r="BJ306" s="16" t="s">
        <v>21</v>
      </c>
      <c r="BK306" s="110">
        <f>ROUND(I306*H306,2)</f>
        <v>0</v>
      </c>
      <c r="BL306" s="16" t="s">
        <v>240</v>
      </c>
      <c r="BM306" s="233" t="s">
        <v>533</v>
      </c>
    </row>
    <row r="307" spans="1:65" s="2" customFormat="1" ht="11.25">
      <c r="A307" s="34"/>
      <c r="B307" s="35"/>
      <c r="C307" s="36"/>
      <c r="D307" s="236" t="s">
        <v>273</v>
      </c>
      <c r="E307" s="36"/>
      <c r="F307" s="271" t="s">
        <v>532</v>
      </c>
      <c r="G307" s="36"/>
      <c r="H307" s="36"/>
      <c r="I307" s="124"/>
      <c r="J307" s="36"/>
      <c r="K307" s="36"/>
      <c r="L307" s="37"/>
      <c r="M307" s="258"/>
      <c r="N307" s="259"/>
      <c r="O307" s="71"/>
      <c r="P307" s="71"/>
      <c r="Q307" s="71"/>
      <c r="R307" s="71"/>
      <c r="S307" s="71"/>
      <c r="T307" s="72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6" t="s">
        <v>273</v>
      </c>
      <c r="AU307" s="16" t="s">
        <v>89</v>
      </c>
    </row>
    <row r="308" spans="1:65" s="2" customFormat="1" ht="21.75" customHeight="1">
      <c r="A308" s="34"/>
      <c r="B308" s="35"/>
      <c r="C308" s="221" t="s">
        <v>534</v>
      </c>
      <c r="D308" s="221" t="s">
        <v>160</v>
      </c>
      <c r="E308" s="222" t="s">
        <v>535</v>
      </c>
      <c r="F308" s="223" t="s">
        <v>536</v>
      </c>
      <c r="G308" s="224" t="s">
        <v>243</v>
      </c>
      <c r="H308" s="225">
        <v>1</v>
      </c>
      <c r="I308" s="226"/>
      <c r="J308" s="227">
        <f>ROUND(I308*H308,2)</f>
        <v>0</v>
      </c>
      <c r="K308" s="228"/>
      <c r="L308" s="37"/>
      <c r="M308" s="229" t="s">
        <v>1</v>
      </c>
      <c r="N308" s="230" t="s">
        <v>45</v>
      </c>
      <c r="O308" s="71"/>
      <c r="P308" s="231">
        <f>O308*H308</f>
        <v>0</v>
      </c>
      <c r="Q308" s="231">
        <v>0</v>
      </c>
      <c r="R308" s="231">
        <f>Q308*H308</f>
        <v>0</v>
      </c>
      <c r="S308" s="231">
        <v>0</v>
      </c>
      <c r="T308" s="23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33" t="s">
        <v>240</v>
      </c>
      <c r="AT308" s="233" t="s">
        <v>160</v>
      </c>
      <c r="AU308" s="233" t="s">
        <v>89</v>
      </c>
      <c r="AY308" s="16" t="s">
        <v>157</v>
      </c>
      <c r="BE308" s="110">
        <f>IF(N308="základní",J308,0)</f>
        <v>0</v>
      </c>
      <c r="BF308" s="110">
        <f>IF(N308="snížená",J308,0)</f>
        <v>0</v>
      </c>
      <c r="BG308" s="110">
        <f>IF(N308="zákl. přenesená",J308,0)</f>
        <v>0</v>
      </c>
      <c r="BH308" s="110">
        <f>IF(N308="sníž. přenesená",J308,0)</f>
        <v>0</v>
      </c>
      <c r="BI308" s="110">
        <f>IF(N308="nulová",J308,0)</f>
        <v>0</v>
      </c>
      <c r="BJ308" s="16" t="s">
        <v>21</v>
      </c>
      <c r="BK308" s="110">
        <f>ROUND(I308*H308,2)</f>
        <v>0</v>
      </c>
      <c r="BL308" s="16" t="s">
        <v>240</v>
      </c>
      <c r="BM308" s="233" t="s">
        <v>537</v>
      </c>
    </row>
    <row r="309" spans="1:65" s="2" customFormat="1" ht="11.25">
      <c r="A309" s="34"/>
      <c r="B309" s="35"/>
      <c r="C309" s="36"/>
      <c r="D309" s="236" t="s">
        <v>273</v>
      </c>
      <c r="E309" s="36"/>
      <c r="F309" s="271" t="s">
        <v>532</v>
      </c>
      <c r="G309" s="36"/>
      <c r="H309" s="36"/>
      <c r="I309" s="124"/>
      <c r="J309" s="36"/>
      <c r="K309" s="36"/>
      <c r="L309" s="37"/>
      <c r="M309" s="258"/>
      <c r="N309" s="259"/>
      <c r="O309" s="71"/>
      <c r="P309" s="71"/>
      <c r="Q309" s="71"/>
      <c r="R309" s="71"/>
      <c r="S309" s="71"/>
      <c r="T309" s="72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6" t="s">
        <v>273</v>
      </c>
      <c r="AU309" s="16" t="s">
        <v>89</v>
      </c>
    </row>
    <row r="310" spans="1:65" s="2" customFormat="1" ht="21.75" customHeight="1">
      <c r="A310" s="34"/>
      <c r="B310" s="35"/>
      <c r="C310" s="221" t="s">
        <v>538</v>
      </c>
      <c r="D310" s="221" t="s">
        <v>160</v>
      </c>
      <c r="E310" s="222" t="s">
        <v>539</v>
      </c>
      <c r="F310" s="223" t="s">
        <v>540</v>
      </c>
      <c r="G310" s="224" t="s">
        <v>243</v>
      </c>
      <c r="H310" s="225">
        <v>1</v>
      </c>
      <c r="I310" s="226"/>
      <c r="J310" s="227">
        <f>ROUND(I310*H310,2)</f>
        <v>0</v>
      </c>
      <c r="K310" s="228"/>
      <c r="L310" s="37"/>
      <c r="M310" s="229" t="s">
        <v>1</v>
      </c>
      <c r="N310" s="230" t="s">
        <v>45</v>
      </c>
      <c r="O310" s="71"/>
      <c r="P310" s="231">
        <f>O310*H310</f>
        <v>0</v>
      </c>
      <c r="Q310" s="231">
        <v>0</v>
      </c>
      <c r="R310" s="231">
        <f>Q310*H310</f>
        <v>0</v>
      </c>
      <c r="S310" s="231">
        <v>0</v>
      </c>
      <c r="T310" s="23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33" t="s">
        <v>240</v>
      </c>
      <c r="AT310" s="233" t="s">
        <v>160</v>
      </c>
      <c r="AU310" s="233" t="s">
        <v>89</v>
      </c>
      <c r="AY310" s="16" t="s">
        <v>157</v>
      </c>
      <c r="BE310" s="110">
        <f>IF(N310="základní",J310,0)</f>
        <v>0</v>
      </c>
      <c r="BF310" s="110">
        <f>IF(N310="snížená",J310,0)</f>
        <v>0</v>
      </c>
      <c r="BG310" s="110">
        <f>IF(N310="zákl. přenesená",J310,0)</f>
        <v>0</v>
      </c>
      <c r="BH310" s="110">
        <f>IF(N310="sníž. přenesená",J310,0)</f>
        <v>0</v>
      </c>
      <c r="BI310" s="110">
        <f>IF(N310="nulová",J310,0)</f>
        <v>0</v>
      </c>
      <c r="BJ310" s="16" t="s">
        <v>21</v>
      </c>
      <c r="BK310" s="110">
        <f>ROUND(I310*H310,2)</f>
        <v>0</v>
      </c>
      <c r="BL310" s="16" t="s">
        <v>240</v>
      </c>
      <c r="BM310" s="233" t="s">
        <v>541</v>
      </c>
    </row>
    <row r="311" spans="1:65" s="2" customFormat="1" ht="11.25">
      <c r="A311" s="34"/>
      <c r="B311" s="35"/>
      <c r="C311" s="36"/>
      <c r="D311" s="236" t="s">
        <v>273</v>
      </c>
      <c r="E311" s="36"/>
      <c r="F311" s="271" t="s">
        <v>532</v>
      </c>
      <c r="G311" s="36"/>
      <c r="H311" s="36"/>
      <c r="I311" s="124"/>
      <c r="J311" s="36"/>
      <c r="K311" s="36"/>
      <c r="L311" s="37"/>
      <c r="M311" s="258"/>
      <c r="N311" s="259"/>
      <c r="O311" s="71"/>
      <c r="P311" s="71"/>
      <c r="Q311" s="71"/>
      <c r="R311" s="71"/>
      <c r="S311" s="71"/>
      <c r="T311" s="72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T311" s="16" t="s">
        <v>273</v>
      </c>
      <c r="AU311" s="16" t="s">
        <v>89</v>
      </c>
    </row>
    <row r="312" spans="1:65" s="2" customFormat="1" ht="16.5" customHeight="1">
      <c r="A312" s="34"/>
      <c r="B312" s="35"/>
      <c r="C312" s="221" t="s">
        <v>542</v>
      </c>
      <c r="D312" s="221" t="s">
        <v>160</v>
      </c>
      <c r="E312" s="222" t="s">
        <v>543</v>
      </c>
      <c r="F312" s="223" t="s">
        <v>544</v>
      </c>
      <c r="G312" s="224" t="s">
        <v>243</v>
      </c>
      <c r="H312" s="225">
        <v>1</v>
      </c>
      <c r="I312" s="226"/>
      <c r="J312" s="227">
        <f>ROUND(I312*H312,2)</f>
        <v>0</v>
      </c>
      <c r="K312" s="228"/>
      <c r="L312" s="37"/>
      <c r="M312" s="229" t="s">
        <v>1</v>
      </c>
      <c r="N312" s="230" t="s">
        <v>45</v>
      </c>
      <c r="O312" s="71"/>
      <c r="P312" s="231">
        <f>O312*H312</f>
        <v>0</v>
      </c>
      <c r="Q312" s="231">
        <v>0</v>
      </c>
      <c r="R312" s="231">
        <f>Q312*H312</f>
        <v>0</v>
      </c>
      <c r="S312" s="231">
        <v>0</v>
      </c>
      <c r="T312" s="23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33" t="s">
        <v>240</v>
      </c>
      <c r="AT312" s="233" t="s">
        <v>160</v>
      </c>
      <c r="AU312" s="233" t="s">
        <v>89</v>
      </c>
      <c r="AY312" s="16" t="s">
        <v>157</v>
      </c>
      <c r="BE312" s="110">
        <f>IF(N312="základní",J312,0)</f>
        <v>0</v>
      </c>
      <c r="BF312" s="110">
        <f>IF(N312="snížená",J312,0)</f>
        <v>0</v>
      </c>
      <c r="BG312" s="110">
        <f>IF(N312="zákl. přenesená",J312,0)</f>
        <v>0</v>
      </c>
      <c r="BH312" s="110">
        <f>IF(N312="sníž. přenesená",J312,0)</f>
        <v>0</v>
      </c>
      <c r="BI312" s="110">
        <f>IF(N312="nulová",J312,0)</f>
        <v>0</v>
      </c>
      <c r="BJ312" s="16" t="s">
        <v>21</v>
      </c>
      <c r="BK312" s="110">
        <f>ROUND(I312*H312,2)</f>
        <v>0</v>
      </c>
      <c r="BL312" s="16" t="s">
        <v>240</v>
      </c>
      <c r="BM312" s="233" t="s">
        <v>545</v>
      </c>
    </row>
    <row r="313" spans="1:65" s="2" customFormat="1" ht="11.25">
      <c r="A313" s="34"/>
      <c r="B313" s="35"/>
      <c r="C313" s="36"/>
      <c r="D313" s="236" t="s">
        <v>273</v>
      </c>
      <c r="E313" s="36"/>
      <c r="F313" s="271" t="s">
        <v>532</v>
      </c>
      <c r="G313" s="36"/>
      <c r="H313" s="36"/>
      <c r="I313" s="124"/>
      <c r="J313" s="36"/>
      <c r="K313" s="36"/>
      <c r="L313" s="37"/>
      <c r="M313" s="258"/>
      <c r="N313" s="259"/>
      <c r="O313" s="71"/>
      <c r="P313" s="71"/>
      <c r="Q313" s="71"/>
      <c r="R313" s="71"/>
      <c r="S313" s="71"/>
      <c r="T313" s="72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T313" s="16" t="s">
        <v>273</v>
      </c>
      <c r="AU313" s="16" t="s">
        <v>89</v>
      </c>
    </row>
    <row r="314" spans="1:65" s="12" customFormat="1" ht="22.9" customHeight="1">
      <c r="B314" s="205"/>
      <c r="C314" s="206"/>
      <c r="D314" s="207" t="s">
        <v>79</v>
      </c>
      <c r="E314" s="219" t="s">
        <v>546</v>
      </c>
      <c r="F314" s="219" t="s">
        <v>547</v>
      </c>
      <c r="G314" s="206"/>
      <c r="H314" s="206"/>
      <c r="I314" s="209"/>
      <c r="J314" s="220">
        <f>BK314</f>
        <v>0</v>
      </c>
      <c r="K314" s="206"/>
      <c r="L314" s="211"/>
      <c r="M314" s="212"/>
      <c r="N314" s="213"/>
      <c r="O314" s="213"/>
      <c r="P314" s="214">
        <f>SUM(P315:P317)</f>
        <v>0</v>
      </c>
      <c r="Q314" s="213"/>
      <c r="R314" s="214">
        <f>SUM(R315:R317)</f>
        <v>0.12230153999999999</v>
      </c>
      <c r="S314" s="213"/>
      <c r="T314" s="215">
        <f>SUM(T315:T317)</f>
        <v>0</v>
      </c>
      <c r="AR314" s="216" t="s">
        <v>89</v>
      </c>
      <c r="AT314" s="217" t="s">
        <v>79</v>
      </c>
      <c r="AU314" s="217" t="s">
        <v>21</v>
      </c>
      <c r="AY314" s="216" t="s">
        <v>157</v>
      </c>
      <c r="BK314" s="218">
        <f>SUM(BK315:BK317)</f>
        <v>0</v>
      </c>
    </row>
    <row r="315" spans="1:65" s="2" customFormat="1" ht="21.75" customHeight="1">
      <c r="A315" s="34"/>
      <c r="B315" s="35"/>
      <c r="C315" s="221" t="s">
        <v>548</v>
      </c>
      <c r="D315" s="221" t="s">
        <v>160</v>
      </c>
      <c r="E315" s="222" t="s">
        <v>549</v>
      </c>
      <c r="F315" s="223" t="s">
        <v>550</v>
      </c>
      <c r="G315" s="224" t="s">
        <v>170</v>
      </c>
      <c r="H315" s="225">
        <v>1.7729999999999999</v>
      </c>
      <c r="I315" s="226"/>
      <c r="J315" s="227">
        <f>ROUND(I315*H315,2)</f>
        <v>0</v>
      </c>
      <c r="K315" s="228"/>
      <c r="L315" s="37"/>
      <c r="M315" s="229" t="s">
        <v>1</v>
      </c>
      <c r="N315" s="230" t="s">
        <v>45</v>
      </c>
      <c r="O315" s="71"/>
      <c r="P315" s="231">
        <f>O315*H315</f>
        <v>0</v>
      </c>
      <c r="Q315" s="231">
        <v>6.898E-2</v>
      </c>
      <c r="R315" s="231">
        <f>Q315*H315</f>
        <v>0.12230153999999999</v>
      </c>
      <c r="S315" s="231">
        <v>0</v>
      </c>
      <c r="T315" s="23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33" t="s">
        <v>240</v>
      </c>
      <c r="AT315" s="233" t="s">
        <v>160</v>
      </c>
      <c r="AU315" s="233" t="s">
        <v>89</v>
      </c>
      <c r="AY315" s="16" t="s">
        <v>157</v>
      </c>
      <c r="BE315" s="110">
        <f>IF(N315="základní",J315,0)</f>
        <v>0</v>
      </c>
      <c r="BF315" s="110">
        <f>IF(N315="snížená",J315,0)</f>
        <v>0</v>
      </c>
      <c r="BG315" s="110">
        <f>IF(N315="zákl. přenesená",J315,0)</f>
        <v>0</v>
      </c>
      <c r="BH315" s="110">
        <f>IF(N315="sníž. přenesená",J315,0)</f>
        <v>0</v>
      </c>
      <c r="BI315" s="110">
        <f>IF(N315="nulová",J315,0)</f>
        <v>0</v>
      </c>
      <c r="BJ315" s="16" t="s">
        <v>21</v>
      </c>
      <c r="BK315" s="110">
        <f>ROUND(I315*H315,2)</f>
        <v>0</v>
      </c>
      <c r="BL315" s="16" t="s">
        <v>240</v>
      </c>
      <c r="BM315" s="233" t="s">
        <v>551</v>
      </c>
    </row>
    <row r="316" spans="1:65" s="13" customFormat="1" ht="11.25">
      <c r="B316" s="234"/>
      <c r="C316" s="235"/>
      <c r="D316" s="236" t="s">
        <v>166</v>
      </c>
      <c r="E316" s="237" t="s">
        <v>1</v>
      </c>
      <c r="F316" s="238" t="s">
        <v>552</v>
      </c>
      <c r="G316" s="235"/>
      <c r="H316" s="239">
        <v>1.7729999999999999</v>
      </c>
      <c r="I316" s="240"/>
      <c r="J316" s="235"/>
      <c r="K316" s="235"/>
      <c r="L316" s="241"/>
      <c r="M316" s="242"/>
      <c r="N316" s="243"/>
      <c r="O316" s="243"/>
      <c r="P316" s="243"/>
      <c r="Q316" s="243"/>
      <c r="R316" s="243"/>
      <c r="S316" s="243"/>
      <c r="T316" s="244"/>
      <c r="AT316" s="245" t="s">
        <v>166</v>
      </c>
      <c r="AU316" s="245" t="s">
        <v>89</v>
      </c>
      <c r="AV316" s="13" t="s">
        <v>89</v>
      </c>
      <c r="AW316" s="13" t="s">
        <v>35</v>
      </c>
      <c r="AX316" s="13" t="s">
        <v>21</v>
      </c>
      <c r="AY316" s="245" t="s">
        <v>157</v>
      </c>
    </row>
    <row r="317" spans="1:65" s="2" customFormat="1" ht="21.75" customHeight="1">
      <c r="A317" s="34"/>
      <c r="B317" s="35"/>
      <c r="C317" s="221" t="s">
        <v>553</v>
      </c>
      <c r="D317" s="221" t="s">
        <v>160</v>
      </c>
      <c r="E317" s="222" t="s">
        <v>554</v>
      </c>
      <c r="F317" s="223" t="s">
        <v>555</v>
      </c>
      <c r="G317" s="224" t="s">
        <v>556</v>
      </c>
      <c r="H317" s="272"/>
      <c r="I317" s="226"/>
      <c r="J317" s="227">
        <f>ROUND(I317*H317,2)</f>
        <v>0</v>
      </c>
      <c r="K317" s="228"/>
      <c r="L317" s="37"/>
      <c r="M317" s="229" t="s">
        <v>1</v>
      </c>
      <c r="N317" s="230" t="s">
        <v>45</v>
      </c>
      <c r="O317" s="71"/>
      <c r="P317" s="231">
        <f>O317*H317</f>
        <v>0</v>
      </c>
      <c r="Q317" s="231">
        <v>0</v>
      </c>
      <c r="R317" s="231">
        <f>Q317*H317</f>
        <v>0</v>
      </c>
      <c r="S317" s="231">
        <v>0</v>
      </c>
      <c r="T317" s="23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33" t="s">
        <v>240</v>
      </c>
      <c r="AT317" s="233" t="s">
        <v>160</v>
      </c>
      <c r="AU317" s="233" t="s">
        <v>89</v>
      </c>
      <c r="AY317" s="16" t="s">
        <v>157</v>
      </c>
      <c r="BE317" s="110">
        <f>IF(N317="základní",J317,0)</f>
        <v>0</v>
      </c>
      <c r="BF317" s="110">
        <f>IF(N317="snížená",J317,0)</f>
        <v>0</v>
      </c>
      <c r="BG317" s="110">
        <f>IF(N317="zákl. přenesená",J317,0)</f>
        <v>0</v>
      </c>
      <c r="BH317" s="110">
        <f>IF(N317="sníž. přenesená",J317,0)</f>
        <v>0</v>
      </c>
      <c r="BI317" s="110">
        <f>IF(N317="nulová",J317,0)</f>
        <v>0</v>
      </c>
      <c r="BJ317" s="16" t="s">
        <v>21</v>
      </c>
      <c r="BK317" s="110">
        <f>ROUND(I317*H317,2)</f>
        <v>0</v>
      </c>
      <c r="BL317" s="16" t="s">
        <v>240</v>
      </c>
      <c r="BM317" s="233" t="s">
        <v>557</v>
      </c>
    </row>
    <row r="318" spans="1:65" s="12" customFormat="1" ht="22.9" customHeight="1">
      <c r="B318" s="205"/>
      <c r="C318" s="206"/>
      <c r="D318" s="207" t="s">
        <v>79</v>
      </c>
      <c r="E318" s="219" t="s">
        <v>558</v>
      </c>
      <c r="F318" s="219" t="s">
        <v>559</v>
      </c>
      <c r="G318" s="206"/>
      <c r="H318" s="206"/>
      <c r="I318" s="209"/>
      <c r="J318" s="220">
        <f>BK318</f>
        <v>0</v>
      </c>
      <c r="K318" s="206"/>
      <c r="L318" s="211"/>
      <c r="M318" s="212"/>
      <c r="N318" s="213"/>
      <c r="O318" s="213"/>
      <c r="P318" s="214">
        <f>SUM(P319:P320)</f>
        <v>0</v>
      </c>
      <c r="Q318" s="213"/>
      <c r="R318" s="214">
        <f>SUM(R319:R320)</f>
        <v>7.1000000000000002E-4</v>
      </c>
      <c r="S318" s="213"/>
      <c r="T318" s="215">
        <f>SUM(T319:T320)</f>
        <v>0</v>
      </c>
      <c r="AR318" s="216" t="s">
        <v>89</v>
      </c>
      <c r="AT318" s="217" t="s">
        <v>79</v>
      </c>
      <c r="AU318" s="217" t="s">
        <v>21</v>
      </c>
      <c r="AY318" s="216" t="s">
        <v>157</v>
      </c>
      <c r="BK318" s="218">
        <f>SUM(BK319:BK320)</f>
        <v>0</v>
      </c>
    </row>
    <row r="319" spans="1:65" s="2" customFormat="1" ht="44.25" customHeight="1">
      <c r="A319" s="34"/>
      <c r="B319" s="35"/>
      <c r="C319" s="221" t="s">
        <v>560</v>
      </c>
      <c r="D319" s="221" t="s">
        <v>160</v>
      </c>
      <c r="E319" s="222" t="s">
        <v>561</v>
      </c>
      <c r="F319" s="223" t="s">
        <v>562</v>
      </c>
      <c r="G319" s="224" t="s">
        <v>170</v>
      </c>
      <c r="H319" s="225">
        <v>14.2</v>
      </c>
      <c r="I319" s="226"/>
      <c r="J319" s="227">
        <f>ROUND(I319*H319,2)</f>
        <v>0</v>
      </c>
      <c r="K319" s="228"/>
      <c r="L319" s="37"/>
      <c r="M319" s="229" t="s">
        <v>1</v>
      </c>
      <c r="N319" s="230" t="s">
        <v>45</v>
      </c>
      <c r="O319" s="71"/>
      <c r="P319" s="231">
        <f>O319*H319</f>
        <v>0</v>
      </c>
      <c r="Q319" s="231">
        <v>5.0000000000000002E-5</v>
      </c>
      <c r="R319" s="231">
        <f>Q319*H319</f>
        <v>7.1000000000000002E-4</v>
      </c>
      <c r="S319" s="231">
        <v>0</v>
      </c>
      <c r="T319" s="23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33" t="s">
        <v>240</v>
      </c>
      <c r="AT319" s="233" t="s">
        <v>160</v>
      </c>
      <c r="AU319" s="233" t="s">
        <v>89</v>
      </c>
      <c r="AY319" s="16" t="s">
        <v>157</v>
      </c>
      <c r="BE319" s="110">
        <f>IF(N319="základní",J319,0)</f>
        <v>0</v>
      </c>
      <c r="BF319" s="110">
        <f>IF(N319="snížená",J319,0)</f>
        <v>0</v>
      </c>
      <c r="BG319" s="110">
        <f>IF(N319="zákl. přenesená",J319,0)</f>
        <v>0</v>
      </c>
      <c r="BH319" s="110">
        <f>IF(N319="sníž. přenesená",J319,0)</f>
        <v>0</v>
      </c>
      <c r="BI319" s="110">
        <f>IF(N319="nulová",J319,0)</f>
        <v>0</v>
      </c>
      <c r="BJ319" s="16" t="s">
        <v>21</v>
      </c>
      <c r="BK319" s="110">
        <f>ROUND(I319*H319,2)</f>
        <v>0</v>
      </c>
      <c r="BL319" s="16" t="s">
        <v>240</v>
      </c>
      <c r="BM319" s="233" t="s">
        <v>563</v>
      </c>
    </row>
    <row r="320" spans="1:65" s="2" customFormat="1" ht="21.75" customHeight="1">
      <c r="A320" s="34"/>
      <c r="B320" s="35"/>
      <c r="C320" s="221" t="s">
        <v>564</v>
      </c>
      <c r="D320" s="221" t="s">
        <v>160</v>
      </c>
      <c r="E320" s="222" t="s">
        <v>565</v>
      </c>
      <c r="F320" s="223" t="s">
        <v>566</v>
      </c>
      <c r="G320" s="224" t="s">
        <v>556</v>
      </c>
      <c r="H320" s="272"/>
      <c r="I320" s="226"/>
      <c r="J320" s="227">
        <f>ROUND(I320*H320,2)</f>
        <v>0</v>
      </c>
      <c r="K320" s="228"/>
      <c r="L320" s="37"/>
      <c r="M320" s="229" t="s">
        <v>1</v>
      </c>
      <c r="N320" s="230" t="s">
        <v>45</v>
      </c>
      <c r="O320" s="71"/>
      <c r="P320" s="231">
        <f>O320*H320</f>
        <v>0</v>
      </c>
      <c r="Q320" s="231">
        <v>0</v>
      </c>
      <c r="R320" s="231">
        <f>Q320*H320</f>
        <v>0</v>
      </c>
      <c r="S320" s="231">
        <v>0</v>
      </c>
      <c r="T320" s="23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33" t="s">
        <v>240</v>
      </c>
      <c r="AT320" s="233" t="s">
        <v>160</v>
      </c>
      <c r="AU320" s="233" t="s">
        <v>89</v>
      </c>
      <c r="AY320" s="16" t="s">
        <v>157</v>
      </c>
      <c r="BE320" s="110">
        <f>IF(N320="základní",J320,0)</f>
        <v>0</v>
      </c>
      <c r="BF320" s="110">
        <f>IF(N320="snížená",J320,0)</f>
        <v>0</v>
      </c>
      <c r="BG320" s="110">
        <f>IF(N320="zákl. přenesená",J320,0)</f>
        <v>0</v>
      </c>
      <c r="BH320" s="110">
        <f>IF(N320="sníž. přenesená",J320,0)</f>
        <v>0</v>
      </c>
      <c r="BI320" s="110">
        <f>IF(N320="nulová",J320,0)</f>
        <v>0</v>
      </c>
      <c r="BJ320" s="16" t="s">
        <v>21</v>
      </c>
      <c r="BK320" s="110">
        <f>ROUND(I320*H320,2)</f>
        <v>0</v>
      </c>
      <c r="BL320" s="16" t="s">
        <v>240</v>
      </c>
      <c r="BM320" s="233" t="s">
        <v>567</v>
      </c>
    </row>
    <row r="321" spans="1:65" s="12" customFormat="1" ht="22.9" customHeight="1">
      <c r="B321" s="205"/>
      <c r="C321" s="206"/>
      <c r="D321" s="207" t="s">
        <v>79</v>
      </c>
      <c r="E321" s="219" t="s">
        <v>568</v>
      </c>
      <c r="F321" s="219" t="s">
        <v>569</v>
      </c>
      <c r="G321" s="206"/>
      <c r="H321" s="206"/>
      <c r="I321" s="209"/>
      <c r="J321" s="220">
        <f>BK321</f>
        <v>0</v>
      </c>
      <c r="K321" s="206"/>
      <c r="L321" s="211"/>
      <c r="M321" s="212"/>
      <c r="N321" s="213"/>
      <c r="O321" s="213"/>
      <c r="P321" s="214">
        <f>SUM(P322:P326)</f>
        <v>0</v>
      </c>
      <c r="Q321" s="213"/>
      <c r="R321" s="214">
        <f>SUM(R322:R326)</f>
        <v>0.12017599999999999</v>
      </c>
      <c r="S321" s="213"/>
      <c r="T321" s="215">
        <f>SUM(T322:T326)</f>
        <v>0</v>
      </c>
      <c r="AR321" s="216" t="s">
        <v>89</v>
      </c>
      <c r="AT321" s="217" t="s">
        <v>79</v>
      </c>
      <c r="AU321" s="217" t="s">
        <v>21</v>
      </c>
      <c r="AY321" s="216" t="s">
        <v>157</v>
      </c>
      <c r="BK321" s="218">
        <f>SUM(BK322:BK326)</f>
        <v>0</v>
      </c>
    </row>
    <row r="322" spans="1:65" s="2" customFormat="1" ht="21.75" customHeight="1">
      <c r="A322" s="34"/>
      <c r="B322" s="35"/>
      <c r="C322" s="221" t="s">
        <v>570</v>
      </c>
      <c r="D322" s="221" t="s">
        <v>160</v>
      </c>
      <c r="E322" s="222" t="s">
        <v>571</v>
      </c>
      <c r="F322" s="223" t="s">
        <v>572</v>
      </c>
      <c r="G322" s="224" t="s">
        <v>170</v>
      </c>
      <c r="H322" s="225">
        <v>11.6</v>
      </c>
      <c r="I322" s="226"/>
      <c r="J322" s="227">
        <f>ROUND(I322*H322,2)</f>
        <v>0</v>
      </c>
      <c r="K322" s="228"/>
      <c r="L322" s="37"/>
      <c r="M322" s="229" t="s">
        <v>1</v>
      </c>
      <c r="N322" s="230" t="s">
        <v>45</v>
      </c>
      <c r="O322" s="71"/>
      <c r="P322" s="231">
        <f>O322*H322</f>
        <v>0</v>
      </c>
      <c r="Q322" s="231">
        <v>3.6000000000000002E-4</v>
      </c>
      <c r="R322" s="231">
        <f>Q322*H322</f>
        <v>4.176E-3</v>
      </c>
      <c r="S322" s="231">
        <v>0</v>
      </c>
      <c r="T322" s="23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33" t="s">
        <v>240</v>
      </c>
      <c r="AT322" s="233" t="s">
        <v>160</v>
      </c>
      <c r="AU322" s="233" t="s">
        <v>89</v>
      </c>
      <c r="AY322" s="16" t="s">
        <v>157</v>
      </c>
      <c r="BE322" s="110">
        <f>IF(N322="základní",J322,0)</f>
        <v>0</v>
      </c>
      <c r="BF322" s="110">
        <f>IF(N322="snížená",J322,0)</f>
        <v>0</v>
      </c>
      <c r="BG322" s="110">
        <f>IF(N322="zákl. přenesená",J322,0)</f>
        <v>0</v>
      </c>
      <c r="BH322" s="110">
        <f>IF(N322="sníž. přenesená",J322,0)</f>
        <v>0</v>
      </c>
      <c r="BI322" s="110">
        <f>IF(N322="nulová",J322,0)</f>
        <v>0</v>
      </c>
      <c r="BJ322" s="16" t="s">
        <v>21</v>
      </c>
      <c r="BK322" s="110">
        <f>ROUND(I322*H322,2)</f>
        <v>0</v>
      </c>
      <c r="BL322" s="16" t="s">
        <v>240</v>
      </c>
      <c r="BM322" s="233" t="s">
        <v>573</v>
      </c>
    </row>
    <row r="323" spans="1:65" s="13" customFormat="1" ht="11.25">
      <c r="B323" s="234"/>
      <c r="C323" s="235"/>
      <c r="D323" s="236" t="s">
        <v>166</v>
      </c>
      <c r="E323" s="237" t="s">
        <v>1</v>
      </c>
      <c r="F323" s="238" t="s">
        <v>574</v>
      </c>
      <c r="G323" s="235"/>
      <c r="H323" s="239">
        <v>11.6</v>
      </c>
      <c r="I323" s="240"/>
      <c r="J323" s="235"/>
      <c r="K323" s="235"/>
      <c r="L323" s="241"/>
      <c r="M323" s="242"/>
      <c r="N323" s="243"/>
      <c r="O323" s="243"/>
      <c r="P323" s="243"/>
      <c r="Q323" s="243"/>
      <c r="R323" s="243"/>
      <c r="S323" s="243"/>
      <c r="T323" s="244"/>
      <c r="AT323" s="245" t="s">
        <v>166</v>
      </c>
      <c r="AU323" s="245" t="s">
        <v>89</v>
      </c>
      <c r="AV323" s="13" t="s">
        <v>89</v>
      </c>
      <c r="AW323" s="13" t="s">
        <v>35</v>
      </c>
      <c r="AX323" s="13" t="s">
        <v>80</v>
      </c>
      <c r="AY323" s="245" t="s">
        <v>157</v>
      </c>
    </row>
    <row r="324" spans="1:65" s="14" customFormat="1" ht="11.25">
      <c r="B324" s="260"/>
      <c r="C324" s="261"/>
      <c r="D324" s="236" t="s">
        <v>166</v>
      </c>
      <c r="E324" s="262" t="s">
        <v>1</v>
      </c>
      <c r="F324" s="263" t="s">
        <v>194</v>
      </c>
      <c r="G324" s="261"/>
      <c r="H324" s="264">
        <v>11.6</v>
      </c>
      <c r="I324" s="265"/>
      <c r="J324" s="261"/>
      <c r="K324" s="261"/>
      <c r="L324" s="266"/>
      <c r="M324" s="267"/>
      <c r="N324" s="268"/>
      <c r="O324" s="268"/>
      <c r="P324" s="268"/>
      <c r="Q324" s="268"/>
      <c r="R324" s="268"/>
      <c r="S324" s="268"/>
      <c r="T324" s="269"/>
      <c r="AT324" s="270" t="s">
        <v>166</v>
      </c>
      <c r="AU324" s="270" t="s">
        <v>89</v>
      </c>
      <c r="AV324" s="14" t="s">
        <v>164</v>
      </c>
      <c r="AW324" s="14" t="s">
        <v>35</v>
      </c>
      <c r="AX324" s="14" t="s">
        <v>21</v>
      </c>
      <c r="AY324" s="270" t="s">
        <v>157</v>
      </c>
    </row>
    <row r="325" spans="1:65" s="2" customFormat="1" ht="16.5" customHeight="1">
      <c r="A325" s="34"/>
      <c r="B325" s="35"/>
      <c r="C325" s="246" t="s">
        <v>575</v>
      </c>
      <c r="D325" s="246" t="s">
        <v>179</v>
      </c>
      <c r="E325" s="247" t="s">
        <v>576</v>
      </c>
      <c r="F325" s="248" t="s">
        <v>577</v>
      </c>
      <c r="G325" s="249" t="s">
        <v>170</v>
      </c>
      <c r="H325" s="250">
        <v>11.6</v>
      </c>
      <c r="I325" s="251"/>
      <c r="J325" s="252">
        <f>ROUND(I325*H325,2)</f>
        <v>0</v>
      </c>
      <c r="K325" s="253"/>
      <c r="L325" s="254"/>
      <c r="M325" s="255" t="s">
        <v>1</v>
      </c>
      <c r="N325" s="256" t="s">
        <v>45</v>
      </c>
      <c r="O325" s="71"/>
      <c r="P325" s="231">
        <f>O325*H325</f>
        <v>0</v>
      </c>
      <c r="Q325" s="231">
        <v>0.01</v>
      </c>
      <c r="R325" s="231">
        <f>Q325*H325</f>
        <v>0.11599999999999999</v>
      </c>
      <c r="S325" s="231">
        <v>0</v>
      </c>
      <c r="T325" s="23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33" t="s">
        <v>278</v>
      </c>
      <c r="AT325" s="233" t="s">
        <v>179</v>
      </c>
      <c r="AU325" s="233" t="s">
        <v>89</v>
      </c>
      <c r="AY325" s="16" t="s">
        <v>157</v>
      </c>
      <c r="BE325" s="110">
        <f>IF(N325="základní",J325,0)</f>
        <v>0</v>
      </c>
      <c r="BF325" s="110">
        <f>IF(N325="snížená",J325,0)</f>
        <v>0</v>
      </c>
      <c r="BG325" s="110">
        <f>IF(N325="zákl. přenesená",J325,0)</f>
        <v>0</v>
      </c>
      <c r="BH325" s="110">
        <f>IF(N325="sníž. přenesená",J325,0)</f>
        <v>0</v>
      </c>
      <c r="BI325" s="110">
        <f>IF(N325="nulová",J325,0)</f>
        <v>0</v>
      </c>
      <c r="BJ325" s="16" t="s">
        <v>21</v>
      </c>
      <c r="BK325" s="110">
        <f>ROUND(I325*H325,2)</f>
        <v>0</v>
      </c>
      <c r="BL325" s="16" t="s">
        <v>240</v>
      </c>
      <c r="BM325" s="233" t="s">
        <v>578</v>
      </c>
    </row>
    <row r="326" spans="1:65" s="2" customFormat="1" ht="21.75" customHeight="1">
      <c r="A326" s="34"/>
      <c r="B326" s="35"/>
      <c r="C326" s="221" t="s">
        <v>579</v>
      </c>
      <c r="D326" s="221" t="s">
        <v>160</v>
      </c>
      <c r="E326" s="222" t="s">
        <v>580</v>
      </c>
      <c r="F326" s="223" t="s">
        <v>581</v>
      </c>
      <c r="G326" s="224" t="s">
        <v>556</v>
      </c>
      <c r="H326" s="272"/>
      <c r="I326" s="226"/>
      <c r="J326" s="227">
        <f>ROUND(I326*H326,2)</f>
        <v>0</v>
      </c>
      <c r="K326" s="228"/>
      <c r="L326" s="37"/>
      <c r="M326" s="229" t="s">
        <v>1</v>
      </c>
      <c r="N326" s="230" t="s">
        <v>45</v>
      </c>
      <c r="O326" s="71"/>
      <c r="P326" s="231">
        <f>O326*H326</f>
        <v>0</v>
      </c>
      <c r="Q326" s="231">
        <v>0</v>
      </c>
      <c r="R326" s="231">
        <f>Q326*H326</f>
        <v>0</v>
      </c>
      <c r="S326" s="231">
        <v>0</v>
      </c>
      <c r="T326" s="23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33" t="s">
        <v>240</v>
      </c>
      <c r="AT326" s="233" t="s">
        <v>160</v>
      </c>
      <c r="AU326" s="233" t="s">
        <v>89</v>
      </c>
      <c r="AY326" s="16" t="s">
        <v>157</v>
      </c>
      <c r="BE326" s="110">
        <f>IF(N326="základní",J326,0)</f>
        <v>0</v>
      </c>
      <c r="BF326" s="110">
        <f>IF(N326="snížená",J326,0)</f>
        <v>0</v>
      </c>
      <c r="BG326" s="110">
        <f>IF(N326="zákl. přenesená",J326,0)</f>
        <v>0</v>
      </c>
      <c r="BH326" s="110">
        <f>IF(N326="sníž. přenesená",J326,0)</f>
        <v>0</v>
      </c>
      <c r="BI326" s="110">
        <f>IF(N326="nulová",J326,0)</f>
        <v>0</v>
      </c>
      <c r="BJ326" s="16" t="s">
        <v>21</v>
      </c>
      <c r="BK326" s="110">
        <f>ROUND(I326*H326,2)</f>
        <v>0</v>
      </c>
      <c r="BL326" s="16" t="s">
        <v>240</v>
      </c>
      <c r="BM326" s="233" t="s">
        <v>582</v>
      </c>
    </row>
    <row r="327" spans="1:65" s="12" customFormat="1" ht="22.9" customHeight="1">
      <c r="B327" s="205"/>
      <c r="C327" s="206"/>
      <c r="D327" s="207" t="s">
        <v>79</v>
      </c>
      <c r="E327" s="219" t="s">
        <v>583</v>
      </c>
      <c r="F327" s="219" t="s">
        <v>584</v>
      </c>
      <c r="G327" s="206"/>
      <c r="H327" s="206"/>
      <c r="I327" s="209"/>
      <c r="J327" s="220">
        <f>BK327</f>
        <v>0</v>
      </c>
      <c r="K327" s="206"/>
      <c r="L327" s="211"/>
      <c r="M327" s="212"/>
      <c r="N327" s="213"/>
      <c r="O327" s="213"/>
      <c r="P327" s="214">
        <f>SUM(P328:P333)</f>
        <v>0</v>
      </c>
      <c r="Q327" s="213"/>
      <c r="R327" s="214">
        <f>SUM(R328:R333)</f>
        <v>0.27876000000000001</v>
      </c>
      <c r="S327" s="213"/>
      <c r="T327" s="215">
        <f>SUM(T328:T333)</f>
        <v>0</v>
      </c>
      <c r="AR327" s="216" t="s">
        <v>89</v>
      </c>
      <c r="AT327" s="217" t="s">
        <v>79</v>
      </c>
      <c r="AU327" s="217" t="s">
        <v>21</v>
      </c>
      <c r="AY327" s="216" t="s">
        <v>157</v>
      </c>
      <c r="BK327" s="218">
        <f>SUM(BK328:BK333)</f>
        <v>0</v>
      </c>
    </row>
    <row r="328" spans="1:65" s="2" customFormat="1" ht="21.75" customHeight="1">
      <c r="A328" s="34"/>
      <c r="B328" s="35"/>
      <c r="C328" s="221" t="s">
        <v>585</v>
      </c>
      <c r="D328" s="221" t="s">
        <v>160</v>
      </c>
      <c r="E328" s="222" t="s">
        <v>586</v>
      </c>
      <c r="F328" s="223" t="s">
        <v>587</v>
      </c>
      <c r="G328" s="224" t="s">
        <v>170</v>
      </c>
      <c r="H328" s="225">
        <v>27.6</v>
      </c>
      <c r="I328" s="226"/>
      <c r="J328" s="227">
        <f>ROUND(I328*H328,2)</f>
        <v>0</v>
      </c>
      <c r="K328" s="228"/>
      <c r="L328" s="37"/>
      <c r="M328" s="229" t="s">
        <v>1</v>
      </c>
      <c r="N328" s="230" t="s">
        <v>45</v>
      </c>
      <c r="O328" s="71"/>
      <c r="P328" s="231">
        <f>O328*H328</f>
        <v>0</v>
      </c>
      <c r="Q328" s="231">
        <v>7.4999999999999997E-3</v>
      </c>
      <c r="R328" s="231">
        <f>Q328*H328</f>
        <v>0.20699999999999999</v>
      </c>
      <c r="S328" s="231">
        <v>0</v>
      </c>
      <c r="T328" s="23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33" t="s">
        <v>240</v>
      </c>
      <c r="AT328" s="233" t="s">
        <v>160</v>
      </c>
      <c r="AU328" s="233" t="s">
        <v>89</v>
      </c>
      <c r="AY328" s="16" t="s">
        <v>157</v>
      </c>
      <c r="BE328" s="110">
        <f>IF(N328="základní",J328,0)</f>
        <v>0</v>
      </c>
      <c r="BF328" s="110">
        <f>IF(N328="snížená",J328,0)</f>
        <v>0</v>
      </c>
      <c r="BG328" s="110">
        <f>IF(N328="zákl. přenesená",J328,0)</f>
        <v>0</v>
      </c>
      <c r="BH328" s="110">
        <f>IF(N328="sníž. přenesená",J328,0)</f>
        <v>0</v>
      </c>
      <c r="BI328" s="110">
        <f>IF(N328="nulová",J328,0)</f>
        <v>0</v>
      </c>
      <c r="BJ328" s="16" t="s">
        <v>21</v>
      </c>
      <c r="BK328" s="110">
        <f>ROUND(I328*H328,2)</f>
        <v>0</v>
      </c>
      <c r="BL328" s="16" t="s">
        <v>240</v>
      </c>
      <c r="BM328" s="233" t="s">
        <v>588</v>
      </c>
    </row>
    <row r="329" spans="1:65" s="2" customFormat="1" ht="16.5" customHeight="1">
      <c r="A329" s="34"/>
      <c r="B329" s="35"/>
      <c r="C329" s="221" t="s">
        <v>589</v>
      </c>
      <c r="D329" s="221" t="s">
        <v>160</v>
      </c>
      <c r="E329" s="222" t="s">
        <v>590</v>
      </c>
      <c r="F329" s="223" t="s">
        <v>591</v>
      </c>
      <c r="G329" s="224" t="s">
        <v>170</v>
      </c>
      <c r="H329" s="225">
        <v>55.2</v>
      </c>
      <c r="I329" s="226"/>
      <c r="J329" s="227">
        <f>ROUND(I329*H329,2)</f>
        <v>0</v>
      </c>
      <c r="K329" s="228"/>
      <c r="L329" s="37"/>
      <c r="M329" s="229" t="s">
        <v>1</v>
      </c>
      <c r="N329" s="230" t="s">
        <v>45</v>
      </c>
      <c r="O329" s="71"/>
      <c r="P329" s="231">
        <f>O329*H329</f>
        <v>0</v>
      </c>
      <c r="Q329" s="231">
        <v>1.1999999999999999E-3</v>
      </c>
      <c r="R329" s="231">
        <f>Q329*H329</f>
        <v>6.6239999999999993E-2</v>
      </c>
      <c r="S329" s="231">
        <v>0</v>
      </c>
      <c r="T329" s="23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33" t="s">
        <v>240</v>
      </c>
      <c r="AT329" s="233" t="s">
        <v>160</v>
      </c>
      <c r="AU329" s="233" t="s">
        <v>89</v>
      </c>
      <c r="AY329" s="16" t="s">
        <v>157</v>
      </c>
      <c r="BE329" s="110">
        <f>IF(N329="základní",J329,0)</f>
        <v>0</v>
      </c>
      <c r="BF329" s="110">
        <f>IF(N329="snížená",J329,0)</f>
        <v>0</v>
      </c>
      <c r="BG329" s="110">
        <f>IF(N329="zákl. přenesená",J329,0)</f>
        <v>0</v>
      </c>
      <c r="BH329" s="110">
        <f>IF(N329="sníž. přenesená",J329,0)</f>
        <v>0</v>
      </c>
      <c r="BI329" s="110">
        <f>IF(N329="nulová",J329,0)</f>
        <v>0</v>
      </c>
      <c r="BJ329" s="16" t="s">
        <v>21</v>
      </c>
      <c r="BK329" s="110">
        <f>ROUND(I329*H329,2)</f>
        <v>0</v>
      </c>
      <c r="BL329" s="16" t="s">
        <v>240</v>
      </c>
      <c r="BM329" s="233" t="s">
        <v>592</v>
      </c>
    </row>
    <row r="330" spans="1:65" s="13" customFormat="1" ht="11.25">
      <c r="B330" s="234"/>
      <c r="C330" s="235"/>
      <c r="D330" s="236" t="s">
        <v>166</v>
      </c>
      <c r="E330" s="237" t="s">
        <v>1</v>
      </c>
      <c r="F330" s="238" t="s">
        <v>593</v>
      </c>
      <c r="G330" s="235"/>
      <c r="H330" s="239">
        <v>55.2</v>
      </c>
      <c r="I330" s="240"/>
      <c r="J330" s="235"/>
      <c r="K330" s="235"/>
      <c r="L330" s="241"/>
      <c r="M330" s="242"/>
      <c r="N330" s="243"/>
      <c r="O330" s="243"/>
      <c r="P330" s="243"/>
      <c r="Q330" s="243"/>
      <c r="R330" s="243"/>
      <c r="S330" s="243"/>
      <c r="T330" s="244"/>
      <c r="AT330" s="245" t="s">
        <v>166</v>
      </c>
      <c r="AU330" s="245" t="s">
        <v>89</v>
      </c>
      <c r="AV330" s="13" t="s">
        <v>89</v>
      </c>
      <c r="AW330" s="13" t="s">
        <v>35</v>
      </c>
      <c r="AX330" s="13" t="s">
        <v>21</v>
      </c>
      <c r="AY330" s="245" t="s">
        <v>157</v>
      </c>
    </row>
    <row r="331" spans="1:65" s="2" customFormat="1" ht="16.5" customHeight="1">
      <c r="A331" s="34"/>
      <c r="B331" s="35"/>
      <c r="C331" s="221" t="s">
        <v>594</v>
      </c>
      <c r="D331" s="221" t="s">
        <v>160</v>
      </c>
      <c r="E331" s="222" t="s">
        <v>595</v>
      </c>
      <c r="F331" s="223" t="s">
        <v>596</v>
      </c>
      <c r="G331" s="224" t="s">
        <v>170</v>
      </c>
      <c r="H331" s="225">
        <v>55.2</v>
      </c>
      <c r="I331" s="226"/>
      <c r="J331" s="227">
        <f>ROUND(I331*H331,2)</f>
        <v>0</v>
      </c>
      <c r="K331" s="228"/>
      <c r="L331" s="37"/>
      <c r="M331" s="229" t="s">
        <v>1</v>
      </c>
      <c r="N331" s="230" t="s">
        <v>45</v>
      </c>
      <c r="O331" s="71"/>
      <c r="P331" s="231">
        <f>O331*H331</f>
        <v>0</v>
      </c>
      <c r="Q331" s="231">
        <v>1E-4</v>
      </c>
      <c r="R331" s="231">
        <f>Q331*H331</f>
        <v>5.5200000000000006E-3</v>
      </c>
      <c r="S331" s="231">
        <v>0</v>
      </c>
      <c r="T331" s="23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33" t="s">
        <v>240</v>
      </c>
      <c r="AT331" s="233" t="s">
        <v>160</v>
      </c>
      <c r="AU331" s="233" t="s">
        <v>89</v>
      </c>
      <c r="AY331" s="16" t="s">
        <v>157</v>
      </c>
      <c r="BE331" s="110">
        <f>IF(N331="základní",J331,0)</f>
        <v>0</v>
      </c>
      <c r="BF331" s="110">
        <f>IF(N331="snížená",J331,0)</f>
        <v>0</v>
      </c>
      <c r="BG331" s="110">
        <f>IF(N331="zákl. přenesená",J331,0)</f>
        <v>0</v>
      </c>
      <c r="BH331" s="110">
        <f>IF(N331="sníž. přenesená",J331,0)</f>
        <v>0</v>
      </c>
      <c r="BI331" s="110">
        <f>IF(N331="nulová",J331,0)</f>
        <v>0</v>
      </c>
      <c r="BJ331" s="16" t="s">
        <v>21</v>
      </c>
      <c r="BK331" s="110">
        <f>ROUND(I331*H331,2)</f>
        <v>0</v>
      </c>
      <c r="BL331" s="16" t="s">
        <v>240</v>
      </c>
      <c r="BM331" s="233" t="s">
        <v>597</v>
      </c>
    </row>
    <row r="332" spans="1:65" s="13" customFormat="1" ht="11.25">
      <c r="B332" s="234"/>
      <c r="C332" s="235"/>
      <c r="D332" s="236" t="s">
        <v>166</v>
      </c>
      <c r="E332" s="237" t="s">
        <v>1</v>
      </c>
      <c r="F332" s="238" t="s">
        <v>593</v>
      </c>
      <c r="G332" s="235"/>
      <c r="H332" s="239">
        <v>55.2</v>
      </c>
      <c r="I332" s="240"/>
      <c r="J332" s="235"/>
      <c r="K332" s="235"/>
      <c r="L332" s="241"/>
      <c r="M332" s="242"/>
      <c r="N332" s="243"/>
      <c r="O332" s="243"/>
      <c r="P332" s="243"/>
      <c r="Q332" s="243"/>
      <c r="R332" s="243"/>
      <c r="S332" s="243"/>
      <c r="T332" s="244"/>
      <c r="AT332" s="245" t="s">
        <v>166</v>
      </c>
      <c r="AU332" s="245" t="s">
        <v>89</v>
      </c>
      <c r="AV332" s="13" t="s">
        <v>89</v>
      </c>
      <c r="AW332" s="13" t="s">
        <v>35</v>
      </c>
      <c r="AX332" s="13" t="s">
        <v>21</v>
      </c>
      <c r="AY332" s="245" t="s">
        <v>157</v>
      </c>
    </row>
    <row r="333" spans="1:65" s="2" customFormat="1" ht="21.75" customHeight="1">
      <c r="A333" s="34"/>
      <c r="B333" s="35"/>
      <c r="C333" s="221" t="s">
        <v>598</v>
      </c>
      <c r="D333" s="221" t="s">
        <v>160</v>
      </c>
      <c r="E333" s="222" t="s">
        <v>599</v>
      </c>
      <c r="F333" s="223" t="s">
        <v>600</v>
      </c>
      <c r="G333" s="224" t="s">
        <v>556</v>
      </c>
      <c r="H333" s="272"/>
      <c r="I333" s="226"/>
      <c r="J333" s="227">
        <f>ROUND(I333*H333,2)</f>
        <v>0</v>
      </c>
      <c r="K333" s="228"/>
      <c r="L333" s="37"/>
      <c r="M333" s="229" t="s">
        <v>1</v>
      </c>
      <c r="N333" s="230" t="s">
        <v>45</v>
      </c>
      <c r="O333" s="71"/>
      <c r="P333" s="231">
        <f>O333*H333</f>
        <v>0</v>
      </c>
      <c r="Q333" s="231">
        <v>0</v>
      </c>
      <c r="R333" s="231">
        <f>Q333*H333</f>
        <v>0</v>
      </c>
      <c r="S333" s="231">
        <v>0</v>
      </c>
      <c r="T333" s="23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33" t="s">
        <v>240</v>
      </c>
      <c r="AT333" s="233" t="s">
        <v>160</v>
      </c>
      <c r="AU333" s="233" t="s">
        <v>89</v>
      </c>
      <c r="AY333" s="16" t="s">
        <v>157</v>
      </c>
      <c r="BE333" s="110">
        <f>IF(N333="základní",J333,0)</f>
        <v>0</v>
      </c>
      <c r="BF333" s="110">
        <f>IF(N333="snížená",J333,0)</f>
        <v>0</v>
      </c>
      <c r="BG333" s="110">
        <f>IF(N333="zákl. přenesená",J333,0)</f>
        <v>0</v>
      </c>
      <c r="BH333" s="110">
        <f>IF(N333="sníž. přenesená",J333,0)</f>
        <v>0</v>
      </c>
      <c r="BI333" s="110">
        <f>IF(N333="nulová",J333,0)</f>
        <v>0</v>
      </c>
      <c r="BJ333" s="16" t="s">
        <v>21</v>
      </c>
      <c r="BK333" s="110">
        <f>ROUND(I333*H333,2)</f>
        <v>0</v>
      </c>
      <c r="BL333" s="16" t="s">
        <v>240</v>
      </c>
      <c r="BM333" s="233" t="s">
        <v>601</v>
      </c>
    </row>
    <row r="334" spans="1:65" s="12" customFormat="1" ht="22.9" customHeight="1">
      <c r="B334" s="205"/>
      <c r="C334" s="206"/>
      <c r="D334" s="207" t="s">
        <v>79</v>
      </c>
      <c r="E334" s="219" t="s">
        <v>602</v>
      </c>
      <c r="F334" s="219" t="s">
        <v>603</v>
      </c>
      <c r="G334" s="206"/>
      <c r="H334" s="206"/>
      <c r="I334" s="209"/>
      <c r="J334" s="220">
        <f>BK334</f>
        <v>0</v>
      </c>
      <c r="K334" s="206"/>
      <c r="L334" s="211"/>
      <c r="M334" s="212"/>
      <c r="N334" s="213"/>
      <c r="O334" s="213"/>
      <c r="P334" s="214">
        <f>SUM(P335:P347)</f>
        <v>0</v>
      </c>
      <c r="Q334" s="213"/>
      <c r="R334" s="214">
        <f>SUM(R335:R347)</f>
        <v>1.0898080000000001E-2</v>
      </c>
      <c r="S334" s="213"/>
      <c r="T334" s="215">
        <f>SUM(T335:T347)</f>
        <v>0</v>
      </c>
      <c r="AR334" s="216" t="s">
        <v>89</v>
      </c>
      <c r="AT334" s="217" t="s">
        <v>79</v>
      </c>
      <c r="AU334" s="217" t="s">
        <v>21</v>
      </c>
      <c r="AY334" s="216" t="s">
        <v>157</v>
      </c>
      <c r="BK334" s="218">
        <f>SUM(BK335:BK347)</f>
        <v>0</v>
      </c>
    </row>
    <row r="335" spans="1:65" s="2" customFormat="1" ht="21.75" customHeight="1">
      <c r="A335" s="34"/>
      <c r="B335" s="35"/>
      <c r="C335" s="221" t="s">
        <v>604</v>
      </c>
      <c r="D335" s="221" t="s">
        <v>160</v>
      </c>
      <c r="E335" s="222" t="s">
        <v>605</v>
      </c>
      <c r="F335" s="223" t="s">
        <v>606</v>
      </c>
      <c r="G335" s="224" t="s">
        <v>170</v>
      </c>
      <c r="H335" s="225">
        <v>39.097000000000001</v>
      </c>
      <c r="I335" s="226"/>
      <c r="J335" s="227">
        <f>ROUND(I335*H335,2)</f>
        <v>0</v>
      </c>
      <c r="K335" s="228"/>
      <c r="L335" s="37"/>
      <c r="M335" s="229" t="s">
        <v>1</v>
      </c>
      <c r="N335" s="230" t="s">
        <v>45</v>
      </c>
      <c r="O335" s="71"/>
      <c r="P335" s="231">
        <f>O335*H335</f>
        <v>0</v>
      </c>
      <c r="Q335" s="231">
        <v>0</v>
      </c>
      <c r="R335" s="231">
        <f>Q335*H335</f>
        <v>0</v>
      </c>
      <c r="S335" s="231">
        <v>0</v>
      </c>
      <c r="T335" s="23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33" t="s">
        <v>240</v>
      </c>
      <c r="AT335" s="233" t="s">
        <v>160</v>
      </c>
      <c r="AU335" s="233" t="s">
        <v>89</v>
      </c>
      <c r="AY335" s="16" t="s">
        <v>157</v>
      </c>
      <c r="BE335" s="110">
        <f>IF(N335="základní",J335,0)</f>
        <v>0</v>
      </c>
      <c r="BF335" s="110">
        <f>IF(N335="snížená",J335,0)</f>
        <v>0</v>
      </c>
      <c r="BG335" s="110">
        <f>IF(N335="zákl. přenesená",J335,0)</f>
        <v>0</v>
      </c>
      <c r="BH335" s="110">
        <f>IF(N335="sníž. přenesená",J335,0)</f>
        <v>0</v>
      </c>
      <c r="BI335" s="110">
        <f>IF(N335="nulová",J335,0)</f>
        <v>0</v>
      </c>
      <c r="BJ335" s="16" t="s">
        <v>21</v>
      </c>
      <c r="BK335" s="110">
        <f>ROUND(I335*H335,2)</f>
        <v>0</v>
      </c>
      <c r="BL335" s="16" t="s">
        <v>240</v>
      </c>
      <c r="BM335" s="233" t="s">
        <v>607</v>
      </c>
    </row>
    <row r="336" spans="1:65" s="13" customFormat="1" ht="11.25">
      <c r="B336" s="234"/>
      <c r="C336" s="235"/>
      <c r="D336" s="236" t="s">
        <v>166</v>
      </c>
      <c r="E336" s="237" t="s">
        <v>1</v>
      </c>
      <c r="F336" s="238" t="s">
        <v>192</v>
      </c>
      <c r="G336" s="235"/>
      <c r="H336" s="239">
        <v>40.869999999999997</v>
      </c>
      <c r="I336" s="240"/>
      <c r="J336" s="235"/>
      <c r="K336" s="235"/>
      <c r="L336" s="241"/>
      <c r="M336" s="242"/>
      <c r="N336" s="243"/>
      <c r="O336" s="243"/>
      <c r="P336" s="243"/>
      <c r="Q336" s="243"/>
      <c r="R336" s="243"/>
      <c r="S336" s="243"/>
      <c r="T336" s="244"/>
      <c r="AT336" s="245" t="s">
        <v>166</v>
      </c>
      <c r="AU336" s="245" t="s">
        <v>89</v>
      </c>
      <c r="AV336" s="13" t="s">
        <v>89</v>
      </c>
      <c r="AW336" s="13" t="s">
        <v>35</v>
      </c>
      <c r="AX336" s="13" t="s">
        <v>80</v>
      </c>
      <c r="AY336" s="245" t="s">
        <v>157</v>
      </c>
    </row>
    <row r="337" spans="1:65" s="13" customFormat="1" ht="11.25">
      <c r="B337" s="234"/>
      <c r="C337" s="235"/>
      <c r="D337" s="236" t="s">
        <v>166</v>
      </c>
      <c r="E337" s="237" t="s">
        <v>1</v>
      </c>
      <c r="F337" s="238" t="s">
        <v>193</v>
      </c>
      <c r="G337" s="235"/>
      <c r="H337" s="239">
        <v>-1.7729999999999999</v>
      </c>
      <c r="I337" s="240"/>
      <c r="J337" s="235"/>
      <c r="K337" s="235"/>
      <c r="L337" s="241"/>
      <c r="M337" s="242"/>
      <c r="N337" s="243"/>
      <c r="O337" s="243"/>
      <c r="P337" s="243"/>
      <c r="Q337" s="243"/>
      <c r="R337" s="243"/>
      <c r="S337" s="243"/>
      <c r="T337" s="244"/>
      <c r="AT337" s="245" t="s">
        <v>166</v>
      </c>
      <c r="AU337" s="245" t="s">
        <v>89</v>
      </c>
      <c r="AV337" s="13" t="s">
        <v>89</v>
      </c>
      <c r="AW337" s="13" t="s">
        <v>35</v>
      </c>
      <c r="AX337" s="13" t="s">
        <v>80</v>
      </c>
      <c r="AY337" s="245" t="s">
        <v>157</v>
      </c>
    </row>
    <row r="338" spans="1:65" s="14" customFormat="1" ht="11.25">
      <c r="B338" s="260"/>
      <c r="C338" s="261"/>
      <c r="D338" s="236" t="s">
        <v>166</v>
      </c>
      <c r="E338" s="262" t="s">
        <v>1</v>
      </c>
      <c r="F338" s="263" t="s">
        <v>194</v>
      </c>
      <c r="G338" s="261"/>
      <c r="H338" s="264">
        <v>39.097000000000001</v>
      </c>
      <c r="I338" s="265"/>
      <c r="J338" s="261"/>
      <c r="K338" s="261"/>
      <c r="L338" s="266"/>
      <c r="M338" s="267"/>
      <c r="N338" s="268"/>
      <c r="O338" s="268"/>
      <c r="P338" s="268"/>
      <c r="Q338" s="268"/>
      <c r="R338" s="268"/>
      <c r="S338" s="268"/>
      <c r="T338" s="269"/>
      <c r="AT338" s="270" t="s">
        <v>166</v>
      </c>
      <c r="AU338" s="270" t="s">
        <v>89</v>
      </c>
      <c r="AV338" s="14" t="s">
        <v>164</v>
      </c>
      <c r="AW338" s="14" t="s">
        <v>35</v>
      </c>
      <c r="AX338" s="14" t="s">
        <v>21</v>
      </c>
      <c r="AY338" s="270" t="s">
        <v>157</v>
      </c>
    </row>
    <row r="339" spans="1:65" s="2" customFormat="1" ht="21.75" customHeight="1">
      <c r="A339" s="34"/>
      <c r="B339" s="35"/>
      <c r="C339" s="221" t="s">
        <v>608</v>
      </c>
      <c r="D339" s="221" t="s">
        <v>160</v>
      </c>
      <c r="E339" s="222" t="s">
        <v>609</v>
      </c>
      <c r="F339" s="223" t="s">
        <v>610</v>
      </c>
      <c r="G339" s="224" t="s">
        <v>170</v>
      </c>
      <c r="H339" s="225">
        <v>39.097000000000001</v>
      </c>
      <c r="I339" s="226"/>
      <c r="J339" s="227">
        <f>ROUND(I339*H339,2)</f>
        <v>0</v>
      </c>
      <c r="K339" s="228"/>
      <c r="L339" s="37"/>
      <c r="M339" s="229" t="s">
        <v>1</v>
      </c>
      <c r="N339" s="230" t="s">
        <v>45</v>
      </c>
      <c r="O339" s="71"/>
      <c r="P339" s="231">
        <f>O339*H339</f>
        <v>0</v>
      </c>
      <c r="Q339" s="231">
        <v>0</v>
      </c>
      <c r="R339" s="231">
        <f>Q339*H339</f>
        <v>0</v>
      </c>
      <c r="S339" s="231">
        <v>0</v>
      </c>
      <c r="T339" s="23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33" t="s">
        <v>240</v>
      </c>
      <c r="AT339" s="233" t="s">
        <v>160</v>
      </c>
      <c r="AU339" s="233" t="s">
        <v>89</v>
      </c>
      <c r="AY339" s="16" t="s">
        <v>157</v>
      </c>
      <c r="BE339" s="110">
        <f>IF(N339="základní",J339,0)</f>
        <v>0</v>
      </c>
      <c r="BF339" s="110">
        <f>IF(N339="snížená",J339,0)</f>
        <v>0</v>
      </c>
      <c r="BG339" s="110">
        <f>IF(N339="zákl. přenesená",J339,0)</f>
        <v>0</v>
      </c>
      <c r="BH339" s="110">
        <f>IF(N339="sníž. přenesená",J339,0)</f>
        <v>0</v>
      </c>
      <c r="BI339" s="110">
        <f>IF(N339="nulová",J339,0)</f>
        <v>0</v>
      </c>
      <c r="BJ339" s="16" t="s">
        <v>21</v>
      </c>
      <c r="BK339" s="110">
        <f>ROUND(I339*H339,2)</f>
        <v>0</v>
      </c>
      <c r="BL339" s="16" t="s">
        <v>240</v>
      </c>
      <c r="BM339" s="233" t="s">
        <v>611</v>
      </c>
    </row>
    <row r="340" spans="1:65" s="13" customFormat="1" ht="11.25">
      <c r="B340" s="234"/>
      <c r="C340" s="235"/>
      <c r="D340" s="236" t="s">
        <v>166</v>
      </c>
      <c r="E340" s="237" t="s">
        <v>1</v>
      </c>
      <c r="F340" s="238" t="s">
        <v>192</v>
      </c>
      <c r="G340" s="235"/>
      <c r="H340" s="239">
        <v>40.869999999999997</v>
      </c>
      <c r="I340" s="240"/>
      <c r="J340" s="235"/>
      <c r="K340" s="235"/>
      <c r="L340" s="241"/>
      <c r="M340" s="242"/>
      <c r="N340" s="243"/>
      <c r="O340" s="243"/>
      <c r="P340" s="243"/>
      <c r="Q340" s="243"/>
      <c r="R340" s="243"/>
      <c r="S340" s="243"/>
      <c r="T340" s="244"/>
      <c r="AT340" s="245" t="s">
        <v>166</v>
      </c>
      <c r="AU340" s="245" t="s">
        <v>89</v>
      </c>
      <c r="AV340" s="13" t="s">
        <v>89</v>
      </c>
      <c r="AW340" s="13" t="s">
        <v>35</v>
      </c>
      <c r="AX340" s="13" t="s">
        <v>80</v>
      </c>
      <c r="AY340" s="245" t="s">
        <v>157</v>
      </c>
    </row>
    <row r="341" spans="1:65" s="13" customFormat="1" ht="11.25">
      <c r="B341" s="234"/>
      <c r="C341" s="235"/>
      <c r="D341" s="236" t="s">
        <v>166</v>
      </c>
      <c r="E341" s="237" t="s">
        <v>1</v>
      </c>
      <c r="F341" s="238" t="s">
        <v>193</v>
      </c>
      <c r="G341" s="235"/>
      <c r="H341" s="239">
        <v>-1.7729999999999999</v>
      </c>
      <c r="I341" s="240"/>
      <c r="J341" s="235"/>
      <c r="K341" s="235"/>
      <c r="L341" s="241"/>
      <c r="M341" s="242"/>
      <c r="N341" s="243"/>
      <c r="O341" s="243"/>
      <c r="P341" s="243"/>
      <c r="Q341" s="243"/>
      <c r="R341" s="243"/>
      <c r="S341" s="243"/>
      <c r="T341" s="244"/>
      <c r="AT341" s="245" t="s">
        <v>166</v>
      </c>
      <c r="AU341" s="245" t="s">
        <v>89</v>
      </c>
      <c r="AV341" s="13" t="s">
        <v>89</v>
      </c>
      <c r="AW341" s="13" t="s">
        <v>35</v>
      </c>
      <c r="AX341" s="13" t="s">
        <v>80</v>
      </c>
      <c r="AY341" s="245" t="s">
        <v>157</v>
      </c>
    </row>
    <row r="342" spans="1:65" s="14" customFormat="1" ht="11.25">
      <c r="B342" s="260"/>
      <c r="C342" s="261"/>
      <c r="D342" s="236" t="s">
        <v>166</v>
      </c>
      <c r="E342" s="262" t="s">
        <v>1</v>
      </c>
      <c r="F342" s="263" t="s">
        <v>194</v>
      </c>
      <c r="G342" s="261"/>
      <c r="H342" s="264">
        <v>39.097000000000001</v>
      </c>
      <c r="I342" s="265"/>
      <c r="J342" s="261"/>
      <c r="K342" s="261"/>
      <c r="L342" s="266"/>
      <c r="M342" s="267"/>
      <c r="N342" s="268"/>
      <c r="O342" s="268"/>
      <c r="P342" s="268"/>
      <c r="Q342" s="268"/>
      <c r="R342" s="268"/>
      <c r="S342" s="268"/>
      <c r="T342" s="269"/>
      <c r="AT342" s="270" t="s">
        <v>166</v>
      </c>
      <c r="AU342" s="270" t="s">
        <v>89</v>
      </c>
      <c r="AV342" s="14" t="s">
        <v>164</v>
      </c>
      <c r="AW342" s="14" t="s">
        <v>35</v>
      </c>
      <c r="AX342" s="14" t="s">
        <v>21</v>
      </c>
      <c r="AY342" s="270" t="s">
        <v>157</v>
      </c>
    </row>
    <row r="343" spans="1:65" s="2" customFormat="1" ht="21.75" customHeight="1">
      <c r="A343" s="34"/>
      <c r="B343" s="35"/>
      <c r="C343" s="221" t="s">
        <v>612</v>
      </c>
      <c r="D343" s="221" t="s">
        <v>160</v>
      </c>
      <c r="E343" s="222" t="s">
        <v>613</v>
      </c>
      <c r="F343" s="223" t="s">
        <v>614</v>
      </c>
      <c r="G343" s="224" t="s">
        <v>170</v>
      </c>
      <c r="H343" s="225">
        <v>68.113</v>
      </c>
      <c r="I343" s="226"/>
      <c r="J343" s="227">
        <f>ROUND(I343*H343,2)</f>
        <v>0</v>
      </c>
      <c r="K343" s="228"/>
      <c r="L343" s="37"/>
      <c r="M343" s="229" t="s">
        <v>1</v>
      </c>
      <c r="N343" s="230" t="s">
        <v>45</v>
      </c>
      <c r="O343" s="71"/>
      <c r="P343" s="231">
        <f>O343*H343</f>
        <v>0</v>
      </c>
      <c r="Q343" s="231">
        <v>1.6000000000000001E-4</v>
      </c>
      <c r="R343" s="231">
        <f>Q343*H343</f>
        <v>1.0898080000000001E-2</v>
      </c>
      <c r="S343" s="231">
        <v>0</v>
      </c>
      <c r="T343" s="23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33" t="s">
        <v>240</v>
      </c>
      <c r="AT343" s="233" t="s">
        <v>160</v>
      </c>
      <c r="AU343" s="233" t="s">
        <v>89</v>
      </c>
      <c r="AY343" s="16" t="s">
        <v>157</v>
      </c>
      <c r="BE343" s="110">
        <f>IF(N343="základní",J343,0)</f>
        <v>0</v>
      </c>
      <c r="BF343" s="110">
        <f>IF(N343="snížená",J343,0)</f>
        <v>0</v>
      </c>
      <c r="BG343" s="110">
        <f>IF(N343="zákl. přenesená",J343,0)</f>
        <v>0</v>
      </c>
      <c r="BH343" s="110">
        <f>IF(N343="sníž. přenesená",J343,0)</f>
        <v>0</v>
      </c>
      <c r="BI343" s="110">
        <f>IF(N343="nulová",J343,0)</f>
        <v>0</v>
      </c>
      <c r="BJ343" s="16" t="s">
        <v>21</v>
      </c>
      <c r="BK343" s="110">
        <f>ROUND(I343*H343,2)</f>
        <v>0</v>
      </c>
      <c r="BL343" s="16" t="s">
        <v>240</v>
      </c>
      <c r="BM343" s="233" t="s">
        <v>615</v>
      </c>
    </row>
    <row r="344" spans="1:65" s="13" customFormat="1" ht="11.25">
      <c r="B344" s="234"/>
      <c r="C344" s="235"/>
      <c r="D344" s="236" t="s">
        <v>166</v>
      </c>
      <c r="E344" s="237" t="s">
        <v>1</v>
      </c>
      <c r="F344" s="238" t="s">
        <v>616</v>
      </c>
      <c r="G344" s="235"/>
      <c r="H344" s="239">
        <v>29.015999999999998</v>
      </c>
      <c r="I344" s="240"/>
      <c r="J344" s="235"/>
      <c r="K344" s="235"/>
      <c r="L344" s="241"/>
      <c r="M344" s="242"/>
      <c r="N344" s="243"/>
      <c r="O344" s="243"/>
      <c r="P344" s="243"/>
      <c r="Q344" s="243"/>
      <c r="R344" s="243"/>
      <c r="S344" s="243"/>
      <c r="T344" s="244"/>
      <c r="AT344" s="245" t="s">
        <v>166</v>
      </c>
      <c r="AU344" s="245" t="s">
        <v>89</v>
      </c>
      <c r="AV344" s="13" t="s">
        <v>89</v>
      </c>
      <c r="AW344" s="13" t="s">
        <v>35</v>
      </c>
      <c r="AX344" s="13" t="s">
        <v>80</v>
      </c>
      <c r="AY344" s="245" t="s">
        <v>157</v>
      </c>
    </row>
    <row r="345" spans="1:65" s="13" customFormat="1" ht="11.25">
      <c r="B345" s="234"/>
      <c r="C345" s="235"/>
      <c r="D345" s="236" t="s">
        <v>166</v>
      </c>
      <c r="E345" s="237" t="s">
        <v>1</v>
      </c>
      <c r="F345" s="238" t="s">
        <v>192</v>
      </c>
      <c r="G345" s="235"/>
      <c r="H345" s="239">
        <v>40.869999999999997</v>
      </c>
      <c r="I345" s="240"/>
      <c r="J345" s="235"/>
      <c r="K345" s="235"/>
      <c r="L345" s="241"/>
      <c r="M345" s="242"/>
      <c r="N345" s="243"/>
      <c r="O345" s="243"/>
      <c r="P345" s="243"/>
      <c r="Q345" s="243"/>
      <c r="R345" s="243"/>
      <c r="S345" s="243"/>
      <c r="T345" s="244"/>
      <c r="AT345" s="245" t="s">
        <v>166</v>
      </c>
      <c r="AU345" s="245" t="s">
        <v>89</v>
      </c>
      <c r="AV345" s="13" t="s">
        <v>89</v>
      </c>
      <c r="AW345" s="13" t="s">
        <v>35</v>
      </c>
      <c r="AX345" s="13" t="s">
        <v>80</v>
      </c>
      <c r="AY345" s="245" t="s">
        <v>157</v>
      </c>
    </row>
    <row r="346" spans="1:65" s="13" customFormat="1" ht="11.25">
      <c r="B346" s="234"/>
      <c r="C346" s="235"/>
      <c r="D346" s="236" t="s">
        <v>166</v>
      </c>
      <c r="E346" s="237" t="s">
        <v>1</v>
      </c>
      <c r="F346" s="238" t="s">
        <v>193</v>
      </c>
      <c r="G346" s="235"/>
      <c r="H346" s="239">
        <v>-1.7729999999999999</v>
      </c>
      <c r="I346" s="240"/>
      <c r="J346" s="235"/>
      <c r="K346" s="235"/>
      <c r="L346" s="241"/>
      <c r="M346" s="242"/>
      <c r="N346" s="243"/>
      <c r="O346" s="243"/>
      <c r="P346" s="243"/>
      <c r="Q346" s="243"/>
      <c r="R346" s="243"/>
      <c r="S346" s="243"/>
      <c r="T346" s="244"/>
      <c r="AT346" s="245" t="s">
        <v>166</v>
      </c>
      <c r="AU346" s="245" t="s">
        <v>89</v>
      </c>
      <c r="AV346" s="13" t="s">
        <v>89</v>
      </c>
      <c r="AW346" s="13" t="s">
        <v>35</v>
      </c>
      <c r="AX346" s="13" t="s">
        <v>80</v>
      </c>
      <c r="AY346" s="245" t="s">
        <v>157</v>
      </c>
    </row>
    <row r="347" spans="1:65" s="14" customFormat="1" ht="11.25">
      <c r="B347" s="260"/>
      <c r="C347" s="261"/>
      <c r="D347" s="236" t="s">
        <v>166</v>
      </c>
      <c r="E347" s="262" t="s">
        <v>1</v>
      </c>
      <c r="F347" s="263" t="s">
        <v>194</v>
      </c>
      <c r="G347" s="261"/>
      <c r="H347" s="264">
        <v>68.113</v>
      </c>
      <c r="I347" s="265"/>
      <c r="J347" s="261"/>
      <c r="K347" s="261"/>
      <c r="L347" s="266"/>
      <c r="M347" s="267"/>
      <c r="N347" s="268"/>
      <c r="O347" s="268"/>
      <c r="P347" s="268"/>
      <c r="Q347" s="268"/>
      <c r="R347" s="268"/>
      <c r="S347" s="268"/>
      <c r="T347" s="269"/>
      <c r="AT347" s="270" t="s">
        <v>166</v>
      </c>
      <c r="AU347" s="270" t="s">
        <v>89</v>
      </c>
      <c r="AV347" s="14" t="s">
        <v>164</v>
      </c>
      <c r="AW347" s="14" t="s">
        <v>35</v>
      </c>
      <c r="AX347" s="14" t="s">
        <v>21</v>
      </c>
      <c r="AY347" s="270" t="s">
        <v>157</v>
      </c>
    </row>
    <row r="348" spans="1:65" s="12" customFormat="1" ht="25.9" customHeight="1">
      <c r="B348" s="205"/>
      <c r="C348" s="206"/>
      <c r="D348" s="207" t="s">
        <v>79</v>
      </c>
      <c r="E348" s="208" t="s">
        <v>179</v>
      </c>
      <c r="F348" s="208" t="s">
        <v>617</v>
      </c>
      <c r="G348" s="206"/>
      <c r="H348" s="206"/>
      <c r="I348" s="209"/>
      <c r="J348" s="210">
        <f>BK348</f>
        <v>0</v>
      </c>
      <c r="K348" s="206"/>
      <c r="L348" s="211"/>
      <c r="M348" s="212"/>
      <c r="N348" s="213"/>
      <c r="O348" s="213"/>
      <c r="P348" s="214">
        <f>P349</f>
        <v>0</v>
      </c>
      <c r="Q348" s="213"/>
      <c r="R348" s="214">
        <f>R349</f>
        <v>0</v>
      </c>
      <c r="S348" s="213"/>
      <c r="T348" s="215">
        <f>T349</f>
        <v>0</v>
      </c>
      <c r="AR348" s="216" t="s">
        <v>158</v>
      </c>
      <c r="AT348" s="217" t="s">
        <v>79</v>
      </c>
      <c r="AU348" s="217" t="s">
        <v>80</v>
      </c>
      <c r="AY348" s="216" t="s">
        <v>157</v>
      </c>
      <c r="BK348" s="218">
        <f>BK349</f>
        <v>0</v>
      </c>
    </row>
    <row r="349" spans="1:65" s="12" customFormat="1" ht="22.9" customHeight="1">
      <c r="B349" s="205"/>
      <c r="C349" s="206"/>
      <c r="D349" s="207" t="s">
        <v>79</v>
      </c>
      <c r="E349" s="219" t="s">
        <v>618</v>
      </c>
      <c r="F349" s="219" t="s">
        <v>619</v>
      </c>
      <c r="G349" s="206"/>
      <c r="H349" s="206"/>
      <c r="I349" s="209"/>
      <c r="J349" s="220">
        <f>BK349</f>
        <v>0</v>
      </c>
      <c r="K349" s="206"/>
      <c r="L349" s="211"/>
      <c r="M349" s="212"/>
      <c r="N349" s="213"/>
      <c r="O349" s="213"/>
      <c r="P349" s="214">
        <f>SUM(P350:P351)</f>
        <v>0</v>
      </c>
      <c r="Q349" s="213"/>
      <c r="R349" s="214">
        <f>SUM(R350:R351)</f>
        <v>0</v>
      </c>
      <c r="S349" s="213"/>
      <c r="T349" s="215">
        <f>SUM(T350:T351)</f>
        <v>0</v>
      </c>
      <c r="AR349" s="216" t="s">
        <v>158</v>
      </c>
      <c r="AT349" s="217" t="s">
        <v>79</v>
      </c>
      <c r="AU349" s="217" t="s">
        <v>21</v>
      </c>
      <c r="AY349" s="216" t="s">
        <v>157</v>
      </c>
      <c r="BK349" s="218">
        <f>SUM(BK350:BK351)</f>
        <v>0</v>
      </c>
    </row>
    <row r="350" spans="1:65" s="2" customFormat="1" ht="21.75" customHeight="1">
      <c r="A350" s="34"/>
      <c r="B350" s="35"/>
      <c r="C350" s="221" t="s">
        <v>620</v>
      </c>
      <c r="D350" s="221" t="s">
        <v>160</v>
      </c>
      <c r="E350" s="222" t="s">
        <v>621</v>
      </c>
      <c r="F350" s="223" t="s">
        <v>622</v>
      </c>
      <c r="G350" s="224" t="s">
        <v>210</v>
      </c>
      <c r="H350" s="225">
        <v>1</v>
      </c>
      <c r="I350" s="226"/>
      <c r="J350" s="227">
        <f>ROUND(I350*H350,2)</f>
        <v>0</v>
      </c>
      <c r="K350" s="228"/>
      <c r="L350" s="37"/>
      <c r="M350" s="229" t="s">
        <v>1</v>
      </c>
      <c r="N350" s="230" t="s">
        <v>45</v>
      </c>
      <c r="O350" s="71"/>
      <c r="P350" s="231">
        <f>O350*H350</f>
        <v>0</v>
      </c>
      <c r="Q350" s="231">
        <v>0</v>
      </c>
      <c r="R350" s="231">
        <f>Q350*H350</f>
        <v>0</v>
      </c>
      <c r="S350" s="231">
        <v>0</v>
      </c>
      <c r="T350" s="232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33" t="s">
        <v>461</v>
      </c>
      <c r="AT350" s="233" t="s">
        <v>160</v>
      </c>
      <c r="AU350" s="233" t="s">
        <v>89</v>
      </c>
      <c r="AY350" s="16" t="s">
        <v>157</v>
      </c>
      <c r="BE350" s="110">
        <f>IF(N350="základní",J350,0)</f>
        <v>0</v>
      </c>
      <c r="BF350" s="110">
        <f>IF(N350="snížená",J350,0)</f>
        <v>0</v>
      </c>
      <c r="BG350" s="110">
        <f>IF(N350="zákl. přenesená",J350,0)</f>
        <v>0</v>
      </c>
      <c r="BH350" s="110">
        <f>IF(N350="sníž. přenesená",J350,0)</f>
        <v>0</v>
      </c>
      <c r="BI350" s="110">
        <f>IF(N350="nulová",J350,0)</f>
        <v>0</v>
      </c>
      <c r="BJ350" s="16" t="s">
        <v>21</v>
      </c>
      <c r="BK350" s="110">
        <f>ROUND(I350*H350,2)</f>
        <v>0</v>
      </c>
      <c r="BL350" s="16" t="s">
        <v>461</v>
      </c>
      <c r="BM350" s="233" t="s">
        <v>623</v>
      </c>
    </row>
    <row r="351" spans="1:65" s="2" customFormat="1" ht="29.25">
      <c r="A351" s="34"/>
      <c r="B351" s="35"/>
      <c r="C351" s="36"/>
      <c r="D351" s="236" t="s">
        <v>273</v>
      </c>
      <c r="E351" s="36"/>
      <c r="F351" s="271" t="s">
        <v>624</v>
      </c>
      <c r="G351" s="36"/>
      <c r="H351" s="36"/>
      <c r="I351" s="124"/>
      <c r="J351" s="36"/>
      <c r="K351" s="36"/>
      <c r="L351" s="37"/>
      <c r="M351" s="258"/>
      <c r="N351" s="259"/>
      <c r="O351" s="71"/>
      <c r="P351" s="71"/>
      <c r="Q351" s="71"/>
      <c r="R351" s="71"/>
      <c r="S351" s="71"/>
      <c r="T351" s="72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T351" s="16" t="s">
        <v>273</v>
      </c>
      <c r="AU351" s="16" t="s">
        <v>89</v>
      </c>
    </row>
    <row r="352" spans="1:65" s="12" customFormat="1" ht="25.9" customHeight="1">
      <c r="B352" s="205"/>
      <c r="C352" s="206"/>
      <c r="D352" s="207" t="s">
        <v>79</v>
      </c>
      <c r="E352" s="208" t="s">
        <v>625</v>
      </c>
      <c r="F352" s="208" t="s">
        <v>626</v>
      </c>
      <c r="G352" s="206"/>
      <c r="H352" s="206"/>
      <c r="I352" s="209"/>
      <c r="J352" s="210">
        <f>BK352</f>
        <v>0</v>
      </c>
      <c r="K352" s="206"/>
      <c r="L352" s="211"/>
      <c r="M352" s="212"/>
      <c r="N352" s="213"/>
      <c r="O352" s="213"/>
      <c r="P352" s="214">
        <f>SUM(P353:P356)</f>
        <v>0</v>
      </c>
      <c r="Q352" s="213"/>
      <c r="R352" s="214">
        <f>SUM(R353:R356)</f>
        <v>0</v>
      </c>
      <c r="S352" s="213"/>
      <c r="T352" s="215">
        <f>SUM(T353:T356)</f>
        <v>0</v>
      </c>
      <c r="AR352" s="216" t="s">
        <v>164</v>
      </c>
      <c r="AT352" s="217" t="s">
        <v>79</v>
      </c>
      <c r="AU352" s="217" t="s">
        <v>80</v>
      </c>
      <c r="AY352" s="216" t="s">
        <v>157</v>
      </c>
      <c r="BK352" s="218">
        <f>SUM(BK353:BK356)</f>
        <v>0</v>
      </c>
    </row>
    <row r="353" spans="1:65" s="2" customFormat="1" ht="21.75" customHeight="1">
      <c r="A353" s="34"/>
      <c r="B353" s="35"/>
      <c r="C353" s="221" t="s">
        <v>627</v>
      </c>
      <c r="D353" s="221" t="s">
        <v>160</v>
      </c>
      <c r="E353" s="222" t="s">
        <v>628</v>
      </c>
      <c r="F353" s="223" t="s">
        <v>629</v>
      </c>
      <c r="G353" s="224" t="s">
        <v>630</v>
      </c>
      <c r="H353" s="225">
        <v>8</v>
      </c>
      <c r="I353" s="226"/>
      <c r="J353" s="227">
        <f>ROUND(I353*H353,2)</f>
        <v>0</v>
      </c>
      <c r="K353" s="228"/>
      <c r="L353" s="37"/>
      <c r="M353" s="229" t="s">
        <v>1</v>
      </c>
      <c r="N353" s="230" t="s">
        <v>45</v>
      </c>
      <c r="O353" s="71"/>
      <c r="P353" s="231">
        <f>O353*H353</f>
        <v>0</v>
      </c>
      <c r="Q353" s="231">
        <v>0</v>
      </c>
      <c r="R353" s="231">
        <f>Q353*H353</f>
        <v>0</v>
      </c>
      <c r="S353" s="231">
        <v>0</v>
      </c>
      <c r="T353" s="23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33" t="s">
        <v>631</v>
      </c>
      <c r="AT353" s="233" t="s">
        <v>160</v>
      </c>
      <c r="AU353" s="233" t="s">
        <v>21</v>
      </c>
      <c r="AY353" s="16" t="s">
        <v>157</v>
      </c>
      <c r="BE353" s="110">
        <f>IF(N353="základní",J353,0)</f>
        <v>0</v>
      </c>
      <c r="BF353" s="110">
        <f>IF(N353="snížená",J353,0)</f>
        <v>0</v>
      </c>
      <c r="BG353" s="110">
        <f>IF(N353="zákl. přenesená",J353,0)</f>
        <v>0</v>
      </c>
      <c r="BH353" s="110">
        <f>IF(N353="sníž. přenesená",J353,0)</f>
        <v>0</v>
      </c>
      <c r="BI353" s="110">
        <f>IF(N353="nulová",J353,0)</f>
        <v>0</v>
      </c>
      <c r="BJ353" s="16" t="s">
        <v>21</v>
      </c>
      <c r="BK353" s="110">
        <f>ROUND(I353*H353,2)</f>
        <v>0</v>
      </c>
      <c r="BL353" s="16" t="s">
        <v>631</v>
      </c>
      <c r="BM353" s="233" t="s">
        <v>632</v>
      </c>
    </row>
    <row r="354" spans="1:65" s="2" customFormat="1" ht="19.5">
      <c r="A354" s="34"/>
      <c r="B354" s="35"/>
      <c r="C354" s="36"/>
      <c r="D354" s="236" t="s">
        <v>273</v>
      </c>
      <c r="E354" s="36"/>
      <c r="F354" s="271" t="s">
        <v>633</v>
      </c>
      <c r="G354" s="36"/>
      <c r="H354" s="36"/>
      <c r="I354" s="124"/>
      <c r="J354" s="36"/>
      <c r="K354" s="36"/>
      <c r="L354" s="37"/>
      <c r="M354" s="258"/>
      <c r="N354" s="259"/>
      <c r="O354" s="71"/>
      <c r="P354" s="71"/>
      <c r="Q354" s="71"/>
      <c r="R354" s="71"/>
      <c r="S354" s="71"/>
      <c r="T354" s="72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T354" s="16" t="s">
        <v>273</v>
      </c>
      <c r="AU354" s="16" t="s">
        <v>21</v>
      </c>
    </row>
    <row r="355" spans="1:65" s="2" customFormat="1" ht="21.75" customHeight="1">
      <c r="A355" s="34"/>
      <c r="B355" s="35"/>
      <c r="C355" s="221" t="s">
        <v>634</v>
      </c>
      <c r="D355" s="221" t="s">
        <v>160</v>
      </c>
      <c r="E355" s="222" t="s">
        <v>635</v>
      </c>
      <c r="F355" s="223" t="s">
        <v>636</v>
      </c>
      <c r="G355" s="224" t="s">
        <v>630</v>
      </c>
      <c r="H355" s="225">
        <v>8</v>
      </c>
      <c r="I355" s="226"/>
      <c r="J355" s="227">
        <f>ROUND(I355*H355,2)</f>
        <v>0</v>
      </c>
      <c r="K355" s="228"/>
      <c r="L355" s="37"/>
      <c r="M355" s="229" t="s">
        <v>1</v>
      </c>
      <c r="N355" s="230" t="s">
        <v>45</v>
      </c>
      <c r="O355" s="71"/>
      <c r="P355" s="231">
        <f>O355*H355</f>
        <v>0</v>
      </c>
      <c r="Q355" s="231">
        <v>0</v>
      </c>
      <c r="R355" s="231">
        <f>Q355*H355</f>
        <v>0</v>
      </c>
      <c r="S355" s="231">
        <v>0</v>
      </c>
      <c r="T355" s="23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33" t="s">
        <v>631</v>
      </c>
      <c r="AT355" s="233" t="s">
        <v>160</v>
      </c>
      <c r="AU355" s="233" t="s">
        <v>21</v>
      </c>
      <c r="AY355" s="16" t="s">
        <v>157</v>
      </c>
      <c r="BE355" s="110">
        <f>IF(N355="základní",J355,0)</f>
        <v>0</v>
      </c>
      <c r="BF355" s="110">
        <f>IF(N355="snížená",J355,0)</f>
        <v>0</v>
      </c>
      <c r="BG355" s="110">
        <f>IF(N355="zákl. přenesená",J355,0)</f>
        <v>0</v>
      </c>
      <c r="BH355" s="110">
        <f>IF(N355="sníž. přenesená",J355,0)</f>
        <v>0</v>
      </c>
      <c r="BI355" s="110">
        <f>IF(N355="nulová",J355,0)</f>
        <v>0</v>
      </c>
      <c r="BJ355" s="16" t="s">
        <v>21</v>
      </c>
      <c r="BK355" s="110">
        <f>ROUND(I355*H355,2)</f>
        <v>0</v>
      </c>
      <c r="BL355" s="16" t="s">
        <v>631</v>
      </c>
      <c r="BM355" s="233" t="s">
        <v>637</v>
      </c>
    </row>
    <row r="356" spans="1:65" s="2" customFormat="1" ht="19.5">
      <c r="A356" s="34"/>
      <c r="B356" s="35"/>
      <c r="C356" s="36"/>
      <c r="D356" s="236" t="s">
        <v>273</v>
      </c>
      <c r="E356" s="36"/>
      <c r="F356" s="271" t="s">
        <v>638</v>
      </c>
      <c r="G356" s="36"/>
      <c r="H356" s="36"/>
      <c r="I356" s="124"/>
      <c r="J356" s="36"/>
      <c r="K356" s="36"/>
      <c r="L356" s="37"/>
      <c r="M356" s="273"/>
      <c r="N356" s="274"/>
      <c r="O356" s="275"/>
      <c r="P356" s="275"/>
      <c r="Q356" s="275"/>
      <c r="R356" s="275"/>
      <c r="S356" s="275"/>
      <c r="T356" s="276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6" t="s">
        <v>273</v>
      </c>
      <c r="AU356" s="16" t="s">
        <v>21</v>
      </c>
    </row>
    <row r="357" spans="1:65" s="2" customFormat="1" ht="6.95" customHeight="1">
      <c r="A357" s="34"/>
      <c r="B357" s="54"/>
      <c r="C357" s="55"/>
      <c r="D357" s="55"/>
      <c r="E357" s="55"/>
      <c r="F357" s="55"/>
      <c r="G357" s="55"/>
      <c r="H357" s="55"/>
      <c r="I357" s="163"/>
      <c r="J357" s="55"/>
      <c r="K357" s="55"/>
      <c r="L357" s="37"/>
      <c r="M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</row>
  </sheetData>
  <sheetProtection algorithmName="SHA-512" hashValue="eh6qL6e769pxZGmijGHkDY2r0CZ5ZuVpIc0yRO5NM6Yi5La16hWJHzGK89Q84til4O724exvYf7aUA4IGuXm9g==" saltValue="Tzkh3ycjl22VNPx2k8uJVA3MHkn4MMST/CfcY3fWv92Or4oo8D48t/uo/aGMED2FFtG/04xBTrxu1f1121AbDQ==" spinCount="100000" sheet="1" objects="1" scenarios="1" formatColumns="0" formatRows="0" autoFilter="0"/>
  <autoFilter ref="C141:K356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Stavební úpravy k...</vt:lpstr>
      <vt:lpstr>'Rekapitulace stavby'!Názvy_tisku</vt:lpstr>
      <vt:lpstr>'SO 01 - Stavební úpravy k...'!Názvy_tisku</vt:lpstr>
      <vt:lpstr>'Rekapitulace stavby'!Oblast_tisku</vt:lpstr>
      <vt:lpstr>'SO 01 - Stavební úpravy k...'!Oblast_tisku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 Lubomír</dc:creator>
  <cp:lastModifiedBy>Červenková Jana</cp:lastModifiedBy>
  <cp:lastPrinted>2020-07-22T11:47:00Z</cp:lastPrinted>
  <dcterms:created xsi:type="dcterms:W3CDTF">2020-06-16T08:13:09Z</dcterms:created>
  <dcterms:modified xsi:type="dcterms:W3CDTF">2020-07-22T11:47:02Z</dcterms:modified>
</cp:coreProperties>
</file>