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FS3\datadisk\Archiv_vypálit\1552_Hodonín-skoly\01_Skola_Ocovska\Rozpočty\Rozpočty_20_08_18\"/>
    </mc:Choice>
  </mc:AlternateContent>
  <bookViews>
    <workbookView xWindow="0" yWindow="0" windowWidth="0" windowHeight="0"/>
  </bookViews>
  <sheets>
    <sheet name="Rekapitulace stavby" sheetId="1" r:id="rId1"/>
    <sheet name="03 - Rozpočet vegetačních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'03 - Rozpočet vegetačních...'!$C$131:$L$234</definedName>
    <definedName name="_xlnm.Print_Area" localSheetId="1">'03 - Rozpočet vegetačních...'!$C$4:$K$75,'03 - Rozpočet vegetačních...'!$C$81:$K$111,'03 - Rozpočet vegetačních...'!$C$117:$L$234</definedName>
    <definedName name="_xlnm.Print_Titles" localSheetId="1">'03 - Rozpočet vegetačních...'!$131:$131</definedName>
  </definedNames>
  <calcPr/>
</workbook>
</file>

<file path=xl/calcChain.xml><?xml version="1.0" encoding="utf-8"?>
<calcChain xmlns="http://schemas.openxmlformats.org/spreadsheetml/2006/main">
  <c i="2" l="1" r="K43"/>
  <c r="K42"/>
  <c i="1" r="BA96"/>
  <c i="2" r="K41"/>
  <c i="1" r="AZ96"/>
  <c i="2" r="BI234"/>
  <c r="BH234"/>
  <c r="BG234"/>
  <c r="BF234"/>
  <c r="X234"/>
  <c r="X233"/>
  <c r="V234"/>
  <c r="V233"/>
  <c r="T234"/>
  <c r="T233"/>
  <c r="P234"/>
  <c r="BI232"/>
  <c r="BH232"/>
  <c r="BG232"/>
  <c r="BF232"/>
  <c r="X232"/>
  <c r="V232"/>
  <c r="T232"/>
  <c r="P232"/>
  <c r="BI229"/>
  <c r="BH229"/>
  <c r="BG229"/>
  <c r="BF229"/>
  <c r="X229"/>
  <c r="V229"/>
  <c r="T229"/>
  <c r="P229"/>
  <c r="BI228"/>
  <c r="BH228"/>
  <c r="BG228"/>
  <c r="BF228"/>
  <c r="X228"/>
  <c r="V228"/>
  <c r="T228"/>
  <c r="P228"/>
  <c r="BI224"/>
  <c r="BH224"/>
  <c r="BG224"/>
  <c r="BF224"/>
  <c r="X224"/>
  <c r="V224"/>
  <c r="T224"/>
  <c r="P224"/>
  <c r="BI221"/>
  <c r="BH221"/>
  <c r="BG221"/>
  <c r="BF221"/>
  <c r="X221"/>
  <c r="V221"/>
  <c r="T221"/>
  <c r="P221"/>
  <c r="BI218"/>
  <c r="BH218"/>
  <c r="BG218"/>
  <c r="BF218"/>
  <c r="X218"/>
  <c r="V218"/>
  <c r="T218"/>
  <c r="P218"/>
  <c r="BI217"/>
  <c r="BH217"/>
  <c r="BG217"/>
  <c r="BF217"/>
  <c r="X217"/>
  <c r="V217"/>
  <c r="T217"/>
  <c r="P217"/>
  <c r="BI215"/>
  <c r="BH215"/>
  <c r="BG215"/>
  <c r="BF215"/>
  <c r="X215"/>
  <c r="V215"/>
  <c r="T215"/>
  <c r="P215"/>
  <c r="BI211"/>
  <c r="BH211"/>
  <c r="BG211"/>
  <c r="BF211"/>
  <c r="X211"/>
  <c r="V211"/>
  <c r="T211"/>
  <c r="P211"/>
  <c r="BI209"/>
  <c r="BH209"/>
  <c r="BG209"/>
  <c r="BF209"/>
  <c r="X209"/>
  <c r="V209"/>
  <c r="T209"/>
  <c r="P209"/>
  <c r="BI207"/>
  <c r="BH207"/>
  <c r="BG207"/>
  <c r="BF207"/>
  <c r="X207"/>
  <c r="V207"/>
  <c r="T207"/>
  <c r="P207"/>
  <c r="BI204"/>
  <c r="BH204"/>
  <c r="BG204"/>
  <c r="BF204"/>
  <c r="X204"/>
  <c r="V204"/>
  <c r="T204"/>
  <c r="P204"/>
  <c r="BI199"/>
  <c r="BH199"/>
  <c r="BG199"/>
  <c r="BF199"/>
  <c r="X199"/>
  <c r="V199"/>
  <c r="T199"/>
  <c r="P199"/>
  <c r="BI194"/>
  <c r="BH194"/>
  <c r="BG194"/>
  <c r="BF194"/>
  <c r="X194"/>
  <c r="V194"/>
  <c r="T194"/>
  <c r="P194"/>
  <c r="BI192"/>
  <c r="BH192"/>
  <c r="BG192"/>
  <c r="BF192"/>
  <c r="X192"/>
  <c r="V192"/>
  <c r="T192"/>
  <c r="P192"/>
  <c r="BI188"/>
  <c r="BH188"/>
  <c r="BG188"/>
  <c r="BF188"/>
  <c r="X188"/>
  <c r="V188"/>
  <c r="T188"/>
  <c r="P188"/>
  <c r="BI185"/>
  <c r="BH185"/>
  <c r="BG185"/>
  <c r="BF185"/>
  <c r="X185"/>
  <c r="V185"/>
  <c r="T185"/>
  <c r="P185"/>
  <c r="BI183"/>
  <c r="BH183"/>
  <c r="BG183"/>
  <c r="BF183"/>
  <c r="X183"/>
  <c r="V183"/>
  <c r="T183"/>
  <c r="P183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7"/>
  <c r="BH177"/>
  <c r="BG177"/>
  <c r="BF177"/>
  <c r="X177"/>
  <c r="V177"/>
  <c r="T177"/>
  <c r="P177"/>
  <c r="BI175"/>
  <c r="BH175"/>
  <c r="BG175"/>
  <c r="BF175"/>
  <c r="X175"/>
  <c r="V175"/>
  <c r="T175"/>
  <c r="P175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3"/>
  <c r="BH143"/>
  <c r="BG143"/>
  <c r="BF143"/>
  <c r="X143"/>
  <c r="V143"/>
  <c r="T143"/>
  <c r="P143"/>
  <c r="BI140"/>
  <c r="BH140"/>
  <c r="BG140"/>
  <c r="BF140"/>
  <c r="X140"/>
  <c r="V140"/>
  <c r="T140"/>
  <c r="P140"/>
  <c r="BI137"/>
  <c r="BH137"/>
  <c r="BG137"/>
  <c r="BF137"/>
  <c r="X137"/>
  <c r="V137"/>
  <c r="T137"/>
  <c r="P137"/>
  <c r="BI135"/>
  <c r="BH135"/>
  <c r="BG135"/>
  <c r="BF135"/>
  <c r="X135"/>
  <c r="V135"/>
  <c r="T135"/>
  <c r="P135"/>
  <c r="J129"/>
  <c r="J128"/>
  <c r="F128"/>
  <c r="F126"/>
  <c r="E124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3"/>
  <c r="J92"/>
  <c r="F92"/>
  <c r="F90"/>
  <c r="E88"/>
  <c r="J20"/>
  <c r="E20"/>
  <c r="F129"/>
  <c r="J19"/>
  <c r="J14"/>
  <c r="J126"/>
  <c r="E7"/>
  <c r="E120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Q234"/>
  <c r="R232"/>
  <c r="R224"/>
  <c r="R221"/>
  <c r="R218"/>
  <c r="R217"/>
  <c r="R215"/>
  <c r="Q207"/>
  <c r="Q194"/>
  <c r="Q185"/>
  <c r="R183"/>
  <c r="Q181"/>
  <c r="R179"/>
  <c r="R175"/>
  <c r="R173"/>
  <c r="R170"/>
  <c r="Q168"/>
  <c r="Q167"/>
  <c r="R163"/>
  <c r="Q161"/>
  <c r="Q159"/>
  <c r="R156"/>
  <c r="R152"/>
  <c r="R150"/>
  <c r="R149"/>
  <c r="Q146"/>
  <c r="Q140"/>
  <c r="Q135"/>
  <c i="1" r="AU95"/>
  <c i="2" r="R234"/>
  <c r="Q232"/>
  <c r="R229"/>
  <c r="Q229"/>
  <c r="R228"/>
  <c r="Q228"/>
  <c r="Q224"/>
  <c r="Q221"/>
  <c r="Q218"/>
  <c r="Q217"/>
  <c r="Q215"/>
  <c r="R211"/>
  <c r="R209"/>
  <c r="R207"/>
  <c r="Q199"/>
  <c r="Q192"/>
  <c r="Q188"/>
  <c r="Q183"/>
  <c r="R177"/>
  <c r="Q175"/>
  <c r="Q173"/>
  <c r="R172"/>
  <c r="Q170"/>
  <c r="R169"/>
  <c r="R166"/>
  <c r="Q165"/>
  <c r="R164"/>
  <c r="Q162"/>
  <c r="Q160"/>
  <c r="R159"/>
  <c r="Q158"/>
  <c r="Q157"/>
  <c r="R154"/>
  <c r="R153"/>
  <c r="Q152"/>
  <c r="R151"/>
  <c r="Q150"/>
  <c r="Q149"/>
  <c r="R148"/>
  <c r="R143"/>
  <c r="R137"/>
  <c r="Q211"/>
  <c r="R204"/>
  <c r="R188"/>
  <c r="R181"/>
  <c r="Q177"/>
  <c r="R167"/>
  <c r="Q166"/>
  <c r="R165"/>
  <c r="R162"/>
  <c r="R160"/>
  <c r="R158"/>
  <c r="R157"/>
  <c r="Q156"/>
  <c r="Q154"/>
  <c r="Q153"/>
  <c r="Q148"/>
  <c r="Q137"/>
  <c r="Q209"/>
  <c r="Q204"/>
  <c r="R199"/>
  <c r="R194"/>
  <c r="R192"/>
  <c r="R185"/>
  <c r="Q179"/>
  <c r="K179"/>
  <c r="Q172"/>
  <c r="Q169"/>
  <c r="R168"/>
  <c r="Q164"/>
  <c r="Q163"/>
  <c r="R161"/>
  <c r="Q151"/>
  <c r="R146"/>
  <c r="Q143"/>
  <c r="R140"/>
  <c r="R135"/>
  <c r="BK234"/>
  <c r="BK233"/>
  <c r="K233"/>
  <c r="K100"/>
  <c r="BK232"/>
  <c r="K228"/>
  <c r="BE228"/>
  <c r="BK224"/>
  <c r="K215"/>
  <c r="BE215"/>
  <c r="BK209"/>
  <c r="K199"/>
  <c r="BE199"/>
  <c r="BK188"/>
  <c r="BK179"/>
  <c r="K164"/>
  <c r="BE164"/>
  <c r="K162"/>
  <c r="BE162"/>
  <c r="K157"/>
  <c r="BE157"/>
  <c r="BK154"/>
  <c r="BK152"/>
  <c r="K135"/>
  <c r="BE135"/>
  <c r="BK229"/>
  <c r="BK211"/>
  <c r="K185"/>
  <c r="BE185"/>
  <c r="K181"/>
  <c r="BE181"/>
  <c r="K172"/>
  <c r="BE172"/>
  <c r="K169"/>
  <c r="BE169"/>
  <c r="BK167"/>
  <c r="K166"/>
  <c r="BE166"/>
  <c r="K159"/>
  <c r="BE159"/>
  <c r="K158"/>
  <c r="BE158"/>
  <c r="BK149"/>
  <c r="BK146"/>
  <c r="K143"/>
  <c r="BE143"/>
  <c r="BK218"/>
  <c r="K207"/>
  <c r="BE207"/>
  <c r="BK194"/>
  <c r="BK183"/>
  <c r="BK177"/>
  <c r="BK175"/>
  <c r="BK173"/>
  <c r="BK170"/>
  <c r="K168"/>
  <c r="BE168"/>
  <c r="BK163"/>
  <c r="BK160"/>
  <c r="BK156"/>
  <c r="K153"/>
  <c r="BE153"/>
  <c r="BK150"/>
  <c r="K221"/>
  <c r="BE221"/>
  <c r="BK217"/>
  <c r="BK204"/>
  <c r="BK192"/>
  <c r="K165"/>
  <c r="BE165"/>
  <c r="K161"/>
  <c r="BE161"/>
  <c r="BK151"/>
  <c r="K148"/>
  <c r="BE148"/>
  <c r="K140"/>
  <c r="BE140"/>
  <c r="K137"/>
  <c r="BE137"/>
  <c l="1" r="T134"/>
  <c r="T133"/>
  <c r="T132"/>
  <c i="1" r="AW96"/>
  <c i="2" r="V134"/>
  <c r="V133"/>
  <c r="V132"/>
  <c r="X134"/>
  <c r="X133"/>
  <c r="X132"/>
  <c r="Q134"/>
  <c r="R134"/>
  <c r="F93"/>
  <c r="J90"/>
  <c r="E84"/>
  <c r="BE179"/>
  <c r="Q233"/>
  <c r="I100"/>
  <c r="R233"/>
  <c r="J100"/>
  <c r="F40"/>
  <c i="1" r="BC96"/>
  <c r="BC95"/>
  <c r="BC94"/>
  <c r="W35"/>
  <c i="2" r="F41"/>
  <c i="1" r="BD96"/>
  <c r="BD95"/>
  <c r="BD94"/>
  <c r="W36"/>
  <c i="2" r="BK140"/>
  <c r="K154"/>
  <c r="BE154"/>
  <c r="BK162"/>
  <c r="K167"/>
  <c r="BE167"/>
  <c r="K175"/>
  <c r="BE175"/>
  <c r="BK199"/>
  <c r="K150"/>
  <c r="BE150"/>
  <c r="K163"/>
  <c r="BE163"/>
  <c r="K192"/>
  <c r="BE192"/>
  <c r="K211"/>
  <c r="BE211"/>
  <c r="K152"/>
  <c r="BE152"/>
  <c r="BK161"/>
  <c r="BK168"/>
  <c r="K177"/>
  <c r="BE177"/>
  <c r="K217"/>
  <c r="BE217"/>
  <c r="K229"/>
  <c r="BE229"/>
  <c r="K232"/>
  <c r="BE232"/>
  <c r="K40"/>
  <c i="1" r="AY96"/>
  <c i="2" r="F42"/>
  <c i="1" r="BE96"/>
  <c r="BE95"/>
  <c r="BA95"/>
  <c r="AW95"/>
  <c r="AW94"/>
  <c i="2" r="F43"/>
  <c i="1" r="BF96"/>
  <c r="BF95"/>
  <c r="BF94"/>
  <c r="W38"/>
  <c i="2" r="BK137"/>
  <c r="K151"/>
  <c r="BE151"/>
  <c r="K160"/>
  <c r="BE160"/>
  <c r="BK166"/>
  <c r="BK172"/>
  <c r="K188"/>
  <c r="BE188"/>
  <c r="BK207"/>
  <c r="BK135"/>
  <c r="BK148"/>
  <c r="BK153"/>
  <c r="BK159"/>
  <c r="K183"/>
  <c r="BE183"/>
  <c r="K209"/>
  <c r="BE209"/>
  <c r="K218"/>
  <c r="BE218"/>
  <c i="1" r="AU94"/>
  <c i="2" r="BK157"/>
  <c r="BK164"/>
  <c r="K170"/>
  <c r="BE170"/>
  <c r="BK185"/>
  <c r="K224"/>
  <c r="BE224"/>
  <c r="K234"/>
  <c r="BE234"/>
  <c r="BK165"/>
  <c r="K173"/>
  <c r="BE173"/>
  <c r="K194"/>
  <c r="BE194"/>
  <c r="BK215"/>
  <c r="BK143"/>
  <c r="K149"/>
  <c r="BE149"/>
  <c r="K156"/>
  <c r="BE156"/>
  <c r="BK181"/>
  <c r="K204"/>
  <c r="BE204"/>
  <c r="BK221"/>
  <c r="K146"/>
  <c r="BE146"/>
  <c r="BK158"/>
  <c r="BK169"/>
  <c r="BK228"/>
  <c l="1" r="R133"/>
  <c r="R132"/>
  <c r="J97"/>
  <c r="K34"/>
  <c i="1" r="AT96"/>
  <c i="2" r="Q133"/>
  <c r="Q132"/>
  <c r="I97"/>
  <c r="K33"/>
  <c i="1" r="AS96"/>
  <c i="2" r="J99"/>
  <c r="I99"/>
  <c r="BK134"/>
  <c r="BK133"/>
  <c r="K133"/>
  <c r="K98"/>
  <c i="1" r="AT95"/>
  <c r="AT94"/>
  <c r="AK28"/>
  <c r="AZ95"/>
  <c r="AY94"/>
  <c r="AK35"/>
  <c r="AZ94"/>
  <c r="AS95"/>
  <c r="AS94"/>
  <c r="AK27"/>
  <c r="AY95"/>
  <c r="BE94"/>
  <c r="W37"/>
  <c i="2" l="1" r="I98"/>
  <c r="K134"/>
  <c r="K99"/>
  <c r="J98"/>
  <c r="BK132"/>
  <c r="K132"/>
  <c r="K97"/>
  <c r="K32"/>
  <c i="1" r="BA94"/>
  <c i="2" l="1" r="K109"/>
  <c r="K103"/>
  <c r="K35"/>
  <c r="K36"/>
  <c i="1" r="AG96"/>
  <c i="2" l="1" r="BE109"/>
  <c r="K111"/>
  <c r="K39"/>
  <c i="1" r="AX96"/>
  <c r="AV96"/>
  <c r="AG95"/>
  <c r="AG94"/>
  <c r="AK26"/>
  <c i="2" l="1" r="K45"/>
  <c i="1" r="AN96"/>
  <c r="AG99"/>
  <c r="AV99"/>
  <c r="BY99"/>
  <c r="AG100"/>
  <c r="CD100"/>
  <c r="AG102"/>
  <c r="AV102"/>
  <c r="BY102"/>
  <c r="AG101"/>
  <c i="2" r="F39"/>
  <c i="1" r="BB96"/>
  <c r="BB95"/>
  <c r="AX95"/>
  <c r="AV95"/>
  <c r="AN95"/>
  <c l="1" r="CD99"/>
  <c r="CD101"/>
  <c r="CD102"/>
  <c r="AG98"/>
  <c r="AK29"/>
  <c r="AV100"/>
  <c r="BY100"/>
  <c r="BB94"/>
  <c r="AX94"/>
  <c r="AN99"/>
  <c r="AV101"/>
  <c r="BY101"/>
  <c r="AN102"/>
  <c l="1" r="AK31"/>
  <c r="AN101"/>
  <c r="AK34"/>
  <c r="AN100"/>
  <c r="AV94"/>
  <c r="AN94"/>
  <c r="AG104"/>
  <c r="W34"/>
  <c l="1" r="AK40"/>
  <c r="AN98"/>
  <c l="1"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<sst xmlns="http://schemas.openxmlformats.org/spreadsheetml/2006/main">
  <si>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</si>
  <si>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</si>
  <si>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</si>
  <si>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</si>
  <si>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</si>
  <si>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</si>
  <si>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{5bbc02f4-eab7-4ec8-ae4a-4f8512ce4ff8}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</si>
  <si>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</si>
  <si>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</si>
  <si>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</si>
  <si>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</si>
  <si>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</si>
  <si>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</si>
  <si>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</si>
  <si>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</si>
  <si>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1552-1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</si>
  <si>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</si>
  <si>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</si>
  <si>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Hodonín-ZŠ Očovská</t>
  </si>
  <si>
    <t>KSO:</t>
  </si>
  <si>
    <t>823</t>
  </si>
  <si>
    <t>CC-CZ:</t>
  </si>
  <si>
    <t>2</t>
  </si>
  <si>
    <t>Místo:</t>
  </si>
  <si>
    <t>Hodonín, ZŠ Očovská</t>
  </si>
  <si>
    <t>Datum:</t>
  </si>
  <si>
    <t>24. 1. 2020</t>
  </si>
  <si>
    <t>CZ-CPV:</t>
  </si>
  <si>
    <t>44000000-0</t>
  </si>
  <si>
    <t>CZ-CPA:</t>
  </si>
  <si>
    <t>42</t>
  </si>
  <si>
    <t>Zadavatel:</t>
  </si>
  <si>
    <t>IČ:</t>
  </si>
  <si>
    <t>00284891</t>
  </si>
  <si>
    <t>Město Hodonín, Národní třída 373/25,695 01 Hodonín</t>
  </si>
  <si>
    <t>DIČ:</t>
  </si>
  <si>
    <t>CZ699001303</t>
  </si>
  <si>
    <t>Uchazeč:</t>
  </si>
  <si>
    <t>Vyplň údaj</t>
  </si>
  <si>
    <t>Projektant:</t>
  </si>
  <si>
    <t>Ing.Jana Janíková, Ing.Denisa Hrubanová PhD.</t>
  </si>
  <si>
    <t>Zpracovatel:</t>
  </si>
  <si>
    <t>46344535</t>
  </si>
  <si>
    <t>ZaKT Brno, Ponávka 2, 60200 Brno</t>
  </si>
  <si>
    <t>CTZ46344535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</si>
  <si>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</si>
  <si>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</si>
  <si>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</si>
  <si>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</si>
  <si>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</si>
  <si>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</si>
  <si>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</si>
  <si>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</si>
  <si>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</si>
  <si>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</si>
  <si>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</si>
  <si>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</si>
  <si>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</si>
  <si>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</si>
  <si>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</si>
  <si>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</si>
  <si>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</si>
  <si>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</si>
  <si>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</si>
  <si>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</si>
  <si>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</si>
  <si>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</si>
  <si>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</si>
  <si>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</si>
  <si>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</si>
  <si>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</si>
  <si>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</si>
  <si>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</si>
  <si>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</si>
  <si>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</si>
  <si>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</si>
  <si>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</si>
  <si>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</si>
  <si>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</si>
  <si>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</si>
  <si>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</si>
  <si>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</si>
  <si>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</si>
  <si>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</si>
  <si>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</si>
  <si>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</si>
  <si>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</si>
  <si>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</si>
  <si>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</si>
  <si>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</si>
  <si>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</si>
  <si>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</si>
  <si>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</si>
  <si>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</si>
  <si>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</si>
  <si>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</si>
  <si>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</si>
  <si>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01</t>
  </si>
  <si>
    <t>Učíme se hrou</t>
  </si>
  <si>
    <t>STA</t>
  </si>
  <si>
    <t>1</t>
  </si>
  <si>
    <t>{08d29254-4972-4306-b27e-1bdb26279750}</t>
  </si>
  <si>
    <t>/</t>
  </si>
  <si>
    <t>03</t>
  </si>
  <si>
    <t>Rozpočet vegetačních úprav</t>
  </si>
  <si>
    <t>Soupis</t>
  </si>
  <si>
    <t>{894cfc14-f188-4a2e-8ed1-39f772792294}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</si>
  <si>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</si>
  <si>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</si>
  <si>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</si>
  <si>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</si>
  <si>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</si>
  <si>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</si>
  <si>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</si>
  <si>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</si>
  <si>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</si>
  <si>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</si>
  <si>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</si>
  <si>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Učíme se hrou</t>
  </si>
  <si>
    <t>Soupis:</t>
  </si>
  <si>
    <t>03 - Rozpočet vegetačních úprav</t>
  </si>
  <si>
    <t>ZŠ Očovská, Hodonín</t>
  </si>
  <si>
    <t>45000000-7</t>
  </si>
  <si>
    <t>Město Hodonín</t>
  </si>
  <si>
    <t>ZaKT s.r.o, Ponávka 2,602 00 BRNO</t>
  </si>
  <si>
    <t>CZ46344535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</si>
  <si>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</si>
  <si>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</si>
  <si>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</si>
  <si>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</si>
  <si>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</si>
  <si>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</si>
  <si>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</si>
  <si>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</si>
  <si>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</si>
  <si>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</si>
  <si>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998 - Přesun hmot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</si>
  <si>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</si>
  <si>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</si>
  <si>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</si>
  <si>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</si>
  <si>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</si>
  <si>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</si>
  <si>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</si>
  <si>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</si>
  <si>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</si>
  <si>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</si>
  <si>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</si>
  <si>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</si>
  <si>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</si>
  <si>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</si>
  <si>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</si>
  <si>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</si>
  <si>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</si>
  <si>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</si>
  <si>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</si>
  <si>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</si>
  <si>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</si>
  <si>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</si>
  <si>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</si>
  <si>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</si>
  <si>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</si>
  <si>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</si>
  <si>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</si>
  <si>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</si>
  <si>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</si>
  <si>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</si>
  <si>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</si>
  <si>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183101221</t>
  </si>
  <si>
    <t>Hloubení jamek pro vysazování rostlin v zemině tř.1 až 4 s výměnou půdy z 50% v rovině nebo na svahu do 1:5, objemu přes 0,40 do 1,00 m3</t>
  </si>
  <si>
    <t>kus</t>
  </si>
  <si>
    <t>CS ÚRS 2020 01</t>
  </si>
  <si>
    <t>4</t>
  </si>
  <si>
    <t>1930262757</t>
  </si>
  <si>
    <t>PSC</t>
  </si>
  <si>
    <t xml:space="preserve">Poznámka k souboru cen:_x000d_
1. V cenách jsou započteny i náklady na případné naložení přebytečných výkopků na dopravní prostředek, odvoz na vzdálenost do 20 km a složení výkopků. 2. V cenách nejsou započteny náklady na: a) uložení odpadu na skládku, b) substrát, tyto náklady se oceňují ve specifikaci. 3. V cenách o sklonu svahu přes 1:1 jsou uvažovány podmínky pro svahy běžně schůdné; bez použití lezeckých technik. V případě použití lezeckých technik se tyto náklady oceňují individuálně. </t>
  </si>
  <si>
    <t>M</t>
  </si>
  <si>
    <t>M1</t>
  </si>
  <si>
    <t>substrát pro výměnu půdy v jamkách</t>
  </si>
  <si>
    <t>m3</t>
  </si>
  <si>
    <t>8</t>
  </si>
  <si>
    <t>1133608300</t>
  </si>
  <si>
    <t>P</t>
  </si>
  <si>
    <t xml:space="preserve">Poznámka k položce:_x000d_
substrát do jamek při výměně půdy 0,2 m3 na jamku_x000d_
</t>
  </si>
  <si>
    <t>VV</t>
  </si>
  <si>
    <t>8*0,2</t>
  </si>
  <si>
    <t>3</t>
  </si>
  <si>
    <t>183111111</t>
  </si>
  <si>
    <t xml:space="preserve">Hloubení jamek pro vysazování rostlin v zemině tř.1 až 4 bez výměny půdy  v rovině nebo na svahu do 1:5, objemu do 0,002 m3</t>
  </si>
  <si>
    <t>-1061807749</t>
  </si>
  <si>
    <t xml:space="preserve">Poznámka k souboru cen:_x000d_
1. V cenách jsou započteny i náklady na případné naložení přebytečných výkopků na dopravní prostředek, odvoz na vzdálenost do 20 km a složení výkopků. 2. V cenách nejsou započteny náklady na uložení odpadu na skládku. 3. V cenách o sklonu svahu přes 1:1 jsou uvažovány podmínky pro svahy běžně schůdné; bez použití lezeckých technik. V případě použití lezeckých technik se tyto náklady oceňují individuálně. </t>
  </si>
  <si>
    <t>Poznámka k položce:_x000d_
trvalky+byliny</t>
  </si>
  <si>
    <t>183101113</t>
  </si>
  <si>
    <t xml:space="preserve">Hloubení jamek pro vysazování rostlin v zemině tř.1 až 4 bez výměny půdy  v rovině nebo na svahu do 1:5, objemu přes 0,02 do 0,05 m3</t>
  </si>
  <si>
    <t>1589705909</t>
  </si>
  <si>
    <t>Poznámka k položce:_x000d_
výsadba keřů</t>
  </si>
  <si>
    <t>5</t>
  </si>
  <si>
    <t>184102115</t>
  </si>
  <si>
    <t xml:space="preserve">Výsadba dřeviny s balem do předem vyhloubené jamky se zalitím  v rovině nebo na svahu do 1:5, při průměru balu přes 500 do 600 mm</t>
  </si>
  <si>
    <t>1748516991</t>
  </si>
  <si>
    <t xml:space="preserve">Poznámka k souboru cen:_x000d_
1. Ceny lze použít i pro dřeviny pěstované v nádobách. 2. V cenách nejsou započteny náklady na vysazované dřeviny, tyto se oceňují ve specifikaci. 3. V cenách o sklonu svahu přes 1:1 jsou uvažovány podmínky pro svahy běžně schůdné; bez použití lezeckých technik. V případě použití lezeckých technik se tyto náklady oceňují individuálně. </t>
  </si>
  <si>
    <t>6</t>
  </si>
  <si>
    <t>M2-1</t>
  </si>
  <si>
    <t>Pyrus calleryana ´Chanticleer´ alejový strom s balem OK 10-12</t>
  </si>
  <si>
    <t>-623197365</t>
  </si>
  <si>
    <t>7</t>
  </si>
  <si>
    <t>M2-2</t>
  </si>
  <si>
    <t xml:space="preserve">Prunus avium ´Kordia´, samosprašná  160KM OK10-12 cm s balem </t>
  </si>
  <si>
    <t>-251957300</t>
  </si>
  <si>
    <t>M2-3</t>
  </si>
  <si>
    <t>Malus domestica ´Sampionˇ 160KM s balem OK10-12 cm</t>
  </si>
  <si>
    <t>-479491363</t>
  </si>
  <si>
    <t>9</t>
  </si>
  <si>
    <t>M2-4</t>
  </si>
  <si>
    <t xml:space="preserve">Prunus domestica ´Čačanská lepotica´160 KM s balem  OK 10-12 cm </t>
  </si>
  <si>
    <t>672660094</t>
  </si>
  <si>
    <t>10</t>
  </si>
  <si>
    <t>M2-5</t>
  </si>
  <si>
    <t>Quercus robur alejový strom s balem OK 10-12 cm</t>
  </si>
  <si>
    <t>-441258532</t>
  </si>
  <si>
    <t>11</t>
  </si>
  <si>
    <t>M2-6</t>
  </si>
  <si>
    <t>Pyrus communis ´Beech Hill´ alejový strom s balem OK 10-12 cm</t>
  </si>
  <si>
    <t>1937659600</t>
  </si>
  <si>
    <t>12</t>
  </si>
  <si>
    <t>184102112</t>
  </si>
  <si>
    <t xml:space="preserve">Výsadba dřeviny s balem do předem vyhloubené jamky se zalitím  v rovině nebo na svahu do 1:5, při průměru balu přes 200 do 300 mm</t>
  </si>
  <si>
    <t>-942146418</t>
  </si>
  <si>
    <t>13</t>
  </si>
  <si>
    <t>M2-7</t>
  </si>
  <si>
    <t>Forsythia x intermedia vel. 40-60 cm kontejner</t>
  </si>
  <si>
    <t>604163749</t>
  </si>
  <si>
    <t>14</t>
  </si>
  <si>
    <t>M2-8</t>
  </si>
  <si>
    <t>Spiraea x vanhouttei vel. 40-60 cm kontejner</t>
  </si>
  <si>
    <t>1496655879</t>
  </si>
  <si>
    <t>M2-9</t>
  </si>
  <si>
    <t>Corylus avellana ´Katalánská´ vel. 40-60 cm kontejner</t>
  </si>
  <si>
    <t>-753940082</t>
  </si>
  <si>
    <t>16</t>
  </si>
  <si>
    <t>M2-11</t>
  </si>
  <si>
    <t>Buddleja davidii vel. 20-30 cm kontejner</t>
  </si>
  <si>
    <t>141243797</t>
  </si>
  <si>
    <t>17</t>
  </si>
  <si>
    <t>M2-13</t>
  </si>
  <si>
    <t>Angrešt stromkový - Karmen-červený, Invicta-žlutozelený, Zlatý fík-zlatožlutý, kontejner</t>
  </si>
  <si>
    <t>-697126116</t>
  </si>
  <si>
    <t>18</t>
  </si>
  <si>
    <t>M2-14</t>
  </si>
  <si>
    <t xml:space="preserve">Rybíz keřový, Detvan-červený-1 ks, Blanka-bílý-1 ks,  kontejner</t>
  </si>
  <si>
    <t>-960333944</t>
  </si>
  <si>
    <t>19</t>
  </si>
  <si>
    <t>M2-15</t>
  </si>
  <si>
    <t>Rybíz keřový Vernisáž-černý kontejner</t>
  </si>
  <si>
    <t>947111784</t>
  </si>
  <si>
    <t>20</t>
  </si>
  <si>
    <t>M2-16</t>
  </si>
  <si>
    <t>Maliník ´Pokusta´kontejner</t>
  </si>
  <si>
    <t>1950401915</t>
  </si>
  <si>
    <t>M2-17</t>
  </si>
  <si>
    <t>Ostružiník sloupovitý ´Arapaho´kontejner, beztrnný</t>
  </si>
  <si>
    <t>-347185122</t>
  </si>
  <si>
    <t>22</t>
  </si>
  <si>
    <t>M2-18</t>
  </si>
  <si>
    <t>Cornus mas - jedlý vel. 30-40 cm kontejner</t>
  </si>
  <si>
    <t>1027717430</t>
  </si>
  <si>
    <t>23</t>
  </si>
  <si>
    <t>M2-19</t>
  </si>
  <si>
    <t>Philadelphus ´Belle Etoille´vel. 15-20 cm kontejner</t>
  </si>
  <si>
    <t>1008238629</t>
  </si>
  <si>
    <t>24</t>
  </si>
  <si>
    <t>M2-20</t>
  </si>
  <si>
    <t>Kerria japonica ´Pleniflora´ vel. 30-40 kontejner</t>
  </si>
  <si>
    <t>1580624294</t>
  </si>
  <si>
    <t>25</t>
  </si>
  <si>
    <t>M2-21</t>
  </si>
  <si>
    <t>Viburnum farreri vel. 15-20 cm kontejner</t>
  </si>
  <si>
    <t>2129551523</t>
  </si>
  <si>
    <t>26</t>
  </si>
  <si>
    <t>M2-22</t>
  </si>
  <si>
    <t>Prunus triloba vel. 20-30 cm kontejner</t>
  </si>
  <si>
    <t>-1944294731</t>
  </si>
  <si>
    <t>27</t>
  </si>
  <si>
    <t>183211322</t>
  </si>
  <si>
    <t>Výsadba květin do připravené půdy se zalitím do připravené půdy, se zalitím květin hrnkovaných o průměru květináče přes 80 do 120 mm</t>
  </si>
  <si>
    <t>1662901476</t>
  </si>
  <si>
    <t xml:space="preserve">Poznámka k souboru cen:_x000d_
1. V cenách jsou započteny i náklady na případné naložení přebytečných výkopků na dopravní prostředek, odvoz na vzdálenost do 20 km a složení výkopků. 2. V cenách nejsou započteny náklady na: a) hloubení jamek, b) uložení odpadu na skládce. 3. Ceny nelze použít pro ornamentální výsadby; tyto se oceňují individuálně. </t>
  </si>
  <si>
    <t>28</t>
  </si>
  <si>
    <t>M3</t>
  </si>
  <si>
    <t xml:space="preserve">trvalky, bylinky, traviny - kontejner </t>
  </si>
  <si>
    <t>-313308762</t>
  </si>
  <si>
    <t>29</t>
  </si>
  <si>
    <t>184801121</t>
  </si>
  <si>
    <t xml:space="preserve">Ošetření vysazených dřevin  solitérních v rovině nebo na svahu do 1:5</t>
  </si>
  <si>
    <t>-195775138</t>
  </si>
  <si>
    <t xml:space="preserve">Poznámka k souboru cen:_x000d_
1. V cenách jsou započteny i náklady na odplevelení s nakypřením nebo vypletí, odstranění poškozených částí dřeviny s případným složením odpadu na hromady, naložením na dopravní prostředek a odvozem do 20 km a s jeho složením. 2. Ceny jsou určeny pouze pro jednorázové ošetření. 3. V cenách nejsou započteny náklady na: a) zalití rostlin; zalití se oceňuje cenami části C02 souboru cen 185 80-43 Zalití rostlin vodou, b) chemické odplevelení; tyto práce se oceňují cenami části A02 souboru cen 184 80-26 Chemické odplevelení po založení kultury, c) hnojení; tyto práce se oceňují cenami části A02 souboru cen 184 85-11 Hnojení roztokem hnojiva nebo 185 80-21 Hnojení, d) řez; tyto práce se oceňují cenami části C02 souboru cen 184 80-61 Řez stromů nebo keřů. 4. V cenách o sklonu svahu přes 1:1 jsou uvažovány podmínky pro svahy běžně schůdné; bez použití lezeckých technik. V případě použití lezeckých technik se tyto náklady oceňují individuálně. </t>
  </si>
  <si>
    <t>30</t>
  </si>
  <si>
    <t>184801131</t>
  </si>
  <si>
    <t xml:space="preserve">Ošetření vysazených dřevin  ve skupinách v rovině nebo na svahu do 1:5</t>
  </si>
  <si>
    <t>m2</t>
  </si>
  <si>
    <t>1134185017</t>
  </si>
  <si>
    <t>31</t>
  </si>
  <si>
    <t>185804111</t>
  </si>
  <si>
    <t xml:space="preserve">Ošetření vysazených květin  jednorázové v rovině</t>
  </si>
  <si>
    <t>315056811</t>
  </si>
  <si>
    <t xml:space="preserve">Poznámka k souboru cen:_x000d_
1. V cenách jsou započteny i náklady na vypletí s případným odstraněním odkvetlých částí rostlin, s naložením odpadu na dopravní prostředek, odvozem do 20 km a se složení. 2. V cenách nejsou započteny náklady na: a) zalití rostlin; tyto práce se oceňují cenami části C02 souboru cen 185 80-43 Zalití rostlin vodou, b) chemické odplevelení; tyto práce se oceňují cenami části A02 souboru cen 184 80-26 Chemické odplevelení po založení kultury, c) hnojení; tyto práce se oceňují cenami části A02 souboru cen 184 85-11 Hnojení roztokem hnojiva nebo 185 80-21 Hnojení, d) odplevelení s nakypřením; tyto práce se oceňují cenami části C02 souboru cen 185 80-45 Odplevelení výsadeb s nakypřením. e) uložení odpadu na skládku. 3. U zídky se měří rozvinutá plocha. </t>
  </si>
  <si>
    <t>32</t>
  </si>
  <si>
    <t>184215133</t>
  </si>
  <si>
    <t>Ukotvení dřeviny kůly třemi kůly, délky přes 2 do 3 m</t>
  </si>
  <si>
    <t>1966448108</t>
  </si>
  <si>
    <t xml:space="preserve">Poznámka k souboru cen:_x000d_
1. V cenách jsou započteny i náklady na ochranu proti poškození kmene v místě vzepření. 2. V cenách nejsou započteny náklady na dodání kůlů, tyto se oceňují ve specifikaci. 3. Ceny jsou určeny pro ukotvení dřevin kůly o průměru do 100 mm. </t>
  </si>
  <si>
    <t>33</t>
  </si>
  <si>
    <t>60591257</t>
  </si>
  <si>
    <t>kůl vyvazovací dřevěný impregnovaný D 8cm dl 3m</t>
  </si>
  <si>
    <t>484081643</t>
  </si>
  <si>
    <t>8*3</t>
  </si>
  <si>
    <t>34</t>
  </si>
  <si>
    <t>M4</t>
  </si>
  <si>
    <t>příčka z půlené frézované kulatiny průměru 80 mm délky 0,5 m</t>
  </si>
  <si>
    <t>583917210</t>
  </si>
  <si>
    <t>35</t>
  </si>
  <si>
    <t>M5</t>
  </si>
  <si>
    <t>vyvazovací páska šířky 40 mm, délka 0,7m 1 úvazek</t>
  </si>
  <si>
    <t>m</t>
  </si>
  <si>
    <t>2063379288</t>
  </si>
  <si>
    <t>8*3*0,7</t>
  </si>
  <si>
    <t>Součet</t>
  </si>
  <si>
    <t>36</t>
  </si>
  <si>
    <t>185802113</t>
  </si>
  <si>
    <t xml:space="preserve">Hnojení půdy nebo trávníku  v rovině nebo na svahu do 1:5 umělým hnojivem na široko</t>
  </si>
  <si>
    <t>t</t>
  </si>
  <si>
    <t>38821279</t>
  </si>
  <si>
    <t xml:space="preserve">Poznámka k souboru cen:_x000d_
1. V cenách jsou započteny i náklady na rozprostření nebo rozdělení hnojiva. 2. V cenách o sklonu svahu přes 1:1 jsou uvažovány podmínky pro svahy běžně schůdné; bez použití lezeckých technik. V případě použití lezeckých technik se tyto náklady oceňují individuálně. </t>
  </si>
  <si>
    <t>Poznámka k položce:_x000d_
přidání půdního kondicionéru pro zvýšení zádržnosti vody do půdy</t>
  </si>
  <si>
    <t>8*1,5/1000</t>
  </si>
  <si>
    <t>37</t>
  </si>
  <si>
    <t>M6</t>
  </si>
  <si>
    <t>půdní kondicionér pro zvýšení zádržnosti vody v půdě</t>
  </si>
  <si>
    <t>kg</t>
  </si>
  <si>
    <t>-1416570447</t>
  </si>
  <si>
    <t>8*1,5</t>
  </si>
  <si>
    <t>38</t>
  </si>
  <si>
    <t>185802114</t>
  </si>
  <si>
    <t xml:space="preserve">Hnojení půdy nebo trávníku  v rovině nebo na svahu do 1:5 umělým hnojivem s rozdělením k jednotlivým rostlinám</t>
  </si>
  <si>
    <t>-382161347</t>
  </si>
  <si>
    <t>8*5*10/1000/1000</t>
  </si>
  <si>
    <t>37*2*10/1000/1000</t>
  </si>
  <si>
    <t>39</t>
  </si>
  <si>
    <t>M7</t>
  </si>
  <si>
    <t>tabletové hnojivo zásobní s postupným uvolňováním živin, tableta á 10 g</t>
  </si>
  <si>
    <t>-2049882631</t>
  </si>
  <si>
    <t>Poznámka k položce:_x000d_
stromy - 5 tablet á 10 g_x000d_
keře - 2 tablety á 10 g</t>
  </si>
  <si>
    <t>8*5*10/1000</t>
  </si>
  <si>
    <t>37*2*10/1000</t>
  </si>
  <si>
    <t>40</t>
  </si>
  <si>
    <t>184501141</t>
  </si>
  <si>
    <t>Zhotovení obalu kmene z rákosové nebo kokosové rohože v rovině nebo na svahu do 1:5</t>
  </si>
  <si>
    <t>-1484840450</t>
  </si>
  <si>
    <t xml:space="preserve">Poznámka k souboru cen:_x000d_
1. V cenách nejsou započteny náklady na dodání rohože tyto náklady se oceňují ve specifikaci. </t>
  </si>
  <si>
    <t>8*1,8*0,5</t>
  </si>
  <si>
    <t>41</t>
  </si>
  <si>
    <t>M8</t>
  </si>
  <si>
    <t>rákosová rohož, rákos přírodní, neloupaný, výška 1,50 m, 0,5 m/strom</t>
  </si>
  <si>
    <t>1763406716</t>
  </si>
  <si>
    <t>8*0,5</t>
  </si>
  <si>
    <t>184215412</t>
  </si>
  <si>
    <t>Zhotovení závlahové mísy u solitérních dřevin v rovině nebo na svahu do 1:5, o průměru mísy přes 0,5 do 1 m</t>
  </si>
  <si>
    <t>779719466</t>
  </si>
  <si>
    <t xml:space="preserve">Poznámka k souboru cen:_x000d_
1. V cenách jsou započteny i náklady na případné naložení vzniklého odpadu na dopravní prostředek, odvoz na vzdálenost do 20 km a složení odpadu. 2. V cenách nejsou započteny náklady na materiál pro zhotovení závlahové mísy, tento se oceňuje ve specifikaci. 3. V cenách o sklonu svahu přes 1:1 jsou uvažovány podmínky pro svahy běžně schůdné; bez použití lezeckých technik. V případě použití lezeckých technik se tyto náklady oceňují individuálně. </t>
  </si>
  <si>
    <t>43</t>
  </si>
  <si>
    <t>184911421</t>
  </si>
  <si>
    <t>Mulčování vysazených rostlin mulčovací kůrou, tl. do 100 mm v rovině nebo na svahu do 1:5</t>
  </si>
  <si>
    <t>399203584</t>
  </si>
  <si>
    <t xml:space="preserve">Poznámka k souboru cen:_x000d_
1. V cenách jsou započteny i náklady na naložení odpadu na dopravní prostředek, odvoz do 20 km a složení odpadu. 2. V cenách nejsou započteny náklady na: a) stabilizaci mulče proti erozi a přísady proti vznícení mulče. Tyto práce se oceňují individuálně, b) mulčovací kůru, tato se oceňuje ve specifikaci, c) uložení odpadu na skládku. 3. Tloušťka mulčovací kůry se měří v nakypřeném stavu. </t>
  </si>
  <si>
    <t>Poznámka k položce:_x000d_
stromy+keře+trvalky</t>
  </si>
  <si>
    <t>8*0,8+37+30,1</t>
  </si>
  <si>
    <t>44</t>
  </si>
  <si>
    <t>M9</t>
  </si>
  <si>
    <t>kůra mulčovací, drcená, tříděná, tl. vrstvy 8 cm</t>
  </si>
  <si>
    <t>-490412866</t>
  </si>
  <si>
    <t>8*0,8*0,08+(37+30,1)*0,08</t>
  </si>
  <si>
    <t>45</t>
  </si>
  <si>
    <t>K1</t>
  </si>
  <si>
    <t xml:space="preserve">Zhotovení drátěnky pro maliník a ostružiník, délka 6 m, 3 akátové sloupky, drát pozinkovaný 25 m, dodávka včetně montáže </t>
  </si>
  <si>
    <t>komplet</t>
  </si>
  <si>
    <t>-1092469321</t>
  </si>
  <si>
    <t>46</t>
  </si>
  <si>
    <t>185804311</t>
  </si>
  <si>
    <t>Zalití rostlin vodou plochy záhonů jednotlivě do 20 m2</t>
  </si>
  <si>
    <t>-526892124</t>
  </si>
  <si>
    <t>Poznámka k položce:_x000d_
zalití stromů 60 litrů/strom x 4 zálivky</t>
  </si>
  <si>
    <t>8*4*60/1000</t>
  </si>
  <si>
    <t>47</t>
  </si>
  <si>
    <t>185804312</t>
  </si>
  <si>
    <t>Zalití rostlin vodou plochy záhonů jednotlivě přes 20 m2</t>
  </si>
  <si>
    <t>-1995418377</t>
  </si>
  <si>
    <t>Poznámka k položce:_x000d_
trvalky+keře-4 zálivky x 20 litrů/m2</t>
  </si>
  <si>
    <t>(37+30,1)*4*20/1000</t>
  </si>
  <si>
    <t>48</t>
  </si>
  <si>
    <t>M10</t>
  </si>
  <si>
    <t>voda pro zálivku</t>
  </si>
  <si>
    <t>1483398668</t>
  </si>
  <si>
    <t>50</t>
  </si>
  <si>
    <t>M23</t>
  </si>
  <si>
    <t>zavlažovací vak pro nezávislou kapkovou zálivku, 53 litrů vody. postupné uvolňování po dobu 20-30 hodin</t>
  </si>
  <si>
    <t>448939632</t>
  </si>
  <si>
    <t>51</t>
  </si>
  <si>
    <t>M24</t>
  </si>
  <si>
    <t>travní osivo - květnatá louka</t>
  </si>
  <si>
    <t>-702489787</t>
  </si>
  <si>
    <t xml:space="preserve">Poznámka k položce:_x000d_
Složení travní směsi/kvetoucí louky:_x000d_
Trávy 80%: _x000d_
Psineček obecný (Agrostis capillaris 'Polana') 3%, Tomka vonná (Anthoxanthum odoratum) 6%, Sveřep vzpřímený (Bromus erectus) 8,2%, Kostřava sivá (Festuca pallens) 1,1%, Kostřava červená pravá (Festuca rubra rubra 'Levočská') 30%, Kostřava červená (Festuca rubra trichophylla 'Viktorka') 10%, Kostřava červená trsnatá (Festuca rubra commutata 'Zulu') 5%, Kostřava žlábkatá (Festuca rupicola) 1,9%, Smělek jehlancovitý (Koeleria pyramidata) 1,8%, Lipnice luční (Poa pratensis 'Balin') 13%_x000d_
Byliny 15%:_x000d_
 Řepík lékařský (Agrimonia eupatoria) 0,18%, Řebříček obecný (Achillea millefolium) 0,6%, Chrpa luční (Centaurea jacea) 0,6%, Chrpa parukářka (Centaurea pseudophrygiea) 0,15%, Chrpa čekánek (Centaurea scabiosa) 0,1%, Čekanka obecná (Cichorium intybus) 0,44%, Hvozdík kartouzek (Dianthus carthusianorum) 1,38%, Třezalka tečkovaná (Hypericum perforatum) 1,35%, Máchelka srstnatá (Leontodon hispidus) 0,2%, Jitrocel kopinatý (Plantago lanceolata) 0,4%, Jitrocel prostřední (Plantago media) 0,4%, Mochna stříbrná (Potentilla argentea) 0,7%, Mochna přímá (Potentilla recta) 0,8%, Řimbaba chocholičnatá (Pyrethrum corymbosum) 0,8%, Šalvěj luční (Salvia pratensis) 1,7%, Šalvěj přeslenitá (Salvia verticillata) 0,8%, Krvavec menší (Sanguisorba minor) 2,7%, Silenka nadmutá (Silene vulgaris) 1,65%, Čistec přímý (Stachys recta) 0,05%_x000d_
Jeteloviny 5%: _x000d_
Úročník bolhoj (Anthyllis vulneraria 'Pamir') 1,5%, Štírovník růžkatý (Lotus corniculatus 'Leo') 1,4%, Tolice dětelová (Medicago lupulina 'Ekola') 0,5%, Vičenec ligrus (Onobrychis viciifolia 'Višňovský') 1,2%, Čičorka pestrá (Securigera varia 'Eroza') 0,2%, Jetel plazivý (Trifolium repens 'Jura') 0,2%_x000d_
Doporučený výsevek osiva květinové louky: 4-6 g/m2._x000d_
</t>
  </si>
  <si>
    <t>17*0,006</t>
  </si>
  <si>
    <t>52</t>
  </si>
  <si>
    <t>M25</t>
  </si>
  <si>
    <t>zahradní obubník betonový 500x50x250</t>
  </si>
  <si>
    <t>-1824804625</t>
  </si>
  <si>
    <t>998</t>
  </si>
  <si>
    <t>Přesun hmot</t>
  </si>
  <si>
    <t>49</t>
  </si>
  <si>
    <t>998231411</t>
  </si>
  <si>
    <t>Přesun hmot pro sadovnické a krajinářské úpravy - ručně bez užití mechanizace vodorovná dopravní vzdálenost do 100 m</t>
  </si>
  <si>
    <t>1020481815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</si>
</sst>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3" fillId="0" borderId="12" xfId="0" applyNumberFormat="1" applyFont="1" applyBorder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4" fontId="17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16</v>
      </c>
      <c r="BS5" s="16" t="s">
        <v>7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7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21</v>
      </c>
      <c r="AL7" s="21"/>
      <c r="AM7" s="21"/>
      <c r="AN7" s="26" t="s">
        <v>22</v>
      </c>
      <c r="AO7" s="21"/>
      <c r="AP7" s="21"/>
      <c r="AQ7" s="21"/>
      <c r="AR7" s="19"/>
      <c r="BG7" s="30"/>
      <c r="BS7" s="16" t="s">
        <v>7</v>
      </c>
    </row>
    <row r="8" s="1" customFormat="1" ht="12" customHeight="1">
      <c r="B8" s="20"/>
      <c r="C8" s="21"/>
      <c r="D8" s="31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25</v>
      </c>
      <c r="AL8" s="21"/>
      <c r="AM8" s="21"/>
      <c r="AN8" s="32" t="s">
        <v>26</v>
      </c>
      <c r="AO8" s="21"/>
      <c r="AP8" s="21"/>
      <c r="AQ8" s="21"/>
      <c r="AR8" s="19"/>
      <c r="BG8" s="30"/>
      <c r="BS8" s="16" t="s">
        <v>7</v>
      </c>
    </row>
    <row r="9" s="1" customFormat="1" ht="29.28" customHeight="1">
      <c r="B9" s="20"/>
      <c r="C9" s="21"/>
      <c r="D9" s="25" t="s">
        <v>27</v>
      </c>
      <c r="E9" s="21"/>
      <c r="F9" s="21"/>
      <c r="G9" s="21"/>
      <c r="H9" s="21"/>
      <c r="I9" s="21"/>
      <c r="J9" s="21"/>
      <c r="K9" s="33" t="s">
        <v>28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29</v>
      </c>
      <c r="AL9" s="21"/>
      <c r="AM9" s="21"/>
      <c r="AN9" s="33" t="s">
        <v>30</v>
      </c>
      <c r="AO9" s="21"/>
      <c r="AP9" s="21"/>
      <c r="AQ9" s="21"/>
      <c r="AR9" s="19"/>
      <c r="BG9" s="30"/>
      <c r="BS9" s="16" t="s">
        <v>7</v>
      </c>
    </row>
    <row r="10" s="1" customFormat="1" ht="12" customHeight="1">
      <c r="B10" s="20"/>
      <c r="C10" s="21"/>
      <c r="D10" s="31" t="s">
        <v>31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32</v>
      </c>
      <c r="AL10" s="21"/>
      <c r="AM10" s="21"/>
      <c r="AN10" s="26" t="s">
        <v>33</v>
      </c>
      <c r="AO10" s="21"/>
      <c r="AP10" s="21"/>
      <c r="AQ10" s="21"/>
      <c r="AR10" s="19"/>
      <c r="BG10" s="30"/>
      <c r="BS10" s="16" t="s">
        <v>7</v>
      </c>
    </row>
    <row r="11" s="1" customFormat="1" ht="18.48" customHeight="1">
      <c r="B11" s="20"/>
      <c r="C11" s="21"/>
      <c r="D11" s="21"/>
      <c r="E11" s="26" t="s">
        <v>34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35</v>
      </c>
      <c r="AL11" s="21"/>
      <c r="AM11" s="21"/>
      <c r="AN11" s="26" t="s">
        <v>36</v>
      </c>
      <c r="AO11" s="21"/>
      <c r="AP11" s="21"/>
      <c r="AQ11" s="21"/>
      <c r="AR11" s="19"/>
      <c r="BG11" s="30"/>
      <c r="BS11" s="16" t="s">
        <v>7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7</v>
      </c>
    </row>
    <row r="13" s="1" customFormat="1" ht="12" customHeight="1">
      <c r="B13" s="20"/>
      <c r="C13" s="21"/>
      <c r="D13" s="31" t="s">
        <v>37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32</v>
      </c>
      <c r="AL13" s="21"/>
      <c r="AM13" s="21"/>
      <c r="AN13" s="34" t="s">
        <v>38</v>
      </c>
      <c r="AO13" s="21"/>
      <c r="AP13" s="21"/>
      <c r="AQ13" s="21"/>
      <c r="AR13" s="19"/>
      <c r="BG13" s="30"/>
      <c r="BS13" s="16" t="s">
        <v>7</v>
      </c>
    </row>
    <row r="14">
      <c r="B14" s="20"/>
      <c r="C14" s="21"/>
      <c r="D14" s="21"/>
      <c r="E14" s="34" t="s">
        <v>38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35</v>
      </c>
      <c r="AL14" s="21"/>
      <c r="AM14" s="21"/>
      <c r="AN14" s="34" t="s">
        <v>38</v>
      </c>
      <c r="AO14" s="21"/>
      <c r="AP14" s="21"/>
      <c r="AQ14" s="21"/>
      <c r="AR14" s="19"/>
      <c r="BG14" s="30"/>
      <c r="BS14" s="16" t="s">
        <v>7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32</v>
      </c>
      <c r="AL16" s="21"/>
      <c r="AM16" s="21"/>
      <c r="AN16" s="26" t="s">
        <v>1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40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35</v>
      </c>
      <c r="AL17" s="21"/>
      <c r="AM17" s="21"/>
      <c r="AN17" s="26" t="s">
        <v>1</v>
      </c>
      <c r="AO17" s="21"/>
      <c r="AP17" s="21"/>
      <c r="AQ17" s="21"/>
      <c r="AR17" s="19"/>
      <c r="BG17" s="30"/>
      <c r="BS17" s="16" t="s">
        <v>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41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32</v>
      </c>
      <c r="AL19" s="21"/>
      <c r="AM19" s="21"/>
      <c r="AN19" s="26" t="s">
        <v>42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43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35</v>
      </c>
      <c r="AL20" s="21"/>
      <c r="AM20" s="21"/>
      <c r="AN20" s="26" t="s">
        <v>44</v>
      </c>
      <c r="AO20" s="21"/>
      <c r="AP20" s="21"/>
      <c r="AQ20" s="21"/>
      <c r="AR20" s="19"/>
      <c r="BG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45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47.25" customHeight="1">
      <c r="B23" s="20"/>
      <c r="C23" s="21"/>
      <c r="D23" s="21"/>
      <c r="E23" s="36" t="s">
        <v>46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G25" s="30"/>
    </row>
    <row r="26" s="1" customFormat="1" ht="14.4" customHeight="1">
      <c r="B26" s="20"/>
      <c r="C26" s="21"/>
      <c r="D26" s="38" t="s">
        <v>47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9">
        <f>ROUND(AG94,2)</f>
        <v>0</v>
      </c>
      <c r="AL26" s="21"/>
      <c r="AM26" s="21"/>
      <c r="AN26" s="21"/>
      <c r="AO26" s="21"/>
      <c r="AP26" s="21"/>
      <c r="AQ26" s="21"/>
      <c r="AR26" s="19"/>
      <c r="BG26" s="30"/>
    </row>
    <row r="27">
      <c r="B27" s="20"/>
      <c r="C27" s="21"/>
      <c r="D27" s="21"/>
      <c r="E27" s="40" t="s">
        <v>48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41">
        <f>ROUND(AS94,2)</f>
        <v>0</v>
      </c>
      <c r="AL27" s="41"/>
      <c r="AM27" s="41"/>
      <c r="AN27" s="41"/>
      <c r="AO27" s="41"/>
      <c r="AP27" s="21"/>
      <c r="AQ27" s="21"/>
      <c r="AR27" s="19"/>
      <c r="BG27" s="30"/>
    </row>
    <row r="28" s="2" customFormat="1">
      <c r="A28" s="42"/>
      <c r="B28" s="43"/>
      <c r="C28" s="44"/>
      <c r="D28" s="44"/>
      <c r="E28" s="40" t="s">
        <v>49</v>
      </c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1">
        <f>ROUND(AT94,2)</f>
        <v>0</v>
      </c>
      <c r="AL28" s="41"/>
      <c r="AM28" s="41"/>
      <c r="AN28" s="41"/>
      <c r="AO28" s="41"/>
      <c r="AP28" s="44"/>
      <c r="AQ28" s="44"/>
      <c r="AR28" s="45"/>
      <c r="BG28" s="30"/>
    </row>
    <row r="29" s="2" customFormat="1" ht="14.4" customHeight="1">
      <c r="A29" s="42"/>
      <c r="B29" s="43"/>
      <c r="C29" s="44"/>
      <c r="D29" s="38" t="s">
        <v>50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39">
        <f>ROUND(AG98, 2)</f>
        <v>0</v>
      </c>
      <c r="AL29" s="39"/>
      <c r="AM29" s="39"/>
      <c r="AN29" s="39"/>
      <c r="AO29" s="39"/>
      <c r="AP29" s="44"/>
      <c r="AQ29" s="44"/>
      <c r="AR29" s="45"/>
      <c r="BG29" s="30"/>
    </row>
    <row r="30" s="2" customFormat="1" ht="6.96" customHeight="1">
      <c r="A30" s="42"/>
      <c r="B30" s="43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5"/>
      <c r="BG30" s="30"/>
    </row>
    <row r="31" s="2" customFormat="1" ht="25.92" customHeight="1">
      <c r="A31" s="42"/>
      <c r="B31" s="43"/>
      <c r="C31" s="44"/>
      <c r="D31" s="46" t="s">
        <v>51</v>
      </c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8">
        <f>ROUND(AK26 + AK29, 2)</f>
        <v>0</v>
      </c>
      <c r="AL31" s="47"/>
      <c r="AM31" s="47"/>
      <c r="AN31" s="47"/>
      <c r="AO31" s="47"/>
      <c r="AP31" s="44"/>
      <c r="AQ31" s="44"/>
      <c r="AR31" s="45"/>
      <c r="BG31" s="30"/>
    </row>
    <row r="32" s="2" customFormat="1" ht="6.96" customHeight="1">
      <c r="A32" s="42"/>
      <c r="B32" s="43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5"/>
      <c r="BG32" s="30"/>
    </row>
    <row r="33" s="2" customFormat="1">
      <c r="A33" s="42"/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9" t="s">
        <v>52</v>
      </c>
      <c r="M33" s="49"/>
      <c r="N33" s="49"/>
      <c r="O33" s="49"/>
      <c r="P33" s="49"/>
      <c r="Q33" s="44"/>
      <c r="R33" s="44"/>
      <c r="S33" s="44"/>
      <c r="T33" s="44"/>
      <c r="U33" s="44"/>
      <c r="V33" s="44"/>
      <c r="W33" s="49" t="s">
        <v>53</v>
      </c>
      <c r="X33" s="49"/>
      <c r="Y33" s="49"/>
      <c r="Z33" s="49"/>
      <c r="AA33" s="49"/>
      <c r="AB33" s="49"/>
      <c r="AC33" s="49"/>
      <c r="AD33" s="49"/>
      <c r="AE33" s="49"/>
      <c r="AF33" s="44"/>
      <c r="AG33" s="44"/>
      <c r="AH33" s="44"/>
      <c r="AI33" s="44"/>
      <c r="AJ33" s="44"/>
      <c r="AK33" s="49" t="s">
        <v>54</v>
      </c>
      <c r="AL33" s="49"/>
      <c r="AM33" s="49"/>
      <c r="AN33" s="49"/>
      <c r="AO33" s="49"/>
      <c r="AP33" s="44"/>
      <c r="AQ33" s="44"/>
      <c r="AR33" s="45"/>
      <c r="BG33" s="30"/>
    </row>
    <row r="34" s="3" customFormat="1" ht="14.4" customHeight="1">
      <c r="A34" s="3"/>
      <c r="B34" s="50"/>
      <c r="C34" s="51"/>
      <c r="D34" s="31" t="s">
        <v>55</v>
      </c>
      <c r="E34" s="51"/>
      <c r="F34" s="31" t="s">
        <v>56</v>
      </c>
      <c r="G34" s="51"/>
      <c r="H34" s="51"/>
      <c r="I34" s="51"/>
      <c r="J34" s="51"/>
      <c r="K34" s="51"/>
      <c r="L34" s="52">
        <v>0.20999999999999999</v>
      </c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3">
        <f>ROUND(BB94 + SUM(CD98:CD102), 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3">
        <f>ROUND(AX94 + SUM(BY98:BY102), 2)</f>
        <v>0</v>
      </c>
      <c r="AL34" s="51"/>
      <c r="AM34" s="51"/>
      <c r="AN34" s="51"/>
      <c r="AO34" s="51"/>
      <c r="AP34" s="51"/>
      <c r="AQ34" s="51"/>
      <c r="AR34" s="54"/>
      <c r="BG34" s="55"/>
    </row>
    <row r="35" s="3" customFormat="1" ht="14.4" customHeight="1">
      <c r="A35" s="3"/>
      <c r="B35" s="50"/>
      <c r="C35" s="51"/>
      <c r="D35" s="51"/>
      <c r="E35" s="51"/>
      <c r="F35" s="31" t="s">
        <v>57</v>
      </c>
      <c r="G35" s="51"/>
      <c r="H35" s="51"/>
      <c r="I35" s="51"/>
      <c r="J35" s="51"/>
      <c r="K35" s="51"/>
      <c r="L35" s="52">
        <v>0.14999999999999999</v>
      </c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3">
        <f>ROUND(BC94 + SUM(CE98:CE102), 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3">
        <f>ROUND(AY94 + SUM(BZ98:BZ102), 2)</f>
        <v>0</v>
      </c>
      <c r="AL35" s="51"/>
      <c r="AM35" s="51"/>
      <c r="AN35" s="51"/>
      <c r="AO35" s="51"/>
      <c r="AP35" s="51"/>
      <c r="AQ35" s="51"/>
      <c r="AR35" s="54"/>
      <c r="BG35" s="3"/>
    </row>
    <row r="36" hidden="1" s="3" customFormat="1" ht="14.4" customHeight="1">
      <c r="A36" s="3"/>
      <c r="B36" s="50"/>
      <c r="C36" s="51"/>
      <c r="D36" s="51"/>
      <c r="E36" s="51"/>
      <c r="F36" s="31" t="s">
        <v>58</v>
      </c>
      <c r="G36" s="51"/>
      <c r="H36" s="51"/>
      <c r="I36" s="51"/>
      <c r="J36" s="51"/>
      <c r="K36" s="51"/>
      <c r="L36" s="52">
        <v>0.20999999999999999</v>
      </c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3">
        <f>ROUND(BD94 + SUM(CF98:CF102), 2)</f>
        <v>0</v>
      </c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3">
        <v>0</v>
      </c>
      <c r="AL36" s="51"/>
      <c r="AM36" s="51"/>
      <c r="AN36" s="51"/>
      <c r="AO36" s="51"/>
      <c r="AP36" s="51"/>
      <c r="AQ36" s="51"/>
      <c r="AR36" s="54"/>
      <c r="BG36" s="3"/>
    </row>
    <row r="37" hidden="1" s="3" customFormat="1" ht="14.4" customHeight="1">
      <c r="A37" s="3"/>
      <c r="B37" s="50"/>
      <c r="C37" s="51"/>
      <c r="D37" s="51"/>
      <c r="E37" s="51"/>
      <c r="F37" s="31" t="s">
        <v>59</v>
      </c>
      <c r="G37" s="51"/>
      <c r="H37" s="51"/>
      <c r="I37" s="51"/>
      <c r="J37" s="51"/>
      <c r="K37" s="51"/>
      <c r="L37" s="52">
        <v>0.14999999999999999</v>
      </c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3">
        <f>ROUND(BE94 + SUM(CG98:CG102), 2)</f>
        <v>0</v>
      </c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3">
        <v>0</v>
      </c>
      <c r="AL37" s="51"/>
      <c r="AM37" s="51"/>
      <c r="AN37" s="51"/>
      <c r="AO37" s="51"/>
      <c r="AP37" s="51"/>
      <c r="AQ37" s="51"/>
      <c r="AR37" s="54"/>
      <c r="BG37" s="3"/>
    </row>
    <row r="38" hidden="1" s="3" customFormat="1" ht="14.4" customHeight="1">
      <c r="A38" s="3"/>
      <c r="B38" s="50"/>
      <c r="C38" s="51"/>
      <c r="D38" s="51"/>
      <c r="E38" s="51"/>
      <c r="F38" s="31" t="s">
        <v>60</v>
      </c>
      <c r="G38" s="51"/>
      <c r="H38" s="51"/>
      <c r="I38" s="51"/>
      <c r="J38" s="51"/>
      <c r="K38" s="51"/>
      <c r="L38" s="52">
        <v>0</v>
      </c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3">
        <f>ROUND(BF94 + SUM(CH98:CH102), 2)</f>
        <v>0</v>
      </c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3">
        <v>0</v>
      </c>
      <c r="AL38" s="51"/>
      <c r="AM38" s="51"/>
      <c r="AN38" s="51"/>
      <c r="AO38" s="51"/>
      <c r="AP38" s="51"/>
      <c r="AQ38" s="51"/>
      <c r="AR38" s="54"/>
      <c r="BG38" s="3"/>
    </row>
    <row r="39" s="2" customFormat="1" ht="6.96" customHeight="1">
      <c r="A39" s="42"/>
      <c r="B39" s="4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5"/>
      <c r="BG39" s="42"/>
    </row>
    <row r="40" s="2" customFormat="1" ht="25.92" customHeight="1">
      <c r="A40" s="42"/>
      <c r="B40" s="43"/>
      <c r="C40" s="56"/>
      <c r="D40" s="57" t="s">
        <v>61</v>
      </c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9" t="s">
        <v>62</v>
      </c>
      <c r="U40" s="58"/>
      <c r="V40" s="58"/>
      <c r="W40" s="58"/>
      <c r="X40" s="60" t="s">
        <v>63</v>
      </c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61">
        <f>SUM(AK31:AK38)</f>
        <v>0</v>
      </c>
      <c r="AL40" s="58"/>
      <c r="AM40" s="58"/>
      <c r="AN40" s="58"/>
      <c r="AO40" s="62"/>
      <c r="AP40" s="56"/>
      <c r="AQ40" s="56"/>
      <c r="AR40" s="45"/>
      <c r="BG40" s="42"/>
    </row>
    <row r="41" s="2" customFormat="1" ht="6.96" customHeight="1">
      <c r="A41" s="42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5"/>
      <c r="BG41" s="42"/>
    </row>
    <row r="42" s="2" customFormat="1" ht="14.4" customHeight="1">
      <c r="A42" s="42"/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5"/>
      <c r="BG42" s="42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3"/>
      <c r="C49" s="64"/>
      <c r="D49" s="65" t="s">
        <v>64</v>
      </c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5" t="s">
        <v>65</v>
      </c>
      <c r="AI49" s="66"/>
      <c r="AJ49" s="66"/>
      <c r="AK49" s="66"/>
      <c r="AL49" s="66"/>
      <c r="AM49" s="66"/>
      <c r="AN49" s="66"/>
      <c r="AO49" s="66"/>
      <c r="AP49" s="64"/>
      <c r="AQ49" s="64"/>
      <c r="AR49" s="67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42"/>
      <c r="B60" s="43"/>
      <c r="C60" s="44"/>
      <c r="D60" s="68" t="s">
        <v>66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68" t="s">
        <v>67</v>
      </c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68" t="s">
        <v>66</v>
      </c>
      <c r="AI60" s="47"/>
      <c r="AJ60" s="47"/>
      <c r="AK60" s="47"/>
      <c r="AL60" s="47"/>
      <c r="AM60" s="68" t="s">
        <v>67</v>
      </c>
      <c r="AN60" s="47"/>
      <c r="AO60" s="47"/>
      <c r="AP60" s="44"/>
      <c r="AQ60" s="44"/>
      <c r="AR60" s="45"/>
      <c r="BG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42"/>
      <c r="B64" s="43"/>
      <c r="C64" s="44"/>
      <c r="D64" s="65" t="s">
        <v>68</v>
      </c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5" t="s">
        <v>69</v>
      </c>
      <c r="AI64" s="69"/>
      <c r="AJ64" s="69"/>
      <c r="AK64" s="69"/>
      <c r="AL64" s="69"/>
      <c r="AM64" s="69"/>
      <c r="AN64" s="69"/>
      <c r="AO64" s="69"/>
      <c r="AP64" s="44"/>
      <c r="AQ64" s="44"/>
      <c r="AR64" s="45"/>
      <c r="BG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42"/>
      <c r="B75" s="43"/>
      <c r="C75" s="44"/>
      <c r="D75" s="68" t="s">
        <v>66</v>
      </c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68" t="s">
        <v>67</v>
      </c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68" t="s">
        <v>66</v>
      </c>
      <c r="AI75" s="47"/>
      <c r="AJ75" s="47"/>
      <c r="AK75" s="47"/>
      <c r="AL75" s="47"/>
      <c r="AM75" s="68" t="s">
        <v>67</v>
      </c>
      <c r="AN75" s="47"/>
      <c r="AO75" s="47"/>
      <c r="AP75" s="44"/>
      <c r="AQ75" s="44"/>
      <c r="AR75" s="45"/>
      <c r="BG75" s="42"/>
    </row>
    <row r="76" s="2" customForma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5"/>
      <c r="BG76" s="42"/>
    </row>
    <row r="77" s="2" customFormat="1" ht="6.96" customHeight="1">
      <c r="A77" s="42"/>
      <c r="B77" s="70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45"/>
      <c r="BG77" s="42"/>
    </row>
    <row r="81" s="2" customFormat="1" ht="6.96" customHeight="1">
      <c r="A81" s="42"/>
      <c r="B81" s="72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45"/>
      <c r="BG81" s="42"/>
    </row>
    <row r="82" s="2" customFormat="1" ht="24.96" customHeight="1">
      <c r="A82" s="42"/>
      <c r="B82" s="43"/>
      <c r="C82" s="22" t="s">
        <v>70</v>
      </c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5"/>
      <c r="BG82" s="42"/>
    </row>
    <row r="83" s="2" customFormat="1" ht="6.96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5"/>
      <c r="BG83" s="42"/>
    </row>
    <row r="84" s="4" customFormat="1" ht="12" customHeight="1">
      <c r="A84" s="4"/>
      <c r="B84" s="74"/>
      <c r="C84" s="31" t="s">
        <v>14</v>
      </c>
      <c r="D84" s="75"/>
      <c r="E84" s="75"/>
      <c r="F84" s="75"/>
      <c r="G84" s="75"/>
      <c r="H84" s="75"/>
      <c r="I84" s="75"/>
      <c r="J84" s="75"/>
      <c r="K84" s="75"/>
      <c r="L84" s="75" t="str">
        <f>K5</f>
        <v>1552-1</v>
      </c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6"/>
      <c r="BG84" s="4"/>
    </row>
    <row r="85" s="5" customFormat="1" ht="36.96" customHeight="1">
      <c r="A85" s="5"/>
      <c r="B85" s="77"/>
      <c r="C85" s="78" t="s">
        <v>17</v>
      </c>
      <c r="D85" s="79"/>
      <c r="E85" s="79"/>
      <c r="F85" s="79"/>
      <c r="G85" s="79"/>
      <c r="H85" s="79"/>
      <c r="I85" s="79"/>
      <c r="J85" s="79"/>
      <c r="K85" s="79"/>
      <c r="L85" s="80" t="str">
        <f>K6</f>
        <v>Hodonín-ZŠ Očovská</v>
      </c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79"/>
      <c r="AO85" s="79"/>
      <c r="AP85" s="79"/>
      <c r="AQ85" s="79"/>
      <c r="AR85" s="81"/>
      <c r="BG85" s="5"/>
    </row>
    <row r="86" s="2" customFormat="1" ht="6.96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5"/>
      <c r="BG86" s="42"/>
    </row>
    <row r="87" s="2" customFormat="1" ht="12" customHeight="1">
      <c r="A87" s="42"/>
      <c r="B87" s="43"/>
      <c r="C87" s="31" t="s">
        <v>23</v>
      </c>
      <c r="D87" s="44"/>
      <c r="E87" s="44"/>
      <c r="F87" s="44"/>
      <c r="G87" s="44"/>
      <c r="H87" s="44"/>
      <c r="I87" s="44"/>
      <c r="J87" s="44"/>
      <c r="K87" s="44"/>
      <c r="L87" s="82" t="str">
        <f>IF(K8="","",K8)</f>
        <v>Hodonín, ZŠ Očovská</v>
      </c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31" t="s">
        <v>25</v>
      </c>
      <c r="AJ87" s="44"/>
      <c r="AK87" s="44"/>
      <c r="AL87" s="44"/>
      <c r="AM87" s="83" t="str">
        <f>IF(AN8= "","",AN8)</f>
        <v>24. 1. 2020</v>
      </c>
      <c r="AN87" s="83"/>
      <c r="AO87" s="44"/>
      <c r="AP87" s="44"/>
      <c r="AQ87" s="44"/>
      <c r="AR87" s="45"/>
      <c r="BG87" s="42"/>
    </row>
    <row r="88" s="2" customFormat="1" ht="6.96" customHeight="1">
      <c r="A88" s="42"/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5"/>
      <c r="BG88" s="42"/>
    </row>
    <row r="89" s="2" customFormat="1" ht="25.65" customHeight="1">
      <c r="A89" s="42"/>
      <c r="B89" s="43"/>
      <c r="C89" s="31" t="s">
        <v>31</v>
      </c>
      <c r="D89" s="44"/>
      <c r="E89" s="44"/>
      <c r="F89" s="44"/>
      <c r="G89" s="44"/>
      <c r="H89" s="44"/>
      <c r="I89" s="44"/>
      <c r="J89" s="44"/>
      <c r="K89" s="44"/>
      <c r="L89" s="75" t="str">
        <f>IF(E11= "","",E11)</f>
        <v>Město Hodonín, Národní třída 373/25,695 01 Hodonín</v>
      </c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31" t="s">
        <v>39</v>
      </c>
      <c r="AJ89" s="44"/>
      <c r="AK89" s="44"/>
      <c r="AL89" s="44"/>
      <c r="AM89" s="84" t="str">
        <f>IF(E17="","",E17)</f>
        <v>Ing.Jana Janíková, Ing.Denisa Hrubanová PhD.</v>
      </c>
      <c r="AN89" s="75"/>
      <c r="AO89" s="75"/>
      <c r="AP89" s="75"/>
      <c r="AQ89" s="44"/>
      <c r="AR89" s="45"/>
      <c r="AS89" s="85" t="s">
        <v>71</v>
      </c>
      <c r="AT89" s="86"/>
      <c r="AU89" s="87"/>
      <c r="AV89" s="87"/>
      <c r="AW89" s="87"/>
      <c r="AX89" s="87"/>
      <c r="AY89" s="87"/>
      <c r="AZ89" s="87"/>
      <c r="BA89" s="87"/>
      <c r="BB89" s="87"/>
      <c r="BC89" s="87"/>
      <c r="BD89" s="87"/>
      <c r="BE89" s="87"/>
      <c r="BF89" s="88"/>
      <c r="BG89" s="42"/>
    </row>
    <row r="90" s="2" customFormat="1" ht="25.65" customHeight="1">
      <c r="A90" s="42"/>
      <c r="B90" s="43"/>
      <c r="C90" s="31" t="s">
        <v>37</v>
      </c>
      <c r="D90" s="44"/>
      <c r="E90" s="44"/>
      <c r="F90" s="44"/>
      <c r="G90" s="44"/>
      <c r="H90" s="44"/>
      <c r="I90" s="44"/>
      <c r="J90" s="44"/>
      <c r="K90" s="44"/>
      <c r="L90" s="75" t="str">
        <f>IF(E14= "Vyplň údaj","",E14)</f>
        <v/>
      </c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31" t="s">
        <v>41</v>
      </c>
      <c r="AJ90" s="44"/>
      <c r="AK90" s="44"/>
      <c r="AL90" s="44"/>
      <c r="AM90" s="84" t="str">
        <f>IF(E20="","",E20)</f>
        <v>ZaKT Brno, Ponávka 2, 60200 Brno</v>
      </c>
      <c r="AN90" s="75"/>
      <c r="AO90" s="75"/>
      <c r="AP90" s="75"/>
      <c r="AQ90" s="44"/>
      <c r="AR90" s="45"/>
      <c r="AS90" s="89"/>
      <c r="AT90" s="90"/>
      <c r="AU90" s="91"/>
      <c r="AV90" s="91"/>
      <c r="AW90" s="91"/>
      <c r="AX90" s="91"/>
      <c r="AY90" s="91"/>
      <c r="AZ90" s="91"/>
      <c r="BA90" s="91"/>
      <c r="BB90" s="91"/>
      <c r="BC90" s="91"/>
      <c r="BD90" s="91"/>
      <c r="BE90" s="91"/>
      <c r="BF90" s="92"/>
      <c r="BG90" s="42"/>
    </row>
    <row r="91" s="2" customFormat="1" ht="10.8" customHeight="1">
      <c r="A91" s="42"/>
      <c r="B91" s="43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5"/>
      <c r="AS91" s="93"/>
      <c r="AT91" s="94"/>
      <c r="AU91" s="95"/>
      <c r="AV91" s="95"/>
      <c r="AW91" s="95"/>
      <c r="AX91" s="95"/>
      <c r="AY91" s="95"/>
      <c r="AZ91" s="95"/>
      <c r="BA91" s="95"/>
      <c r="BB91" s="95"/>
      <c r="BC91" s="95"/>
      <c r="BD91" s="95"/>
      <c r="BE91" s="95"/>
      <c r="BF91" s="96"/>
      <c r="BG91" s="42"/>
    </row>
    <row r="92" s="2" customFormat="1" ht="29.28" customHeight="1">
      <c r="A92" s="42"/>
      <c r="B92" s="43"/>
      <c r="C92" s="97" t="s">
        <v>72</v>
      </c>
      <c r="D92" s="98"/>
      <c r="E92" s="98"/>
      <c r="F92" s="98"/>
      <c r="G92" s="98"/>
      <c r="H92" s="99"/>
      <c r="I92" s="100" t="s">
        <v>73</v>
      </c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101" t="s">
        <v>74</v>
      </c>
      <c r="AH92" s="98"/>
      <c r="AI92" s="98"/>
      <c r="AJ92" s="98"/>
      <c r="AK92" s="98"/>
      <c r="AL92" s="98"/>
      <c r="AM92" s="98"/>
      <c r="AN92" s="100" t="s">
        <v>75</v>
      </c>
      <c r="AO92" s="98"/>
      <c r="AP92" s="102"/>
      <c r="AQ92" s="103" t="s">
        <v>76</v>
      </c>
      <c r="AR92" s="45"/>
      <c r="AS92" s="104" t="s">
        <v>77</v>
      </c>
      <c r="AT92" s="105" t="s">
        <v>78</v>
      </c>
      <c r="AU92" s="105" t="s">
        <v>79</v>
      </c>
      <c r="AV92" s="105" t="s">
        <v>80</v>
      </c>
      <c r="AW92" s="105" t="s">
        <v>81</v>
      </c>
      <c r="AX92" s="105" t="s">
        <v>82</v>
      </c>
      <c r="AY92" s="105" t="s">
        <v>83</v>
      </c>
      <c r="AZ92" s="105" t="s">
        <v>84</v>
      </c>
      <c r="BA92" s="105" t="s">
        <v>85</v>
      </c>
      <c r="BB92" s="105" t="s">
        <v>86</v>
      </c>
      <c r="BC92" s="105" t="s">
        <v>87</v>
      </c>
      <c r="BD92" s="105" t="s">
        <v>88</v>
      </c>
      <c r="BE92" s="105" t="s">
        <v>89</v>
      </c>
      <c r="BF92" s="106" t="s">
        <v>90</v>
      </c>
      <c r="BG92" s="42"/>
    </row>
    <row r="93" s="2" customFormat="1" ht="10.8" customHeight="1">
      <c r="A93" s="42"/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5"/>
      <c r="AS93" s="107"/>
      <c r="AT93" s="108"/>
      <c r="AU93" s="108"/>
      <c r="AV93" s="108"/>
      <c r="AW93" s="108"/>
      <c r="AX93" s="108"/>
      <c r="AY93" s="108"/>
      <c r="AZ93" s="108"/>
      <c r="BA93" s="108"/>
      <c r="BB93" s="108"/>
      <c r="BC93" s="108"/>
      <c r="BD93" s="108"/>
      <c r="BE93" s="108"/>
      <c r="BF93" s="109"/>
      <c r="BG93" s="42"/>
    </row>
    <row r="94" s="6" customFormat="1" ht="32.4" customHeight="1">
      <c r="A94" s="6"/>
      <c r="B94" s="110"/>
      <c r="C94" s="111" t="s">
        <v>91</v>
      </c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112"/>
      <c r="AA94" s="112"/>
      <c r="AB94" s="112"/>
      <c r="AC94" s="112"/>
      <c r="AD94" s="112"/>
      <c r="AE94" s="112"/>
      <c r="AF94" s="112"/>
      <c r="AG94" s="113">
        <f>ROUND(AG95,2)</f>
        <v>0</v>
      </c>
      <c r="AH94" s="113"/>
      <c r="AI94" s="113"/>
      <c r="AJ94" s="113"/>
      <c r="AK94" s="113"/>
      <c r="AL94" s="113"/>
      <c r="AM94" s="113"/>
      <c r="AN94" s="114">
        <f>SUM(AG94,AV94)</f>
        <v>0</v>
      </c>
      <c r="AO94" s="114"/>
      <c r="AP94" s="114"/>
      <c r="AQ94" s="115" t="s">
        <v>1</v>
      </c>
      <c r="AR94" s="116"/>
      <c r="AS94" s="117">
        <f>ROUND(AS95,2)</f>
        <v>0</v>
      </c>
      <c r="AT94" s="118">
        <f>ROUND(AT95,2)</f>
        <v>0</v>
      </c>
      <c r="AU94" s="119">
        <f>ROUND(AU95,2)</f>
        <v>0</v>
      </c>
      <c r="AV94" s="119">
        <f>ROUND(SUM(AX94:AY94),2)</f>
        <v>0</v>
      </c>
      <c r="AW94" s="120">
        <f>ROUND(AW95,5)</f>
        <v>0</v>
      </c>
      <c r="AX94" s="119">
        <f>ROUND(BB94*L34,2)</f>
        <v>0</v>
      </c>
      <c r="AY94" s="119">
        <f>ROUND(BC94*L35,2)</f>
        <v>0</v>
      </c>
      <c r="AZ94" s="119">
        <f>ROUND(BD94*L34,2)</f>
        <v>0</v>
      </c>
      <c r="BA94" s="119">
        <f>ROUND(BE94*L35,2)</f>
        <v>0</v>
      </c>
      <c r="BB94" s="119">
        <f>ROUND(BB95,2)</f>
        <v>0</v>
      </c>
      <c r="BC94" s="119">
        <f>ROUND(BC95,2)</f>
        <v>0</v>
      </c>
      <c r="BD94" s="119">
        <f>ROUND(BD95,2)</f>
        <v>0</v>
      </c>
      <c r="BE94" s="119">
        <f>ROUND(BE95,2)</f>
        <v>0</v>
      </c>
      <c r="BF94" s="121">
        <f>ROUND(BF95,2)</f>
        <v>0</v>
      </c>
      <c r="BG94" s="6"/>
      <c r="BS94" s="122" t="s">
        <v>92</v>
      </c>
      <c r="BT94" s="122" t="s">
        <v>93</v>
      </c>
      <c r="BU94" s="123" t="s">
        <v>94</v>
      </c>
      <c r="BV94" s="122" t="s">
        <v>95</v>
      </c>
      <c r="BW94" s="122" t="s">
        <v>6</v>
      </c>
      <c r="BX94" s="122" t="s">
        <v>96</v>
      </c>
      <c r="CL94" s="122" t="s">
        <v>20</v>
      </c>
    </row>
    <row r="95" s="7" customFormat="1" ht="16.5" customHeight="1">
      <c r="A95" s="7"/>
      <c r="B95" s="124"/>
      <c r="C95" s="125"/>
      <c r="D95" s="126" t="s">
        <v>97</v>
      </c>
      <c r="E95" s="126"/>
      <c r="F95" s="126"/>
      <c r="G95" s="126"/>
      <c r="H95" s="126"/>
      <c r="I95" s="127"/>
      <c r="J95" s="126" t="s">
        <v>98</v>
      </c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8">
        <f>ROUND(AG96,2)</f>
        <v>0</v>
      </c>
      <c r="AH95" s="127"/>
      <c r="AI95" s="127"/>
      <c r="AJ95" s="127"/>
      <c r="AK95" s="127"/>
      <c r="AL95" s="127"/>
      <c r="AM95" s="127"/>
      <c r="AN95" s="129">
        <f>SUM(AG95,AV95)</f>
        <v>0</v>
      </c>
      <c r="AO95" s="127"/>
      <c r="AP95" s="127"/>
      <c r="AQ95" s="130" t="s">
        <v>99</v>
      </c>
      <c r="AR95" s="131"/>
      <c r="AS95" s="132">
        <f>ROUND(AS96,2)</f>
        <v>0</v>
      </c>
      <c r="AT95" s="133">
        <f>ROUND(AT96,2)</f>
        <v>0</v>
      </c>
      <c r="AU95" s="134">
        <f>ROUND(AU96,2)</f>
        <v>0</v>
      </c>
      <c r="AV95" s="134">
        <f>ROUND(SUM(AX95:AY95),2)</f>
        <v>0</v>
      </c>
      <c r="AW95" s="135">
        <f>ROUND(AW96,5)</f>
        <v>0</v>
      </c>
      <c r="AX95" s="134">
        <f>ROUND(BB95*L34,2)</f>
        <v>0</v>
      </c>
      <c r="AY95" s="134">
        <f>ROUND(BC95*L35,2)</f>
        <v>0</v>
      </c>
      <c r="AZ95" s="134">
        <f>ROUND(BD95*L34,2)</f>
        <v>0</v>
      </c>
      <c r="BA95" s="134">
        <f>ROUND(BE95*L35,2)</f>
        <v>0</v>
      </c>
      <c r="BB95" s="134">
        <f>ROUND(BB96,2)</f>
        <v>0</v>
      </c>
      <c r="BC95" s="134">
        <f>ROUND(BC96,2)</f>
        <v>0</v>
      </c>
      <c r="BD95" s="134">
        <f>ROUND(BD96,2)</f>
        <v>0</v>
      </c>
      <c r="BE95" s="134">
        <f>ROUND(BE96,2)</f>
        <v>0</v>
      </c>
      <c r="BF95" s="136">
        <f>ROUND(BF96,2)</f>
        <v>0</v>
      </c>
      <c r="BG95" s="7"/>
      <c r="BS95" s="137" t="s">
        <v>92</v>
      </c>
      <c r="BT95" s="137" t="s">
        <v>100</v>
      </c>
      <c r="BU95" s="137" t="s">
        <v>94</v>
      </c>
      <c r="BV95" s="137" t="s">
        <v>95</v>
      </c>
      <c r="BW95" s="137" t="s">
        <v>101</v>
      </c>
      <c r="BX95" s="137" t="s">
        <v>6</v>
      </c>
      <c r="CL95" s="137" t="s">
        <v>20</v>
      </c>
      <c r="CM95" s="137" t="s">
        <v>22</v>
      </c>
    </row>
    <row r="96" s="4" customFormat="1" ht="16.5" customHeight="1">
      <c r="A96" s="138" t="s">
        <v>102</v>
      </c>
      <c r="B96" s="74"/>
      <c r="C96" s="139"/>
      <c r="D96" s="139"/>
      <c r="E96" s="140" t="s">
        <v>103</v>
      </c>
      <c r="F96" s="140"/>
      <c r="G96" s="140"/>
      <c r="H96" s="140"/>
      <c r="I96" s="140"/>
      <c r="J96" s="139"/>
      <c r="K96" s="140" t="s">
        <v>104</v>
      </c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1">
        <f>'03 - Rozpočet vegetačních...'!K36</f>
        <v>0</v>
      </c>
      <c r="AH96" s="139"/>
      <c r="AI96" s="139"/>
      <c r="AJ96" s="139"/>
      <c r="AK96" s="139"/>
      <c r="AL96" s="139"/>
      <c r="AM96" s="139"/>
      <c r="AN96" s="141">
        <f>SUM(AG96,AV96)</f>
        <v>0</v>
      </c>
      <c r="AO96" s="139"/>
      <c r="AP96" s="139"/>
      <c r="AQ96" s="142" t="s">
        <v>105</v>
      </c>
      <c r="AR96" s="76"/>
      <c r="AS96" s="143">
        <f>'03 - Rozpočet vegetačních...'!K33</f>
        <v>0</v>
      </c>
      <c r="AT96" s="144">
        <f>'03 - Rozpočet vegetačních...'!K34</f>
        <v>0</v>
      </c>
      <c r="AU96" s="144">
        <v>0</v>
      </c>
      <c r="AV96" s="144">
        <f>ROUND(SUM(AX96:AY96),2)</f>
        <v>0</v>
      </c>
      <c r="AW96" s="145">
        <f>'03 - Rozpočet vegetačních...'!T132</f>
        <v>0</v>
      </c>
      <c r="AX96" s="144">
        <f>'03 - Rozpočet vegetačních...'!K39</f>
        <v>0</v>
      </c>
      <c r="AY96" s="144">
        <f>'03 - Rozpočet vegetačních...'!K40</f>
        <v>0</v>
      </c>
      <c r="AZ96" s="144">
        <f>'03 - Rozpočet vegetačních...'!K41</f>
        <v>0</v>
      </c>
      <c r="BA96" s="144">
        <f>'03 - Rozpočet vegetačních...'!K42</f>
        <v>0</v>
      </c>
      <c r="BB96" s="144">
        <f>'03 - Rozpočet vegetačních...'!F39</f>
        <v>0</v>
      </c>
      <c r="BC96" s="144">
        <f>'03 - Rozpočet vegetačních...'!F40</f>
        <v>0</v>
      </c>
      <c r="BD96" s="144">
        <f>'03 - Rozpočet vegetačních...'!F41</f>
        <v>0</v>
      </c>
      <c r="BE96" s="144">
        <f>'03 - Rozpočet vegetačních...'!F42</f>
        <v>0</v>
      </c>
      <c r="BF96" s="146">
        <f>'03 - Rozpočet vegetačních...'!F43</f>
        <v>0</v>
      </c>
      <c r="BG96" s="4"/>
      <c r="BT96" s="147" t="s">
        <v>22</v>
      </c>
      <c r="BV96" s="147" t="s">
        <v>95</v>
      </c>
      <c r="BW96" s="147" t="s">
        <v>106</v>
      </c>
      <c r="BX96" s="147" t="s">
        <v>101</v>
      </c>
      <c r="CL96" s="147" t="s">
        <v>20</v>
      </c>
    </row>
    <row r="97">
      <c r="B97" s="20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19"/>
    </row>
    <row r="98" s="2" customFormat="1" ht="30" customHeight="1">
      <c r="A98" s="42"/>
      <c r="B98" s="43"/>
      <c r="C98" s="111" t="s">
        <v>107</v>
      </c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114">
        <f>ROUND(SUM(AG99:AG102), 2)</f>
        <v>0</v>
      </c>
      <c r="AH98" s="114"/>
      <c r="AI98" s="114"/>
      <c r="AJ98" s="114"/>
      <c r="AK98" s="114"/>
      <c r="AL98" s="114"/>
      <c r="AM98" s="114"/>
      <c r="AN98" s="114">
        <f>ROUND(SUM(AN99:AN102), 2)</f>
        <v>0</v>
      </c>
      <c r="AO98" s="114"/>
      <c r="AP98" s="114"/>
      <c r="AQ98" s="148"/>
      <c r="AR98" s="45"/>
      <c r="AS98" s="104" t="s">
        <v>108</v>
      </c>
      <c r="AT98" s="105" t="s">
        <v>109</v>
      </c>
      <c r="AU98" s="105" t="s">
        <v>55</v>
      </c>
      <c r="AV98" s="106" t="s">
        <v>80</v>
      </c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</row>
    <row r="99" s="2" customFormat="1" ht="19.92" customHeight="1">
      <c r="A99" s="42"/>
      <c r="B99" s="43"/>
      <c r="C99" s="44"/>
      <c r="D99" s="149" t="s">
        <v>110</v>
      </c>
      <c r="E99" s="149"/>
      <c r="F99" s="149"/>
      <c r="G99" s="149"/>
      <c r="H99" s="149"/>
      <c r="I99" s="149"/>
      <c r="J99" s="149"/>
      <c r="K99" s="149"/>
      <c r="L99" s="149"/>
      <c r="M99" s="149"/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49"/>
      <c r="Y99" s="149"/>
      <c r="Z99" s="149"/>
      <c r="AA99" s="149"/>
      <c r="AB99" s="149"/>
      <c r="AC99" s="44"/>
      <c r="AD99" s="44"/>
      <c r="AE99" s="44"/>
      <c r="AF99" s="44"/>
      <c r="AG99" s="150">
        <f>ROUND(AG94 * AS99, 2)</f>
        <v>0</v>
      </c>
      <c r="AH99" s="141"/>
      <c r="AI99" s="141"/>
      <c r="AJ99" s="141"/>
      <c r="AK99" s="141"/>
      <c r="AL99" s="141"/>
      <c r="AM99" s="141"/>
      <c r="AN99" s="141">
        <f>ROUND(AG99 + AV99, 2)</f>
        <v>0</v>
      </c>
      <c r="AO99" s="141"/>
      <c r="AP99" s="141"/>
      <c r="AQ99" s="44"/>
      <c r="AR99" s="45"/>
      <c r="AS99" s="151">
        <v>0</v>
      </c>
      <c r="AT99" s="152" t="s">
        <v>111</v>
      </c>
      <c r="AU99" s="152" t="s">
        <v>56</v>
      </c>
      <c r="AV99" s="153">
        <f>ROUND(IF(AU99="základní",AG99*L34,IF(AU99="snížená",AG99*L35,0)), 2)</f>
        <v>0</v>
      </c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V99" s="16" t="s">
        <v>112</v>
      </c>
      <c r="BY99" s="154">
        <f>IF(AU99="základní",AV99,0)</f>
        <v>0</v>
      </c>
      <c r="BZ99" s="154">
        <f>IF(AU99="snížená",AV99,0)</f>
        <v>0</v>
      </c>
      <c r="CA99" s="154">
        <v>0</v>
      </c>
      <c r="CB99" s="154">
        <v>0</v>
      </c>
      <c r="CC99" s="154">
        <v>0</v>
      </c>
      <c r="CD99" s="154">
        <f>IF(AU99="základní",AG99,0)</f>
        <v>0</v>
      </c>
      <c r="CE99" s="154">
        <f>IF(AU99="snížená",AG99,0)</f>
        <v>0</v>
      </c>
      <c r="CF99" s="154">
        <f>IF(AU99="zákl. přenesená",AG99,0)</f>
        <v>0</v>
      </c>
      <c r="CG99" s="154">
        <f>IF(AU99="sníž. přenesená",AG99,0)</f>
        <v>0</v>
      </c>
      <c r="CH99" s="154">
        <f>IF(AU99="nulová",AG99,0)</f>
        <v>0</v>
      </c>
      <c r="CI99" s="16">
        <f>IF(AU99="základní",1,IF(AU99="snížená",2,IF(AU99="zákl. přenesená",4,IF(AU99="sníž. přenesená",5,3))))</f>
        <v>1</v>
      </c>
      <c r="CJ99" s="16">
        <f>IF(AT99="stavební čast",1,IF(AT99="investiční čast",2,3))</f>
        <v>1</v>
      </c>
      <c r="CK99" s="16" t="str">
        <f>IF(D99="Vyplň vlastní","","x")</f>
        <v>x</v>
      </c>
    </row>
    <row r="100" s="2" customFormat="1" ht="19.92" customHeight="1">
      <c r="A100" s="42"/>
      <c r="B100" s="43"/>
      <c r="C100" s="44"/>
      <c r="D100" s="155" t="s">
        <v>113</v>
      </c>
      <c r="E100" s="149"/>
      <c r="F100" s="149"/>
      <c r="G100" s="149"/>
      <c r="H100" s="149"/>
      <c r="I100" s="149"/>
      <c r="J100" s="149"/>
      <c r="K100" s="149"/>
      <c r="L100" s="149"/>
      <c r="M100" s="149"/>
      <c r="N100" s="149"/>
      <c r="O100" s="149"/>
      <c r="P100" s="149"/>
      <c r="Q100" s="149"/>
      <c r="R100" s="149"/>
      <c r="S100" s="149"/>
      <c r="T100" s="149"/>
      <c r="U100" s="149"/>
      <c r="V100" s="149"/>
      <c r="W100" s="149"/>
      <c r="X100" s="149"/>
      <c r="Y100" s="149"/>
      <c r="Z100" s="149"/>
      <c r="AA100" s="149"/>
      <c r="AB100" s="149"/>
      <c r="AC100" s="44"/>
      <c r="AD100" s="44"/>
      <c r="AE100" s="44"/>
      <c r="AF100" s="44"/>
      <c r="AG100" s="150">
        <f>ROUND(AG94 * AS100, 2)</f>
        <v>0</v>
      </c>
      <c r="AH100" s="141"/>
      <c r="AI100" s="141"/>
      <c r="AJ100" s="141"/>
      <c r="AK100" s="141"/>
      <c r="AL100" s="141"/>
      <c r="AM100" s="141"/>
      <c r="AN100" s="141">
        <f>ROUND(AG100 + AV100, 2)</f>
        <v>0</v>
      </c>
      <c r="AO100" s="141"/>
      <c r="AP100" s="141"/>
      <c r="AQ100" s="44"/>
      <c r="AR100" s="45"/>
      <c r="AS100" s="151">
        <v>0</v>
      </c>
      <c r="AT100" s="152" t="s">
        <v>111</v>
      </c>
      <c r="AU100" s="152" t="s">
        <v>56</v>
      </c>
      <c r="AV100" s="153">
        <f>ROUND(IF(AU100="základní",AG100*L34,IF(AU100="snížená",AG100*L35,0)), 2)</f>
        <v>0</v>
      </c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V100" s="16" t="s">
        <v>114</v>
      </c>
      <c r="BY100" s="154">
        <f>IF(AU100="základní",AV100,0)</f>
        <v>0</v>
      </c>
      <c r="BZ100" s="154">
        <f>IF(AU100="snížená",AV100,0)</f>
        <v>0</v>
      </c>
      <c r="CA100" s="154">
        <v>0</v>
      </c>
      <c r="CB100" s="154">
        <v>0</v>
      </c>
      <c r="CC100" s="154">
        <v>0</v>
      </c>
      <c r="CD100" s="154">
        <f>IF(AU100="základní",AG100,0)</f>
        <v>0</v>
      </c>
      <c r="CE100" s="154">
        <f>IF(AU100="snížená",AG100,0)</f>
        <v>0</v>
      </c>
      <c r="CF100" s="154">
        <f>IF(AU100="zákl. přenesená",AG100,0)</f>
        <v>0</v>
      </c>
      <c r="CG100" s="154">
        <f>IF(AU100="sníž. přenesená",AG100,0)</f>
        <v>0</v>
      </c>
      <c r="CH100" s="154">
        <f>IF(AU100="nulová",AG100,0)</f>
        <v>0</v>
      </c>
      <c r="CI100" s="16">
        <f>IF(AU100="základní",1,IF(AU100="snížená",2,IF(AU100="zákl. přenesená",4,IF(AU100="sníž. přenesená",5,3))))</f>
        <v>1</v>
      </c>
      <c r="CJ100" s="16">
        <f>IF(AT100="stavební čast",1,IF(AT100="investiční čast",2,3))</f>
        <v>1</v>
      </c>
      <c r="CK100" s="16" t="str">
        <f>IF(D100="Vyplň vlastní","","x")</f>
        <v/>
      </c>
    </row>
    <row r="101" s="2" customFormat="1" ht="19.92" customHeight="1">
      <c r="A101" s="42"/>
      <c r="B101" s="43"/>
      <c r="C101" s="44"/>
      <c r="D101" s="155" t="s">
        <v>113</v>
      </c>
      <c r="E101" s="149"/>
      <c r="F101" s="149"/>
      <c r="G101" s="149"/>
      <c r="H101" s="149"/>
      <c r="I101" s="149"/>
      <c r="J101" s="149"/>
      <c r="K101" s="149"/>
      <c r="L101" s="149"/>
      <c r="M101" s="149"/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  <c r="X101" s="149"/>
      <c r="Y101" s="149"/>
      <c r="Z101" s="149"/>
      <c r="AA101" s="149"/>
      <c r="AB101" s="149"/>
      <c r="AC101" s="44"/>
      <c r="AD101" s="44"/>
      <c r="AE101" s="44"/>
      <c r="AF101" s="44"/>
      <c r="AG101" s="150">
        <f>ROUND(AG94 * AS101, 2)</f>
        <v>0</v>
      </c>
      <c r="AH101" s="141"/>
      <c r="AI101" s="141"/>
      <c r="AJ101" s="141"/>
      <c r="AK101" s="141"/>
      <c r="AL101" s="141"/>
      <c r="AM101" s="141"/>
      <c r="AN101" s="141">
        <f>ROUND(AG101 + AV101, 2)</f>
        <v>0</v>
      </c>
      <c r="AO101" s="141"/>
      <c r="AP101" s="141"/>
      <c r="AQ101" s="44"/>
      <c r="AR101" s="45"/>
      <c r="AS101" s="151">
        <v>0</v>
      </c>
      <c r="AT101" s="152" t="s">
        <v>111</v>
      </c>
      <c r="AU101" s="152" t="s">
        <v>56</v>
      </c>
      <c r="AV101" s="153">
        <f>ROUND(IF(AU101="základní",AG101*L34,IF(AU101="snížená",AG101*L35,0)), 2)</f>
        <v>0</v>
      </c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V101" s="16" t="s">
        <v>114</v>
      </c>
      <c r="BY101" s="154">
        <f>IF(AU101="základní",AV101,0)</f>
        <v>0</v>
      </c>
      <c r="BZ101" s="154">
        <f>IF(AU101="snížená",AV101,0)</f>
        <v>0</v>
      </c>
      <c r="CA101" s="154">
        <v>0</v>
      </c>
      <c r="CB101" s="154">
        <v>0</v>
      </c>
      <c r="CC101" s="154">
        <v>0</v>
      </c>
      <c r="CD101" s="154">
        <f>IF(AU101="základní",AG101,0)</f>
        <v>0</v>
      </c>
      <c r="CE101" s="154">
        <f>IF(AU101="snížená",AG101,0)</f>
        <v>0</v>
      </c>
      <c r="CF101" s="154">
        <f>IF(AU101="zákl. přenesená",AG101,0)</f>
        <v>0</v>
      </c>
      <c r="CG101" s="154">
        <f>IF(AU101="sníž. přenesená",AG101,0)</f>
        <v>0</v>
      </c>
      <c r="CH101" s="154">
        <f>IF(AU101="nulová",AG101,0)</f>
        <v>0</v>
      </c>
      <c r="CI101" s="16">
        <f>IF(AU101="základní",1,IF(AU101="snížená",2,IF(AU101="zákl. přenesená",4,IF(AU101="sníž. přenesená",5,3))))</f>
        <v>1</v>
      </c>
      <c r="CJ101" s="16">
        <f>IF(AT101="stavební čast",1,IF(AT101="investiční čast",2,3))</f>
        <v>1</v>
      </c>
      <c r="CK101" s="16" t="str">
        <f>IF(D101="Vyplň vlastní","","x")</f>
        <v/>
      </c>
    </row>
    <row r="102" s="2" customFormat="1" ht="19.92" customHeight="1">
      <c r="A102" s="42"/>
      <c r="B102" s="43"/>
      <c r="C102" s="44"/>
      <c r="D102" s="155" t="s">
        <v>113</v>
      </c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  <c r="O102" s="149"/>
      <c r="P102" s="149"/>
      <c r="Q102" s="149"/>
      <c r="R102" s="149"/>
      <c r="S102" s="149"/>
      <c r="T102" s="149"/>
      <c r="U102" s="149"/>
      <c r="V102" s="149"/>
      <c r="W102" s="149"/>
      <c r="X102" s="149"/>
      <c r="Y102" s="149"/>
      <c r="Z102" s="149"/>
      <c r="AA102" s="149"/>
      <c r="AB102" s="149"/>
      <c r="AC102" s="44"/>
      <c r="AD102" s="44"/>
      <c r="AE102" s="44"/>
      <c r="AF102" s="44"/>
      <c r="AG102" s="150">
        <f>ROUND(AG94 * AS102, 2)</f>
        <v>0</v>
      </c>
      <c r="AH102" s="141"/>
      <c r="AI102" s="141"/>
      <c r="AJ102" s="141"/>
      <c r="AK102" s="141"/>
      <c r="AL102" s="141"/>
      <c r="AM102" s="141"/>
      <c r="AN102" s="141">
        <f>ROUND(AG102 + AV102, 2)</f>
        <v>0</v>
      </c>
      <c r="AO102" s="141"/>
      <c r="AP102" s="141"/>
      <c r="AQ102" s="44"/>
      <c r="AR102" s="45"/>
      <c r="AS102" s="156">
        <v>0</v>
      </c>
      <c r="AT102" s="157" t="s">
        <v>111</v>
      </c>
      <c r="AU102" s="157" t="s">
        <v>56</v>
      </c>
      <c r="AV102" s="146">
        <f>ROUND(IF(AU102="základní",AG102*L34,IF(AU102="snížená",AG102*L35,0)), 2)</f>
        <v>0</v>
      </c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V102" s="16" t="s">
        <v>114</v>
      </c>
      <c r="BY102" s="154">
        <f>IF(AU102="základní",AV102,0)</f>
        <v>0</v>
      </c>
      <c r="BZ102" s="154">
        <f>IF(AU102="snížená",AV102,0)</f>
        <v>0</v>
      </c>
      <c r="CA102" s="154">
        <v>0</v>
      </c>
      <c r="CB102" s="154">
        <v>0</v>
      </c>
      <c r="CC102" s="154">
        <v>0</v>
      </c>
      <c r="CD102" s="154">
        <f>IF(AU102="základní",AG102,0)</f>
        <v>0</v>
      </c>
      <c r="CE102" s="154">
        <f>IF(AU102="snížená",AG102,0)</f>
        <v>0</v>
      </c>
      <c r="CF102" s="154">
        <f>IF(AU102="zákl. přenesená",AG102,0)</f>
        <v>0</v>
      </c>
      <c r="CG102" s="154">
        <f>IF(AU102="sníž. přenesená",AG102,0)</f>
        <v>0</v>
      </c>
      <c r="CH102" s="154">
        <f>IF(AU102="nulová",AG102,0)</f>
        <v>0</v>
      </c>
      <c r="CI102" s="16">
        <f>IF(AU102="základní",1,IF(AU102="snížená",2,IF(AU102="zákl. přenesená",4,IF(AU102="sníž. přenesená",5,3))))</f>
        <v>1</v>
      </c>
      <c r="CJ102" s="16">
        <f>IF(AT102="stavební čast",1,IF(AT102="investiční čast",2,3))</f>
        <v>1</v>
      </c>
      <c r="CK102" s="16" t="str">
        <f>IF(D102="Vyplň vlastní","","x")</f>
        <v/>
      </c>
    </row>
    <row r="103" s="2" customFormat="1" ht="10.8" customHeight="1">
      <c r="A103" s="42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5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</row>
    <row r="104" s="2" customFormat="1" ht="30" customHeight="1">
      <c r="A104" s="42"/>
      <c r="B104" s="43"/>
      <c r="C104" s="158" t="s">
        <v>115</v>
      </c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59"/>
      <c r="Z104" s="159"/>
      <c r="AA104" s="159"/>
      <c r="AB104" s="159"/>
      <c r="AC104" s="159"/>
      <c r="AD104" s="159"/>
      <c r="AE104" s="159"/>
      <c r="AF104" s="159"/>
      <c r="AG104" s="160">
        <f>ROUND(AG94 + AG98, 2)</f>
        <v>0</v>
      </c>
      <c r="AH104" s="160"/>
      <c r="AI104" s="160"/>
      <c r="AJ104" s="160"/>
      <c r="AK104" s="160"/>
      <c r="AL104" s="160"/>
      <c r="AM104" s="160"/>
      <c r="AN104" s="160">
        <f>ROUND(AN94 + AN98, 2)</f>
        <v>0</v>
      </c>
      <c r="AO104" s="160"/>
      <c r="AP104" s="160"/>
      <c r="AQ104" s="159"/>
      <c r="AR104" s="45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</row>
    <row r="105" s="2" customFormat="1" ht="6.96" customHeight="1">
      <c r="A105" s="42"/>
      <c r="B105" s="70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45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</row>
  </sheetData>
  <sheetProtection sheet="1" formatColumns="0" formatRows="0" objects="1" scenarios="1" spinCount="100000" saltValue="tMVo0mLrEE7w6BiZFNCFYuPpmG78sxVjz/WsPt2KfXNAQHPH0S8SAb8PYmSzYiXz5EVG04yysURNCjhqmGsP5w==" hashValue="5OI3yplgBbKFo9SsRLDXJloSWozFL1SWLDMngOmfXWMTlkZqIOcyuplLNw2D8OOQzSc8V6XelghaUgWbqq8ZNw==" algorithmName="SHA-512" password="CC35"/>
  <mergeCells count="66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6:AM96"/>
    <mergeCell ref="K96:AF96"/>
    <mergeCell ref="E96:I96"/>
    <mergeCell ref="AN96:AP96"/>
    <mergeCell ref="D99:AB99"/>
    <mergeCell ref="AG99:AM99"/>
    <mergeCell ref="AN99:AP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AK33:AO33"/>
    <mergeCell ref="L33:P33"/>
    <mergeCell ref="W33:AE33"/>
    <mergeCell ref="AK34:AO34"/>
    <mergeCell ref="W34:AE34"/>
    <mergeCell ref="L34:P34"/>
    <mergeCell ref="W35:AE35"/>
    <mergeCell ref="AK35:AO35"/>
    <mergeCell ref="L35:P35"/>
    <mergeCell ref="W36:AE36"/>
    <mergeCell ref="L36:P36"/>
    <mergeCell ref="AK36:AO36"/>
    <mergeCell ref="L37:P37"/>
    <mergeCell ref="AK37:AO37"/>
    <mergeCell ref="W37:AE37"/>
    <mergeCell ref="L38:P38"/>
    <mergeCell ref="AK38:AO38"/>
    <mergeCell ref="W38:AE38"/>
    <mergeCell ref="X40:AB40"/>
    <mergeCell ref="AK40:AO40"/>
    <mergeCell ref="AR2:BG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3 - Rozpočet vegetačníc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106</v>
      </c>
    </row>
    <row r="3" s="1" customFormat="1" ht="6.96" customHeight="1">
      <c r="B3" s="161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9"/>
      <c r="AT3" s="16" t="s">
        <v>22</v>
      </c>
    </row>
    <row r="4" s="1" customFormat="1" ht="24.96" customHeight="1">
      <c r="B4" s="19"/>
      <c r="D4" s="163" t="s">
        <v>116</v>
      </c>
      <c r="M4" s="19"/>
      <c r="N4" s="164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65" t="s">
        <v>17</v>
      </c>
      <c r="M6" s="19"/>
    </row>
    <row r="7" s="1" customFormat="1" ht="16.5" customHeight="1">
      <c r="B7" s="19"/>
      <c r="E7" s="166" t="str">
        <f>'Rekapitulace stavby'!K6</f>
        <v>Hodonín-ZŠ Očovská</v>
      </c>
      <c r="F7" s="165"/>
      <c r="G7" s="165"/>
      <c r="H7" s="165"/>
      <c r="M7" s="19"/>
    </row>
    <row r="8" s="1" customFormat="1" ht="12" customHeight="1">
      <c r="B8" s="19"/>
      <c r="D8" s="165" t="s">
        <v>117</v>
      </c>
      <c r="M8" s="19"/>
    </row>
    <row r="9" s="2" customFormat="1" ht="16.5" customHeight="1">
      <c r="A9" s="42"/>
      <c r="B9" s="45"/>
      <c r="C9" s="42"/>
      <c r="D9" s="42"/>
      <c r="E9" s="166" t="s">
        <v>118</v>
      </c>
      <c r="F9" s="42"/>
      <c r="G9" s="42"/>
      <c r="H9" s="42"/>
      <c r="I9" s="42"/>
      <c r="J9" s="42"/>
      <c r="K9" s="42"/>
      <c r="L9" s="42"/>
      <c r="M9" s="67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5"/>
      <c r="C10" s="42"/>
      <c r="D10" s="165" t="s">
        <v>119</v>
      </c>
      <c r="E10" s="42"/>
      <c r="F10" s="42"/>
      <c r="G10" s="42"/>
      <c r="H10" s="42"/>
      <c r="I10" s="42"/>
      <c r="J10" s="42"/>
      <c r="K10" s="42"/>
      <c r="L10" s="42"/>
      <c r="M10" s="67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5"/>
      <c r="C11" s="42"/>
      <c r="D11" s="42"/>
      <c r="E11" s="167" t="s">
        <v>120</v>
      </c>
      <c r="F11" s="42"/>
      <c r="G11" s="42"/>
      <c r="H11" s="42"/>
      <c r="I11" s="42"/>
      <c r="J11" s="42"/>
      <c r="K11" s="42"/>
      <c r="L11" s="42"/>
      <c r="M11" s="67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5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67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5"/>
      <c r="C13" s="42"/>
      <c r="D13" s="165" t="s">
        <v>19</v>
      </c>
      <c r="E13" s="42"/>
      <c r="F13" s="147" t="s">
        <v>20</v>
      </c>
      <c r="G13" s="42"/>
      <c r="H13" s="42"/>
      <c r="I13" s="165" t="s">
        <v>21</v>
      </c>
      <c r="J13" s="147" t="s">
        <v>22</v>
      </c>
      <c r="K13" s="42"/>
      <c r="L13" s="42"/>
      <c r="M13" s="67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5"/>
      <c r="C14" s="42"/>
      <c r="D14" s="165" t="s">
        <v>23</v>
      </c>
      <c r="E14" s="42"/>
      <c r="F14" s="147" t="s">
        <v>121</v>
      </c>
      <c r="G14" s="42"/>
      <c r="H14" s="42"/>
      <c r="I14" s="165" t="s">
        <v>25</v>
      </c>
      <c r="J14" s="168" t="str">
        <f>'Rekapitulace stavby'!AN8</f>
        <v>24. 1. 2020</v>
      </c>
      <c r="K14" s="42"/>
      <c r="L14" s="42"/>
      <c r="M14" s="67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21.84" customHeight="1">
      <c r="A15" s="42"/>
      <c r="B15" s="45"/>
      <c r="C15" s="42"/>
      <c r="D15" s="169" t="s">
        <v>27</v>
      </c>
      <c r="E15" s="42"/>
      <c r="F15" s="170" t="s">
        <v>122</v>
      </c>
      <c r="G15" s="42"/>
      <c r="H15" s="42"/>
      <c r="I15" s="169" t="s">
        <v>29</v>
      </c>
      <c r="J15" s="170" t="s">
        <v>30</v>
      </c>
      <c r="K15" s="42"/>
      <c r="L15" s="42"/>
      <c r="M15" s="67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5"/>
      <c r="C16" s="42"/>
      <c r="D16" s="165" t="s">
        <v>31</v>
      </c>
      <c r="E16" s="42"/>
      <c r="F16" s="42"/>
      <c r="G16" s="42"/>
      <c r="H16" s="42"/>
      <c r="I16" s="165" t="s">
        <v>32</v>
      </c>
      <c r="J16" s="147" t="s">
        <v>1</v>
      </c>
      <c r="K16" s="42"/>
      <c r="L16" s="42"/>
      <c r="M16" s="67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5"/>
      <c r="C17" s="42"/>
      <c r="D17" s="42"/>
      <c r="E17" s="147" t="s">
        <v>123</v>
      </c>
      <c r="F17" s="42"/>
      <c r="G17" s="42"/>
      <c r="H17" s="42"/>
      <c r="I17" s="165" t="s">
        <v>35</v>
      </c>
      <c r="J17" s="147" t="s">
        <v>1</v>
      </c>
      <c r="K17" s="42"/>
      <c r="L17" s="42"/>
      <c r="M17" s="67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5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67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5"/>
      <c r="C19" s="42"/>
      <c r="D19" s="165" t="s">
        <v>37</v>
      </c>
      <c r="E19" s="42"/>
      <c r="F19" s="42"/>
      <c r="G19" s="42"/>
      <c r="H19" s="42"/>
      <c r="I19" s="165" t="s">
        <v>32</v>
      </c>
      <c r="J19" s="32" t="str">
        <f>'Rekapitulace stavby'!AN13</f>
        <v>Vyplň údaj</v>
      </c>
      <c r="K19" s="42"/>
      <c r="L19" s="42"/>
      <c r="M19" s="67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5"/>
      <c r="C20" s="42"/>
      <c r="D20" s="42"/>
      <c r="E20" s="32" t="str">
        <f>'Rekapitulace stavby'!E14</f>
        <v>Vyplň údaj</v>
      </c>
      <c r="F20" s="147"/>
      <c r="G20" s="147"/>
      <c r="H20" s="147"/>
      <c r="I20" s="165" t="s">
        <v>35</v>
      </c>
      <c r="J20" s="32" t="str">
        <f>'Rekapitulace stavby'!AN14</f>
        <v>Vyplň údaj</v>
      </c>
      <c r="K20" s="42"/>
      <c r="L20" s="42"/>
      <c r="M20" s="67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5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67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5"/>
      <c r="C22" s="42"/>
      <c r="D22" s="165" t="s">
        <v>39</v>
      </c>
      <c r="E22" s="42"/>
      <c r="F22" s="42"/>
      <c r="G22" s="42"/>
      <c r="H22" s="42"/>
      <c r="I22" s="165" t="s">
        <v>32</v>
      </c>
      <c r="J22" s="147" t="s">
        <v>1</v>
      </c>
      <c r="K22" s="42"/>
      <c r="L22" s="42"/>
      <c r="M22" s="67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5"/>
      <c r="C23" s="42"/>
      <c r="D23" s="42"/>
      <c r="E23" s="147" t="s">
        <v>40</v>
      </c>
      <c r="F23" s="42"/>
      <c r="G23" s="42"/>
      <c r="H23" s="42"/>
      <c r="I23" s="165" t="s">
        <v>35</v>
      </c>
      <c r="J23" s="147" t="s">
        <v>1</v>
      </c>
      <c r="K23" s="42"/>
      <c r="L23" s="42"/>
      <c r="M23" s="67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5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67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5"/>
      <c r="C25" s="42"/>
      <c r="D25" s="165" t="s">
        <v>41</v>
      </c>
      <c r="E25" s="42"/>
      <c r="F25" s="42"/>
      <c r="G25" s="42"/>
      <c r="H25" s="42"/>
      <c r="I25" s="165" t="s">
        <v>32</v>
      </c>
      <c r="J25" s="147" t="s">
        <v>42</v>
      </c>
      <c r="K25" s="42"/>
      <c r="L25" s="42"/>
      <c r="M25" s="67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5"/>
      <c r="C26" s="42"/>
      <c r="D26" s="42"/>
      <c r="E26" s="147" t="s">
        <v>124</v>
      </c>
      <c r="F26" s="42"/>
      <c r="G26" s="42"/>
      <c r="H26" s="42"/>
      <c r="I26" s="165" t="s">
        <v>35</v>
      </c>
      <c r="J26" s="147" t="s">
        <v>125</v>
      </c>
      <c r="K26" s="42"/>
      <c r="L26" s="42"/>
      <c r="M26" s="67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5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67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5"/>
      <c r="C28" s="42"/>
      <c r="D28" s="165" t="s">
        <v>45</v>
      </c>
      <c r="E28" s="42"/>
      <c r="F28" s="42"/>
      <c r="G28" s="42"/>
      <c r="H28" s="42"/>
      <c r="I28" s="42"/>
      <c r="J28" s="42"/>
      <c r="K28" s="42"/>
      <c r="L28" s="42"/>
      <c r="M28" s="67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16.5" customHeight="1">
      <c r="A29" s="171"/>
      <c r="B29" s="172"/>
      <c r="C29" s="171"/>
      <c r="D29" s="171"/>
      <c r="E29" s="173" t="s">
        <v>1</v>
      </c>
      <c r="F29" s="173"/>
      <c r="G29" s="173"/>
      <c r="H29" s="173"/>
      <c r="I29" s="171"/>
      <c r="J29" s="171"/>
      <c r="K29" s="171"/>
      <c r="L29" s="171"/>
      <c r="M29" s="174"/>
      <c r="S29" s="171"/>
      <c r="T29" s="171"/>
      <c r="U29" s="171"/>
      <c r="V29" s="171"/>
      <c r="W29" s="171"/>
      <c r="X29" s="171"/>
      <c r="Y29" s="171"/>
      <c r="Z29" s="171"/>
      <c r="AA29" s="171"/>
      <c r="AB29" s="171"/>
      <c r="AC29" s="171"/>
      <c r="AD29" s="171"/>
      <c r="AE29" s="171"/>
    </row>
    <row r="30" s="2" customFormat="1" ht="6.96" customHeight="1">
      <c r="A30" s="42"/>
      <c r="B30" s="45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67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5"/>
      <c r="C31" s="42"/>
      <c r="D31" s="175"/>
      <c r="E31" s="175"/>
      <c r="F31" s="175"/>
      <c r="G31" s="175"/>
      <c r="H31" s="175"/>
      <c r="I31" s="175"/>
      <c r="J31" s="175"/>
      <c r="K31" s="175"/>
      <c r="L31" s="175"/>
      <c r="M31" s="67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5"/>
      <c r="C32" s="42"/>
      <c r="D32" s="147" t="s">
        <v>126</v>
      </c>
      <c r="E32" s="42"/>
      <c r="F32" s="42"/>
      <c r="G32" s="42"/>
      <c r="H32" s="42"/>
      <c r="I32" s="42"/>
      <c r="J32" s="42"/>
      <c r="K32" s="176">
        <f>K97</f>
        <v>0</v>
      </c>
      <c r="L32" s="42"/>
      <c r="M32" s="67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>
      <c r="A33" s="42"/>
      <c r="B33" s="45"/>
      <c r="C33" s="42"/>
      <c r="D33" s="42"/>
      <c r="E33" s="165" t="s">
        <v>48</v>
      </c>
      <c r="F33" s="42"/>
      <c r="G33" s="42"/>
      <c r="H33" s="42"/>
      <c r="I33" s="42"/>
      <c r="J33" s="42"/>
      <c r="K33" s="177">
        <f>I97</f>
        <v>0</v>
      </c>
      <c r="L33" s="42"/>
      <c r="M33" s="67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>
      <c r="A34" s="42"/>
      <c r="B34" s="45"/>
      <c r="C34" s="42"/>
      <c r="D34" s="42"/>
      <c r="E34" s="165" t="s">
        <v>49</v>
      </c>
      <c r="F34" s="42"/>
      <c r="G34" s="42"/>
      <c r="H34" s="42"/>
      <c r="I34" s="42"/>
      <c r="J34" s="42"/>
      <c r="K34" s="177">
        <f>J97</f>
        <v>0</v>
      </c>
      <c r="L34" s="42"/>
      <c r="M34" s="67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5"/>
      <c r="C35" s="42"/>
      <c r="D35" s="178" t="s">
        <v>110</v>
      </c>
      <c r="E35" s="42"/>
      <c r="F35" s="42"/>
      <c r="G35" s="42"/>
      <c r="H35" s="42"/>
      <c r="I35" s="42"/>
      <c r="J35" s="42"/>
      <c r="K35" s="176">
        <f>K103</f>
        <v>0</v>
      </c>
      <c r="L35" s="42"/>
      <c r="M35" s="67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25.44" customHeight="1">
      <c r="A36" s="42"/>
      <c r="B36" s="45"/>
      <c r="C36" s="42"/>
      <c r="D36" s="179" t="s">
        <v>51</v>
      </c>
      <c r="E36" s="42"/>
      <c r="F36" s="42"/>
      <c r="G36" s="42"/>
      <c r="H36" s="42"/>
      <c r="I36" s="42"/>
      <c r="J36" s="42"/>
      <c r="K36" s="180">
        <f>ROUND(K32 + K35, 2)</f>
        <v>0</v>
      </c>
      <c r="L36" s="42"/>
      <c r="M36" s="67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s="2" customFormat="1" ht="6.96" customHeight="1">
      <c r="A37" s="42"/>
      <c r="B37" s="45"/>
      <c r="C37" s="42"/>
      <c r="D37" s="175"/>
      <c r="E37" s="175"/>
      <c r="F37" s="175"/>
      <c r="G37" s="175"/>
      <c r="H37" s="175"/>
      <c r="I37" s="175"/>
      <c r="J37" s="175"/>
      <c r="K37" s="175"/>
      <c r="L37" s="175"/>
      <c r="M37" s="67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14.4" customHeight="1">
      <c r="A38" s="42"/>
      <c r="B38" s="45"/>
      <c r="C38" s="42"/>
      <c r="D38" s="42"/>
      <c r="E38" s="42"/>
      <c r="F38" s="181" t="s">
        <v>53</v>
      </c>
      <c r="G38" s="42"/>
      <c r="H38" s="42"/>
      <c r="I38" s="181" t="s">
        <v>52</v>
      </c>
      <c r="J38" s="42"/>
      <c r="K38" s="181" t="s">
        <v>54</v>
      </c>
      <c r="L38" s="42"/>
      <c r="M38" s="67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14.4" customHeight="1">
      <c r="A39" s="42"/>
      <c r="B39" s="45"/>
      <c r="C39" s="42"/>
      <c r="D39" s="182" t="s">
        <v>55</v>
      </c>
      <c r="E39" s="165" t="s">
        <v>56</v>
      </c>
      <c r="F39" s="177">
        <f>ROUND((SUM(BE103:BE110) + SUM(BE132:BE234)),  2)</f>
        <v>0</v>
      </c>
      <c r="G39" s="42"/>
      <c r="H39" s="42"/>
      <c r="I39" s="183">
        <v>0.20999999999999999</v>
      </c>
      <c r="J39" s="42"/>
      <c r="K39" s="177">
        <f>ROUND(((SUM(BE103:BE110) + SUM(BE132:BE234))*I39),  2)</f>
        <v>0</v>
      </c>
      <c r="L39" s="42"/>
      <c r="M39" s="67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45"/>
      <c r="C40" s="42"/>
      <c r="D40" s="42"/>
      <c r="E40" s="165" t="s">
        <v>57</v>
      </c>
      <c r="F40" s="177">
        <f>ROUND((SUM(BF103:BF110) + SUM(BF132:BF234)),  2)</f>
        <v>0</v>
      </c>
      <c r="G40" s="42"/>
      <c r="H40" s="42"/>
      <c r="I40" s="183">
        <v>0.14999999999999999</v>
      </c>
      <c r="J40" s="42"/>
      <c r="K40" s="177">
        <f>ROUND(((SUM(BF103:BF110) + SUM(BF132:BF234))*I40),  2)</f>
        <v>0</v>
      </c>
      <c r="L40" s="42"/>
      <c r="M40" s="67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hidden="1" s="2" customFormat="1" ht="14.4" customHeight="1">
      <c r="A41" s="42"/>
      <c r="B41" s="45"/>
      <c r="C41" s="42"/>
      <c r="D41" s="42"/>
      <c r="E41" s="165" t="s">
        <v>58</v>
      </c>
      <c r="F41" s="177">
        <f>ROUND((SUM(BG103:BG110) + SUM(BG132:BG234)),  2)</f>
        <v>0</v>
      </c>
      <c r="G41" s="42"/>
      <c r="H41" s="42"/>
      <c r="I41" s="183">
        <v>0.20999999999999999</v>
      </c>
      <c r="J41" s="42"/>
      <c r="K41" s="177">
        <f>0</f>
        <v>0</v>
      </c>
      <c r="L41" s="42"/>
      <c r="M41" s="67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hidden="1" s="2" customFormat="1" ht="14.4" customHeight="1">
      <c r="A42" s="42"/>
      <c r="B42" s="45"/>
      <c r="C42" s="42"/>
      <c r="D42" s="42"/>
      <c r="E42" s="165" t="s">
        <v>59</v>
      </c>
      <c r="F42" s="177">
        <f>ROUND((SUM(BH103:BH110) + SUM(BH132:BH234)),  2)</f>
        <v>0</v>
      </c>
      <c r="G42" s="42"/>
      <c r="H42" s="42"/>
      <c r="I42" s="183">
        <v>0.14999999999999999</v>
      </c>
      <c r="J42" s="42"/>
      <c r="K42" s="177">
        <f>0</f>
        <v>0</v>
      </c>
      <c r="L42" s="42"/>
      <c r="M42" s="67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3" hidden="1" s="2" customFormat="1" ht="14.4" customHeight="1">
      <c r="A43" s="42"/>
      <c r="B43" s="45"/>
      <c r="C43" s="42"/>
      <c r="D43" s="42"/>
      <c r="E43" s="165" t="s">
        <v>60</v>
      </c>
      <c r="F43" s="177">
        <f>ROUND((SUM(BI103:BI110) + SUM(BI132:BI234)),  2)</f>
        <v>0</v>
      </c>
      <c r="G43" s="42"/>
      <c r="H43" s="42"/>
      <c r="I43" s="183">
        <v>0</v>
      </c>
      <c r="J43" s="42"/>
      <c r="K43" s="177">
        <f>0</f>
        <v>0</v>
      </c>
      <c r="L43" s="42"/>
      <c r="M43" s="67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</row>
    <row r="44" s="2" customFormat="1" ht="6.96" customHeight="1">
      <c r="A44" s="42"/>
      <c r="B44" s="45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67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5.44" customHeight="1">
      <c r="A45" s="42"/>
      <c r="B45" s="45"/>
      <c r="C45" s="184"/>
      <c r="D45" s="185" t="s">
        <v>61</v>
      </c>
      <c r="E45" s="186"/>
      <c r="F45" s="186"/>
      <c r="G45" s="187" t="s">
        <v>62</v>
      </c>
      <c r="H45" s="188" t="s">
        <v>63</v>
      </c>
      <c r="I45" s="186"/>
      <c r="J45" s="186"/>
      <c r="K45" s="189">
        <f>SUM(K36:K43)</f>
        <v>0</v>
      </c>
      <c r="L45" s="190"/>
      <c r="M45" s="67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14.4" customHeight="1">
      <c r="A46" s="42"/>
      <c r="B46" s="45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67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2" customFormat="1" ht="14.4" customHeight="1">
      <c r="B49" s="67"/>
      <c r="D49" s="191" t="s">
        <v>64</v>
      </c>
      <c r="E49" s="192"/>
      <c r="F49" s="192"/>
      <c r="G49" s="191" t="s">
        <v>65</v>
      </c>
      <c r="H49" s="192"/>
      <c r="I49" s="192"/>
      <c r="J49" s="192"/>
      <c r="K49" s="192"/>
      <c r="L49" s="192"/>
      <c r="M49" s="67"/>
    </row>
    <row r="50">
      <c r="B50" s="19"/>
      <c r="M50" s="19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 s="2" customFormat="1">
      <c r="A60" s="42"/>
      <c r="B60" s="45"/>
      <c r="C60" s="42"/>
      <c r="D60" s="193" t="s">
        <v>66</v>
      </c>
      <c r="E60" s="194"/>
      <c r="F60" s="195" t="s">
        <v>67</v>
      </c>
      <c r="G60" s="193" t="s">
        <v>66</v>
      </c>
      <c r="H60" s="194"/>
      <c r="I60" s="194"/>
      <c r="J60" s="196" t="s">
        <v>67</v>
      </c>
      <c r="K60" s="194"/>
      <c r="L60" s="194"/>
      <c r="M60" s="67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>
      <c r="B61" s="19"/>
      <c r="M61" s="19"/>
    </row>
    <row r="62">
      <c r="B62" s="19"/>
      <c r="M62" s="19"/>
    </row>
    <row r="63">
      <c r="B63" s="19"/>
      <c r="M63" s="19"/>
    </row>
    <row r="64" s="2" customFormat="1">
      <c r="A64" s="42"/>
      <c r="B64" s="45"/>
      <c r="C64" s="42"/>
      <c r="D64" s="191" t="s">
        <v>68</v>
      </c>
      <c r="E64" s="197"/>
      <c r="F64" s="197"/>
      <c r="G64" s="191" t="s">
        <v>69</v>
      </c>
      <c r="H64" s="197"/>
      <c r="I64" s="197"/>
      <c r="J64" s="197"/>
      <c r="K64" s="197"/>
      <c r="L64" s="197"/>
      <c r="M64" s="67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</row>
    <row r="65">
      <c r="B65" s="19"/>
      <c r="M65" s="19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 s="2" customFormat="1">
      <c r="A75" s="42"/>
      <c r="B75" s="45"/>
      <c r="C75" s="42"/>
      <c r="D75" s="193" t="s">
        <v>66</v>
      </c>
      <c r="E75" s="194"/>
      <c r="F75" s="195" t="s">
        <v>67</v>
      </c>
      <c r="G75" s="193" t="s">
        <v>66</v>
      </c>
      <c r="H75" s="194"/>
      <c r="I75" s="194"/>
      <c r="J75" s="196" t="s">
        <v>67</v>
      </c>
      <c r="K75" s="194"/>
      <c r="L75" s="194"/>
      <c r="M75" s="67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4.4" customHeight="1">
      <c r="A76" s="42"/>
      <c r="B76" s="198"/>
      <c r="C76" s="199"/>
      <c r="D76" s="199"/>
      <c r="E76" s="199"/>
      <c r="F76" s="199"/>
      <c r="G76" s="199"/>
      <c r="H76" s="199"/>
      <c r="I76" s="199"/>
      <c r="J76" s="199"/>
      <c r="K76" s="199"/>
      <c r="L76" s="199"/>
      <c r="M76" s="67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80" s="2" customFormat="1" ht="6.96" customHeight="1">
      <c r="A80" s="42"/>
      <c r="B80" s="200"/>
      <c r="C80" s="201"/>
      <c r="D80" s="201"/>
      <c r="E80" s="201"/>
      <c r="F80" s="201"/>
      <c r="G80" s="201"/>
      <c r="H80" s="201"/>
      <c r="I80" s="201"/>
      <c r="J80" s="201"/>
      <c r="K80" s="201"/>
      <c r="L80" s="201"/>
      <c r="M80" s="67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24.96" customHeight="1">
      <c r="A81" s="42"/>
      <c r="B81" s="43"/>
      <c r="C81" s="22" t="s">
        <v>127</v>
      </c>
      <c r="D81" s="44"/>
      <c r="E81" s="44"/>
      <c r="F81" s="44"/>
      <c r="G81" s="44"/>
      <c r="H81" s="44"/>
      <c r="I81" s="44"/>
      <c r="J81" s="44"/>
      <c r="K81" s="44"/>
      <c r="L81" s="44"/>
      <c r="M81" s="67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6.96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67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2" customHeight="1">
      <c r="A83" s="42"/>
      <c r="B83" s="43"/>
      <c r="C83" s="31" t="s">
        <v>17</v>
      </c>
      <c r="D83" s="44"/>
      <c r="E83" s="44"/>
      <c r="F83" s="44"/>
      <c r="G83" s="44"/>
      <c r="H83" s="44"/>
      <c r="I83" s="44"/>
      <c r="J83" s="44"/>
      <c r="K83" s="44"/>
      <c r="L83" s="44"/>
      <c r="M83" s="67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6.5" customHeight="1">
      <c r="A84" s="42"/>
      <c r="B84" s="43"/>
      <c r="C84" s="44"/>
      <c r="D84" s="44"/>
      <c r="E84" s="202" t="str">
        <f>E7</f>
        <v>Hodonín-ZŠ Očovská</v>
      </c>
      <c r="F84" s="31"/>
      <c r="G84" s="31"/>
      <c r="H84" s="31"/>
      <c r="I84" s="44"/>
      <c r="J84" s="44"/>
      <c r="K84" s="44"/>
      <c r="L84" s="44"/>
      <c r="M84" s="67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1" customFormat="1" ht="12" customHeight="1">
      <c r="B85" s="20"/>
      <c r="C85" s="31" t="s">
        <v>117</v>
      </c>
      <c r="D85" s="21"/>
      <c r="E85" s="21"/>
      <c r="F85" s="21"/>
      <c r="G85" s="21"/>
      <c r="H85" s="21"/>
      <c r="I85" s="21"/>
      <c r="J85" s="21"/>
      <c r="K85" s="21"/>
      <c r="L85" s="21"/>
      <c r="M85" s="19"/>
    </row>
    <row r="86" s="2" customFormat="1" ht="16.5" customHeight="1">
      <c r="A86" s="42"/>
      <c r="B86" s="43"/>
      <c r="C86" s="44"/>
      <c r="D86" s="44"/>
      <c r="E86" s="202" t="s">
        <v>118</v>
      </c>
      <c r="F86" s="44"/>
      <c r="G86" s="44"/>
      <c r="H86" s="44"/>
      <c r="I86" s="44"/>
      <c r="J86" s="44"/>
      <c r="K86" s="44"/>
      <c r="L86" s="44"/>
      <c r="M86" s="67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2" customHeight="1">
      <c r="A87" s="42"/>
      <c r="B87" s="43"/>
      <c r="C87" s="31" t="s">
        <v>119</v>
      </c>
      <c r="D87" s="44"/>
      <c r="E87" s="44"/>
      <c r="F87" s="44"/>
      <c r="G87" s="44"/>
      <c r="H87" s="44"/>
      <c r="I87" s="44"/>
      <c r="J87" s="44"/>
      <c r="K87" s="44"/>
      <c r="L87" s="44"/>
      <c r="M87" s="67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6.5" customHeight="1">
      <c r="A88" s="42"/>
      <c r="B88" s="43"/>
      <c r="C88" s="44"/>
      <c r="D88" s="44"/>
      <c r="E88" s="80" t="str">
        <f>E11</f>
        <v>03 - Rozpočet vegetačních úprav</v>
      </c>
      <c r="F88" s="44"/>
      <c r="G88" s="44"/>
      <c r="H88" s="44"/>
      <c r="I88" s="44"/>
      <c r="J88" s="44"/>
      <c r="K88" s="44"/>
      <c r="L88" s="44"/>
      <c r="M88" s="67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6.96" customHeight="1">
      <c r="A89" s="42"/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67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12" customHeight="1">
      <c r="A90" s="42"/>
      <c r="B90" s="43"/>
      <c r="C90" s="31" t="s">
        <v>23</v>
      </c>
      <c r="D90" s="44"/>
      <c r="E90" s="44"/>
      <c r="F90" s="26" t="str">
        <f>F14</f>
        <v>ZŠ Očovská, Hodonín</v>
      </c>
      <c r="G90" s="44"/>
      <c r="H90" s="44"/>
      <c r="I90" s="31" t="s">
        <v>25</v>
      </c>
      <c r="J90" s="83" t="str">
        <f>IF(J14="","",J14)</f>
        <v>24. 1. 2020</v>
      </c>
      <c r="K90" s="44"/>
      <c r="L90" s="44"/>
      <c r="M90" s="67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6.96" customHeight="1">
      <c r="A91" s="42"/>
      <c r="B91" s="43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67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40.05" customHeight="1">
      <c r="A92" s="42"/>
      <c r="B92" s="43"/>
      <c r="C92" s="31" t="s">
        <v>31</v>
      </c>
      <c r="D92" s="44"/>
      <c r="E92" s="44"/>
      <c r="F92" s="26" t="str">
        <f>E17</f>
        <v>Město Hodonín</v>
      </c>
      <c r="G92" s="44"/>
      <c r="H92" s="44"/>
      <c r="I92" s="31" t="s">
        <v>39</v>
      </c>
      <c r="J92" s="36" t="str">
        <f>E23</f>
        <v>Ing.Jana Janíková, Ing.Denisa Hrubanová PhD.</v>
      </c>
      <c r="K92" s="44"/>
      <c r="L92" s="44"/>
      <c r="M92" s="67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40.05" customHeight="1">
      <c r="A93" s="42"/>
      <c r="B93" s="43"/>
      <c r="C93" s="31" t="s">
        <v>37</v>
      </c>
      <c r="D93" s="44"/>
      <c r="E93" s="44"/>
      <c r="F93" s="26" t="str">
        <f>IF(E20="","",E20)</f>
        <v>Vyplň údaj</v>
      </c>
      <c r="G93" s="44"/>
      <c r="H93" s="44"/>
      <c r="I93" s="31" t="s">
        <v>41</v>
      </c>
      <c r="J93" s="36" t="str">
        <f>E26</f>
        <v>ZaKT s.r.o, Ponávka 2,602 00 BRNO</v>
      </c>
      <c r="K93" s="44"/>
      <c r="L93" s="44"/>
      <c r="M93" s="67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10.32" customHeight="1">
      <c r="A94" s="42"/>
      <c r="B94" s="43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67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29.28" customHeight="1">
      <c r="A95" s="42"/>
      <c r="B95" s="43"/>
      <c r="C95" s="203" t="s">
        <v>128</v>
      </c>
      <c r="D95" s="159"/>
      <c r="E95" s="159"/>
      <c r="F95" s="159"/>
      <c r="G95" s="159"/>
      <c r="H95" s="159"/>
      <c r="I95" s="204" t="s">
        <v>129</v>
      </c>
      <c r="J95" s="204" t="s">
        <v>130</v>
      </c>
      <c r="K95" s="204" t="s">
        <v>131</v>
      </c>
      <c r="L95" s="159"/>
      <c r="M95" s="67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2" customFormat="1" ht="10.32" customHeight="1">
      <c r="A96" s="42"/>
      <c r="B96" s="43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67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  <row r="97" s="2" customFormat="1" ht="22.8" customHeight="1">
      <c r="A97" s="42"/>
      <c r="B97" s="43"/>
      <c r="C97" s="205" t="s">
        <v>132</v>
      </c>
      <c r="D97" s="44"/>
      <c r="E97" s="44"/>
      <c r="F97" s="44"/>
      <c r="G97" s="44"/>
      <c r="H97" s="44"/>
      <c r="I97" s="114">
        <f>Q132</f>
        <v>0</v>
      </c>
      <c r="J97" s="114">
        <f>R132</f>
        <v>0</v>
      </c>
      <c r="K97" s="114">
        <f>K132</f>
        <v>0</v>
      </c>
      <c r="L97" s="44"/>
      <c r="M97" s="67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U97" s="16" t="s">
        <v>133</v>
      </c>
    </row>
    <row r="98" s="9" customFormat="1" ht="24.96" customHeight="1">
      <c r="A98" s="9"/>
      <c r="B98" s="206"/>
      <c r="C98" s="207"/>
      <c r="D98" s="208" t="s">
        <v>134</v>
      </c>
      <c r="E98" s="209"/>
      <c r="F98" s="209"/>
      <c r="G98" s="209"/>
      <c r="H98" s="209"/>
      <c r="I98" s="210">
        <f>Q133</f>
        <v>0</v>
      </c>
      <c r="J98" s="210">
        <f>R133</f>
        <v>0</v>
      </c>
      <c r="K98" s="210">
        <f>K133</f>
        <v>0</v>
      </c>
      <c r="L98" s="207"/>
      <c r="M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9"/>
      <c r="D99" s="213" t="s">
        <v>135</v>
      </c>
      <c r="E99" s="214"/>
      <c r="F99" s="214"/>
      <c r="G99" s="214"/>
      <c r="H99" s="214"/>
      <c r="I99" s="215">
        <f>Q134</f>
        <v>0</v>
      </c>
      <c r="J99" s="215">
        <f>R134</f>
        <v>0</v>
      </c>
      <c r="K99" s="215">
        <f>K134</f>
        <v>0</v>
      </c>
      <c r="L99" s="139"/>
      <c r="M99" s="21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9"/>
      <c r="D100" s="213" t="s">
        <v>136</v>
      </c>
      <c r="E100" s="214"/>
      <c r="F100" s="214"/>
      <c r="G100" s="214"/>
      <c r="H100" s="214"/>
      <c r="I100" s="215">
        <f>Q233</f>
        <v>0</v>
      </c>
      <c r="J100" s="215">
        <f>R233</f>
        <v>0</v>
      </c>
      <c r="K100" s="215">
        <f>K233</f>
        <v>0</v>
      </c>
      <c r="L100" s="139"/>
      <c r="M100" s="21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42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67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</row>
    <row r="102" s="2" customFormat="1" ht="6.96" customHeight="1">
      <c r="A102" s="42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67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</row>
    <row r="103" s="2" customFormat="1" ht="29.28" customHeight="1">
      <c r="A103" s="42"/>
      <c r="B103" s="43"/>
      <c r="C103" s="205" t="s">
        <v>137</v>
      </c>
      <c r="D103" s="44"/>
      <c r="E103" s="44"/>
      <c r="F103" s="44"/>
      <c r="G103" s="44"/>
      <c r="H103" s="44"/>
      <c r="I103" s="44"/>
      <c r="J103" s="44"/>
      <c r="K103" s="217">
        <f>ROUND(K104 + K105 + K106 + K107 + K108 + K109,2)</f>
        <v>0</v>
      </c>
      <c r="L103" s="44"/>
      <c r="M103" s="67"/>
      <c r="O103" s="218" t="s">
        <v>55</v>
      </c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</row>
    <row r="104" s="2" customFormat="1" ht="18" customHeight="1">
      <c r="A104" s="42"/>
      <c r="B104" s="43"/>
      <c r="C104" s="44"/>
      <c r="D104" s="155" t="s">
        <v>138</v>
      </c>
      <c r="E104" s="149"/>
      <c r="F104" s="149"/>
      <c r="G104" s="44"/>
      <c r="H104" s="44"/>
      <c r="I104" s="44"/>
      <c r="J104" s="44"/>
      <c r="K104" s="150">
        <v>0</v>
      </c>
      <c r="L104" s="44"/>
      <c r="M104" s="219"/>
      <c r="N104" s="220"/>
      <c r="O104" s="221" t="s">
        <v>56</v>
      </c>
      <c r="P104" s="220"/>
      <c r="Q104" s="220"/>
      <c r="R104" s="220"/>
      <c r="S104" s="222"/>
      <c r="T104" s="222"/>
      <c r="U104" s="222"/>
      <c r="V104" s="222"/>
      <c r="W104" s="222"/>
      <c r="X104" s="222"/>
      <c r="Y104" s="222"/>
      <c r="Z104" s="222"/>
      <c r="AA104" s="222"/>
      <c r="AB104" s="222"/>
      <c r="AC104" s="222"/>
      <c r="AD104" s="222"/>
      <c r="AE104" s="222"/>
      <c r="AF104" s="220"/>
      <c r="AG104" s="220"/>
      <c r="AH104" s="220"/>
      <c r="AI104" s="220"/>
      <c r="AJ104" s="220"/>
      <c r="AK104" s="220"/>
      <c r="AL104" s="220"/>
      <c r="AM104" s="220"/>
      <c r="AN104" s="220"/>
      <c r="AO104" s="220"/>
      <c r="AP104" s="220"/>
      <c r="AQ104" s="220"/>
      <c r="AR104" s="220"/>
      <c r="AS104" s="220"/>
      <c r="AT104" s="220"/>
      <c r="AU104" s="220"/>
      <c r="AV104" s="220"/>
      <c r="AW104" s="220"/>
      <c r="AX104" s="220"/>
      <c r="AY104" s="223" t="s">
        <v>139</v>
      </c>
      <c r="AZ104" s="220"/>
      <c r="BA104" s="220"/>
      <c r="BB104" s="220"/>
      <c r="BC104" s="220"/>
      <c r="BD104" s="220"/>
      <c r="BE104" s="224">
        <f>IF(O104="základní",K104,0)</f>
        <v>0</v>
      </c>
      <c r="BF104" s="224">
        <f>IF(O104="snížená",K104,0)</f>
        <v>0</v>
      </c>
      <c r="BG104" s="224">
        <f>IF(O104="zákl. přenesená",K104,0)</f>
        <v>0</v>
      </c>
      <c r="BH104" s="224">
        <f>IF(O104="sníž. přenesená",K104,0)</f>
        <v>0</v>
      </c>
      <c r="BI104" s="224">
        <f>IF(O104="nulová",K104,0)</f>
        <v>0</v>
      </c>
      <c r="BJ104" s="223" t="s">
        <v>100</v>
      </c>
      <c r="BK104" s="220"/>
      <c r="BL104" s="220"/>
      <c r="BM104" s="220"/>
    </row>
    <row r="105" s="2" customFormat="1" ht="18" customHeight="1">
      <c r="A105" s="42"/>
      <c r="B105" s="43"/>
      <c r="C105" s="44"/>
      <c r="D105" s="155" t="s">
        <v>140</v>
      </c>
      <c r="E105" s="149"/>
      <c r="F105" s="149"/>
      <c r="G105" s="44"/>
      <c r="H105" s="44"/>
      <c r="I105" s="44"/>
      <c r="J105" s="44"/>
      <c r="K105" s="150">
        <v>0</v>
      </c>
      <c r="L105" s="44"/>
      <c r="M105" s="219"/>
      <c r="N105" s="220"/>
      <c r="O105" s="221" t="s">
        <v>56</v>
      </c>
      <c r="P105" s="220"/>
      <c r="Q105" s="220"/>
      <c r="R105" s="220"/>
      <c r="S105" s="222"/>
      <c r="T105" s="222"/>
      <c r="U105" s="222"/>
      <c r="V105" s="222"/>
      <c r="W105" s="222"/>
      <c r="X105" s="222"/>
      <c r="Y105" s="222"/>
      <c r="Z105" s="222"/>
      <c r="AA105" s="222"/>
      <c r="AB105" s="222"/>
      <c r="AC105" s="222"/>
      <c r="AD105" s="222"/>
      <c r="AE105" s="222"/>
      <c r="AF105" s="220"/>
      <c r="AG105" s="220"/>
      <c r="AH105" s="220"/>
      <c r="AI105" s="220"/>
      <c r="AJ105" s="220"/>
      <c r="AK105" s="220"/>
      <c r="AL105" s="220"/>
      <c r="AM105" s="220"/>
      <c r="AN105" s="220"/>
      <c r="AO105" s="220"/>
      <c r="AP105" s="220"/>
      <c r="AQ105" s="220"/>
      <c r="AR105" s="220"/>
      <c r="AS105" s="220"/>
      <c r="AT105" s="220"/>
      <c r="AU105" s="220"/>
      <c r="AV105" s="220"/>
      <c r="AW105" s="220"/>
      <c r="AX105" s="220"/>
      <c r="AY105" s="223" t="s">
        <v>139</v>
      </c>
      <c r="AZ105" s="220"/>
      <c r="BA105" s="220"/>
      <c r="BB105" s="220"/>
      <c r="BC105" s="220"/>
      <c r="BD105" s="220"/>
      <c r="BE105" s="224">
        <f>IF(O105="základní",K105,0)</f>
        <v>0</v>
      </c>
      <c r="BF105" s="224">
        <f>IF(O105="snížená",K105,0)</f>
        <v>0</v>
      </c>
      <c r="BG105" s="224">
        <f>IF(O105="zákl. přenesená",K105,0)</f>
        <v>0</v>
      </c>
      <c r="BH105" s="224">
        <f>IF(O105="sníž. přenesená",K105,0)</f>
        <v>0</v>
      </c>
      <c r="BI105" s="224">
        <f>IF(O105="nulová",K105,0)</f>
        <v>0</v>
      </c>
      <c r="BJ105" s="223" t="s">
        <v>100</v>
      </c>
      <c r="BK105" s="220"/>
      <c r="BL105" s="220"/>
      <c r="BM105" s="220"/>
    </row>
    <row r="106" s="2" customFormat="1" ht="18" customHeight="1">
      <c r="A106" s="42"/>
      <c r="B106" s="43"/>
      <c r="C106" s="44"/>
      <c r="D106" s="155" t="s">
        <v>141</v>
      </c>
      <c r="E106" s="149"/>
      <c r="F106" s="149"/>
      <c r="G106" s="44"/>
      <c r="H106" s="44"/>
      <c r="I106" s="44"/>
      <c r="J106" s="44"/>
      <c r="K106" s="150">
        <v>0</v>
      </c>
      <c r="L106" s="44"/>
      <c r="M106" s="219"/>
      <c r="N106" s="220"/>
      <c r="O106" s="221" t="s">
        <v>56</v>
      </c>
      <c r="P106" s="220"/>
      <c r="Q106" s="220"/>
      <c r="R106" s="220"/>
      <c r="S106" s="222"/>
      <c r="T106" s="222"/>
      <c r="U106" s="222"/>
      <c r="V106" s="222"/>
      <c r="W106" s="222"/>
      <c r="X106" s="222"/>
      <c r="Y106" s="222"/>
      <c r="Z106" s="222"/>
      <c r="AA106" s="222"/>
      <c r="AB106" s="222"/>
      <c r="AC106" s="222"/>
      <c r="AD106" s="222"/>
      <c r="AE106" s="222"/>
      <c r="AF106" s="220"/>
      <c r="AG106" s="220"/>
      <c r="AH106" s="220"/>
      <c r="AI106" s="220"/>
      <c r="AJ106" s="220"/>
      <c r="AK106" s="220"/>
      <c r="AL106" s="220"/>
      <c r="AM106" s="220"/>
      <c r="AN106" s="220"/>
      <c r="AO106" s="220"/>
      <c r="AP106" s="220"/>
      <c r="AQ106" s="220"/>
      <c r="AR106" s="220"/>
      <c r="AS106" s="220"/>
      <c r="AT106" s="220"/>
      <c r="AU106" s="220"/>
      <c r="AV106" s="220"/>
      <c r="AW106" s="220"/>
      <c r="AX106" s="220"/>
      <c r="AY106" s="223" t="s">
        <v>139</v>
      </c>
      <c r="AZ106" s="220"/>
      <c r="BA106" s="220"/>
      <c r="BB106" s="220"/>
      <c r="BC106" s="220"/>
      <c r="BD106" s="220"/>
      <c r="BE106" s="224">
        <f>IF(O106="základní",K106,0)</f>
        <v>0</v>
      </c>
      <c r="BF106" s="224">
        <f>IF(O106="snížená",K106,0)</f>
        <v>0</v>
      </c>
      <c r="BG106" s="224">
        <f>IF(O106="zákl. přenesená",K106,0)</f>
        <v>0</v>
      </c>
      <c r="BH106" s="224">
        <f>IF(O106="sníž. přenesená",K106,0)</f>
        <v>0</v>
      </c>
      <c r="BI106" s="224">
        <f>IF(O106="nulová",K106,0)</f>
        <v>0</v>
      </c>
      <c r="BJ106" s="223" t="s">
        <v>100</v>
      </c>
      <c r="BK106" s="220"/>
      <c r="BL106" s="220"/>
      <c r="BM106" s="220"/>
    </row>
    <row r="107" s="2" customFormat="1" ht="18" customHeight="1">
      <c r="A107" s="42"/>
      <c r="B107" s="43"/>
      <c r="C107" s="44"/>
      <c r="D107" s="155" t="s">
        <v>142</v>
      </c>
      <c r="E107" s="149"/>
      <c r="F107" s="149"/>
      <c r="G107" s="44"/>
      <c r="H107" s="44"/>
      <c r="I107" s="44"/>
      <c r="J107" s="44"/>
      <c r="K107" s="150">
        <v>0</v>
      </c>
      <c r="L107" s="44"/>
      <c r="M107" s="219"/>
      <c r="N107" s="220"/>
      <c r="O107" s="221" t="s">
        <v>56</v>
      </c>
      <c r="P107" s="220"/>
      <c r="Q107" s="220"/>
      <c r="R107" s="220"/>
      <c r="S107" s="222"/>
      <c r="T107" s="222"/>
      <c r="U107" s="222"/>
      <c r="V107" s="222"/>
      <c r="W107" s="222"/>
      <c r="X107" s="222"/>
      <c r="Y107" s="222"/>
      <c r="Z107" s="222"/>
      <c r="AA107" s="222"/>
      <c r="AB107" s="222"/>
      <c r="AC107" s="222"/>
      <c r="AD107" s="222"/>
      <c r="AE107" s="222"/>
      <c r="AF107" s="220"/>
      <c r="AG107" s="220"/>
      <c r="AH107" s="220"/>
      <c r="AI107" s="220"/>
      <c r="AJ107" s="220"/>
      <c r="AK107" s="220"/>
      <c r="AL107" s="220"/>
      <c r="AM107" s="220"/>
      <c r="AN107" s="220"/>
      <c r="AO107" s="220"/>
      <c r="AP107" s="220"/>
      <c r="AQ107" s="220"/>
      <c r="AR107" s="220"/>
      <c r="AS107" s="220"/>
      <c r="AT107" s="220"/>
      <c r="AU107" s="220"/>
      <c r="AV107" s="220"/>
      <c r="AW107" s="220"/>
      <c r="AX107" s="220"/>
      <c r="AY107" s="223" t="s">
        <v>139</v>
      </c>
      <c r="AZ107" s="220"/>
      <c r="BA107" s="220"/>
      <c r="BB107" s="220"/>
      <c r="BC107" s="220"/>
      <c r="BD107" s="220"/>
      <c r="BE107" s="224">
        <f>IF(O107="základní",K107,0)</f>
        <v>0</v>
      </c>
      <c r="BF107" s="224">
        <f>IF(O107="snížená",K107,0)</f>
        <v>0</v>
      </c>
      <c r="BG107" s="224">
        <f>IF(O107="zákl. přenesená",K107,0)</f>
        <v>0</v>
      </c>
      <c r="BH107" s="224">
        <f>IF(O107="sníž. přenesená",K107,0)</f>
        <v>0</v>
      </c>
      <c r="BI107" s="224">
        <f>IF(O107="nulová",K107,0)</f>
        <v>0</v>
      </c>
      <c r="BJ107" s="223" t="s">
        <v>100</v>
      </c>
      <c r="BK107" s="220"/>
      <c r="BL107" s="220"/>
      <c r="BM107" s="220"/>
    </row>
    <row r="108" s="2" customFormat="1" ht="18" customHeight="1">
      <c r="A108" s="42"/>
      <c r="B108" s="43"/>
      <c r="C108" s="44"/>
      <c r="D108" s="155" t="s">
        <v>143</v>
      </c>
      <c r="E108" s="149"/>
      <c r="F108" s="149"/>
      <c r="G108" s="44"/>
      <c r="H108" s="44"/>
      <c r="I108" s="44"/>
      <c r="J108" s="44"/>
      <c r="K108" s="150">
        <v>0</v>
      </c>
      <c r="L108" s="44"/>
      <c r="M108" s="219"/>
      <c r="N108" s="220"/>
      <c r="O108" s="221" t="s">
        <v>56</v>
      </c>
      <c r="P108" s="220"/>
      <c r="Q108" s="220"/>
      <c r="R108" s="220"/>
      <c r="S108" s="222"/>
      <c r="T108" s="222"/>
      <c r="U108" s="222"/>
      <c r="V108" s="222"/>
      <c r="W108" s="222"/>
      <c r="X108" s="222"/>
      <c r="Y108" s="222"/>
      <c r="Z108" s="222"/>
      <c r="AA108" s="222"/>
      <c r="AB108" s="222"/>
      <c r="AC108" s="222"/>
      <c r="AD108" s="222"/>
      <c r="AE108" s="222"/>
      <c r="AF108" s="220"/>
      <c r="AG108" s="220"/>
      <c r="AH108" s="220"/>
      <c r="AI108" s="220"/>
      <c r="AJ108" s="220"/>
      <c r="AK108" s="220"/>
      <c r="AL108" s="220"/>
      <c r="AM108" s="220"/>
      <c r="AN108" s="220"/>
      <c r="AO108" s="220"/>
      <c r="AP108" s="220"/>
      <c r="AQ108" s="220"/>
      <c r="AR108" s="220"/>
      <c r="AS108" s="220"/>
      <c r="AT108" s="220"/>
      <c r="AU108" s="220"/>
      <c r="AV108" s="220"/>
      <c r="AW108" s="220"/>
      <c r="AX108" s="220"/>
      <c r="AY108" s="223" t="s">
        <v>139</v>
      </c>
      <c r="AZ108" s="220"/>
      <c r="BA108" s="220"/>
      <c r="BB108" s="220"/>
      <c r="BC108" s="220"/>
      <c r="BD108" s="220"/>
      <c r="BE108" s="224">
        <f>IF(O108="základní",K108,0)</f>
        <v>0</v>
      </c>
      <c r="BF108" s="224">
        <f>IF(O108="snížená",K108,0)</f>
        <v>0</v>
      </c>
      <c r="BG108" s="224">
        <f>IF(O108="zákl. přenesená",K108,0)</f>
        <v>0</v>
      </c>
      <c r="BH108" s="224">
        <f>IF(O108="sníž. přenesená",K108,0)</f>
        <v>0</v>
      </c>
      <c r="BI108" s="224">
        <f>IF(O108="nulová",K108,0)</f>
        <v>0</v>
      </c>
      <c r="BJ108" s="223" t="s">
        <v>100</v>
      </c>
      <c r="BK108" s="220"/>
      <c r="BL108" s="220"/>
      <c r="BM108" s="220"/>
    </row>
    <row r="109" s="2" customFormat="1" ht="18" customHeight="1">
      <c r="A109" s="42"/>
      <c r="B109" s="43"/>
      <c r="C109" s="44"/>
      <c r="D109" s="149" t="s">
        <v>144</v>
      </c>
      <c r="E109" s="44"/>
      <c r="F109" s="44"/>
      <c r="G109" s="44"/>
      <c r="H109" s="44"/>
      <c r="I109" s="44"/>
      <c r="J109" s="44"/>
      <c r="K109" s="150">
        <f>ROUND(K32*T109,2)</f>
        <v>0</v>
      </c>
      <c r="L109" s="44"/>
      <c r="M109" s="219"/>
      <c r="N109" s="220"/>
      <c r="O109" s="221" t="s">
        <v>56</v>
      </c>
      <c r="P109" s="220"/>
      <c r="Q109" s="220"/>
      <c r="R109" s="220"/>
      <c r="S109" s="222"/>
      <c r="T109" s="222"/>
      <c r="U109" s="222"/>
      <c r="V109" s="222"/>
      <c r="W109" s="222"/>
      <c r="X109" s="222"/>
      <c r="Y109" s="222"/>
      <c r="Z109" s="222"/>
      <c r="AA109" s="222"/>
      <c r="AB109" s="222"/>
      <c r="AC109" s="222"/>
      <c r="AD109" s="222"/>
      <c r="AE109" s="222"/>
      <c r="AF109" s="220"/>
      <c r="AG109" s="220"/>
      <c r="AH109" s="220"/>
      <c r="AI109" s="220"/>
      <c r="AJ109" s="220"/>
      <c r="AK109" s="220"/>
      <c r="AL109" s="220"/>
      <c r="AM109" s="220"/>
      <c r="AN109" s="220"/>
      <c r="AO109" s="220"/>
      <c r="AP109" s="220"/>
      <c r="AQ109" s="220"/>
      <c r="AR109" s="220"/>
      <c r="AS109" s="220"/>
      <c r="AT109" s="220"/>
      <c r="AU109" s="220"/>
      <c r="AV109" s="220"/>
      <c r="AW109" s="220"/>
      <c r="AX109" s="220"/>
      <c r="AY109" s="223" t="s">
        <v>145</v>
      </c>
      <c r="AZ109" s="220"/>
      <c r="BA109" s="220"/>
      <c r="BB109" s="220"/>
      <c r="BC109" s="220"/>
      <c r="BD109" s="220"/>
      <c r="BE109" s="224">
        <f>IF(O109="základní",K109,0)</f>
        <v>0</v>
      </c>
      <c r="BF109" s="224">
        <f>IF(O109="snížená",K109,0)</f>
        <v>0</v>
      </c>
      <c r="BG109" s="224">
        <f>IF(O109="zákl. přenesená",K109,0)</f>
        <v>0</v>
      </c>
      <c r="BH109" s="224">
        <f>IF(O109="sníž. přenesená",K109,0)</f>
        <v>0</v>
      </c>
      <c r="BI109" s="224">
        <f>IF(O109="nulová",K109,0)</f>
        <v>0</v>
      </c>
      <c r="BJ109" s="223" t="s">
        <v>100</v>
      </c>
      <c r="BK109" s="220"/>
      <c r="BL109" s="220"/>
      <c r="BM109" s="220"/>
    </row>
    <row r="110" s="2" customFormat="1">
      <c r="A110" s="42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67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</row>
    <row r="111" s="2" customFormat="1" ht="29.28" customHeight="1">
      <c r="A111" s="42"/>
      <c r="B111" s="43"/>
      <c r="C111" s="158" t="s">
        <v>115</v>
      </c>
      <c r="D111" s="159"/>
      <c r="E111" s="159"/>
      <c r="F111" s="159"/>
      <c r="G111" s="159"/>
      <c r="H111" s="159"/>
      <c r="I111" s="159"/>
      <c r="J111" s="159"/>
      <c r="K111" s="160">
        <f>ROUND(K97+K103,2)</f>
        <v>0</v>
      </c>
      <c r="L111" s="159"/>
      <c r="M111" s="67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</row>
    <row r="112" s="2" customFormat="1" ht="6.96" customHeight="1">
      <c r="A112" s="42"/>
      <c r="B112" s="70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67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</row>
    <row r="116" s="2" customFormat="1" ht="6.96" customHeight="1">
      <c r="A116" s="42"/>
      <c r="B116" s="72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67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</row>
    <row r="117" s="2" customFormat="1" ht="24.96" customHeight="1">
      <c r="A117" s="42"/>
      <c r="B117" s="43"/>
      <c r="C117" s="22" t="s">
        <v>146</v>
      </c>
      <c r="D117" s="44"/>
      <c r="E117" s="44"/>
      <c r="F117" s="44"/>
      <c r="G117" s="44"/>
      <c r="H117" s="44"/>
      <c r="I117" s="44"/>
      <c r="J117" s="44"/>
      <c r="K117" s="44"/>
      <c r="L117" s="44"/>
      <c r="M117" s="67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</row>
    <row r="118" s="2" customFormat="1" ht="6.96" customHeight="1">
      <c r="A118" s="42"/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67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</row>
    <row r="119" s="2" customFormat="1" ht="12" customHeight="1">
      <c r="A119" s="42"/>
      <c r="B119" s="43"/>
      <c r="C119" s="31" t="s">
        <v>17</v>
      </c>
      <c r="D119" s="44"/>
      <c r="E119" s="44"/>
      <c r="F119" s="44"/>
      <c r="G119" s="44"/>
      <c r="H119" s="44"/>
      <c r="I119" s="44"/>
      <c r="J119" s="44"/>
      <c r="K119" s="44"/>
      <c r="L119" s="44"/>
      <c r="M119" s="67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</row>
    <row r="120" s="2" customFormat="1" ht="16.5" customHeight="1">
      <c r="A120" s="42"/>
      <c r="B120" s="43"/>
      <c r="C120" s="44"/>
      <c r="D120" s="44"/>
      <c r="E120" s="202" t="str">
        <f>E7</f>
        <v>Hodonín-ZŠ Očovská</v>
      </c>
      <c r="F120" s="31"/>
      <c r="G120" s="31"/>
      <c r="H120" s="31"/>
      <c r="I120" s="44"/>
      <c r="J120" s="44"/>
      <c r="K120" s="44"/>
      <c r="L120" s="44"/>
      <c r="M120" s="67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</row>
    <row r="121" s="1" customFormat="1" ht="12" customHeight="1">
      <c r="B121" s="20"/>
      <c r="C121" s="31" t="s">
        <v>117</v>
      </c>
      <c r="D121" s="21"/>
      <c r="E121" s="21"/>
      <c r="F121" s="21"/>
      <c r="G121" s="21"/>
      <c r="H121" s="21"/>
      <c r="I121" s="21"/>
      <c r="J121" s="21"/>
      <c r="K121" s="21"/>
      <c r="L121" s="21"/>
      <c r="M121" s="19"/>
    </row>
    <row r="122" s="2" customFormat="1" ht="16.5" customHeight="1">
      <c r="A122" s="42"/>
      <c r="B122" s="43"/>
      <c r="C122" s="44"/>
      <c r="D122" s="44"/>
      <c r="E122" s="202" t="s">
        <v>118</v>
      </c>
      <c r="F122" s="44"/>
      <c r="G122" s="44"/>
      <c r="H122" s="44"/>
      <c r="I122" s="44"/>
      <c r="J122" s="44"/>
      <c r="K122" s="44"/>
      <c r="L122" s="44"/>
      <c r="M122" s="67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</row>
    <row r="123" s="2" customFormat="1" ht="12" customHeight="1">
      <c r="A123" s="42"/>
      <c r="B123" s="43"/>
      <c r="C123" s="31" t="s">
        <v>119</v>
      </c>
      <c r="D123" s="44"/>
      <c r="E123" s="44"/>
      <c r="F123" s="44"/>
      <c r="G123" s="44"/>
      <c r="H123" s="44"/>
      <c r="I123" s="44"/>
      <c r="J123" s="44"/>
      <c r="K123" s="44"/>
      <c r="L123" s="44"/>
      <c r="M123" s="67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</row>
    <row r="124" s="2" customFormat="1" ht="16.5" customHeight="1">
      <c r="A124" s="42"/>
      <c r="B124" s="43"/>
      <c r="C124" s="44"/>
      <c r="D124" s="44"/>
      <c r="E124" s="80" t="str">
        <f>E11</f>
        <v>03 - Rozpočet vegetačních úprav</v>
      </c>
      <c r="F124" s="44"/>
      <c r="G124" s="44"/>
      <c r="H124" s="44"/>
      <c r="I124" s="44"/>
      <c r="J124" s="44"/>
      <c r="K124" s="44"/>
      <c r="L124" s="44"/>
      <c r="M124" s="67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</row>
    <row r="125" s="2" customFormat="1" ht="6.96" customHeight="1">
      <c r="A125" s="42"/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67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</row>
    <row r="126" s="2" customFormat="1" ht="12" customHeight="1">
      <c r="A126" s="42"/>
      <c r="B126" s="43"/>
      <c r="C126" s="31" t="s">
        <v>23</v>
      </c>
      <c r="D126" s="44"/>
      <c r="E126" s="44"/>
      <c r="F126" s="26" t="str">
        <f>F14</f>
        <v>ZŠ Očovská, Hodonín</v>
      </c>
      <c r="G126" s="44"/>
      <c r="H126" s="44"/>
      <c r="I126" s="31" t="s">
        <v>25</v>
      </c>
      <c r="J126" s="83" t="str">
        <f>IF(J14="","",J14)</f>
        <v>24. 1. 2020</v>
      </c>
      <c r="K126" s="44"/>
      <c r="L126" s="44"/>
      <c r="M126" s="67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</row>
    <row r="127" s="2" customFormat="1" ht="6.96" customHeight="1">
      <c r="A127" s="42"/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67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</row>
    <row r="128" s="2" customFormat="1" ht="40.05" customHeight="1">
      <c r="A128" s="42"/>
      <c r="B128" s="43"/>
      <c r="C128" s="31" t="s">
        <v>31</v>
      </c>
      <c r="D128" s="44"/>
      <c r="E128" s="44"/>
      <c r="F128" s="26" t="str">
        <f>E17</f>
        <v>Město Hodonín</v>
      </c>
      <c r="G128" s="44"/>
      <c r="H128" s="44"/>
      <c r="I128" s="31" t="s">
        <v>39</v>
      </c>
      <c r="J128" s="36" t="str">
        <f>E23</f>
        <v>Ing.Jana Janíková, Ing.Denisa Hrubanová PhD.</v>
      </c>
      <c r="K128" s="44"/>
      <c r="L128" s="44"/>
      <c r="M128" s="67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</row>
    <row r="129" s="2" customFormat="1" ht="40.05" customHeight="1">
      <c r="A129" s="42"/>
      <c r="B129" s="43"/>
      <c r="C129" s="31" t="s">
        <v>37</v>
      </c>
      <c r="D129" s="44"/>
      <c r="E129" s="44"/>
      <c r="F129" s="26" t="str">
        <f>IF(E20="","",E20)</f>
        <v>Vyplň údaj</v>
      </c>
      <c r="G129" s="44"/>
      <c r="H129" s="44"/>
      <c r="I129" s="31" t="s">
        <v>41</v>
      </c>
      <c r="J129" s="36" t="str">
        <f>E26</f>
        <v>ZaKT s.r.o, Ponávka 2,602 00 BRNO</v>
      </c>
      <c r="K129" s="44"/>
      <c r="L129" s="44"/>
      <c r="M129" s="67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</row>
    <row r="130" s="2" customFormat="1" ht="10.32" customHeight="1">
      <c r="A130" s="42"/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67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</row>
    <row r="131" s="11" customFormat="1" ht="29.28" customHeight="1">
      <c r="A131" s="225"/>
      <c r="B131" s="226"/>
      <c r="C131" s="227" t="s">
        <v>147</v>
      </c>
      <c r="D131" s="228" t="s">
        <v>76</v>
      </c>
      <c r="E131" s="228" t="s">
        <v>72</v>
      </c>
      <c r="F131" s="228" t="s">
        <v>73</v>
      </c>
      <c r="G131" s="228" t="s">
        <v>148</v>
      </c>
      <c r="H131" s="228" t="s">
        <v>149</v>
      </c>
      <c r="I131" s="228" t="s">
        <v>150</v>
      </c>
      <c r="J131" s="228" t="s">
        <v>151</v>
      </c>
      <c r="K131" s="228" t="s">
        <v>131</v>
      </c>
      <c r="L131" s="229" t="s">
        <v>152</v>
      </c>
      <c r="M131" s="230"/>
      <c r="N131" s="104" t="s">
        <v>1</v>
      </c>
      <c r="O131" s="105" t="s">
        <v>55</v>
      </c>
      <c r="P131" s="105" t="s">
        <v>153</v>
      </c>
      <c r="Q131" s="105" t="s">
        <v>154</v>
      </c>
      <c r="R131" s="105" t="s">
        <v>155</v>
      </c>
      <c r="S131" s="105" t="s">
        <v>156</v>
      </c>
      <c r="T131" s="105" t="s">
        <v>157</v>
      </c>
      <c r="U131" s="105" t="s">
        <v>158</v>
      </c>
      <c r="V131" s="105" t="s">
        <v>159</v>
      </c>
      <c r="W131" s="105" t="s">
        <v>160</v>
      </c>
      <c r="X131" s="106" t="s">
        <v>161</v>
      </c>
      <c r="Y131" s="225"/>
      <c r="Z131" s="225"/>
      <c r="AA131" s="225"/>
      <c r="AB131" s="225"/>
      <c r="AC131" s="225"/>
      <c r="AD131" s="225"/>
      <c r="AE131" s="225"/>
    </row>
    <row r="132" s="2" customFormat="1" ht="22.8" customHeight="1">
      <c r="A132" s="42"/>
      <c r="B132" s="43"/>
      <c r="C132" s="111" t="s">
        <v>162</v>
      </c>
      <c r="D132" s="44"/>
      <c r="E132" s="44"/>
      <c r="F132" s="44"/>
      <c r="G132" s="44"/>
      <c r="H132" s="44"/>
      <c r="I132" s="44"/>
      <c r="J132" s="44"/>
      <c r="K132" s="231">
        <f>BK132</f>
        <v>0</v>
      </c>
      <c r="L132" s="44"/>
      <c r="M132" s="45"/>
      <c r="N132" s="107"/>
      <c r="O132" s="232"/>
      <c r="P132" s="108"/>
      <c r="Q132" s="233">
        <f>Q133</f>
        <v>0</v>
      </c>
      <c r="R132" s="233">
        <f>R133</f>
        <v>0</v>
      </c>
      <c r="S132" s="108"/>
      <c r="T132" s="234">
        <f>T133</f>
        <v>0</v>
      </c>
      <c r="U132" s="108"/>
      <c r="V132" s="234">
        <f>V133</f>
        <v>6.4061780000000006</v>
      </c>
      <c r="W132" s="108"/>
      <c r="X132" s="235">
        <f>X133</f>
        <v>0</v>
      </c>
      <c r="Y132" s="42"/>
      <c r="Z132" s="42"/>
      <c r="AA132" s="42"/>
      <c r="AB132" s="42"/>
      <c r="AC132" s="42"/>
      <c r="AD132" s="42"/>
      <c r="AE132" s="42"/>
      <c r="AT132" s="16" t="s">
        <v>92</v>
      </c>
      <c r="AU132" s="16" t="s">
        <v>133</v>
      </c>
      <c r="BK132" s="236">
        <f>BK133</f>
        <v>0</v>
      </c>
    </row>
    <row r="133" s="12" customFormat="1" ht="25.92" customHeight="1">
      <c r="A133" s="12"/>
      <c r="B133" s="237"/>
      <c r="C133" s="238"/>
      <c r="D133" s="239" t="s">
        <v>92</v>
      </c>
      <c r="E133" s="240" t="s">
        <v>163</v>
      </c>
      <c r="F133" s="240" t="s">
        <v>164</v>
      </c>
      <c r="G133" s="238"/>
      <c r="H133" s="238"/>
      <c r="I133" s="241"/>
      <c r="J133" s="241"/>
      <c r="K133" s="242">
        <f>BK133</f>
        <v>0</v>
      </c>
      <c r="L133" s="238"/>
      <c r="M133" s="243"/>
      <c r="N133" s="244"/>
      <c r="O133" s="245"/>
      <c r="P133" s="245"/>
      <c r="Q133" s="246">
        <f>Q134+Q233</f>
        <v>0</v>
      </c>
      <c r="R133" s="246">
        <f>R134+R233</f>
        <v>0</v>
      </c>
      <c r="S133" s="245"/>
      <c r="T133" s="247">
        <f>T134+T233</f>
        <v>0</v>
      </c>
      <c r="U133" s="245"/>
      <c r="V133" s="247">
        <f>V134+V233</f>
        <v>6.4061780000000006</v>
      </c>
      <c r="W133" s="245"/>
      <c r="X133" s="248">
        <f>X134+X233</f>
        <v>0</v>
      </c>
      <c r="Y133" s="12"/>
      <c r="Z133" s="12"/>
      <c r="AA133" s="12"/>
      <c r="AB133" s="12"/>
      <c r="AC133" s="12"/>
      <c r="AD133" s="12"/>
      <c r="AE133" s="12"/>
      <c r="AR133" s="249" t="s">
        <v>100</v>
      </c>
      <c r="AT133" s="250" t="s">
        <v>92</v>
      </c>
      <c r="AU133" s="250" t="s">
        <v>93</v>
      </c>
      <c r="AY133" s="249" t="s">
        <v>165</v>
      </c>
      <c r="BK133" s="251">
        <f>BK134+BK233</f>
        <v>0</v>
      </c>
    </row>
    <row r="134" s="12" customFormat="1" ht="22.8" customHeight="1">
      <c r="A134" s="12"/>
      <c r="B134" s="237"/>
      <c r="C134" s="238"/>
      <c r="D134" s="239" t="s">
        <v>92</v>
      </c>
      <c r="E134" s="252" t="s">
        <v>100</v>
      </c>
      <c r="F134" s="252" t="s">
        <v>166</v>
      </c>
      <c r="G134" s="238"/>
      <c r="H134" s="238"/>
      <c r="I134" s="241"/>
      <c r="J134" s="241"/>
      <c r="K134" s="253">
        <f>BK134</f>
        <v>0</v>
      </c>
      <c r="L134" s="238"/>
      <c r="M134" s="243"/>
      <c r="N134" s="244"/>
      <c r="O134" s="245"/>
      <c r="P134" s="245"/>
      <c r="Q134" s="246">
        <f>SUM(Q135:Q232)</f>
        <v>0</v>
      </c>
      <c r="R134" s="246">
        <f>SUM(R135:R232)</f>
        <v>0</v>
      </c>
      <c r="S134" s="245"/>
      <c r="T134" s="247">
        <f>SUM(T135:T232)</f>
        <v>0</v>
      </c>
      <c r="U134" s="245"/>
      <c r="V134" s="247">
        <f>SUM(V135:V232)</f>
        <v>6.4061780000000006</v>
      </c>
      <c r="W134" s="245"/>
      <c r="X134" s="248">
        <f>SUM(X135:X232)</f>
        <v>0</v>
      </c>
      <c r="Y134" s="12"/>
      <c r="Z134" s="12"/>
      <c r="AA134" s="12"/>
      <c r="AB134" s="12"/>
      <c r="AC134" s="12"/>
      <c r="AD134" s="12"/>
      <c r="AE134" s="12"/>
      <c r="AR134" s="249" t="s">
        <v>100</v>
      </c>
      <c r="AT134" s="250" t="s">
        <v>92</v>
      </c>
      <c r="AU134" s="250" t="s">
        <v>100</v>
      </c>
      <c r="AY134" s="249" t="s">
        <v>165</v>
      </c>
      <c r="BK134" s="251">
        <f>SUM(BK135:BK232)</f>
        <v>0</v>
      </c>
    </row>
    <row r="135" s="2" customFormat="1" ht="37.8" customHeight="1">
      <c r="A135" s="42"/>
      <c r="B135" s="43"/>
      <c r="C135" s="254" t="s">
        <v>100</v>
      </c>
      <c r="D135" s="254" t="s">
        <v>167</v>
      </c>
      <c r="E135" s="255" t="s">
        <v>168</v>
      </c>
      <c r="F135" s="256" t="s">
        <v>169</v>
      </c>
      <c r="G135" s="257" t="s">
        <v>170</v>
      </c>
      <c r="H135" s="258">
        <v>8</v>
      </c>
      <c r="I135" s="259"/>
      <c r="J135" s="259"/>
      <c r="K135" s="260">
        <f>ROUND(P135*H135,2)</f>
        <v>0</v>
      </c>
      <c r="L135" s="256" t="s">
        <v>171</v>
      </c>
      <c r="M135" s="45"/>
      <c r="N135" s="261" t="s">
        <v>1</v>
      </c>
      <c r="O135" s="262" t="s">
        <v>56</v>
      </c>
      <c r="P135" s="263">
        <f>I135+J135</f>
        <v>0</v>
      </c>
      <c r="Q135" s="263">
        <f>ROUND(I135*H135,2)</f>
        <v>0</v>
      </c>
      <c r="R135" s="263">
        <f>ROUND(J135*H135,2)</f>
        <v>0</v>
      </c>
      <c r="S135" s="95"/>
      <c r="T135" s="264">
        <f>S135*H135</f>
        <v>0</v>
      </c>
      <c r="U135" s="264">
        <v>0</v>
      </c>
      <c r="V135" s="264">
        <f>U135*H135</f>
        <v>0</v>
      </c>
      <c r="W135" s="264">
        <v>0</v>
      </c>
      <c r="X135" s="265">
        <f>W135*H135</f>
        <v>0</v>
      </c>
      <c r="Y135" s="42"/>
      <c r="Z135" s="42"/>
      <c r="AA135" s="42"/>
      <c r="AB135" s="42"/>
      <c r="AC135" s="42"/>
      <c r="AD135" s="42"/>
      <c r="AE135" s="42"/>
      <c r="AR135" s="266" t="s">
        <v>172</v>
      </c>
      <c r="AT135" s="266" t="s">
        <v>167</v>
      </c>
      <c r="AU135" s="266" t="s">
        <v>22</v>
      </c>
      <c r="AY135" s="16" t="s">
        <v>165</v>
      </c>
      <c r="BE135" s="154">
        <f>IF(O135="základní",K135,0)</f>
        <v>0</v>
      </c>
      <c r="BF135" s="154">
        <f>IF(O135="snížená",K135,0)</f>
        <v>0</v>
      </c>
      <c r="BG135" s="154">
        <f>IF(O135="zákl. přenesená",K135,0)</f>
        <v>0</v>
      </c>
      <c r="BH135" s="154">
        <f>IF(O135="sníž. přenesená",K135,0)</f>
        <v>0</v>
      </c>
      <c r="BI135" s="154">
        <f>IF(O135="nulová",K135,0)</f>
        <v>0</v>
      </c>
      <c r="BJ135" s="16" t="s">
        <v>100</v>
      </c>
      <c r="BK135" s="154">
        <f>ROUND(P135*H135,2)</f>
        <v>0</v>
      </c>
      <c r="BL135" s="16" t="s">
        <v>172</v>
      </c>
      <c r="BM135" s="266" t="s">
        <v>173</v>
      </c>
    </row>
    <row r="136" s="2" customFormat="1">
      <c r="A136" s="42"/>
      <c r="B136" s="43"/>
      <c r="C136" s="44"/>
      <c r="D136" s="267" t="s">
        <v>174</v>
      </c>
      <c r="E136" s="44"/>
      <c r="F136" s="268" t="s">
        <v>175</v>
      </c>
      <c r="G136" s="44"/>
      <c r="H136" s="44"/>
      <c r="I136" s="222"/>
      <c r="J136" s="222"/>
      <c r="K136" s="44"/>
      <c r="L136" s="44"/>
      <c r="M136" s="45"/>
      <c r="N136" s="269"/>
      <c r="O136" s="270"/>
      <c r="P136" s="95"/>
      <c r="Q136" s="95"/>
      <c r="R136" s="95"/>
      <c r="S136" s="95"/>
      <c r="T136" s="95"/>
      <c r="U136" s="95"/>
      <c r="V136" s="95"/>
      <c r="W136" s="95"/>
      <c r="X136" s="96"/>
      <c r="Y136" s="42"/>
      <c r="Z136" s="42"/>
      <c r="AA136" s="42"/>
      <c r="AB136" s="42"/>
      <c r="AC136" s="42"/>
      <c r="AD136" s="42"/>
      <c r="AE136" s="42"/>
      <c r="AT136" s="16" t="s">
        <v>174</v>
      </c>
      <c r="AU136" s="16" t="s">
        <v>22</v>
      </c>
    </row>
    <row r="137" s="2" customFormat="1" ht="14.4" customHeight="1">
      <c r="A137" s="42"/>
      <c r="B137" s="43"/>
      <c r="C137" s="271" t="s">
        <v>22</v>
      </c>
      <c r="D137" s="271" t="s">
        <v>176</v>
      </c>
      <c r="E137" s="272" t="s">
        <v>177</v>
      </c>
      <c r="F137" s="273" t="s">
        <v>178</v>
      </c>
      <c r="G137" s="274" t="s">
        <v>179</v>
      </c>
      <c r="H137" s="275">
        <v>1.6000000000000001</v>
      </c>
      <c r="I137" s="276"/>
      <c r="J137" s="277"/>
      <c r="K137" s="278">
        <f>ROUND(P137*H137,2)</f>
        <v>0</v>
      </c>
      <c r="L137" s="273" t="s">
        <v>1</v>
      </c>
      <c r="M137" s="279"/>
      <c r="N137" s="280" t="s">
        <v>1</v>
      </c>
      <c r="O137" s="262" t="s">
        <v>56</v>
      </c>
      <c r="P137" s="263">
        <f>I137+J137</f>
        <v>0</v>
      </c>
      <c r="Q137" s="263">
        <f>ROUND(I137*H137,2)</f>
        <v>0</v>
      </c>
      <c r="R137" s="263">
        <f>ROUND(J137*H137,2)</f>
        <v>0</v>
      </c>
      <c r="S137" s="95"/>
      <c r="T137" s="264">
        <f>S137*H137</f>
        <v>0</v>
      </c>
      <c r="U137" s="264">
        <v>1.6000000000000001</v>
      </c>
      <c r="V137" s="264">
        <f>U137*H137</f>
        <v>2.5600000000000005</v>
      </c>
      <c r="W137" s="264">
        <v>0</v>
      </c>
      <c r="X137" s="265">
        <f>W137*H137</f>
        <v>0</v>
      </c>
      <c r="Y137" s="42"/>
      <c r="Z137" s="42"/>
      <c r="AA137" s="42"/>
      <c r="AB137" s="42"/>
      <c r="AC137" s="42"/>
      <c r="AD137" s="42"/>
      <c r="AE137" s="42"/>
      <c r="AR137" s="266" t="s">
        <v>180</v>
      </c>
      <c r="AT137" s="266" t="s">
        <v>176</v>
      </c>
      <c r="AU137" s="266" t="s">
        <v>22</v>
      </c>
      <c r="AY137" s="16" t="s">
        <v>165</v>
      </c>
      <c r="BE137" s="154">
        <f>IF(O137="základní",K137,0)</f>
        <v>0</v>
      </c>
      <c r="BF137" s="154">
        <f>IF(O137="snížená",K137,0)</f>
        <v>0</v>
      </c>
      <c r="BG137" s="154">
        <f>IF(O137="zákl. přenesená",K137,0)</f>
        <v>0</v>
      </c>
      <c r="BH137" s="154">
        <f>IF(O137="sníž. přenesená",K137,0)</f>
        <v>0</v>
      </c>
      <c r="BI137" s="154">
        <f>IF(O137="nulová",K137,0)</f>
        <v>0</v>
      </c>
      <c r="BJ137" s="16" t="s">
        <v>100</v>
      </c>
      <c r="BK137" s="154">
        <f>ROUND(P137*H137,2)</f>
        <v>0</v>
      </c>
      <c r="BL137" s="16" t="s">
        <v>172</v>
      </c>
      <c r="BM137" s="266" t="s">
        <v>181</v>
      </c>
    </row>
    <row r="138" s="2" customFormat="1">
      <c r="A138" s="42"/>
      <c r="B138" s="43"/>
      <c r="C138" s="44"/>
      <c r="D138" s="267" t="s">
        <v>182</v>
      </c>
      <c r="E138" s="44"/>
      <c r="F138" s="268" t="s">
        <v>183</v>
      </c>
      <c r="G138" s="44"/>
      <c r="H138" s="44"/>
      <c r="I138" s="222"/>
      <c r="J138" s="222"/>
      <c r="K138" s="44"/>
      <c r="L138" s="44"/>
      <c r="M138" s="45"/>
      <c r="N138" s="269"/>
      <c r="O138" s="270"/>
      <c r="P138" s="95"/>
      <c r="Q138" s="95"/>
      <c r="R138" s="95"/>
      <c r="S138" s="95"/>
      <c r="T138" s="95"/>
      <c r="U138" s="95"/>
      <c r="V138" s="95"/>
      <c r="W138" s="95"/>
      <c r="X138" s="96"/>
      <c r="Y138" s="42"/>
      <c r="Z138" s="42"/>
      <c r="AA138" s="42"/>
      <c r="AB138" s="42"/>
      <c r="AC138" s="42"/>
      <c r="AD138" s="42"/>
      <c r="AE138" s="42"/>
      <c r="AT138" s="16" t="s">
        <v>182</v>
      </c>
      <c r="AU138" s="16" t="s">
        <v>22</v>
      </c>
    </row>
    <row r="139" s="13" customFormat="1">
      <c r="A139" s="13"/>
      <c r="B139" s="281"/>
      <c r="C139" s="282"/>
      <c r="D139" s="267" t="s">
        <v>184</v>
      </c>
      <c r="E139" s="283" t="s">
        <v>1</v>
      </c>
      <c r="F139" s="284" t="s">
        <v>185</v>
      </c>
      <c r="G139" s="282"/>
      <c r="H139" s="285">
        <v>1.6000000000000001</v>
      </c>
      <c r="I139" s="286"/>
      <c r="J139" s="286"/>
      <c r="K139" s="282"/>
      <c r="L139" s="282"/>
      <c r="M139" s="287"/>
      <c r="N139" s="288"/>
      <c r="O139" s="289"/>
      <c r="P139" s="289"/>
      <c r="Q139" s="289"/>
      <c r="R139" s="289"/>
      <c r="S139" s="289"/>
      <c r="T139" s="289"/>
      <c r="U139" s="289"/>
      <c r="V139" s="289"/>
      <c r="W139" s="289"/>
      <c r="X139" s="290"/>
      <c r="Y139" s="13"/>
      <c r="Z139" s="13"/>
      <c r="AA139" s="13"/>
      <c r="AB139" s="13"/>
      <c r="AC139" s="13"/>
      <c r="AD139" s="13"/>
      <c r="AE139" s="13"/>
      <c r="AT139" s="291" t="s">
        <v>184</v>
      </c>
      <c r="AU139" s="291" t="s">
        <v>22</v>
      </c>
      <c r="AV139" s="13" t="s">
        <v>22</v>
      </c>
      <c r="AW139" s="13" t="s">
        <v>5</v>
      </c>
      <c r="AX139" s="13" t="s">
        <v>100</v>
      </c>
      <c r="AY139" s="291" t="s">
        <v>165</v>
      </c>
    </row>
    <row r="140" s="2" customFormat="1" ht="37.8" customHeight="1">
      <c r="A140" s="42"/>
      <c r="B140" s="43"/>
      <c r="C140" s="254" t="s">
        <v>186</v>
      </c>
      <c r="D140" s="254" t="s">
        <v>167</v>
      </c>
      <c r="E140" s="255" t="s">
        <v>187</v>
      </c>
      <c r="F140" s="256" t="s">
        <v>188</v>
      </c>
      <c r="G140" s="257" t="s">
        <v>170</v>
      </c>
      <c r="H140" s="258">
        <v>324</v>
      </c>
      <c r="I140" s="259"/>
      <c r="J140" s="259"/>
      <c r="K140" s="260">
        <f>ROUND(P140*H140,2)</f>
        <v>0</v>
      </c>
      <c r="L140" s="256" t="s">
        <v>171</v>
      </c>
      <c r="M140" s="45"/>
      <c r="N140" s="261" t="s">
        <v>1</v>
      </c>
      <c r="O140" s="262" t="s">
        <v>56</v>
      </c>
      <c r="P140" s="263">
        <f>I140+J140</f>
        <v>0</v>
      </c>
      <c r="Q140" s="263">
        <f>ROUND(I140*H140,2)</f>
        <v>0</v>
      </c>
      <c r="R140" s="263">
        <f>ROUND(J140*H140,2)</f>
        <v>0</v>
      </c>
      <c r="S140" s="95"/>
      <c r="T140" s="264">
        <f>S140*H140</f>
        <v>0</v>
      </c>
      <c r="U140" s="264">
        <v>0</v>
      </c>
      <c r="V140" s="264">
        <f>U140*H140</f>
        <v>0</v>
      </c>
      <c r="W140" s="264">
        <v>0</v>
      </c>
      <c r="X140" s="265">
        <f>W140*H140</f>
        <v>0</v>
      </c>
      <c r="Y140" s="42"/>
      <c r="Z140" s="42"/>
      <c r="AA140" s="42"/>
      <c r="AB140" s="42"/>
      <c r="AC140" s="42"/>
      <c r="AD140" s="42"/>
      <c r="AE140" s="42"/>
      <c r="AR140" s="266" t="s">
        <v>172</v>
      </c>
      <c r="AT140" s="266" t="s">
        <v>167</v>
      </c>
      <c r="AU140" s="266" t="s">
        <v>22</v>
      </c>
      <c r="AY140" s="16" t="s">
        <v>165</v>
      </c>
      <c r="BE140" s="154">
        <f>IF(O140="základní",K140,0)</f>
        <v>0</v>
      </c>
      <c r="BF140" s="154">
        <f>IF(O140="snížená",K140,0)</f>
        <v>0</v>
      </c>
      <c r="BG140" s="154">
        <f>IF(O140="zákl. přenesená",K140,0)</f>
        <v>0</v>
      </c>
      <c r="BH140" s="154">
        <f>IF(O140="sníž. přenesená",K140,0)</f>
        <v>0</v>
      </c>
      <c r="BI140" s="154">
        <f>IF(O140="nulová",K140,0)</f>
        <v>0</v>
      </c>
      <c r="BJ140" s="16" t="s">
        <v>100</v>
      </c>
      <c r="BK140" s="154">
        <f>ROUND(P140*H140,2)</f>
        <v>0</v>
      </c>
      <c r="BL140" s="16" t="s">
        <v>172</v>
      </c>
      <c r="BM140" s="266" t="s">
        <v>189</v>
      </c>
    </row>
    <row r="141" s="2" customFormat="1">
      <c r="A141" s="42"/>
      <c r="B141" s="43"/>
      <c r="C141" s="44"/>
      <c r="D141" s="267" t="s">
        <v>174</v>
      </c>
      <c r="E141" s="44"/>
      <c r="F141" s="268" t="s">
        <v>190</v>
      </c>
      <c r="G141" s="44"/>
      <c r="H141" s="44"/>
      <c r="I141" s="222"/>
      <c r="J141" s="222"/>
      <c r="K141" s="44"/>
      <c r="L141" s="44"/>
      <c r="M141" s="45"/>
      <c r="N141" s="269"/>
      <c r="O141" s="270"/>
      <c r="P141" s="95"/>
      <c r="Q141" s="95"/>
      <c r="R141" s="95"/>
      <c r="S141" s="95"/>
      <c r="T141" s="95"/>
      <c r="U141" s="95"/>
      <c r="V141" s="95"/>
      <c r="W141" s="95"/>
      <c r="X141" s="96"/>
      <c r="Y141" s="42"/>
      <c r="Z141" s="42"/>
      <c r="AA141" s="42"/>
      <c r="AB141" s="42"/>
      <c r="AC141" s="42"/>
      <c r="AD141" s="42"/>
      <c r="AE141" s="42"/>
      <c r="AT141" s="16" t="s">
        <v>174</v>
      </c>
      <c r="AU141" s="16" t="s">
        <v>22</v>
      </c>
    </row>
    <row r="142" s="2" customFormat="1">
      <c r="A142" s="42"/>
      <c r="B142" s="43"/>
      <c r="C142" s="44"/>
      <c r="D142" s="267" t="s">
        <v>182</v>
      </c>
      <c r="E142" s="44"/>
      <c r="F142" s="268" t="s">
        <v>191</v>
      </c>
      <c r="G142" s="44"/>
      <c r="H142" s="44"/>
      <c r="I142" s="222"/>
      <c r="J142" s="222"/>
      <c r="K142" s="44"/>
      <c r="L142" s="44"/>
      <c r="M142" s="45"/>
      <c r="N142" s="269"/>
      <c r="O142" s="270"/>
      <c r="P142" s="95"/>
      <c r="Q142" s="95"/>
      <c r="R142" s="95"/>
      <c r="S142" s="95"/>
      <c r="T142" s="95"/>
      <c r="U142" s="95"/>
      <c r="V142" s="95"/>
      <c r="W142" s="95"/>
      <c r="X142" s="96"/>
      <c r="Y142" s="42"/>
      <c r="Z142" s="42"/>
      <c r="AA142" s="42"/>
      <c r="AB142" s="42"/>
      <c r="AC142" s="42"/>
      <c r="AD142" s="42"/>
      <c r="AE142" s="42"/>
      <c r="AT142" s="16" t="s">
        <v>182</v>
      </c>
      <c r="AU142" s="16" t="s">
        <v>22</v>
      </c>
    </row>
    <row r="143" s="2" customFormat="1" ht="37.8" customHeight="1">
      <c r="A143" s="42"/>
      <c r="B143" s="43"/>
      <c r="C143" s="254" t="s">
        <v>172</v>
      </c>
      <c r="D143" s="254" t="s">
        <v>167</v>
      </c>
      <c r="E143" s="255" t="s">
        <v>192</v>
      </c>
      <c r="F143" s="256" t="s">
        <v>193</v>
      </c>
      <c r="G143" s="257" t="s">
        <v>170</v>
      </c>
      <c r="H143" s="258">
        <v>37</v>
      </c>
      <c r="I143" s="259"/>
      <c r="J143" s="259"/>
      <c r="K143" s="260">
        <f>ROUND(P143*H143,2)</f>
        <v>0</v>
      </c>
      <c r="L143" s="256" t="s">
        <v>171</v>
      </c>
      <c r="M143" s="45"/>
      <c r="N143" s="261" t="s">
        <v>1</v>
      </c>
      <c r="O143" s="262" t="s">
        <v>56</v>
      </c>
      <c r="P143" s="263">
        <f>I143+J143</f>
        <v>0</v>
      </c>
      <c r="Q143" s="263">
        <f>ROUND(I143*H143,2)</f>
        <v>0</v>
      </c>
      <c r="R143" s="263">
        <f>ROUND(J143*H143,2)</f>
        <v>0</v>
      </c>
      <c r="S143" s="95"/>
      <c r="T143" s="264">
        <f>S143*H143</f>
        <v>0</v>
      </c>
      <c r="U143" s="264">
        <v>0</v>
      </c>
      <c r="V143" s="264">
        <f>U143*H143</f>
        <v>0</v>
      </c>
      <c r="W143" s="264">
        <v>0</v>
      </c>
      <c r="X143" s="265">
        <f>W143*H143</f>
        <v>0</v>
      </c>
      <c r="Y143" s="42"/>
      <c r="Z143" s="42"/>
      <c r="AA143" s="42"/>
      <c r="AB143" s="42"/>
      <c r="AC143" s="42"/>
      <c r="AD143" s="42"/>
      <c r="AE143" s="42"/>
      <c r="AR143" s="266" t="s">
        <v>172</v>
      </c>
      <c r="AT143" s="266" t="s">
        <v>167</v>
      </c>
      <c r="AU143" s="266" t="s">
        <v>22</v>
      </c>
      <c r="AY143" s="16" t="s">
        <v>165</v>
      </c>
      <c r="BE143" s="154">
        <f>IF(O143="základní",K143,0)</f>
        <v>0</v>
      </c>
      <c r="BF143" s="154">
        <f>IF(O143="snížená",K143,0)</f>
        <v>0</v>
      </c>
      <c r="BG143" s="154">
        <f>IF(O143="zákl. přenesená",K143,0)</f>
        <v>0</v>
      </c>
      <c r="BH143" s="154">
        <f>IF(O143="sníž. přenesená",K143,0)</f>
        <v>0</v>
      </c>
      <c r="BI143" s="154">
        <f>IF(O143="nulová",K143,0)</f>
        <v>0</v>
      </c>
      <c r="BJ143" s="16" t="s">
        <v>100</v>
      </c>
      <c r="BK143" s="154">
        <f>ROUND(P143*H143,2)</f>
        <v>0</v>
      </c>
      <c r="BL143" s="16" t="s">
        <v>172</v>
      </c>
      <c r="BM143" s="266" t="s">
        <v>194</v>
      </c>
    </row>
    <row r="144" s="2" customFormat="1">
      <c r="A144" s="42"/>
      <c r="B144" s="43"/>
      <c r="C144" s="44"/>
      <c r="D144" s="267" t="s">
        <v>174</v>
      </c>
      <c r="E144" s="44"/>
      <c r="F144" s="268" t="s">
        <v>190</v>
      </c>
      <c r="G144" s="44"/>
      <c r="H144" s="44"/>
      <c r="I144" s="222"/>
      <c r="J144" s="222"/>
      <c r="K144" s="44"/>
      <c r="L144" s="44"/>
      <c r="M144" s="45"/>
      <c r="N144" s="269"/>
      <c r="O144" s="270"/>
      <c r="P144" s="95"/>
      <c r="Q144" s="95"/>
      <c r="R144" s="95"/>
      <c r="S144" s="95"/>
      <c r="T144" s="95"/>
      <c r="U144" s="95"/>
      <c r="V144" s="95"/>
      <c r="W144" s="95"/>
      <c r="X144" s="96"/>
      <c r="Y144" s="42"/>
      <c r="Z144" s="42"/>
      <c r="AA144" s="42"/>
      <c r="AB144" s="42"/>
      <c r="AC144" s="42"/>
      <c r="AD144" s="42"/>
      <c r="AE144" s="42"/>
      <c r="AT144" s="16" t="s">
        <v>174</v>
      </c>
      <c r="AU144" s="16" t="s">
        <v>22</v>
      </c>
    </row>
    <row r="145" s="2" customFormat="1">
      <c r="A145" s="42"/>
      <c r="B145" s="43"/>
      <c r="C145" s="44"/>
      <c r="D145" s="267" t="s">
        <v>182</v>
      </c>
      <c r="E145" s="44"/>
      <c r="F145" s="268" t="s">
        <v>195</v>
      </c>
      <c r="G145" s="44"/>
      <c r="H145" s="44"/>
      <c r="I145" s="222"/>
      <c r="J145" s="222"/>
      <c r="K145" s="44"/>
      <c r="L145" s="44"/>
      <c r="M145" s="45"/>
      <c r="N145" s="269"/>
      <c r="O145" s="270"/>
      <c r="P145" s="95"/>
      <c r="Q145" s="95"/>
      <c r="R145" s="95"/>
      <c r="S145" s="95"/>
      <c r="T145" s="95"/>
      <c r="U145" s="95"/>
      <c r="V145" s="95"/>
      <c r="W145" s="95"/>
      <c r="X145" s="96"/>
      <c r="Y145" s="42"/>
      <c r="Z145" s="42"/>
      <c r="AA145" s="42"/>
      <c r="AB145" s="42"/>
      <c r="AC145" s="42"/>
      <c r="AD145" s="42"/>
      <c r="AE145" s="42"/>
      <c r="AT145" s="16" t="s">
        <v>182</v>
      </c>
      <c r="AU145" s="16" t="s">
        <v>22</v>
      </c>
    </row>
    <row r="146" s="2" customFormat="1" ht="37.8" customHeight="1">
      <c r="A146" s="42"/>
      <c r="B146" s="43"/>
      <c r="C146" s="254" t="s">
        <v>196</v>
      </c>
      <c r="D146" s="254" t="s">
        <v>167</v>
      </c>
      <c r="E146" s="255" t="s">
        <v>197</v>
      </c>
      <c r="F146" s="256" t="s">
        <v>198</v>
      </c>
      <c r="G146" s="257" t="s">
        <v>170</v>
      </c>
      <c r="H146" s="258">
        <v>8</v>
      </c>
      <c r="I146" s="259"/>
      <c r="J146" s="259"/>
      <c r="K146" s="260">
        <f>ROUND(P146*H146,2)</f>
        <v>0</v>
      </c>
      <c r="L146" s="256" t="s">
        <v>171</v>
      </c>
      <c r="M146" s="45"/>
      <c r="N146" s="261" t="s">
        <v>1</v>
      </c>
      <c r="O146" s="262" t="s">
        <v>56</v>
      </c>
      <c r="P146" s="263">
        <f>I146+J146</f>
        <v>0</v>
      </c>
      <c r="Q146" s="263">
        <f>ROUND(I146*H146,2)</f>
        <v>0</v>
      </c>
      <c r="R146" s="263">
        <f>ROUND(J146*H146,2)</f>
        <v>0</v>
      </c>
      <c r="S146" s="95"/>
      <c r="T146" s="264">
        <f>S146*H146</f>
        <v>0</v>
      </c>
      <c r="U146" s="264">
        <v>0</v>
      </c>
      <c r="V146" s="264">
        <f>U146*H146</f>
        <v>0</v>
      </c>
      <c r="W146" s="264">
        <v>0</v>
      </c>
      <c r="X146" s="265">
        <f>W146*H146</f>
        <v>0</v>
      </c>
      <c r="Y146" s="42"/>
      <c r="Z146" s="42"/>
      <c r="AA146" s="42"/>
      <c r="AB146" s="42"/>
      <c r="AC146" s="42"/>
      <c r="AD146" s="42"/>
      <c r="AE146" s="42"/>
      <c r="AR146" s="266" t="s">
        <v>172</v>
      </c>
      <c r="AT146" s="266" t="s">
        <v>167</v>
      </c>
      <c r="AU146" s="266" t="s">
        <v>22</v>
      </c>
      <c r="AY146" s="16" t="s">
        <v>165</v>
      </c>
      <c r="BE146" s="154">
        <f>IF(O146="základní",K146,0)</f>
        <v>0</v>
      </c>
      <c r="BF146" s="154">
        <f>IF(O146="snížená",K146,0)</f>
        <v>0</v>
      </c>
      <c r="BG146" s="154">
        <f>IF(O146="zákl. přenesená",K146,0)</f>
        <v>0</v>
      </c>
      <c r="BH146" s="154">
        <f>IF(O146="sníž. přenesená",K146,0)</f>
        <v>0</v>
      </c>
      <c r="BI146" s="154">
        <f>IF(O146="nulová",K146,0)</f>
        <v>0</v>
      </c>
      <c r="BJ146" s="16" t="s">
        <v>100</v>
      </c>
      <c r="BK146" s="154">
        <f>ROUND(P146*H146,2)</f>
        <v>0</v>
      </c>
      <c r="BL146" s="16" t="s">
        <v>172</v>
      </c>
      <c r="BM146" s="266" t="s">
        <v>199</v>
      </c>
    </row>
    <row r="147" s="2" customFormat="1">
      <c r="A147" s="42"/>
      <c r="B147" s="43"/>
      <c r="C147" s="44"/>
      <c r="D147" s="267" t="s">
        <v>174</v>
      </c>
      <c r="E147" s="44"/>
      <c r="F147" s="268" t="s">
        <v>200</v>
      </c>
      <c r="G147" s="44"/>
      <c r="H147" s="44"/>
      <c r="I147" s="222"/>
      <c r="J147" s="222"/>
      <c r="K147" s="44"/>
      <c r="L147" s="44"/>
      <c r="M147" s="45"/>
      <c r="N147" s="269"/>
      <c r="O147" s="270"/>
      <c r="P147" s="95"/>
      <c r="Q147" s="95"/>
      <c r="R147" s="95"/>
      <c r="S147" s="95"/>
      <c r="T147" s="95"/>
      <c r="U147" s="95"/>
      <c r="V147" s="95"/>
      <c r="W147" s="95"/>
      <c r="X147" s="96"/>
      <c r="Y147" s="42"/>
      <c r="Z147" s="42"/>
      <c r="AA147" s="42"/>
      <c r="AB147" s="42"/>
      <c r="AC147" s="42"/>
      <c r="AD147" s="42"/>
      <c r="AE147" s="42"/>
      <c r="AT147" s="16" t="s">
        <v>174</v>
      </c>
      <c r="AU147" s="16" t="s">
        <v>22</v>
      </c>
    </row>
    <row r="148" s="2" customFormat="1" ht="24.15" customHeight="1">
      <c r="A148" s="42"/>
      <c r="B148" s="43"/>
      <c r="C148" s="271" t="s">
        <v>201</v>
      </c>
      <c r="D148" s="271" t="s">
        <v>176</v>
      </c>
      <c r="E148" s="272" t="s">
        <v>202</v>
      </c>
      <c r="F148" s="273" t="s">
        <v>203</v>
      </c>
      <c r="G148" s="274" t="s">
        <v>170</v>
      </c>
      <c r="H148" s="275">
        <v>2</v>
      </c>
      <c r="I148" s="276"/>
      <c r="J148" s="277"/>
      <c r="K148" s="278">
        <f>ROUND(P148*H148,2)</f>
        <v>0</v>
      </c>
      <c r="L148" s="273" t="s">
        <v>1</v>
      </c>
      <c r="M148" s="279"/>
      <c r="N148" s="280" t="s">
        <v>1</v>
      </c>
      <c r="O148" s="262" t="s">
        <v>56</v>
      </c>
      <c r="P148" s="263">
        <f>I148+J148</f>
        <v>0</v>
      </c>
      <c r="Q148" s="263">
        <f>ROUND(I148*H148,2)</f>
        <v>0</v>
      </c>
      <c r="R148" s="263">
        <f>ROUND(J148*H148,2)</f>
        <v>0</v>
      </c>
      <c r="S148" s="95"/>
      <c r="T148" s="264">
        <f>S148*H148</f>
        <v>0</v>
      </c>
      <c r="U148" s="264">
        <v>0.055</v>
      </c>
      <c r="V148" s="264">
        <f>U148*H148</f>
        <v>0.11</v>
      </c>
      <c r="W148" s="264">
        <v>0</v>
      </c>
      <c r="X148" s="265">
        <f>W148*H148</f>
        <v>0</v>
      </c>
      <c r="Y148" s="42"/>
      <c r="Z148" s="42"/>
      <c r="AA148" s="42"/>
      <c r="AB148" s="42"/>
      <c r="AC148" s="42"/>
      <c r="AD148" s="42"/>
      <c r="AE148" s="42"/>
      <c r="AR148" s="266" t="s">
        <v>180</v>
      </c>
      <c r="AT148" s="266" t="s">
        <v>176</v>
      </c>
      <c r="AU148" s="266" t="s">
        <v>22</v>
      </c>
      <c r="AY148" s="16" t="s">
        <v>165</v>
      </c>
      <c r="BE148" s="154">
        <f>IF(O148="základní",K148,0)</f>
        <v>0</v>
      </c>
      <c r="BF148" s="154">
        <f>IF(O148="snížená",K148,0)</f>
        <v>0</v>
      </c>
      <c r="BG148" s="154">
        <f>IF(O148="zákl. přenesená",K148,0)</f>
        <v>0</v>
      </c>
      <c r="BH148" s="154">
        <f>IF(O148="sníž. přenesená",K148,0)</f>
        <v>0</v>
      </c>
      <c r="BI148" s="154">
        <f>IF(O148="nulová",K148,0)</f>
        <v>0</v>
      </c>
      <c r="BJ148" s="16" t="s">
        <v>100</v>
      </c>
      <c r="BK148" s="154">
        <f>ROUND(P148*H148,2)</f>
        <v>0</v>
      </c>
      <c r="BL148" s="16" t="s">
        <v>172</v>
      </c>
      <c r="BM148" s="266" t="s">
        <v>204</v>
      </c>
    </row>
    <row r="149" s="2" customFormat="1" ht="24.15" customHeight="1">
      <c r="A149" s="42"/>
      <c r="B149" s="43"/>
      <c r="C149" s="271" t="s">
        <v>205</v>
      </c>
      <c r="D149" s="271" t="s">
        <v>176</v>
      </c>
      <c r="E149" s="272" t="s">
        <v>206</v>
      </c>
      <c r="F149" s="273" t="s">
        <v>207</v>
      </c>
      <c r="G149" s="274" t="s">
        <v>170</v>
      </c>
      <c r="H149" s="275">
        <v>1</v>
      </c>
      <c r="I149" s="276"/>
      <c r="J149" s="277"/>
      <c r="K149" s="278">
        <f>ROUND(P149*H149,2)</f>
        <v>0</v>
      </c>
      <c r="L149" s="273" t="s">
        <v>1</v>
      </c>
      <c r="M149" s="279"/>
      <c r="N149" s="280" t="s">
        <v>1</v>
      </c>
      <c r="O149" s="262" t="s">
        <v>56</v>
      </c>
      <c r="P149" s="263">
        <f>I149+J149</f>
        <v>0</v>
      </c>
      <c r="Q149" s="263">
        <f>ROUND(I149*H149,2)</f>
        <v>0</v>
      </c>
      <c r="R149" s="263">
        <f>ROUND(J149*H149,2)</f>
        <v>0</v>
      </c>
      <c r="S149" s="95"/>
      <c r="T149" s="264">
        <f>S149*H149</f>
        <v>0</v>
      </c>
      <c r="U149" s="264">
        <v>0.055</v>
      </c>
      <c r="V149" s="264">
        <f>U149*H149</f>
        <v>0.055</v>
      </c>
      <c r="W149" s="264">
        <v>0</v>
      </c>
      <c r="X149" s="265">
        <f>W149*H149</f>
        <v>0</v>
      </c>
      <c r="Y149" s="42"/>
      <c r="Z149" s="42"/>
      <c r="AA149" s="42"/>
      <c r="AB149" s="42"/>
      <c r="AC149" s="42"/>
      <c r="AD149" s="42"/>
      <c r="AE149" s="42"/>
      <c r="AR149" s="266" t="s">
        <v>180</v>
      </c>
      <c r="AT149" s="266" t="s">
        <v>176</v>
      </c>
      <c r="AU149" s="266" t="s">
        <v>22</v>
      </c>
      <c r="AY149" s="16" t="s">
        <v>165</v>
      </c>
      <c r="BE149" s="154">
        <f>IF(O149="základní",K149,0)</f>
        <v>0</v>
      </c>
      <c r="BF149" s="154">
        <f>IF(O149="snížená",K149,0)</f>
        <v>0</v>
      </c>
      <c r="BG149" s="154">
        <f>IF(O149="zákl. přenesená",K149,0)</f>
        <v>0</v>
      </c>
      <c r="BH149" s="154">
        <f>IF(O149="sníž. přenesená",K149,0)</f>
        <v>0</v>
      </c>
      <c r="BI149" s="154">
        <f>IF(O149="nulová",K149,0)</f>
        <v>0</v>
      </c>
      <c r="BJ149" s="16" t="s">
        <v>100</v>
      </c>
      <c r="BK149" s="154">
        <f>ROUND(P149*H149,2)</f>
        <v>0</v>
      </c>
      <c r="BL149" s="16" t="s">
        <v>172</v>
      </c>
      <c r="BM149" s="266" t="s">
        <v>208</v>
      </c>
    </row>
    <row r="150" s="2" customFormat="1" ht="24.15" customHeight="1">
      <c r="A150" s="42"/>
      <c r="B150" s="43"/>
      <c r="C150" s="271" t="s">
        <v>180</v>
      </c>
      <c r="D150" s="271" t="s">
        <v>176</v>
      </c>
      <c r="E150" s="272" t="s">
        <v>209</v>
      </c>
      <c r="F150" s="273" t="s">
        <v>210</v>
      </c>
      <c r="G150" s="274" t="s">
        <v>170</v>
      </c>
      <c r="H150" s="275">
        <v>1</v>
      </c>
      <c r="I150" s="276"/>
      <c r="J150" s="277"/>
      <c r="K150" s="278">
        <f>ROUND(P150*H150,2)</f>
        <v>0</v>
      </c>
      <c r="L150" s="273" t="s">
        <v>1</v>
      </c>
      <c r="M150" s="279"/>
      <c r="N150" s="280" t="s">
        <v>1</v>
      </c>
      <c r="O150" s="262" t="s">
        <v>56</v>
      </c>
      <c r="P150" s="263">
        <f>I150+J150</f>
        <v>0</v>
      </c>
      <c r="Q150" s="263">
        <f>ROUND(I150*H150,2)</f>
        <v>0</v>
      </c>
      <c r="R150" s="263">
        <f>ROUND(J150*H150,2)</f>
        <v>0</v>
      </c>
      <c r="S150" s="95"/>
      <c r="T150" s="264">
        <f>S150*H150</f>
        <v>0</v>
      </c>
      <c r="U150" s="264">
        <v>0.055</v>
      </c>
      <c r="V150" s="264">
        <f>U150*H150</f>
        <v>0.055</v>
      </c>
      <c r="W150" s="264">
        <v>0</v>
      </c>
      <c r="X150" s="265">
        <f>W150*H150</f>
        <v>0</v>
      </c>
      <c r="Y150" s="42"/>
      <c r="Z150" s="42"/>
      <c r="AA150" s="42"/>
      <c r="AB150" s="42"/>
      <c r="AC150" s="42"/>
      <c r="AD150" s="42"/>
      <c r="AE150" s="42"/>
      <c r="AR150" s="266" t="s">
        <v>180</v>
      </c>
      <c r="AT150" s="266" t="s">
        <v>176</v>
      </c>
      <c r="AU150" s="266" t="s">
        <v>22</v>
      </c>
      <c r="AY150" s="16" t="s">
        <v>165</v>
      </c>
      <c r="BE150" s="154">
        <f>IF(O150="základní",K150,0)</f>
        <v>0</v>
      </c>
      <c r="BF150" s="154">
        <f>IF(O150="snížená",K150,0)</f>
        <v>0</v>
      </c>
      <c r="BG150" s="154">
        <f>IF(O150="zákl. přenesená",K150,0)</f>
        <v>0</v>
      </c>
      <c r="BH150" s="154">
        <f>IF(O150="sníž. přenesená",K150,0)</f>
        <v>0</v>
      </c>
      <c r="BI150" s="154">
        <f>IF(O150="nulová",K150,0)</f>
        <v>0</v>
      </c>
      <c r="BJ150" s="16" t="s">
        <v>100</v>
      </c>
      <c r="BK150" s="154">
        <f>ROUND(P150*H150,2)</f>
        <v>0</v>
      </c>
      <c r="BL150" s="16" t="s">
        <v>172</v>
      </c>
      <c r="BM150" s="266" t="s">
        <v>211</v>
      </c>
    </row>
    <row r="151" s="2" customFormat="1" ht="24.15" customHeight="1">
      <c r="A151" s="42"/>
      <c r="B151" s="43"/>
      <c r="C151" s="271" t="s">
        <v>212</v>
      </c>
      <c r="D151" s="271" t="s">
        <v>176</v>
      </c>
      <c r="E151" s="272" t="s">
        <v>213</v>
      </c>
      <c r="F151" s="273" t="s">
        <v>214</v>
      </c>
      <c r="G151" s="274" t="s">
        <v>170</v>
      </c>
      <c r="H151" s="275">
        <v>1</v>
      </c>
      <c r="I151" s="276"/>
      <c r="J151" s="277"/>
      <c r="K151" s="278">
        <f>ROUND(P151*H151,2)</f>
        <v>0</v>
      </c>
      <c r="L151" s="273" t="s">
        <v>1</v>
      </c>
      <c r="M151" s="279"/>
      <c r="N151" s="280" t="s">
        <v>1</v>
      </c>
      <c r="O151" s="262" t="s">
        <v>56</v>
      </c>
      <c r="P151" s="263">
        <f>I151+J151</f>
        <v>0</v>
      </c>
      <c r="Q151" s="263">
        <f>ROUND(I151*H151,2)</f>
        <v>0</v>
      </c>
      <c r="R151" s="263">
        <f>ROUND(J151*H151,2)</f>
        <v>0</v>
      </c>
      <c r="S151" s="95"/>
      <c r="T151" s="264">
        <f>S151*H151</f>
        <v>0</v>
      </c>
      <c r="U151" s="264">
        <v>0.055</v>
      </c>
      <c r="V151" s="264">
        <f>U151*H151</f>
        <v>0.055</v>
      </c>
      <c r="W151" s="264">
        <v>0</v>
      </c>
      <c r="X151" s="265">
        <f>W151*H151</f>
        <v>0</v>
      </c>
      <c r="Y151" s="42"/>
      <c r="Z151" s="42"/>
      <c r="AA151" s="42"/>
      <c r="AB151" s="42"/>
      <c r="AC151" s="42"/>
      <c r="AD151" s="42"/>
      <c r="AE151" s="42"/>
      <c r="AR151" s="266" t="s">
        <v>180</v>
      </c>
      <c r="AT151" s="266" t="s">
        <v>176</v>
      </c>
      <c r="AU151" s="266" t="s">
        <v>22</v>
      </c>
      <c r="AY151" s="16" t="s">
        <v>165</v>
      </c>
      <c r="BE151" s="154">
        <f>IF(O151="základní",K151,0)</f>
        <v>0</v>
      </c>
      <c r="BF151" s="154">
        <f>IF(O151="snížená",K151,0)</f>
        <v>0</v>
      </c>
      <c r="BG151" s="154">
        <f>IF(O151="zákl. přenesená",K151,0)</f>
        <v>0</v>
      </c>
      <c r="BH151" s="154">
        <f>IF(O151="sníž. přenesená",K151,0)</f>
        <v>0</v>
      </c>
      <c r="BI151" s="154">
        <f>IF(O151="nulová",K151,0)</f>
        <v>0</v>
      </c>
      <c r="BJ151" s="16" t="s">
        <v>100</v>
      </c>
      <c r="BK151" s="154">
        <f>ROUND(P151*H151,2)</f>
        <v>0</v>
      </c>
      <c r="BL151" s="16" t="s">
        <v>172</v>
      </c>
      <c r="BM151" s="266" t="s">
        <v>215</v>
      </c>
    </row>
    <row r="152" s="2" customFormat="1" ht="14.4" customHeight="1">
      <c r="A152" s="42"/>
      <c r="B152" s="43"/>
      <c r="C152" s="271" t="s">
        <v>216</v>
      </c>
      <c r="D152" s="271" t="s">
        <v>176</v>
      </c>
      <c r="E152" s="272" t="s">
        <v>217</v>
      </c>
      <c r="F152" s="273" t="s">
        <v>218</v>
      </c>
      <c r="G152" s="274" t="s">
        <v>170</v>
      </c>
      <c r="H152" s="275">
        <v>1</v>
      </c>
      <c r="I152" s="276"/>
      <c r="J152" s="277"/>
      <c r="K152" s="278">
        <f>ROUND(P152*H152,2)</f>
        <v>0</v>
      </c>
      <c r="L152" s="273" t="s">
        <v>1</v>
      </c>
      <c r="M152" s="279"/>
      <c r="N152" s="280" t="s">
        <v>1</v>
      </c>
      <c r="O152" s="262" t="s">
        <v>56</v>
      </c>
      <c r="P152" s="263">
        <f>I152+J152</f>
        <v>0</v>
      </c>
      <c r="Q152" s="263">
        <f>ROUND(I152*H152,2)</f>
        <v>0</v>
      </c>
      <c r="R152" s="263">
        <f>ROUND(J152*H152,2)</f>
        <v>0</v>
      </c>
      <c r="S152" s="95"/>
      <c r="T152" s="264">
        <f>S152*H152</f>
        <v>0</v>
      </c>
      <c r="U152" s="264">
        <v>0.055</v>
      </c>
      <c r="V152" s="264">
        <f>U152*H152</f>
        <v>0.055</v>
      </c>
      <c r="W152" s="264">
        <v>0</v>
      </c>
      <c r="X152" s="265">
        <f>W152*H152</f>
        <v>0</v>
      </c>
      <c r="Y152" s="42"/>
      <c r="Z152" s="42"/>
      <c r="AA152" s="42"/>
      <c r="AB152" s="42"/>
      <c r="AC152" s="42"/>
      <c r="AD152" s="42"/>
      <c r="AE152" s="42"/>
      <c r="AR152" s="266" t="s">
        <v>180</v>
      </c>
      <c r="AT152" s="266" t="s">
        <v>176</v>
      </c>
      <c r="AU152" s="266" t="s">
        <v>22</v>
      </c>
      <c r="AY152" s="16" t="s">
        <v>165</v>
      </c>
      <c r="BE152" s="154">
        <f>IF(O152="základní",K152,0)</f>
        <v>0</v>
      </c>
      <c r="BF152" s="154">
        <f>IF(O152="snížená",K152,0)</f>
        <v>0</v>
      </c>
      <c r="BG152" s="154">
        <f>IF(O152="zákl. přenesená",K152,0)</f>
        <v>0</v>
      </c>
      <c r="BH152" s="154">
        <f>IF(O152="sníž. přenesená",K152,0)</f>
        <v>0</v>
      </c>
      <c r="BI152" s="154">
        <f>IF(O152="nulová",K152,0)</f>
        <v>0</v>
      </c>
      <c r="BJ152" s="16" t="s">
        <v>100</v>
      </c>
      <c r="BK152" s="154">
        <f>ROUND(P152*H152,2)</f>
        <v>0</v>
      </c>
      <c r="BL152" s="16" t="s">
        <v>172</v>
      </c>
      <c r="BM152" s="266" t="s">
        <v>219</v>
      </c>
    </row>
    <row r="153" s="2" customFormat="1" ht="24.15" customHeight="1">
      <c r="A153" s="42"/>
      <c r="B153" s="43"/>
      <c r="C153" s="271" t="s">
        <v>220</v>
      </c>
      <c r="D153" s="271" t="s">
        <v>176</v>
      </c>
      <c r="E153" s="272" t="s">
        <v>221</v>
      </c>
      <c r="F153" s="273" t="s">
        <v>222</v>
      </c>
      <c r="G153" s="274" t="s">
        <v>170</v>
      </c>
      <c r="H153" s="275">
        <v>2</v>
      </c>
      <c r="I153" s="276"/>
      <c r="J153" s="277"/>
      <c r="K153" s="278">
        <f>ROUND(P153*H153,2)</f>
        <v>0</v>
      </c>
      <c r="L153" s="273" t="s">
        <v>1</v>
      </c>
      <c r="M153" s="279"/>
      <c r="N153" s="280" t="s">
        <v>1</v>
      </c>
      <c r="O153" s="262" t="s">
        <v>56</v>
      </c>
      <c r="P153" s="263">
        <f>I153+J153</f>
        <v>0</v>
      </c>
      <c r="Q153" s="263">
        <f>ROUND(I153*H153,2)</f>
        <v>0</v>
      </c>
      <c r="R153" s="263">
        <f>ROUND(J153*H153,2)</f>
        <v>0</v>
      </c>
      <c r="S153" s="95"/>
      <c r="T153" s="264">
        <f>S153*H153</f>
        <v>0</v>
      </c>
      <c r="U153" s="264">
        <v>0.055</v>
      </c>
      <c r="V153" s="264">
        <f>U153*H153</f>
        <v>0.11</v>
      </c>
      <c r="W153" s="264">
        <v>0</v>
      </c>
      <c r="X153" s="265">
        <f>W153*H153</f>
        <v>0</v>
      </c>
      <c r="Y153" s="42"/>
      <c r="Z153" s="42"/>
      <c r="AA153" s="42"/>
      <c r="AB153" s="42"/>
      <c r="AC153" s="42"/>
      <c r="AD153" s="42"/>
      <c r="AE153" s="42"/>
      <c r="AR153" s="266" t="s">
        <v>180</v>
      </c>
      <c r="AT153" s="266" t="s">
        <v>176</v>
      </c>
      <c r="AU153" s="266" t="s">
        <v>22</v>
      </c>
      <c r="AY153" s="16" t="s">
        <v>165</v>
      </c>
      <c r="BE153" s="154">
        <f>IF(O153="základní",K153,0)</f>
        <v>0</v>
      </c>
      <c r="BF153" s="154">
        <f>IF(O153="snížená",K153,0)</f>
        <v>0</v>
      </c>
      <c r="BG153" s="154">
        <f>IF(O153="zákl. přenesená",K153,0)</f>
        <v>0</v>
      </c>
      <c r="BH153" s="154">
        <f>IF(O153="sníž. přenesená",K153,0)</f>
        <v>0</v>
      </c>
      <c r="BI153" s="154">
        <f>IF(O153="nulová",K153,0)</f>
        <v>0</v>
      </c>
      <c r="BJ153" s="16" t="s">
        <v>100</v>
      </c>
      <c r="BK153" s="154">
        <f>ROUND(P153*H153,2)</f>
        <v>0</v>
      </c>
      <c r="BL153" s="16" t="s">
        <v>172</v>
      </c>
      <c r="BM153" s="266" t="s">
        <v>223</v>
      </c>
    </row>
    <row r="154" s="2" customFormat="1" ht="37.8" customHeight="1">
      <c r="A154" s="42"/>
      <c r="B154" s="43"/>
      <c r="C154" s="254" t="s">
        <v>224</v>
      </c>
      <c r="D154" s="254" t="s">
        <v>167</v>
      </c>
      <c r="E154" s="255" t="s">
        <v>225</v>
      </c>
      <c r="F154" s="256" t="s">
        <v>226</v>
      </c>
      <c r="G154" s="257" t="s">
        <v>170</v>
      </c>
      <c r="H154" s="258">
        <v>37</v>
      </c>
      <c r="I154" s="259"/>
      <c r="J154" s="259"/>
      <c r="K154" s="260">
        <f>ROUND(P154*H154,2)</f>
        <v>0</v>
      </c>
      <c r="L154" s="256" t="s">
        <v>171</v>
      </c>
      <c r="M154" s="45"/>
      <c r="N154" s="261" t="s">
        <v>1</v>
      </c>
      <c r="O154" s="262" t="s">
        <v>56</v>
      </c>
      <c r="P154" s="263">
        <f>I154+J154</f>
        <v>0</v>
      </c>
      <c r="Q154" s="263">
        <f>ROUND(I154*H154,2)</f>
        <v>0</v>
      </c>
      <c r="R154" s="263">
        <f>ROUND(J154*H154,2)</f>
        <v>0</v>
      </c>
      <c r="S154" s="95"/>
      <c r="T154" s="264">
        <f>S154*H154</f>
        <v>0</v>
      </c>
      <c r="U154" s="264">
        <v>0</v>
      </c>
      <c r="V154" s="264">
        <f>U154*H154</f>
        <v>0</v>
      </c>
      <c r="W154" s="264">
        <v>0</v>
      </c>
      <c r="X154" s="265">
        <f>W154*H154</f>
        <v>0</v>
      </c>
      <c r="Y154" s="42"/>
      <c r="Z154" s="42"/>
      <c r="AA154" s="42"/>
      <c r="AB154" s="42"/>
      <c r="AC154" s="42"/>
      <c r="AD154" s="42"/>
      <c r="AE154" s="42"/>
      <c r="AR154" s="266" t="s">
        <v>172</v>
      </c>
      <c r="AT154" s="266" t="s">
        <v>167</v>
      </c>
      <c r="AU154" s="266" t="s">
        <v>22</v>
      </c>
      <c r="AY154" s="16" t="s">
        <v>165</v>
      </c>
      <c r="BE154" s="154">
        <f>IF(O154="základní",K154,0)</f>
        <v>0</v>
      </c>
      <c r="BF154" s="154">
        <f>IF(O154="snížená",K154,0)</f>
        <v>0</v>
      </c>
      <c r="BG154" s="154">
        <f>IF(O154="zákl. přenesená",K154,0)</f>
        <v>0</v>
      </c>
      <c r="BH154" s="154">
        <f>IF(O154="sníž. přenesená",K154,0)</f>
        <v>0</v>
      </c>
      <c r="BI154" s="154">
        <f>IF(O154="nulová",K154,0)</f>
        <v>0</v>
      </c>
      <c r="BJ154" s="16" t="s">
        <v>100</v>
      </c>
      <c r="BK154" s="154">
        <f>ROUND(P154*H154,2)</f>
        <v>0</v>
      </c>
      <c r="BL154" s="16" t="s">
        <v>172</v>
      </c>
      <c r="BM154" s="266" t="s">
        <v>227</v>
      </c>
    </row>
    <row r="155" s="2" customFormat="1">
      <c r="A155" s="42"/>
      <c r="B155" s="43"/>
      <c r="C155" s="44"/>
      <c r="D155" s="267" t="s">
        <v>174</v>
      </c>
      <c r="E155" s="44"/>
      <c r="F155" s="268" t="s">
        <v>200</v>
      </c>
      <c r="G155" s="44"/>
      <c r="H155" s="44"/>
      <c r="I155" s="222"/>
      <c r="J155" s="222"/>
      <c r="K155" s="44"/>
      <c r="L155" s="44"/>
      <c r="M155" s="45"/>
      <c r="N155" s="269"/>
      <c r="O155" s="270"/>
      <c r="P155" s="95"/>
      <c r="Q155" s="95"/>
      <c r="R155" s="95"/>
      <c r="S155" s="95"/>
      <c r="T155" s="95"/>
      <c r="U155" s="95"/>
      <c r="V155" s="95"/>
      <c r="W155" s="95"/>
      <c r="X155" s="96"/>
      <c r="Y155" s="42"/>
      <c r="Z155" s="42"/>
      <c r="AA155" s="42"/>
      <c r="AB155" s="42"/>
      <c r="AC155" s="42"/>
      <c r="AD155" s="42"/>
      <c r="AE155" s="42"/>
      <c r="AT155" s="16" t="s">
        <v>174</v>
      </c>
      <c r="AU155" s="16" t="s">
        <v>22</v>
      </c>
    </row>
    <row r="156" s="2" customFormat="1" ht="14.4" customHeight="1">
      <c r="A156" s="42"/>
      <c r="B156" s="43"/>
      <c r="C156" s="271" t="s">
        <v>228</v>
      </c>
      <c r="D156" s="271" t="s">
        <v>176</v>
      </c>
      <c r="E156" s="272" t="s">
        <v>229</v>
      </c>
      <c r="F156" s="273" t="s">
        <v>230</v>
      </c>
      <c r="G156" s="274" t="s">
        <v>170</v>
      </c>
      <c r="H156" s="275">
        <v>3</v>
      </c>
      <c r="I156" s="276"/>
      <c r="J156" s="277"/>
      <c r="K156" s="278">
        <f>ROUND(P156*H156,2)</f>
        <v>0</v>
      </c>
      <c r="L156" s="273" t="s">
        <v>1</v>
      </c>
      <c r="M156" s="279"/>
      <c r="N156" s="280" t="s">
        <v>1</v>
      </c>
      <c r="O156" s="262" t="s">
        <v>56</v>
      </c>
      <c r="P156" s="263">
        <f>I156+J156</f>
        <v>0</v>
      </c>
      <c r="Q156" s="263">
        <f>ROUND(I156*H156,2)</f>
        <v>0</v>
      </c>
      <c r="R156" s="263">
        <f>ROUND(J156*H156,2)</f>
        <v>0</v>
      </c>
      <c r="S156" s="95"/>
      <c r="T156" s="264">
        <f>S156*H156</f>
        <v>0</v>
      </c>
      <c r="U156" s="264">
        <v>0.012</v>
      </c>
      <c r="V156" s="264">
        <f>U156*H156</f>
        <v>0.036000000000000004</v>
      </c>
      <c r="W156" s="264">
        <v>0</v>
      </c>
      <c r="X156" s="265">
        <f>W156*H156</f>
        <v>0</v>
      </c>
      <c r="Y156" s="42"/>
      <c r="Z156" s="42"/>
      <c r="AA156" s="42"/>
      <c r="AB156" s="42"/>
      <c r="AC156" s="42"/>
      <c r="AD156" s="42"/>
      <c r="AE156" s="42"/>
      <c r="AR156" s="266" t="s">
        <v>180</v>
      </c>
      <c r="AT156" s="266" t="s">
        <v>176</v>
      </c>
      <c r="AU156" s="266" t="s">
        <v>22</v>
      </c>
      <c r="AY156" s="16" t="s">
        <v>165</v>
      </c>
      <c r="BE156" s="154">
        <f>IF(O156="základní",K156,0)</f>
        <v>0</v>
      </c>
      <c r="BF156" s="154">
        <f>IF(O156="snížená",K156,0)</f>
        <v>0</v>
      </c>
      <c r="BG156" s="154">
        <f>IF(O156="zákl. přenesená",K156,0)</f>
        <v>0</v>
      </c>
      <c r="BH156" s="154">
        <f>IF(O156="sníž. přenesená",K156,0)</f>
        <v>0</v>
      </c>
      <c r="BI156" s="154">
        <f>IF(O156="nulová",K156,0)</f>
        <v>0</v>
      </c>
      <c r="BJ156" s="16" t="s">
        <v>100</v>
      </c>
      <c r="BK156" s="154">
        <f>ROUND(P156*H156,2)</f>
        <v>0</v>
      </c>
      <c r="BL156" s="16" t="s">
        <v>172</v>
      </c>
      <c r="BM156" s="266" t="s">
        <v>231</v>
      </c>
    </row>
    <row r="157" s="2" customFormat="1" ht="14.4" customHeight="1">
      <c r="A157" s="42"/>
      <c r="B157" s="43"/>
      <c r="C157" s="271" t="s">
        <v>232</v>
      </c>
      <c r="D157" s="271" t="s">
        <v>176</v>
      </c>
      <c r="E157" s="272" t="s">
        <v>233</v>
      </c>
      <c r="F157" s="273" t="s">
        <v>234</v>
      </c>
      <c r="G157" s="274" t="s">
        <v>170</v>
      </c>
      <c r="H157" s="275">
        <v>8</v>
      </c>
      <c r="I157" s="276"/>
      <c r="J157" s="277"/>
      <c r="K157" s="278">
        <f>ROUND(P157*H157,2)</f>
        <v>0</v>
      </c>
      <c r="L157" s="273" t="s">
        <v>1</v>
      </c>
      <c r="M157" s="279"/>
      <c r="N157" s="280" t="s">
        <v>1</v>
      </c>
      <c r="O157" s="262" t="s">
        <v>56</v>
      </c>
      <c r="P157" s="263">
        <f>I157+J157</f>
        <v>0</v>
      </c>
      <c r="Q157" s="263">
        <f>ROUND(I157*H157,2)</f>
        <v>0</v>
      </c>
      <c r="R157" s="263">
        <f>ROUND(J157*H157,2)</f>
        <v>0</v>
      </c>
      <c r="S157" s="95"/>
      <c r="T157" s="264">
        <f>S157*H157</f>
        <v>0</v>
      </c>
      <c r="U157" s="264">
        <v>0.012</v>
      </c>
      <c r="V157" s="264">
        <f>U157*H157</f>
        <v>0.096000000000000002</v>
      </c>
      <c r="W157" s="264">
        <v>0</v>
      </c>
      <c r="X157" s="265">
        <f>W157*H157</f>
        <v>0</v>
      </c>
      <c r="Y157" s="42"/>
      <c r="Z157" s="42"/>
      <c r="AA157" s="42"/>
      <c r="AB157" s="42"/>
      <c r="AC157" s="42"/>
      <c r="AD157" s="42"/>
      <c r="AE157" s="42"/>
      <c r="AR157" s="266" t="s">
        <v>180</v>
      </c>
      <c r="AT157" s="266" t="s">
        <v>176</v>
      </c>
      <c r="AU157" s="266" t="s">
        <v>22</v>
      </c>
      <c r="AY157" s="16" t="s">
        <v>165</v>
      </c>
      <c r="BE157" s="154">
        <f>IF(O157="základní",K157,0)</f>
        <v>0</v>
      </c>
      <c r="BF157" s="154">
        <f>IF(O157="snížená",K157,0)</f>
        <v>0</v>
      </c>
      <c r="BG157" s="154">
        <f>IF(O157="zákl. přenesená",K157,0)</f>
        <v>0</v>
      </c>
      <c r="BH157" s="154">
        <f>IF(O157="sníž. přenesená",K157,0)</f>
        <v>0</v>
      </c>
      <c r="BI157" s="154">
        <f>IF(O157="nulová",K157,0)</f>
        <v>0</v>
      </c>
      <c r="BJ157" s="16" t="s">
        <v>100</v>
      </c>
      <c r="BK157" s="154">
        <f>ROUND(P157*H157,2)</f>
        <v>0</v>
      </c>
      <c r="BL157" s="16" t="s">
        <v>172</v>
      </c>
      <c r="BM157" s="266" t="s">
        <v>235</v>
      </c>
    </row>
    <row r="158" s="2" customFormat="1" ht="14.4" customHeight="1">
      <c r="A158" s="42"/>
      <c r="B158" s="43"/>
      <c r="C158" s="271" t="s">
        <v>9</v>
      </c>
      <c r="D158" s="271" t="s">
        <v>176</v>
      </c>
      <c r="E158" s="272" t="s">
        <v>236</v>
      </c>
      <c r="F158" s="273" t="s">
        <v>237</v>
      </c>
      <c r="G158" s="274" t="s">
        <v>170</v>
      </c>
      <c r="H158" s="275">
        <v>3</v>
      </c>
      <c r="I158" s="276"/>
      <c r="J158" s="277"/>
      <c r="K158" s="278">
        <f>ROUND(P158*H158,2)</f>
        <v>0</v>
      </c>
      <c r="L158" s="273" t="s">
        <v>1</v>
      </c>
      <c r="M158" s="279"/>
      <c r="N158" s="280" t="s">
        <v>1</v>
      </c>
      <c r="O158" s="262" t="s">
        <v>56</v>
      </c>
      <c r="P158" s="263">
        <f>I158+J158</f>
        <v>0</v>
      </c>
      <c r="Q158" s="263">
        <f>ROUND(I158*H158,2)</f>
        <v>0</v>
      </c>
      <c r="R158" s="263">
        <f>ROUND(J158*H158,2)</f>
        <v>0</v>
      </c>
      <c r="S158" s="95"/>
      <c r="T158" s="264">
        <f>S158*H158</f>
        <v>0</v>
      </c>
      <c r="U158" s="264">
        <v>0.012</v>
      </c>
      <c r="V158" s="264">
        <f>U158*H158</f>
        <v>0.036000000000000004</v>
      </c>
      <c r="W158" s="264">
        <v>0</v>
      </c>
      <c r="X158" s="265">
        <f>W158*H158</f>
        <v>0</v>
      </c>
      <c r="Y158" s="42"/>
      <c r="Z158" s="42"/>
      <c r="AA158" s="42"/>
      <c r="AB158" s="42"/>
      <c r="AC158" s="42"/>
      <c r="AD158" s="42"/>
      <c r="AE158" s="42"/>
      <c r="AR158" s="266" t="s">
        <v>180</v>
      </c>
      <c r="AT158" s="266" t="s">
        <v>176</v>
      </c>
      <c r="AU158" s="266" t="s">
        <v>22</v>
      </c>
      <c r="AY158" s="16" t="s">
        <v>165</v>
      </c>
      <c r="BE158" s="154">
        <f>IF(O158="základní",K158,0)</f>
        <v>0</v>
      </c>
      <c r="BF158" s="154">
        <f>IF(O158="snížená",K158,0)</f>
        <v>0</v>
      </c>
      <c r="BG158" s="154">
        <f>IF(O158="zákl. přenesená",K158,0)</f>
        <v>0</v>
      </c>
      <c r="BH158" s="154">
        <f>IF(O158="sníž. přenesená",K158,0)</f>
        <v>0</v>
      </c>
      <c r="BI158" s="154">
        <f>IF(O158="nulová",K158,0)</f>
        <v>0</v>
      </c>
      <c r="BJ158" s="16" t="s">
        <v>100</v>
      </c>
      <c r="BK158" s="154">
        <f>ROUND(P158*H158,2)</f>
        <v>0</v>
      </c>
      <c r="BL158" s="16" t="s">
        <v>172</v>
      </c>
      <c r="BM158" s="266" t="s">
        <v>238</v>
      </c>
    </row>
    <row r="159" s="2" customFormat="1" ht="14.4" customHeight="1">
      <c r="A159" s="42"/>
      <c r="B159" s="43"/>
      <c r="C159" s="271" t="s">
        <v>239</v>
      </c>
      <c r="D159" s="271" t="s">
        <v>176</v>
      </c>
      <c r="E159" s="272" t="s">
        <v>240</v>
      </c>
      <c r="F159" s="273" t="s">
        <v>241</v>
      </c>
      <c r="G159" s="274" t="s">
        <v>170</v>
      </c>
      <c r="H159" s="275">
        <v>1</v>
      </c>
      <c r="I159" s="276"/>
      <c r="J159" s="277"/>
      <c r="K159" s="278">
        <f>ROUND(P159*H159,2)</f>
        <v>0</v>
      </c>
      <c r="L159" s="273" t="s">
        <v>1</v>
      </c>
      <c r="M159" s="279"/>
      <c r="N159" s="280" t="s">
        <v>1</v>
      </c>
      <c r="O159" s="262" t="s">
        <v>56</v>
      </c>
      <c r="P159" s="263">
        <f>I159+J159</f>
        <v>0</v>
      </c>
      <c r="Q159" s="263">
        <f>ROUND(I159*H159,2)</f>
        <v>0</v>
      </c>
      <c r="R159" s="263">
        <f>ROUND(J159*H159,2)</f>
        <v>0</v>
      </c>
      <c r="S159" s="95"/>
      <c r="T159" s="264">
        <f>S159*H159</f>
        <v>0</v>
      </c>
      <c r="U159" s="264">
        <v>0.012</v>
      </c>
      <c r="V159" s="264">
        <f>U159*H159</f>
        <v>0.012</v>
      </c>
      <c r="W159" s="264">
        <v>0</v>
      </c>
      <c r="X159" s="265">
        <f>W159*H159</f>
        <v>0</v>
      </c>
      <c r="Y159" s="42"/>
      <c r="Z159" s="42"/>
      <c r="AA159" s="42"/>
      <c r="AB159" s="42"/>
      <c r="AC159" s="42"/>
      <c r="AD159" s="42"/>
      <c r="AE159" s="42"/>
      <c r="AR159" s="266" t="s">
        <v>180</v>
      </c>
      <c r="AT159" s="266" t="s">
        <v>176</v>
      </c>
      <c r="AU159" s="266" t="s">
        <v>22</v>
      </c>
      <c r="AY159" s="16" t="s">
        <v>165</v>
      </c>
      <c r="BE159" s="154">
        <f>IF(O159="základní",K159,0)</f>
        <v>0</v>
      </c>
      <c r="BF159" s="154">
        <f>IF(O159="snížená",K159,0)</f>
        <v>0</v>
      </c>
      <c r="BG159" s="154">
        <f>IF(O159="zákl. přenesená",K159,0)</f>
        <v>0</v>
      </c>
      <c r="BH159" s="154">
        <f>IF(O159="sníž. přenesená",K159,0)</f>
        <v>0</v>
      </c>
      <c r="BI159" s="154">
        <f>IF(O159="nulová",K159,0)</f>
        <v>0</v>
      </c>
      <c r="BJ159" s="16" t="s">
        <v>100</v>
      </c>
      <c r="BK159" s="154">
        <f>ROUND(P159*H159,2)</f>
        <v>0</v>
      </c>
      <c r="BL159" s="16" t="s">
        <v>172</v>
      </c>
      <c r="BM159" s="266" t="s">
        <v>242</v>
      </c>
    </row>
    <row r="160" s="2" customFormat="1" ht="24.15" customHeight="1">
      <c r="A160" s="42"/>
      <c r="B160" s="43"/>
      <c r="C160" s="271" t="s">
        <v>243</v>
      </c>
      <c r="D160" s="271" t="s">
        <v>176</v>
      </c>
      <c r="E160" s="272" t="s">
        <v>244</v>
      </c>
      <c r="F160" s="273" t="s">
        <v>245</v>
      </c>
      <c r="G160" s="274" t="s">
        <v>170</v>
      </c>
      <c r="H160" s="275">
        <v>3</v>
      </c>
      <c r="I160" s="276"/>
      <c r="J160" s="277"/>
      <c r="K160" s="278">
        <f>ROUND(P160*H160,2)</f>
        <v>0</v>
      </c>
      <c r="L160" s="273" t="s">
        <v>1</v>
      </c>
      <c r="M160" s="279"/>
      <c r="N160" s="280" t="s">
        <v>1</v>
      </c>
      <c r="O160" s="262" t="s">
        <v>56</v>
      </c>
      <c r="P160" s="263">
        <f>I160+J160</f>
        <v>0</v>
      </c>
      <c r="Q160" s="263">
        <f>ROUND(I160*H160,2)</f>
        <v>0</v>
      </c>
      <c r="R160" s="263">
        <f>ROUND(J160*H160,2)</f>
        <v>0</v>
      </c>
      <c r="S160" s="95"/>
      <c r="T160" s="264">
        <f>S160*H160</f>
        <v>0</v>
      </c>
      <c r="U160" s="264">
        <v>0.01</v>
      </c>
      <c r="V160" s="264">
        <f>U160*H160</f>
        <v>0.029999999999999999</v>
      </c>
      <c r="W160" s="264">
        <v>0</v>
      </c>
      <c r="X160" s="265">
        <f>W160*H160</f>
        <v>0</v>
      </c>
      <c r="Y160" s="42"/>
      <c r="Z160" s="42"/>
      <c r="AA160" s="42"/>
      <c r="AB160" s="42"/>
      <c r="AC160" s="42"/>
      <c r="AD160" s="42"/>
      <c r="AE160" s="42"/>
      <c r="AR160" s="266" t="s">
        <v>180</v>
      </c>
      <c r="AT160" s="266" t="s">
        <v>176</v>
      </c>
      <c r="AU160" s="266" t="s">
        <v>22</v>
      </c>
      <c r="AY160" s="16" t="s">
        <v>165</v>
      </c>
      <c r="BE160" s="154">
        <f>IF(O160="základní",K160,0)</f>
        <v>0</v>
      </c>
      <c r="BF160" s="154">
        <f>IF(O160="snížená",K160,0)</f>
        <v>0</v>
      </c>
      <c r="BG160" s="154">
        <f>IF(O160="zákl. přenesená",K160,0)</f>
        <v>0</v>
      </c>
      <c r="BH160" s="154">
        <f>IF(O160="sníž. přenesená",K160,0)</f>
        <v>0</v>
      </c>
      <c r="BI160" s="154">
        <f>IF(O160="nulová",K160,0)</f>
        <v>0</v>
      </c>
      <c r="BJ160" s="16" t="s">
        <v>100</v>
      </c>
      <c r="BK160" s="154">
        <f>ROUND(P160*H160,2)</f>
        <v>0</v>
      </c>
      <c r="BL160" s="16" t="s">
        <v>172</v>
      </c>
      <c r="BM160" s="266" t="s">
        <v>246</v>
      </c>
    </row>
    <row r="161" s="2" customFormat="1" ht="24.15" customHeight="1">
      <c r="A161" s="42"/>
      <c r="B161" s="43"/>
      <c r="C161" s="271" t="s">
        <v>247</v>
      </c>
      <c r="D161" s="271" t="s">
        <v>176</v>
      </c>
      <c r="E161" s="272" t="s">
        <v>248</v>
      </c>
      <c r="F161" s="273" t="s">
        <v>249</v>
      </c>
      <c r="G161" s="274" t="s">
        <v>170</v>
      </c>
      <c r="H161" s="275">
        <v>2</v>
      </c>
      <c r="I161" s="276"/>
      <c r="J161" s="277"/>
      <c r="K161" s="278">
        <f>ROUND(P161*H161,2)</f>
        <v>0</v>
      </c>
      <c r="L161" s="273" t="s">
        <v>1</v>
      </c>
      <c r="M161" s="279"/>
      <c r="N161" s="280" t="s">
        <v>1</v>
      </c>
      <c r="O161" s="262" t="s">
        <v>56</v>
      </c>
      <c r="P161" s="263">
        <f>I161+J161</f>
        <v>0</v>
      </c>
      <c r="Q161" s="263">
        <f>ROUND(I161*H161,2)</f>
        <v>0</v>
      </c>
      <c r="R161" s="263">
        <f>ROUND(J161*H161,2)</f>
        <v>0</v>
      </c>
      <c r="S161" s="95"/>
      <c r="T161" s="264">
        <f>S161*H161</f>
        <v>0</v>
      </c>
      <c r="U161" s="264">
        <v>0.01</v>
      </c>
      <c r="V161" s="264">
        <f>U161*H161</f>
        <v>0.02</v>
      </c>
      <c r="W161" s="264">
        <v>0</v>
      </c>
      <c r="X161" s="265">
        <f>W161*H161</f>
        <v>0</v>
      </c>
      <c r="Y161" s="42"/>
      <c r="Z161" s="42"/>
      <c r="AA161" s="42"/>
      <c r="AB161" s="42"/>
      <c r="AC161" s="42"/>
      <c r="AD161" s="42"/>
      <c r="AE161" s="42"/>
      <c r="AR161" s="266" t="s">
        <v>180</v>
      </c>
      <c r="AT161" s="266" t="s">
        <v>176</v>
      </c>
      <c r="AU161" s="266" t="s">
        <v>22</v>
      </c>
      <c r="AY161" s="16" t="s">
        <v>165</v>
      </c>
      <c r="BE161" s="154">
        <f>IF(O161="základní",K161,0)</f>
        <v>0</v>
      </c>
      <c r="BF161" s="154">
        <f>IF(O161="snížená",K161,0)</f>
        <v>0</v>
      </c>
      <c r="BG161" s="154">
        <f>IF(O161="zákl. přenesená",K161,0)</f>
        <v>0</v>
      </c>
      <c r="BH161" s="154">
        <f>IF(O161="sníž. přenesená",K161,0)</f>
        <v>0</v>
      </c>
      <c r="BI161" s="154">
        <f>IF(O161="nulová",K161,0)</f>
        <v>0</v>
      </c>
      <c r="BJ161" s="16" t="s">
        <v>100</v>
      </c>
      <c r="BK161" s="154">
        <f>ROUND(P161*H161,2)</f>
        <v>0</v>
      </c>
      <c r="BL161" s="16" t="s">
        <v>172</v>
      </c>
      <c r="BM161" s="266" t="s">
        <v>250</v>
      </c>
    </row>
    <row r="162" s="2" customFormat="1" ht="14.4" customHeight="1">
      <c r="A162" s="42"/>
      <c r="B162" s="43"/>
      <c r="C162" s="271" t="s">
        <v>251</v>
      </c>
      <c r="D162" s="271" t="s">
        <v>176</v>
      </c>
      <c r="E162" s="272" t="s">
        <v>252</v>
      </c>
      <c r="F162" s="273" t="s">
        <v>253</v>
      </c>
      <c r="G162" s="274" t="s">
        <v>170</v>
      </c>
      <c r="H162" s="275">
        <v>1</v>
      </c>
      <c r="I162" s="276"/>
      <c r="J162" s="277"/>
      <c r="K162" s="278">
        <f>ROUND(P162*H162,2)</f>
        <v>0</v>
      </c>
      <c r="L162" s="273" t="s">
        <v>1</v>
      </c>
      <c r="M162" s="279"/>
      <c r="N162" s="280" t="s">
        <v>1</v>
      </c>
      <c r="O162" s="262" t="s">
        <v>56</v>
      </c>
      <c r="P162" s="263">
        <f>I162+J162</f>
        <v>0</v>
      </c>
      <c r="Q162" s="263">
        <f>ROUND(I162*H162,2)</f>
        <v>0</v>
      </c>
      <c r="R162" s="263">
        <f>ROUND(J162*H162,2)</f>
        <v>0</v>
      </c>
      <c r="S162" s="95"/>
      <c r="T162" s="264">
        <f>S162*H162</f>
        <v>0</v>
      </c>
      <c r="U162" s="264">
        <v>0.012</v>
      </c>
      <c r="V162" s="264">
        <f>U162*H162</f>
        <v>0.012</v>
      </c>
      <c r="W162" s="264">
        <v>0</v>
      </c>
      <c r="X162" s="265">
        <f>W162*H162</f>
        <v>0</v>
      </c>
      <c r="Y162" s="42"/>
      <c r="Z162" s="42"/>
      <c r="AA162" s="42"/>
      <c r="AB162" s="42"/>
      <c r="AC162" s="42"/>
      <c r="AD162" s="42"/>
      <c r="AE162" s="42"/>
      <c r="AR162" s="266" t="s">
        <v>180</v>
      </c>
      <c r="AT162" s="266" t="s">
        <v>176</v>
      </c>
      <c r="AU162" s="266" t="s">
        <v>22</v>
      </c>
      <c r="AY162" s="16" t="s">
        <v>165</v>
      </c>
      <c r="BE162" s="154">
        <f>IF(O162="základní",K162,0)</f>
        <v>0</v>
      </c>
      <c r="BF162" s="154">
        <f>IF(O162="snížená",K162,0)</f>
        <v>0</v>
      </c>
      <c r="BG162" s="154">
        <f>IF(O162="zákl. přenesená",K162,0)</f>
        <v>0</v>
      </c>
      <c r="BH162" s="154">
        <f>IF(O162="sníž. přenesená",K162,0)</f>
        <v>0</v>
      </c>
      <c r="BI162" s="154">
        <f>IF(O162="nulová",K162,0)</f>
        <v>0</v>
      </c>
      <c r="BJ162" s="16" t="s">
        <v>100</v>
      </c>
      <c r="BK162" s="154">
        <f>ROUND(P162*H162,2)</f>
        <v>0</v>
      </c>
      <c r="BL162" s="16" t="s">
        <v>172</v>
      </c>
      <c r="BM162" s="266" t="s">
        <v>254</v>
      </c>
    </row>
    <row r="163" s="2" customFormat="1" ht="14.4" customHeight="1">
      <c r="A163" s="42"/>
      <c r="B163" s="43"/>
      <c r="C163" s="271" t="s">
        <v>255</v>
      </c>
      <c r="D163" s="271" t="s">
        <v>176</v>
      </c>
      <c r="E163" s="272" t="s">
        <v>256</v>
      </c>
      <c r="F163" s="273" t="s">
        <v>257</v>
      </c>
      <c r="G163" s="274" t="s">
        <v>170</v>
      </c>
      <c r="H163" s="275">
        <v>3</v>
      </c>
      <c r="I163" s="276"/>
      <c r="J163" s="277"/>
      <c r="K163" s="278">
        <f>ROUND(P163*H163,2)</f>
        <v>0</v>
      </c>
      <c r="L163" s="273" t="s">
        <v>1</v>
      </c>
      <c r="M163" s="279"/>
      <c r="N163" s="280" t="s">
        <v>1</v>
      </c>
      <c r="O163" s="262" t="s">
        <v>56</v>
      </c>
      <c r="P163" s="263">
        <f>I163+J163</f>
        <v>0</v>
      </c>
      <c r="Q163" s="263">
        <f>ROUND(I163*H163,2)</f>
        <v>0</v>
      </c>
      <c r="R163" s="263">
        <f>ROUND(J163*H163,2)</f>
        <v>0</v>
      </c>
      <c r="S163" s="95"/>
      <c r="T163" s="264">
        <f>S163*H163</f>
        <v>0</v>
      </c>
      <c r="U163" s="264">
        <v>0.012</v>
      </c>
      <c r="V163" s="264">
        <f>U163*H163</f>
        <v>0.036000000000000004</v>
      </c>
      <c r="W163" s="264">
        <v>0</v>
      </c>
      <c r="X163" s="265">
        <f>W163*H163</f>
        <v>0</v>
      </c>
      <c r="Y163" s="42"/>
      <c r="Z163" s="42"/>
      <c r="AA163" s="42"/>
      <c r="AB163" s="42"/>
      <c r="AC163" s="42"/>
      <c r="AD163" s="42"/>
      <c r="AE163" s="42"/>
      <c r="AR163" s="266" t="s">
        <v>180</v>
      </c>
      <c r="AT163" s="266" t="s">
        <v>176</v>
      </c>
      <c r="AU163" s="266" t="s">
        <v>22</v>
      </c>
      <c r="AY163" s="16" t="s">
        <v>165</v>
      </c>
      <c r="BE163" s="154">
        <f>IF(O163="základní",K163,0)</f>
        <v>0</v>
      </c>
      <c r="BF163" s="154">
        <f>IF(O163="snížená",K163,0)</f>
        <v>0</v>
      </c>
      <c r="BG163" s="154">
        <f>IF(O163="zákl. přenesená",K163,0)</f>
        <v>0</v>
      </c>
      <c r="BH163" s="154">
        <f>IF(O163="sníž. přenesená",K163,0)</f>
        <v>0</v>
      </c>
      <c r="BI163" s="154">
        <f>IF(O163="nulová",K163,0)</f>
        <v>0</v>
      </c>
      <c r="BJ163" s="16" t="s">
        <v>100</v>
      </c>
      <c r="BK163" s="154">
        <f>ROUND(P163*H163,2)</f>
        <v>0</v>
      </c>
      <c r="BL163" s="16" t="s">
        <v>172</v>
      </c>
      <c r="BM163" s="266" t="s">
        <v>258</v>
      </c>
    </row>
    <row r="164" s="2" customFormat="1" ht="14.4" customHeight="1">
      <c r="A164" s="42"/>
      <c r="B164" s="43"/>
      <c r="C164" s="271" t="s">
        <v>8</v>
      </c>
      <c r="D164" s="271" t="s">
        <v>176</v>
      </c>
      <c r="E164" s="272" t="s">
        <v>259</v>
      </c>
      <c r="F164" s="273" t="s">
        <v>260</v>
      </c>
      <c r="G164" s="274" t="s">
        <v>170</v>
      </c>
      <c r="H164" s="275">
        <v>2</v>
      </c>
      <c r="I164" s="276"/>
      <c r="J164" s="277"/>
      <c r="K164" s="278">
        <f>ROUND(P164*H164,2)</f>
        <v>0</v>
      </c>
      <c r="L164" s="273" t="s">
        <v>1</v>
      </c>
      <c r="M164" s="279"/>
      <c r="N164" s="280" t="s">
        <v>1</v>
      </c>
      <c r="O164" s="262" t="s">
        <v>56</v>
      </c>
      <c r="P164" s="263">
        <f>I164+J164</f>
        <v>0</v>
      </c>
      <c r="Q164" s="263">
        <f>ROUND(I164*H164,2)</f>
        <v>0</v>
      </c>
      <c r="R164" s="263">
        <f>ROUND(J164*H164,2)</f>
        <v>0</v>
      </c>
      <c r="S164" s="95"/>
      <c r="T164" s="264">
        <f>S164*H164</f>
        <v>0</v>
      </c>
      <c r="U164" s="264">
        <v>0.012</v>
      </c>
      <c r="V164" s="264">
        <f>U164*H164</f>
        <v>0.024</v>
      </c>
      <c r="W164" s="264">
        <v>0</v>
      </c>
      <c r="X164" s="265">
        <f>W164*H164</f>
        <v>0</v>
      </c>
      <c r="Y164" s="42"/>
      <c r="Z164" s="42"/>
      <c r="AA164" s="42"/>
      <c r="AB164" s="42"/>
      <c r="AC164" s="42"/>
      <c r="AD164" s="42"/>
      <c r="AE164" s="42"/>
      <c r="AR164" s="266" t="s">
        <v>180</v>
      </c>
      <c r="AT164" s="266" t="s">
        <v>176</v>
      </c>
      <c r="AU164" s="266" t="s">
        <v>22</v>
      </c>
      <c r="AY164" s="16" t="s">
        <v>165</v>
      </c>
      <c r="BE164" s="154">
        <f>IF(O164="základní",K164,0)</f>
        <v>0</v>
      </c>
      <c r="BF164" s="154">
        <f>IF(O164="snížená",K164,0)</f>
        <v>0</v>
      </c>
      <c r="BG164" s="154">
        <f>IF(O164="zákl. přenesená",K164,0)</f>
        <v>0</v>
      </c>
      <c r="BH164" s="154">
        <f>IF(O164="sníž. přenesená",K164,0)</f>
        <v>0</v>
      </c>
      <c r="BI164" s="154">
        <f>IF(O164="nulová",K164,0)</f>
        <v>0</v>
      </c>
      <c r="BJ164" s="16" t="s">
        <v>100</v>
      </c>
      <c r="BK164" s="154">
        <f>ROUND(P164*H164,2)</f>
        <v>0</v>
      </c>
      <c r="BL164" s="16" t="s">
        <v>172</v>
      </c>
      <c r="BM164" s="266" t="s">
        <v>261</v>
      </c>
    </row>
    <row r="165" s="2" customFormat="1" ht="14.4" customHeight="1">
      <c r="A165" s="42"/>
      <c r="B165" s="43"/>
      <c r="C165" s="271" t="s">
        <v>262</v>
      </c>
      <c r="D165" s="271" t="s">
        <v>176</v>
      </c>
      <c r="E165" s="272" t="s">
        <v>263</v>
      </c>
      <c r="F165" s="273" t="s">
        <v>264</v>
      </c>
      <c r="G165" s="274" t="s">
        <v>170</v>
      </c>
      <c r="H165" s="275">
        <v>1</v>
      </c>
      <c r="I165" s="276"/>
      <c r="J165" s="277"/>
      <c r="K165" s="278">
        <f>ROUND(P165*H165,2)</f>
        <v>0</v>
      </c>
      <c r="L165" s="273" t="s">
        <v>1</v>
      </c>
      <c r="M165" s="279"/>
      <c r="N165" s="280" t="s">
        <v>1</v>
      </c>
      <c r="O165" s="262" t="s">
        <v>56</v>
      </c>
      <c r="P165" s="263">
        <f>I165+J165</f>
        <v>0</v>
      </c>
      <c r="Q165" s="263">
        <f>ROUND(I165*H165,2)</f>
        <v>0</v>
      </c>
      <c r="R165" s="263">
        <f>ROUND(J165*H165,2)</f>
        <v>0</v>
      </c>
      <c r="S165" s="95"/>
      <c r="T165" s="264">
        <f>S165*H165</f>
        <v>0</v>
      </c>
      <c r="U165" s="264">
        <v>0.012</v>
      </c>
      <c r="V165" s="264">
        <f>U165*H165</f>
        <v>0.012</v>
      </c>
      <c r="W165" s="264">
        <v>0</v>
      </c>
      <c r="X165" s="265">
        <f>W165*H165</f>
        <v>0</v>
      </c>
      <c r="Y165" s="42"/>
      <c r="Z165" s="42"/>
      <c r="AA165" s="42"/>
      <c r="AB165" s="42"/>
      <c r="AC165" s="42"/>
      <c r="AD165" s="42"/>
      <c r="AE165" s="42"/>
      <c r="AR165" s="266" t="s">
        <v>180</v>
      </c>
      <c r="AT165" s="266" t="s">
        <v>176</v>
      </c>
      <c r="AU165" s="266" t="s">
        <v>22</v>
      </c>
      <c r="AY165" s="16" t="s">
        <v>165</v>
      </c>
      <c r="BE165" s="154">
        <f>IF(O165="základní",K165,0)</f>
        <v>0</v>
      </c>
      <c r="BF165" s="154">
        <f>IF(O165="snížená",K165,0)</f>
        <v>0</v>
      </c>
      <c r="BG165" s="154">
        <f>IF(O165="zákl. přenesená",K165,0)</f>
        <v>0</v>
      </c>
      <c r="BH165" s="154">
        <f>IF(O165="sníž. přenesená",K165,0)</f>
        <v>0</v>
      </c>
      <c r="BI165" s="154">
        <f>IF(O165="nulová",K165,0)</f>
        <v>0</v>
      </c>
      <c r="BJ165" s="16" t="s">
        <v>100</v>
      </c>
      <c r="BK165" s="154">
        <f>ROUND(P165*H165,2)</f>
        <v>0</v>
      </c>
      <c r="BL165" s="16" t="s">
        <v>172</v>
      </c>
      <c r="BM165" s="266" t="s">
        <v>265</v>
      </c>
    </row>
    <row r="166" s="2" customFormat="1" ht="14.4" customHeight="1">
      <c r="A166" s="42"/>
      <c r="B166" s="43"/>
      <c r="C166" s="271" t="s">
        <v>266</v>
      </c>
      <c r="D166" s="271" t="s">
        <v>176</v>
      </c>
      <c r="E166" s="272" t="s">
        <v>267</v>
      </c>
      <c r="F166" s="273" t="s">
        <v>268</v>
      </c>
      <c r="G166" s="274" t="s">
        <v>170</v>
      </c>
      <c r="H166" s="275">
        <v>3</v>
      </c>
      <c r="I166" s="276"/>
      <c r="J166" s="277"/>
      <c r="K166" s="278">
        <f>ROUND(P166*H166,2)</f>
        <v>0</v>
      </c>
      <c r="L166" s="273" t="s">
        <v>1</v>
      </c>
      <c r="M166" s="279"/>
      <c r="N166" s="280" t="s">
        <v>1</v>
      </c>
      <c r="O166" s="262" t="s">
        <v>56</v>
      </c>
      <c r="P166" s="263">
        <f>I166+J166</f>
        <v>0</v>
      </c>
      <c r="Q166" s="263">
        <f>ROUND(I166*H166,2)</f>
        <v>0</v>
      </c>
      <c r="R166" s="263">
        <f>ROUND(J166*H166,2)</f>
        <v>0</v>
      </c>
      <c r="S166" s="95"/>
      <c r="T166" s="264">
        <f>S166*H166</f>
        <v>0</v>
      </c>
      <c r="U166" s="264">
        <v>0.012</v>
      </c>
      <c r="V166" s="264">
        <f>U166*H166</f>
        <v>0.036000000000000004</v>
      </c>
      <c r="W166" s="264">
        <v>0</v>
      </c>
      <c r="X166" s="265">
        <f>W166*H166</f>
        <v>0</v>
      </c>
      <c r="Y166" s="42"/>
      <c r="Z166" s="42"/>
      <c r="AA166" s="42"/>
      <c r="AB166" s="42"/>
      <c r="AC166" s="42"/>
      <c r="AD166" s="42"/>
      <c r="AE166" s="42"/>
      <c r="AR166" s="266" t="s">
        <v>180</v>
      </c>
      <c r="AT166" s="266" t="s">
        <v>176</v>
      </c>
      <c r="AU166" s="266" t="s">
        <v>22</v>
      </c>
      <c r="AY166" s="16" t="s">
        <v>165</v>
      </c>
      <c r="BE166" s="154">
        <f>IF(O166="základní",K166,0)</f>
        <v>0</v>
      </c>
      <c r="BF166" s="154">
        <f>IF(O166="snížená",K166,0)</f>
        <v>0</v>
      </c>
      <c r="BG166" s="154">
        <f>IF(O166="zákl. přenesená",K166,0)</f>
        <v>0</v>
      </c>
      <c r="BH166" s="154">
        <f>IF(O166="sníž. přenesená",K166,0)</f>
        <v>0</v>
      </c>
      <c r="BI166" s="154">
        <f>IF(O166="nulová",K166,0)</f>
        <v>0</v>
      </c>
      <c r="BJ166" s="16" t="s">
        <v>100</v>
      </c>
      <c r="BK166" s="154">
        <f>ROUND(P166*H166,2)</f>
        <v>0</v>
      </c>
      <c r="BL166" s="16" t="s">
        <v>172</v>
      </c>
      <c r="BM166" s="266" t="s">
        <v>269</v>
      </c>
    </row>
    <row r="167" s="2" customFormat="1" ht="14.4" customHeight="1">
      <c r="A167" s="42"/>
      <c r="B167" s="43"/>
      <c r="C167" s="271" t="s">
        <v>270</v>
      </c>
      <c r="D167" s="271" t="s">
        <v>176</v>
      </c>
      <c r="E167" s="272" t="s">
        <v>271</v>
      </c>
      <c r="F167" s="273" t="s">
        <v>272</v>
      </c>
      <c r="G167" s="274" t="s">
        <v>170</v>
      </c>
      <c r="H167" s="275">
        <v>2</v>
      </c>
      <c r="I167" s="276"/>
      <c r="J167" s="277"/>
      <c r="K167" s="278">
        <f>ROUND(P167*H167,2)</f>
        <v>0</v>
      </c>
      <c r="L167" s="273" t="s">
        <v>1</v>
      </c>
      <c r="M167" s="279"/>
      <c r="N167" s="280" t="s">
        <v>1</v>
      </c>
      <c r="O167" s="262" t="s">
        <v>56</v>
      </c>
      <c r="P167" s="263">
        <f>I167+J167</f>
        <v>0</v>
      </c>
      <c r="Q167" s="263">
        <f>ROUND(I167*H167,2)</f>
        <v>0</v>
      </c>
      <c r="R167" s="263">
        <f>ROUND(J167*H167,2)</f>
        <v>0</v>
      </c>
      <c r="S167" s="95"/>
      <c r="T167" s="264">
        <f>S167*H167</f>
        <v>0</v>
      </c>
      <c r="U167" s="264">
        <v>0.012</v>
      </c>
      <c r="V167" s="264">
        <f>U167*H167</f>
        <v>0.024</v>
      </c>
      <c r="W167" s="264">
        <v>0</v>
      </c>
      <c r="X167" s="265">
        <f>W167*H167</f>
        <v>0</v>
      </c>
      <c r="Y167" s="42"/>
      <c r="Z167" s="42"/>
      <c r="AA167" s="42"/>
      <c r="AB167" s="42"/>
      <c r="AC167" s="42"/>
      <c r="AD167" s="42"/>
      <c r="AE167" s="42"/>
      <c r="AR167" s="266" t="s">
        <v>180</v>
      </c>
      <c r="AT167" s="266" t="s">
        <v>176</v>
      </c>
      <c r="AU167" s="266" t="s">
        <v>22</v>
      </c>
      <c r="AY167" s="16" t="s">
        <v>165</v>
      </c>
      <c r="BE167" s="154">
        <f>IF(O167="základní",K167,0)</f>
        <v>0</v>
      </c>
      <c r="BF167" s="154">
        <f>IF(O167="snížená",K167,0)</f>
        <v>0</v>
      </c>
      <c r="BG167" s="154">
        <f>IF(O167="zákl. přenesená",K167,0)</f>
        <v>0</v>
      </c>
      <c r="BH167" s="154">
        <f>IF(O167="sníž. přenesená",K167,0)</f>
        <v>0</v>
      </c>
      <c r="BI167" s="154">
        <f>IF(O167="nulová",K167,0)</f>
        <v>0</v>
      </c>
      <c r="BJ167" s="16" t="s">
        <v>100</v>
      </c>
      <c r="BK167" s="154">
        <f>ROUND(P167*H167,2)</f>
        <v>0</v>
      </c>
      <c r="BL167" s="16" t="s">
        <v>172</v>
      </c>
      <c r="BM167" s="266" t="s">
        <v>273</v>
      </c>
    </row>
    <row r="168" s="2" customFormat="1" ht="14.4" customHeight="1">
      <c r="A168" s="42"/>
      <c r="B168" s="43"/>
      <c r="C168" s="271" t="s">
        <v>274</v>
      </c>
      <c r="D168" s="271" t="s">
        <v>176</v>
      </c>
      <c r="E168" s="272" t="s">
        <v>275</v>
      </c>
      <c r="F168" s="273" t="s">
        <v>276</v>
      </c>
      <c r="G168" s="274" t="s">
        <v>170</v>
      </c>
      <c r="H168" s="275">
        <v>2</v>
      </c>
      <c r="I168" s="276"/>
      <c r="J168" s="277"/>
      <c r="K168" s="278">
        <f>ROUND(P168*H168,2)</f>
        <v>0</v>
      </c>
      <c r="L168" s="273" t="s">
        <v>1</v>
      </c>
      <c r="M168" s="279"/>
      <c r="N168" s="280" t="s">
        <v>1</v>
      </c>
      <c r="O168" s="262" t="s">
        <v>56</v>
      </c>
      <c r="P168" s="263">
        <f>I168+J168</f>
        <v>0</v>
      </c>
      <c r="Q168" s="263">
        <f>ROUND(I168*H168,2)</f>
        <v>0</v>
      </c>
      <c r="R168" s="263">
        <f>ROUND(J168*H168,2)</f>
        <v>0</v>
      </c>
      <c r="S168" s="95"/>
      <c r="T168" s="264">
        <f>S168*H168</f>
        <v>0</v>
      </c>
      <c r="U168" s="264">
        <v>0.012</v>
      </c>
      <c r="V168" s="264">
        <f>U168*H168</f>
        <v>0.024</v>
      </c>
      <c r="W168" s="264">
        <v>0</v>
      </c>
      <c r="X168" s="265">
        <f>W168*H168</f>
        <v>0</v>
      </c>
      <c r="Y168" s="42"/>
      <c r="Z168" s="42"/>
      <c r="AA168" s="42"/>
      <c r="AB168" s="42"/>
      <c r="AC168" s="42"/>
      <c r="AD168" s="42"/>
      <c r="AE168" s="42"/>
      <c r="AR168" s="266" t="s">
        <v>180</v>
      </c>
      <c r="AT168" s="266" t="s">
        <v>176</v>
      </c>
      <c r="AU168" s="266" t="s">
        <v>22</v>
      </c>
      <c r="AY168" s="16" t="s">
        <v>165</v>
      </c>
      <c r="BE168" s="154">
        <f>IF(O168="základní",K168,0)</f>
        <v>0</v>
      </c>
      <c r="BF168" s="154">
        <f>IF(O168="snížená",K168,0)</f>
        <v>0</v>
      </c>
      <c r="BG168" s="154">
        <f>IF(O168="zákl. přenesená",K168,0)</f>
        <v>0</v>
      </c>
      <c r="BH168" s="154">
        <f>IF(O168="sníž. přenesená",K168,0)</f>
        <v>0</v>
      </c>
      <c r="BI168" s="154">
        <f>IF(O168="nulová",K168,0)</f>
        <v>0</v>
      </c>
      <c r="BJ168" s="16" t="s">
        <v>100</v>
      </c>
      <c r="BK168" s="154">
        <f>ROUND(P168*H168,2)</f>
        <v>0</v>
      </c>
      <c r="BL168" s="16" t="s">
        <v>172</v>
      </c>
      <c r="BM168" s="266" t="s">
        <v>277</v>
      </c>
    </row>
    <row r="169" s="2" customFormat="1" ht="14.4" customHeight="1">
      <c r="A169" s="42"/>
      <c r="B169" s="43"/>
      <c r="C169" s="271" t="s">
        <v>278</v>
      </c>
      <c r="D169" s="271" t="s">
        <v>176</v>
      </c>
      <c r="E169" s="272" t="s">
        <v>279</v>
      </c>
      <c r="F169" s="273" t="s">
        <v>280</v>
      </c>
      <c r="G169" s="274" t="s">
        <v>170</v>
      </c>
      <c r="H169" s="275">
        <v>3</v>
      </c>
      <c r="I169" s="276"/>
      <c r="J169" s="277"/>
      <c r="K169" s="278">
        <f>ROUND(P169*H169,2)</f>
        <v>0</v>
      </c>
      <c r="L169" s="273" t="s">
        <v>1</v>
      </c>
      <c r="M169" s="279"/>
      <c r="N169" s="280" t="s">
        <v>1</v>
      </c>
      <c r="O169" s="262" t="s">
        <v>56</v>
      </c>
      <c r="P169" s="263">
        <f>I169+J169</f>
        <v>0</v>
      </c>
      <c r="Q169" s="263">
        <f>ROUND(I169*H169,2)</f>
        <v>0</v>
      </c>
      <c r="R169" s="263">
        <f>ROUND(J169*H169,2)</f>
        <v>0</v>
      </c>
      <c r="S169" s="95"/>
      <c r="T169" s="264">
        <f>S169*H169</f>
        <v>0</v>
      </c>
      <c r="U169" s="264">
        <v>0.012</v>
      </c>
      <c r="V169" s="264">
        <f>U169*H169</f>
        <v>0.036000000000000004</v>
      </c>
      <c r="W169" s="264">
        <v>0</v>
      </c>
      <c r="X169" s="265">
        <f>W169*H169</f>
        <v>0</v>
      </c>
      <c r="Y169" s="42"/>
      <c r="Z169" s="42"/>
      <c r="AA169" s="42"/>
      <c r="AB169" s="42"/>
      <c r="AC169" s="42"/>
      <c r="AD169" s="42"/>
      <c r="AE169" s="42"/>
      <c r="AR169" s="266" t="s">
        <v>180</v>
      </c>
      <c r="AT169" s="266" t="s">
        <v>176</v>
      </c>
      <c r="AU169" s="266" t="s">
        <v>22</v>
      </c>
      <c r="AY169" s="16" t="s">
        <v>165</v>
      </c>
      <c r="BE169" s="154">
        <f>IF(O169="základní",K169,0)</f>
        <v>0</v>
      </c>
      <c r="BF169" s="154">
        <f>IF(O169="snížená",K169,0)</f>
        <v>0</v>
      </c>
      <c r="BG169" s="154">
        <f>IF(O169="zákl. přenesená",K169,0)</f>
        <v>0</v>
      </c>
      <c r="BH169" s="154">
        <f>IF(O169="sníž. přenesená",K169,0)</f>
        <v>0</v>
      </c>
      <c r="BI169" s="154">
        <f>IF(O169="nulová",K169,0)</f>
        <v>0</v>
      </c>
      <c r="BJ169" s="16" t="s">
        <v>100</v>
      </c>
      <c r="BK169" s="154">
        <f>ROUND(P169*H169,2)</f>
        <v>0</v>
      </c>
      <c r="BL169" s="16" t="s">
        <v>172</v>
      </c>
      <c r="BM169" s="266" t="s">
        <v>281</v>
      </c>
    </row>
    <row r="170" s="2" customFormat="1" ht="37.8" customHeight="1">
      <c r="A170" s="42"/>
      <c r="B170" s="43"/>
      <c r="C170" s="254" t="s">
        <v>282</v>
      </c>
      <c r="D170" s="254" t="s">
        <v>167</v>
      </c>
      <c r="E170" s="255" t="s">
        <v>283</v>
      </c>
      <c r="F170" s="256" t="s">
        <v>284</v>
      </c>
      <c r="G170" s="257" t="s">
        <v>170</v>
      </c>
      <c r="H170" s="258">
        <v>324</v>
      </c>
      <c r="I170" s="259"/>
      <c r="J170" s="259"/>
      <c r="K170" s="260">
        <f>ROUND(P170*H170,2)</f>
        <v>0</v>
      </c>
      <c r="L170" s="256" t="s">
        <v>171</v>
      </c>
      <c r="M170" s="45"/>
      <c r="N170" s="261" t="s">
        <v>1</v>
      </c>
      <c r="O170" s="262" t="s">
        <v>56</v>
      </c>
      <c r="P170" s="263">
        <f>I170+J170</f>
        <v>0</v>
      </c>
      <c r="Q170" s="263">
        <f>ROUND(I170*H170,2)</f>
        <v>0</v>
      </c>
      <c r="R170" s="263">
        <f>ROUND(J170*H170,2)</f>
        <v>0</v>
      </c>
      <c r="S170" s="95"/>
      <c r="T170" s="264">
        <f>S170*H170</f>
        <v>0</v>
      </c>
      <c r="U170" s="264">
        <v>0</v>
      </c>
      <c r="V170" s="264">
        <f>U170*H170</f>
        <v>0</v>
      </c>
      <c r="W170" s="264">
        <v>0</v>
      </c>
      <c r="X170" s="265">
        <f>W170*H170</f>
        <v>0</v>
      </c>
      <c r="Y170" s="42"/>
      <c r="Z170" s="42"/>
      <c r="AA170" s="42"/>
      <c r="AB170" s="42"/>
      <c r="AC170" s="42"/>
      <c r="AD170" s="42"/>
      <c r="AE170" s="42"/>
      <c r="AR170" s="266" t="s">
        <v>172</v>
      </c>
      <c r="AT170" s="266" t="s">
        <v>167</v>
      </c>
      <c r="AU170" s="266" t="s">
        <v>22</v>
      </c>
      <c r="AY170" s="16" t="s">
        <v>165</v>
      </c>
      <c r="BE170" s="154">
        <f>IF(O170="základní",K170,0)</f>
        <v>0</v>
      </c>
      <c r="BF170" s="154">
        <f>IF(O170="snížená",K170,0)</f>
        <v>0</v>
      </c>
      <c r="BG170" s="154">
        <f>IF(O170="zákl. přenesená",K170,0)</f>
        <v>0</v>
      </c>
      <c r="BH170" s="154">
        <f>IF(O170="sníž. přenesená",K170,0)</f>
        <v>0</v>
      </c>
      <c r="BI170" s="154">
        <f>IF(O170="nulová",K170,0)</f>
        <v>0</v>
      </c>
      <c r="BJ170" s="16" t="s">
        <v>100</v>
      </c>
      <c r="BK170" s="154">
        <f>ROUND(P170*H170,2)</f>
        <v>0</v>
      </c>
      <c r="BL170" s="16" t="s">
        <v>172</v>
      </c>
      <c r="BM170" s="266" t="s">
        <v>285</v>
      </c>
    </row>
    <row r="171" s="2" customFormat="1">
      <c r="A171" s="42"/>
      <c r="B171" s="43"/>
      <c r="C171" s="44"/>
      <c r="D171" s="267" t="s">
        <v>174</v>
      </c>
      <c r="E171" s="44"/>
      <c r="F171" s="268" t="s">
        <v>286</v>
      </c>
      <c r="G171" s="44"/>
      <c r="H171" s="44"/>
      <c r="I171" s="222"/>
      <c r="J171" s="222"/>
      <c r="K171" s="44"/>
      <c r="L171" s="44"/>
      <c r="M171" s="45"/>
      <c r="N171" s="269"/>
      <c r="O171" s="270"/>
      <c r="P171" s="95"/>
      <c r="Q171" s="95"/>
      <c r="R171" s="95"/>
      <c r="S171" s="95"/>
      <c r="T171" s="95"/>
      <c r="U171" s="95"/>
      <c r="V171" s="95"/>
      <c r="W171" s="95"/>
      <c r="X171" s="96"/>
      <c r="Y171" s="42"/>
      <c r="Z171" s="42"/>
      <c r="AA171" s="42"/>
      <c r="AB171" s="42"/>
      <c r="AC171" s="42"/>
      <c r="AD171" s="42"/>
      <c r="AE171" s="42"/>
      <c r="AT171" s="16" t="s">
        <v>174</v>
      </c>
      <c r="AU171" s="16" t="s">
        <v>22</v>
      </c>
    </row>
    <row r="172" s="2" customFormat="1" ht="14.4" customHeight="1">
      <c r="A172" s="42"/>
      <c r="B172" s="43"/>
      <c r="C172" s="271" t="s">
        <v>287</v>
      </c>
      <c r="D172" s="271" t="s">
        <v>176</v>
      </c>
      <c r="E172" s="272" t="s">
        <v>288</v>
      </c>
      <c r="F172" s="273" t="s">
        <v>289</v>
      </c>
      <c r="G172" s="274" t="s">
        <v>170</v>
      </c>
      <c r="H172" s="275">
        <v>324</v>
      </c>
      <c r="I172" s="276"/>
      <c r="J172" s="277"/>
      <c r="K172" s="278">
        <f>ROUND(P172*H172,2)</f>
        <v>0</v>
      </c>
      <c r="L172" s="273" t="s">
        <v>1</v>
      </c>
      <c r="M172" s="279"/>
      <c r="N172" s="280" t="s">
        <v>1</v>
      </c>
      <c r="O172" s="262" t="s">
        <v>56</v>
      </c>
      <c r="P172" s="263">
        <f>I172+J172</f>
        <v>0</v>
      </c>
      <c r="Q172" s="263">
        <f>ROUND(I172*H172,2)</f>
        <v>0</v>
      </c>
      <c r="R172" s="263">
        <f>ROUND(J172*H172,2)</f>
        <v>0</v>
      </c>
      <c r="S172" s="95"/>
      <c r="T172" s="264">
        <f>S172*H172</f>
        <v>0</v>
      </c>
      <c r="U172" s="264">
        <v>0.0030000000000000001</v>
      </c>
      <c r="V172" s="264">
        <f>U172*H172</f>
        <v>0.97199999999999998</v>
      </c>
      <c r="W172" s="264">
        <v>0</v>
      </c>
      <c r="X172" s="265">
        <f>W172*H172</f>
        <v>0</v>
      </c>
      <c r="Y172" s="42"/>
      <c r="Z172" s="42"/>
      <c r="AA172" s="42"/>
      <c r="AB172" s="42"/>
      <c r="AC172" s="42"/>
      <c r="AD172" s="42"/>
      <c r="AE172" s="42"/>
      <c r="AR172" s="266" t="s">
        <v>180</v>
      </c>
      <c r="AT172" s="266" t="s">
        <v>176</v>
      </c>
      <c r="AU172" s="266" t="s">
        <v>22</v>
      </c>
      <c r="AY172" s="16" t="s">
        <v>165</v>
      </c>
      <c r="BE172" s="154">
        <f>IF(O172="základní",K172,0)</f>
        <v>0</v>
      </c>
      <c r="BF172" s="154">
        <f>IF(O172="snížená",K172,0)</f>
        <v>0</v>
      </c>
      <c r="BG172" s="154">
        <f>IF(O172="zákl. přenesená",K172,0)</f>
        <v>0</v>
      </c>
      <c r="BH172" s="154">
        <f>IF(O172="sníž. přenesená",K172,0)</f>
        <v>0</v>
      </c>
      <c r="BI172" s="154">
        <f>IF(O172="nulová",K172,0)</f>
        <v>0</v>
      </c>
      <c r="BJ172" s="16" t="s">
        <v>100</v>
      </c>
      <c r="BK172" s="154">
        <f>ROUND(P172*H172,2)</f>
        <v>0</v>
      </c>
      <c r="BL172" s="16" t="s">
        <v>172</v>
      </c>
      <c r="BM172" s="266" t="s">
        <v>290</v>
      </c>
    </row>
    <row r="173" s="2" customFormat="1" ht="24.15" customHeight="1">
      <c r="A173" s="42"/>
      <c r="B173" s="43"/>
      <c r="C173" s="254" t="s">
        <v>291</v>
      </c>
      <c r="D173" s="254" t="s">
        <v>167</v>
      </c>
      <c r="E173" s="255" t="s">
        <v>292</v>
      </c>
      <c r="F173" s="256" t="s">
        <v>293</v>
      </c>
      <c r="G173" s="257" t="s">
        <v>170</v>
      </c>
      <c r="H173" s="258">
        <v>8</v>
      </c>
      <c r="I173" s="259"/>
      <c r="J173" s="259"/>
      <c r="K173" s="260">
        <f>ROUND(P173*H173,2)</f>
        <v>0</v>
      </c>
      <c r="L173" s="256" t="s">
        <v>171</v>
      </c>
      <c r="M173" s="45"/>
      <c r="N173" s="261" t="s">
        <v>1</v>
      </c>
      <c r="O173" s="262" t="s">
        <v>56</v>
      </c>
      <c r="P173" s="263">
        <f>I173+J173</f>
        <v>0</v>
      </c>
      <c r="Q173" s="263">
        <f>ROUND(I173*H173,2)</f>
        <v>0</v>
      </c>
      <c r="R173" s="263">
        <f>ROUND(J173*H173,2)</f>
        <v>0</v>
      </c>
      <c r="S173" s="95"/>
      <c r="T173" s="264">
        <f>S173*H173</f>
        <v>0</v>
      </c>
      <c r="U173" s="264">
        <v>0</v>
      </c>
      <c r="V173" s="264">
        <f>U173*H173</f>
        <v>0</v>
      </c>
      <c r="W173" s="264">
        <v>0</v>
      </c>
      <c r="X173" s="265">
        <f>W173*H173</f>
        <v>0</v>
      </c>
      <c r="Y173" s="42"/>
      <c r="Z173" s="42"/>
      <c r="AA173" s="42"/>
      <c r="AB173" s="42"/>
      <c r="AC173" s="42"/>
      <c r="AD173" s="42"/>
      <c r="AE173" s="42"/>
      <c r="AR173" s="266" t="s">
        <v>172</v>
      </c>
      <c r="AT173" s="266" t="s">
        <v>167</v>
      </c>
      <c r="AU173" s="266" t="s">
        <v>22</v>
      </c>
      <c r="AY173" s="16" t="s">
        <v>165</v>
      </c>
      <c r="BE173" s="154">
        <f>IF(O173="základní",K173,0)</f>
        <v>0</v>
      </c>
      <c r="BF173" s="154">
        <f>IF(O173="snížená",K173,0)</f>
        <v>0</v>
      </c>
      <c r="BG173" s="154">
        <f>IF(O173="zákl. přenesená",K173,0)</f>
        <v>0</v>
      </c>
      <c r="BH173" s="154">
        <f>IF(O173="sníž. přenesená",K173,0)</f>
        <v>0</v>
      </c>
      <c r="BI173" s="154">
        <f>IF(O173="nulová",K173,0)</f>
        <v>0</v>
      </c>
      <c r="BJ173" s="16" t="s">
        <v>100</v>
      </c>
      <c r="BK173" s="154">
        <f>ROUND(P173*H173,2)</f>
        <v>0</v>
      </c>
      <c r="BL173" s="16" t="s">
        <v>172</v>
      </c>
      <c r="BM173" s="266" t="s">
        <v>294</v>
      </c>
    </row>
    <row r="174" s="2" customFormat="1">
      <c r="A174" s="42"/>
      <c r="B174" s="43"/>
      <c r="C174" s="44"/>
      <c r="D174" s="267" t="s">
        <v>174</v>
      </c>
      <c r="E174" s="44"/>
      <c r="F174" s="268" t="s">
        <v>295</v>
      </c>
      <c r="G174" s="44"/>
      <c r="H174" s="44"/>
      <c r="I174" s="222"/>
      <c r="J174" s="222"/>
      <c r="K174" s="44"/>
      <c r="L174" s="44"/>
      <c r="M174" s="45"/>
      <c r="N174" s="269"/>
      <c r="O174" s="270"/>
      <c r="P174" s="95"/>
      <c r="Q174" s="95"/>
      <c r="R174" s="95"/>
      <c r="S174" s="95"/>
      <c r="T174" s="95"/>
      <c r="U174" s="95"/>
      <c r="V174" s="95"/>
      <c r="W174" s="95"/>
      <c r="X174" s="96"/>
      <c r="Y174" s="42"/>
      <c r="Z174" s="42"/>
      <c r="AA174" s="42"/>
      <c r="AB174" s="42"/>
      <c r="AC174" s="42"/>
      <c r="AD174" s="42"/>
      <c r="AE174" s="42"/>
      <c r="AT174" s="16" t="s">
        <v>174</v>
      </c>
      <c r="AU174" s="16" t="s">
        <v>22</v>
      </c>
    </row>
    <row r="175" s="2" customFormat="1" ht="24.15" customHeight="1">
      <c r="A175" s="42"/>
      <c r="B175" s="43"/>
      <c r="C175" s="254" t="s">
        <v>296</v>
      </c>
      <c r="D175" s="254" t="s">
        <v>167</v>
      </c>
      <c r="E175" s="255" t="s">
        <v>297</v>
      </c>
      <c r="F175" s="256" t="s">
        <v>298</v>
      </c>
      <c r="G175" s="257" t="s">
        <v>299</v>
      </c>
      <c r="H175" s="258">
        <v>37</v>
      </c>
      <c r="I175" s="259"/>
      <c r="J175" s="259"/>
      <c r="K175" s="260">
        <f>ROUND(P175*H175,2)</f>
        <v>0</v>
      </c>
      <c r="L175" s="256" t="s">
        <v>171</v>
      </c>
      <c r="M175" s="45"/>
      <c r="N175" s="261" t="s">
        <v>1</v>
      </c>
      <c r="O175" s="262" t="s">
        <v>56</v>
      </c>
      <c r="P175" s="263">
        <f>I175+J175</f>
        <v>0</v>
      </c>
      <c r="Q175" s="263">
        <f>ROUND(I175*H175,2)</f>
        <v>0</v>
      </c>
      <c r="R175" s="263">
        <f>ROUND(J175*H175,2)</f>
        <v>0</v>
      </c>
      <c r="S175" s="95"/>
      <c r="T175" s="264">
        <f>S175*H175</f>
        <v>0</v>
      </c>
      <c r="U175" s="264">
        <v>0</v>
      </c>
      <c r="V175" s="264">
        <f>U175*H175</f>
        <v>0</v>
      </c>
      <c r="W175" s="264">
        <v>0</v>
      </c>
      <c r="X175" s="265">
        <f>W175*H175</f>
        <v>0</v>
      </c>
      <c r="Y175" s="42"/>
      <c r="Z175" s="42"/>
      <c r="AA175" s="42"/>
      <c r="AB175" s="42"/>
      <c r="AC175" s="42"/>
      <c r="AD175" s="42"/>
      <c r="AE175" s="42"/>
      <c r="AR175" s="266" t="s">
        <v>172</v>
      </c>
      <c r="AT175" s="266" t="s">
        <v>167</v>
      </c>
      <c r="AU175" s="266" t="s">
        <v>22</v>
      </c>
      <c r="AY175" s="16" t="s">
        <v>165</v>
      </c>
      <c r="BE175" s="154">
        <f>IF(O175="základní",K175,0)</f>
        <v>0</v>
      </c>
      <c r="BF175" s="154">
        <f>IF(O175="snížená",K175,0)</f>
        <v>0</v>
      </c>
      <c r="BG175" s="154">
        <f>IF(O175="zákl. přenesená",K175,0)</f>
        <v>0</v>
      </c>
      <c r="BH175" s="154">
        <f>IF(O175="sníž. přenesená",K175,0)</f>
        <v>0</v>
      </c>
      <c r="BI175" s="154">
        <f>IF(O175="nulová",K175,0)</f>
        <v>0</v>
      </c>
      <c r="BJ175" s="16" t="s">
        <v>100</v>
      </c>
      <c r="BK175" s="154">
        <f>ROUND(P175*H175,2)</f>
        <v>0</v>
      </c>
      <c r="BL175" s="16" t="s">
        <v>172</v>
      </c>
      <c r="BM175" s="266" t="s">
        <v>300</v>
      </c>
    </row>
    <row r="176" s="2" customFormat="1">
      <c r="A176" s="42"/>
      <c r="B176" s="43"/>
      <c r="C176" s="44"/>
      <c r="D176" s="267" t="s">
        <v>174</v>
      </c>
      <c r="E176" s="44"/>
      <c r="F176" s="268" t="s">
        <v>295</v>
      </c>
      <c r="G176" s="44"/>
      <c r="H176" s="44"/>
      <c r="I176" s="222"/>
      <c r="J176" s="222"/>
      <c r="K176" s="44"/>
      <c r="L176" s="44"/>
      <c r="M176" s="45"/>
      <c r="N176" s="269"/>
      <c r="O176" s="270"/>
      <c r="P176" s="95"/>
      <c r="Q176" s="95"/>
      <c r="R176" s="95"/>
      <c r="S176" s="95"/>
      <c r="T176" s="95"/>
      <c r="U176" s="95"/>
      <c r="V176" s="95"/>
      <c r="W176" s="95"/>
      <c r="X176" s="96"/>
      <c r="Y176" s="42"/>
      <c r="Z176" s="42"/>
      <c r="AA176" s="42"/>
      <c r="AB176" s="42"/>
      <c r="AC176" s="42"/>
      <c r="AD176" s="42"/>
      <c r="AE176" s="42"/>
      <c r="AT176" s="16" t="s">
        <v>174</v>
      </c>
      <c r="AU176" s="16" t="s">
        <v>22</v>
      </c>
    </row>
    <row r="177" s="2" customFormat="1" ht="24.15" customHeight="1">
      <c r="A177" s="42"/>
      <c r="B177" s="43"/>
      <c r="C177" s="254" t="s">
        <v>301</v>
      </c>
      <c r="D177" s="254" t="s">
        <v>167</v>
      </c>
      <c r="E177" s="255" t="s">
        <v>302</v>
      </c>
      <c r="F177" s="256" t="s">
        <v>303</v>
      </c>
      <c r="G177" s="257" t="s">
        <v>299</v>
      </c>
      <c r="H177" s="258">
        <v>30.100000000000001</v>
      </c>
      <c r="I177" s="259"/>
      <c r="J177" s="259"/>
      <c r="K177" s="260">
        <f>ROUND(P177*H177,2)</f>
        <v>0</v>
      </c>
      <c r="L177" s="256" t="s">
        <v>171</v>
      </c>
      <c r="M177" s="45"/>
      <c r="N177" s="261" t="s">
        <v>1</v>
      </c>
      <c r="O177" s="262" t="s">
        <v>56</v>
      </c>
      <c r="P177" s="263">
        <f>I177+J177</f>
        <v>0</v>
      </c>
      <c r="Q177" s="263">
        <f>ROUND(I177*H177,2)</f>
        <v>0</v>
      </c>
      <c r="R177" s="263">
        <f>ROUND(J177*H177,2)</f>
        <v>0</v>
      </c>
      <c r="S177" s="95"/>
      <c r="T177" s="264">
        <f>S177*H177</f>
        <v>0</v>
      </c>
      <c r="U177" s="264">
        <v>0</v>
      </c>
      <c r="V177" s="264">
        <f>U177*H177</f>
        <v>0</v>
      </c>
      <c r="W177" s="264">
        <v>0</v>
      </c>
      <c r="X177" s="265">
        <f>W177*H177</f>
        <v>0</v>
      </c>
      <c r="Y177" s="42"/>
      <c r="Z177" s="42"/>
      <c r="AA177" s="42"/>
      <c r="AB177" s="42"/>
      <c r="AC177" s="42"/>
      <c r="AD177" s="42"/>
      <c r="AE177" s="42"/>
      <c r="AR177" s="266" t="s">
        <v>172</v>
      </c>
      <c r="AT177" s="266" t="s">
        <v>167</v>
      </c>
      <c r="AU177" s="266" t="s">
        <v>22</v>
      </c>
      <c r="AY177" s="16" t="s">
        <v>165</v>
      </c>
      <c r="BE177" s="154">
        <f>IF(O177="základní",K177,0)</f>
        <v>0</v>
      </c>
      <c r="BF177" s="154">
        <f>IF(O177="snížená",K177,0)</f>
        <v>0</v>
      </c>
      <c r="BG177" s="154">
        <f>IF(O177="zákl. přenesená",K177,0)</f>
        <v>0</v>
      </c>
      <c r="BH177" s="154">
        <f>IF(O177="sníž. přenesená",K177,0)</f>
        <v>0</v>
      </c>
      <c r="BI177" s="154">
        <f>IF(O177="nulová",K177,0)</f>
        <v>0</v>
      </c>
      <c r="BJ177" s="16" t="s">
        <v>100</v>
      </c>
      <c r="BK177" s="154">
        <f>ROUND(P177*H177,2)</f>
        <v>0</v>
      </c>
      <c r="BL177" s="16" t="s">
        <v>172</v>
      </c>
      <c r="BM177" s="266" t="s">
        <v>304</v>
      </c>
    </row>
    <row r="178" s="2" customFormat="1">
      <c r="A178" s="42"/>
      <c r="B178" s="43"/>
      <c r="C178" s="44"/>
      <c r="D178" s="267" t="s">
        <v>174</v>
      </c>
      <c r="E178" s="44"/>
      <c r="F178" s="268" t="s">
        <v>305</v>
      </c>
      <c r="G178" s="44"/>
      <c r="H178" s="44"/>
      <c r="I178" s="222"/>
      <c r="J178" s="222"/>
      <c r="K178" s="44"/>
      <c r="L178" s="44"/>
      <c r="M178" s="45"/>
      <c r="N178" s="269"/>
      <c r="O178" s="270"/>
      <c r="P178" s="95"/>
      <c r="Q178" s="95"/>
      <c r="R178" s="95"/>
      <c r="S178" s="95"/>
      <c r="T178" s="95"/>
      <c r="U178" s="95"/>
      <c r="V178" s="95"/>
      <c r="W178" s="95"/>
      <c r="X178" s="96"/>
      <c r="Y178" s="42"/>
      <c r="Z178" s="42"/>
      <c r="AA178" s="42"/>
      <c r="AB178" s="42"/>
      <c r="AC178" s="42"/>
      <c r="AD178" s="42"/>
      <c r="AE178" s="42"/>
      <c r="AT178" s="16" t="s">
        <v>174</v>
      </c>
      <c r="AU178" s="16" t="s">
        <v>22</v>
      </c>
    </row>
    <row r="179" s="2" customFormat="1" ht="24.15" customHeight="1">
      <c r="A179" s="42"/>
      <c r="B179" s="43"/>
      <c r="C179" s="254" t="s">
        <v>306</v>
      </c>
      <c r="D179" s="254" t="s">
        <v>167</v>
      </c>
      <c r="E179" s="255" t="s">
        <v>307</v>
      </c>
      <c r="F179" s="256" t="s">
        <v>308</v>
      </c>
      <c r="G179" s="257" t="s">
        <v>170</v>
      </c>
      <c r="H179" s="258">
        <v>8</v>
      </c>
      <c r="I179" s="259"/>
      <c r="J179" s="259"/>
      <c r="K179" s="260">
        <f>ROUND(P179*H179,2)</f>
        <v>0</v>
      </c>
      <c r="L179" s="256" t="s">
        <v>171</v>
      </c>
      <c r="M179" s="45"/>
      <c r="N179" s="261" t="s">
        <v>1</v>
      </c>
      <c r="O179" s="262" t="s">
        <v>56</v>
      </c>
      <c r="P179" s="263">
        <f>I179+J179</f>
        <v>0</v>
      </c>
      <c r="Q179" s="263">
        <f>ROUND(I179*H179,2)</f>
        <v>0</v>
      </c>
      <c r="R179" s="263">
        <f>ROUND(J179*H179,2)</f>
        <v>0</v>
      </c>
      <c r="S179" s="95"/>
      <c r="T179" s="264">
        <f>S179*H179</f>
        <v>0</v>
      </c>
      <c r="U179" s="264">
        <v>6.0000000000000002E-05</v>
      </c>
      <c r="V179" s="264">
        <f>U179*H179</f>
        <v>0.00048000000000000001</v>
      </c>
      <c r="W179" s="264">
        <v>0</v>
      </c>
      <c r="X179" s="265">
        <f>W179*H179</f>
        <v>0</v>
      </c>
      <c r="Y179" s="42"/>
      <c r="Z179" s="42"/>
      <c r="AA179" s="42"/>
      <c r="AB179" s="42"/>
      <c r="AC179" s="42"/>
      <c r="AD179" s="42"/>
      <c r="AE179" s="42"/>
      <c r="AR179" s="266" t="s">
        <v>172</v>
      </c>
      <c r="AT179" s="266" t="s">
        <v>167</v>
      </c>
      <c r="AU179" s="266" t="s">
        <v>22</v>
      </c>
      <c r="AY179" s="16" t="s">
        <v>165</v>
      </c>
      <c r="BE179" s="154">
        <f>IF(O179="základní",K179,0)</f>
        <v>0</v>
      </c>
      <c r="BF179" s="154">
        <f>IF(O179="snížená",K179,0)</f>
        <v>0</v>
      </c>
      <c r="BG179" s="154">
        <f>IF(O179="zákl. přenesená",K179,0)</f>
        <v>0</v>
      </c>
      <c r="BH179" s="154">
        <f>IF(O179="sníž. přenesená",K179,0)</f>
        <v>0</v>
      </c>
      <c r="BI179" s="154">
        <f>IF(O179="nulová",K179,0)</f>
        <v>0</v>
      </c>
      <c r="BJ179" s="16" t="s">
        <v>100</v>
      </c>
      <c r="BK179" s="154">
        <f>ROUND(P179*H179,2)</f>
        <v>0</v>
      </c>
      <c r="BL179" s="16" t="s">
        <v>172</v>
      </c>
      <c r="BM179" s="266" t="s">
        <v>309</v>
      </c>
    </row>
    <row r="180" s="2" customFormat="1">
      <c r="A180" s="42"/>
      <c r="B180" s="43"/>
      <c r="C180" s="44"/>
      <c r="D180" s="267" t="s">
        <v>174</v>
      </c>
      <c r="E180" s="44"/>
      <c r="F180" s="268" t="s">
        <v>310</v>
      </c>
      <c r="G180" s="44"/>
      <c r="H180" s="44"/>
      <c r="I180" s="222"/>
      <c r="J180" s="222"/>
      <c r="K180" s="44"/>
      <c r="L180" s="44"/>
      <c r="M180" s="45"/>
      <c r="N180" s="269"/>
      <c r="O180" s="270"/>
      <c r="P180" s="95"/>
      <c r="Q180" s="95"/>
      <c r="R180" s="95"/>
      <c r="S180" s="95"/>
      <c r="T180" s="95"/>
      <c r="U180" s="95"/>
      <c r="V180" s="95"/>
      <c r="W180" s="95"/>
      <c r="X180" s="96"/>
      <c r="Y180" s="42"/>
      <c r="Z180" s="42"/>
      <c r="AA180" s="42"/>
      <c r="AB180" s="42"/>
      <c r="AC180" s="42"/>
      <c r="AD180" s="42"/>
      <c r="AE180" s="42"/>
      <c r="AT180" s="16" t="s">
        <v>174</v>
      </c>
      <c r="AU180" s="16" t="s">
        <v>22</v>
      </c>
    </row>
    <row r="181" s="2" customFormat="1" ht="24.15" customHeight="1">
      <c r="A181" s="42"/>
      <c r="B181" s="43"/>
      <c r="C181" s="271" t="s">
        <v>311</v>
      </c>
      <c r="D181" s="271" t="s">
        <v>176</v>
      </c>
      <c r="E181" s="272" t="s">
        <v>312</v>
      </c>
      <c r="F181" s="273" t="s">
        <v>313</v>
      </c>
      <c r="G181" s="274" t="s">
        <v>170</v>
      </c>
      <c r="H181" s="275">
        <v>24</v>
      </c>
      <c r="I181" s="276"/>
      <c r="J181" s="277"/>
      <c r="K181" s="278">
        <f>ROUND(P181*H181,2)</f>
        <v>0</v>
      </c>
      <c r="L181" s="273" t="s">
        <v>171</v>
      </c>
      <c r="M181" s="279"/>
      <c r="N181" s="280" t="s">
        <v>1</v>
      </c>
      <c r="O181" s="262" t="s">
        <v>56</v>
      </c>
      <c r="P181" s="263">
        <f>I181+J181</f>
        <v>0</v>
      </c>
      <c r="Q181" s="263">
        <f>ROUND(I181*H181,2)</f>
        <v>0</v>
      </c>
      <c r="R181" s="263">
        <f>ROUND(J181*H181,2)</f>
        <v>0</v>
      </c>
      <c r="S181" s="95"/>
      <c r="T181" s="264">
        <f>S181*H181</f>
        <v>0</v>
      </c>
      <c r="U181" s="264">
        <v>0.0070899999999999999</v>
      </c>
      <c r="V181" s="264">
        <f>U181*H181</f>
        <v>0.17016000000000001</v>
      </c>
      <c r="W181" s="264">
        <v>0</v>
      </c>
      <c r="X181" s="265">
        <f>W181*H181</f>
        <v>0</v>
      </c>
      <c r="Y181" s="42"/>
      <c r="Z181" s="42"/>
      <c r="AA181" s="42"/>
      <c r="AB181" s="42"/>
      <c r="AC181" s="42"/>
      <c r="AD181" s="42"/>
      <c r="AE181" s="42"/>
      <c r="AR181" s="266" t="s">
        <v>180</v>
      </c>
      <c r="AT181" s="266" t="s">
        <v>176</v>
      </c>
      <c r="AU181" s="266" t="s">
        <v>22</v>
      </c>
      <c r="AY181" s="16" t="s">
        <v>165</v>
      </c>
      <c r="BE181" s="154">
        <f>IF(O181="základní",K181,0)</f>
        <v>0</v>
      </c>
      <c r="BF181" s="154">
        <f>IF(O181="snížená",K181,0)</f>
        <v>0</v>
      </c>
      <c r="BG181" s="154">
        <f>IF(O181="zákl. přenesená",K181,0)</f>
        <v>0</v>
      </c>
      <c r="BH181" s="154">
        <f>IF(O181="sníž. přenesená",K181,0)</f>
        <v>0</v>
      </c>
      <c r="BI181" s="154">
        <f>IF(O181="nulová",K181,0)</f>
        <v>0</v>
      </c>
      <c r="BJ181" s="16" t="s">
        <v>100</v>
      </c>
      <c r="BK181" s="154">
        <f>ROUND(P181*H181,2)</f>
        <v>0</v>
      </c>
      <c r="BL181" s="16" t="s">
        <v>172</v>
      </c>
      <c r="BM181" s="266" t="s">
        <v>314</v>
      </c>
    </row>
    <row r="182" s="13" customFormat="1">
      <c r="A182" s="13"/>
      <c r="B182" s="281"/>
      <c r="C182" s="282"/>
      <c r="D182" s="267" t="s">
        <v>184</v>
      </c>
      <c r="E182" s="283" t="s">
        <v>1</v>
      </c>
      <c r="F182" s="284" t="s">
        <v>315</v>
      </c>
      <c r="G182" s="282"/>
      <c r="H182" s="285">
        <v>24</v>
      </c>
      <c r="I182" s="286"/>
      <c r="J182" s="286"/>
      <c r="K182" s="282"/>
      <c r="L182" s="282"/>
      <c r="M182" s="287"/>
      <c r="N182" s="288"/>
      <c r="O182" s="289"/>
      <c r="P182" s="289"/>
      <c r="Q182" s="289"/>
      <c r="R182" s="289"/>
      <c r="S182" s="289"/>
      <c r="T182" s="289"/>
      <c r="U182" s="289"/>
      <c r="V182" s="289"/>
      <c r="W182" s="289"/>
      <c r="X182" s="290"/>
      <c r="Y182" s="13"/>
      <c r="Z182" s="13"/>
      <c r="AA182" s="13"/>
      <c r="AB182" s="13"/>
      <c r="AC182" s="13"/>
      <c r="AD182" s="13"/>
      <c r="AE182" s="13"/>
      <c r="AT182" s="291" t="s">
        <v>184</v>
      </c>
      <c r="AU182" s="291" t="s">
        <v>22</v>
      </c>
      <c r="AV182" s="13" t="s">
        <v>22</v>
      </c>
      <c r="AW182" s="13" t="s">
        <v>5</v>
      </c>
      <c r="AX182" s="13" t="s">
        <v>100</v>
      </c>
      <c r="AY182" s="291" t="s">
        <v>165</v>
      </c>
    </row>
    <row r="183" s="2" customFormat="1" ht="24.15" customHeight="1">
      <c r="A183" s="42"/>
      <c r="B183" s="43"/>
      <c r="C183" s="271" t="s">
        <v>316</v>
      </c>
      <c r="D183" s="271" t="s">
        <v>176</v>
      </c>
      <c r="E183" s="272" t="s">
        <v>317</v>
      </c>
      <c r="F183" s="273" t="s">
        <v>318</v>
      </c>
      <c r="G183" s="274" t="s">
        <v>170</v>
      </c>
      <c r="H183" s="275">
        <v>24</v>
      </c>
      <c r="I183" s="276"/>
      <c r="J183" s="277"/>
      <c r="K183" s="278">
        <f>ROUND(P183*H183,2)</f>
        <v>0</v>
      </c>
      <c r="L183" s="273" t="s">
        <v>1</v>
      </c>
      <c r="M183" s="279"/>
      <c r="N183" s="280" t="s">
        <v>1</v>
      </c>
      <c r="O183" s="262" t="s">
        <v>56</v>
      </c>
      <c r="P183" s="263">
        <f>I183+J183</f>
        <v>0</v>
      </c>
      <c r="Q183" s="263">
        <f>ROUND(I183*H183,2)</f>
        <v>0</v>
      </c>
      <c r="R183" s="263">
        <f>ROUND(J183*H183,2)</f>
        <v>0</v>
      </c>
      <c r="S183" s="95"/>
      <c r="T183" s="264">
        <f>S183*H183</f>
        <v>0</v>
      </c>
      <c r="U183" s="264">
        <v>0.002</v>
      </c>
      <c r="V183" s="264">
        <f>U183*H183</f>
        <v>0.048000000000000001</v>
      </c>
      <c r="W183" s="264">
        <v>0</v>
      </c>
      <c r="X183" s="265">
        <f>W183*H183</f>
        <v>0</v>
      </c>
      <c r="Y183" s="42"/>
      <c r="Z183" s="42"/>
      <c r="AA183" s="42"/>
      <c r="AB183" s="42"/>
      <c r="AC183" s="42"/>
      <c r="AD183" s="42"/>
      <c r="AE183" s="42"/>
      <c r="AR183" s="266" t="s">
        <v>180</v>
      </c>
      <c r="AT183" s="266" t="s">
        <v>176</v>
      </c>
      <c r="AU183" s="266" t="s">
        <v>22</v>
      </c>
      <c r="AY183" s="16" t="s">
        <v>165</v>
      </c>
      <c r="BE183" s="154">
        <f>IF(O183="základní",K183,0)</f>
        <v>0</v>
      </c>
      <c r="BF183" s="154">
        <f>IF(O183="snížená",K183,0)</f>
        <v>0</v>
      </c>
      <c r="BG183" s="154">
        <f>IF(O183="zákl. přenesená",K183,0)</f>
        <v>0</v>
      </c>
      <c r="BH183" s="154">
        <f>IF(O183="sníž. přenesená",K183,0)</f>
        <v>0</v>
      </c>
      <c r="BI183" s="154">
        <f>IF(O183="nulová",K183,0)</f>
        <v>0</v>
      </c>
      <c r="BJ183" s="16" t="s">
        <v>100</v>
      </c>
      <c r="BK183" s="154">
        <f>ROUND(P183*H183,2)</f>
        <v>0</v>
      </c>
      <c r="BL183" s="16" t="s">
        <v>172</v>
      </c>
      <c r="BM183" s="266" t="s">
        <v>319</v>
      </c>
    </row>
    <row r="184" s="13" customFormat="1">
      <c r="A184" s="13"/>
      <c r="B184" s="281"/>
      <c r="C184" s="282"/>
      <c r="D184" s="267" t="s">
        <v>184</v>
      </c>
      <c r="E184" s="283" t="s">
        <v>1</v>
      </c>
      <c r="F184" s="284" t="s">
        <v>315</v>
      </c>
      <c r="G184" s="282"/>
      <c r="H184" s="285">
        <v>24</v>
      </c>
      <c r="I184" s="286"/>
      <c r="J184" s="286"/>
      <c r="K184" s="282"/>
      <c r="L184" s="282"/>
      <c r="M184" s="287"/>
      <c r="N184" s="288"/>
      <c r="O184" s="289"/>
      <c r="P184" s="289"/>
      <c r="Q184" s="289"/>
      <c r="R184" s="289"/>
      <c r="S184" s="289"/>
      <c r="T184" s="289"/>
      <c r="U184" s="289"/>
      <c r="V184" s="289"/>
      <c r="W184" s="289"/>
      <c r="X184" s="290"/>
      <c r="Y184" s="13"/>
      <c r="Z184" s="13"/>
      <c r="AA184" s="13"/>
      <c r="AB184" s="13"/>
      <c r="AC184" s="13"/>
      <c r="AD184" s="13"/>
      <c r="AE184" s="13"/>
      <c r="AT184" s="291" t="s">
        <v>184</v>
      </c>
      <c r="AU184" s="291" t="s">
        <v>22</v>
      </c>
      <c r="AV184" s="13" t="s">
        <v>22</v>
      </c>
      <c r="AW184" s="13" t="s">
        <v>5</v>
      </c>
      <c r="AX184" s="13" t="s">
        <v>100</v>
      </c>
      <c r="AY184" s="291" t="s">
        <v>165</v>
      </c>
    </row>
    <row r="185" s="2" customFormat="1" ht="14.4" customHeight="1">
      <c r="A185" s="42"/>
      <c r="B185" s="43"/>
      <c r="C185" s="271" t="s">
        <v>320</v>
      </c>
      <c r="D185" s="271" t="s">
        <v>176</v>
      </c>
      <c r="E185" s="272" t="s">
        <v>321</v>
      </c>
      <c r="F185" s="273" t="s">
        <v>322</v>
      </c>
      <c r="G185" s="274" t="s">
        <v>323</v>
      </c>
      <c r="H185" s="275">
        <v>16.800000000000001</v>
      </c>
      <c r="I185" s="276"/>
      <c r="J185" s="277"/>
      <c r="K185" s="278">
        <f>ROUND(P185*H185,2)</f>
        <v>0</v>
      </c>
      <c r="L185" s="273" t="s">
        <v>1</v>
      </c>
      <c r="M185" s="279"/>
      <c r="N185" s="280" t="s">
        <v>1</v>
      </c>
      <c r="O185" s="262" t="s">
        <v>56</v>
      </c>
      <c r="P185" s="263">
        <f>I185+J185</f>
        <v>0</v>
      </c>
      <c r="Q185" s="263">
        <f>ROUND(I185*H185,2)</f>
        <v>0</v>
      </c>
      <c r="R185" s="263">
        <f>ROUND(J185*H185,2)</f>
        <v>0</v>
      </c>
      <c r="S185" s="95"/>
      <c r="T185" s="264">
        <f>S185*H185</f>
        <v>0</v>
      </c>
      <c r="U185" s="264">
        <v>0.00010000000000000001</v>
      </c>
      <c r="V185" s="264">
        <f>U185*H185</f>
        <v>0.0016800000000000001</v>
      </c>
      <c r="W185" s="264">
        <v>0</v>
      </c>
      <c r="X185" s="265">
        <f>W185*H185</f>
        <v>0</v>
      </c>
      <c r="Y185" s="42"/>
      <c r="Z185" s="42"/>
      <c r="AA185" s="42"/>
      <c r="AB185" s="42"/>
      <c r="AC185" s="42"/>
      <c r="AD185" s="42"/>
      <c r="AE185" s="42"/>
      <c r="AR185" s="266" t="s">
        <v>180</v>
      </c>
      <c r="AT185" s="266" t="s">
        <v>176</v>
      </c>
      <c r="AU185" s="266" t="s">
        <v>22</v>
      </c>
      <c r="AY185" s="16" t="s">
        <v>165</v>
      </c>
      <c r="BE185" s="154">
        <f>IF(O185="základní",K185,0)</f>
        <v>0</v>
      </c>
      <c r="BF185" s="154">
        <f>IF(O185="snížená",K185,0)</f>
        <v>0</v>
      </c>
      <c r="BG185" s="154">
        <f>IF(O185="zákl. přenesená",K185,0)</f>
        <v>0</v>
      </c>
      <c r="BH185" s="154">
        <f>IF(O185="sníž. přenesená",K185,0)</f>
        <v>0</v>
      </c>
      <c r="BI185" s="154">
        <f>IF(O185="nulová",K185,0)</f>
        <v>0</v>
      </c>
      <c r="BJ185" s="16" t="s">
        <v>100</v>
      </c>
      <c r="BK185" s="154">
        <f>ROUND(P185*H185,2)</f>
        <v>0</v>
      </c>
      <c r="BL185" s="16" t="s">
        <v>172</v>
      </c>
      <c r="BM185" s="266" t="s">
        <v>324</v>
      </c>
    </row>
    <row r="186" s="13" customFormat="1">
      <c r="A186" s="13"/>
      <c r="B186" s="281"/>
      <c r="C186" s="282"/>
      <c r="D186" s="267" t="s">
        <v>184</v>
      </c>
      <c r="E186" s="283" t="s">
        <v>1</v>
      </c>
      <c r="F186" s="284" t="s">
        <v>325</v>
      </c>
      <c r="G186" s="282"/>
      <c r="H186" s="285">
        <v>16.800000000000001</v>
      </c>
      <c r="I186" s="286"/>
      <c r="J186" s="286"/>
      <c r="K186" s="282"/>
      <c r="L186" s="282"/>
      <c r="M186" s="287"/>
      <c r="N186" s="288"/>
      <c r="O186" s="289"/>
      <c r="P186" s="289"/>
      <c r="Q186" s="289"/>
      <c r="R186" s="289"/>
      <c r="S186" s="289"/>
      <c r="T186" s="289"/>
      <c r="U186" s="289"/>
      <c r="V186" s="289"/>
      <c r="W186" s="289"/>
      <c r="X186" s="290"/>
      <c r="Y186" s="13"/>
      <c r="Z186" s="13"/>
      <c r="AA186" s="13"/>
      <c r="AB186" s="13"/>
      <c r="AC186" s="13"/>
      <c r="AD186" s="13"/>
      <c r="AE186" s="13"/>
      <c r="AT186" s="291" t="s">
        <v>184</v>
      </c>
      <c r="AU186" s="291" t="s">
        <v>22</v>
      </c>
      <c r="AV186" s="13" t="s">
        <v>22</v>
      </c>
      <c r="AW186" s="13" t="s">
        <v>5</v>
      </c>
      <c r="AX186" s="13" t="s">
        <v>93</v>
      </c>
      <c r="AY186" s="291" t="s">
        <v>165</v>
      </c>
    </row>
    <row r="187" s="14" customFormat="1">
      <c r="A187" s="14"/>
      <c r="B187" s="292"/>
      <c r="C187" s="293"/>
      <c r="D187" s="267" t="s">
        <v>184</v>
      </c>
      <c r="E187" s="294" t="s">
        <v>1</v>
      </c>
      <c r="F187" s="295" t="s">
        <v>326</v>
      </c>
      <c r="G187" s="293"/>
      <c r="H187" s="296">
        <v>16.800000000000001</v>
      </c>
      <c r="I187" s="297"/>
      <c r="J187" s="297"/>
      <c r="K187" s="293"/>
      <c r="L187" s="293"/>
      <c r="M187" s="298"/>
      <c r="N187" s="299"/>
      <c r="O187" s="300"/>
      <c r="P187" s="300"/>
      <c r="Q187" s="300"/>
      <c r="R187" s="300"/>
      <c r="S187" s="300"/>
      <c r="T187" s="300"/>
      <c r="U187" s="300"/>
      <c r="V187" s="300"/>
      <c r="W187" s="300"/>
      <c r="X187" s="301"/>
      <c r="Y187" s="14"/>
      <c r="Z187" s="14"/>
      <c r="AA187" s="14"/>
      <c r="AB187" s="14"/>
      <c r="AC187" s="14"/>
      <c r="AD187" s="14"/>
      <c r="AE187" s="14"/>
      <c r="AT187" s="302" t="s">
        <v>184</v>
      </c>
      <c r="AU187" s="302" t="s">
        <v>22</v>
      </c>
      <c r="AV187" s="14" t="s">
        <v>172</v>
      </c>
      <c r="AW187" s="14" t="s">
        <v>5</v>
      </c>
      <c r="AX187" s="14" t="s">
        <v>100</v>
      </c>
      <c r="AY187" s="302" t="s">
        <v>165</v>
      </c>
    </row>
    <row r="188" s="2" customFormat="1" ht="24.15" customHeight="1">
      <c r="A188" s="42"/>
      <c r="B188" s="43"/>
      <c r="C188" s="254" t="s">
        <v>327</v>
      </c>
      <c r="D188" s="254" t="s">
        <v>167</v>
      </c>
      <c r="E188" s="255" t="s">
        <v>328</v>
      </c>
      <c r="F188" s="256" t="s">
        <v>329</v>
      </c>
      <c r="G188" s="257" t="s">
        <v>330</v>
      </c>
      <c r="H188" s="258">
        <v>0.012</v>
      </c>
      <c r="I188" s="259"/>
      <c r="J188" s="259"/>
      <c r="K188" s="260">
        <f>ROUND(P188*H188,2)</f>
        <v>0</v>
      </c>
      <c r="L188" s="256" t="s">
        <v>171</v>
      </c>
      <c r="M188" s="45"/>
      <c r="N188" s="261" t="s">
        <v>1</v>
      </c>
      <c r="O188" s="262" t="s">
        <v>56</v>
      </c>
      <c r="P188" s="263">
        <f>I188+J188</f>
        <v>0</v>
      </c>
      <c r="Q188" s="263">
        <f>ROUND(I188*H188,2)</f>
        <v>0</v>
      </c>
      <c r="R188" s="263">
        <f>ROUND(J188*H188,2)</f>
        <v>0</v>
      </c>
      <c r="S188" s="95"/>
      <c r="T188" s="264">
        <f>S188*H188</f>
        <v>0</v>
      </c>
      <c r="U188" s="264">
        <v>0</v>
      </c>
      <c r="V188" s="264">
        <f>U188*H188</f>
        <v>0</v>
      </c>
      <c r="W188" s="264">
        <v>0</v>
      </c>
      <c r="X188" s="265">
        <f>W188*H188</f>
        <v>0</v>
      </c>
      <c r="Y188" s="42"/>
      <c r="Z188" s="42"/>
      <c r="AA188" s="42"/>
      <c r="AB188" s="42"/>
      <c r="AC188" s="42"/>
      <c r="AD188" s="42"/>
      <c r="AE188" s="42"/>
      <c r="AR188" s="266" t="s">
        <v>172</v>
      </c>
      <c r="AT188" s="266" t="s">
        <v>167</v>
      </c>
      <c r="AU188" s="266" t="s">
        <v>22</v>
      </c>
      <c r="AY188" s="16" t="s">
        <v>165</v>
      </c>
      <c r="BE188" s="154">
        <f>IF(O188="základní",K188,0)</f>
        <v>0</v>
      </c>
      <c r="BF188" s="154">
        <f>IF(O188="snížená",K188,0)</f>
        <v>0</v>
      </c>
      <c r="BG188" s="154">
        <f>IF(O188="zákl. přenesená",K188,0)</f>
        <v>0</v>
      </c>
      <c r="BH188" s="154">
        <f>IF(O188="sníž. přenesená",K188,0)</f>
        <v>0</v>
      </c>
      <c r="BI188" s="154">
        <f>IF(O188="nulová",K188,0)</f>
        <v>0</v>
      </c>
      <c r="BJ188" s="16" t="s">
        <v>100</v>
      </c>
      <c r="BK188" s="154">
        <f>ROUND(P188*H188,2)</f>
        <v>0</v>
      </c>
      <c r="BL188" s="16" t="s">
        <v>172</v>
      </c>
      <c r="BM188" s="266" t="s">
        <v>331</v>
      </c>
    </row>
    <row r="189" s="2" customFormat="1">
      <c r="A189" s="42"/>
      <c r="B189" s="43"/>
      <c r="C189" s="44"/>
      <c r="D189" s="267" t="s">
        <v>174</v>
      </c>
      <c r="E189" s="44"/>
      <c r="F189" s="268" t="s">
        <v>332</v>
      </c>
      <c r="G189" s="44"/>
      <c r="H189" s="44"/>
      <c r="I189" s="222"/>
      <c r="J189" s="222"/>
      <c r="K189" s="44"/>
      <c r="L189" s="44"/>
      <c r="M189" s="45"/>
      <c r="N189" s="269"/>
      <c r="O189" s="270"/>
      <c r="P189" s="95"/>
      <c r="Q189" s="95"/>
      <c r="R189" s="95"/>
      <c r="S189" s="95"/>
      <c r="T189" s="95"/>
      <c r="U189" s="95"/>
      <c r="V189" s="95"/>
      <c r="W189" s="95"/>
      <c r="X189" s="96"/>
      <c r="Y189" s="42"/>
      <c r="Z189" s="42"/>
      <c r="AA189" s="42"/>
      <c r="AB189" s="42"/>
      <c r="AC189" s="42"/>
      <c r="AD189" s="42"/>
      <c r="AE189" s="42"/>
      <c r="AT189" s="16" t="s">
        <v>174</v>
      </c>
      <c r="AU189" s="16" t="s">
        <v>22</v>
      </c>
    </row>
    <row r="190" s="2" customFormat="1">
      <c r="A190" s="42"/>
      <c r="B190" s="43"/>
      <c r="C190" s="44"/>
      <c r="D190" s="267" t="s">
        <v>182</v>
      </c>
      <c r="E190" s="44"/>
      <c r="F190" s="268" t="s">
        <v>333</v>
      </c>
      <c r="G190" s="44"/>
      <c r="H190" s="44"/>
      <c r="I190" s="222"/>
      <c r="J190" s="222"/>
      <c r="K190" s="44"/>
      <c r="L190" s="44"/>
      <c r="M190" s="45"/>
      <c r="N190" s="269"/>
      <c r="O190" s="270"/>
      <c r="P190" s="95"/>
      <c r="Q190" s="95"/>
      <c r="R190" s="95"/>
      <c r="S190" s="95"/>
      <c r="T190" s="95"/>
      <c r="U190" s="95"/>
      <c r="V190" s="95"/>
      <c r="W190" s="95"/>
      <c r="X190" s="96"/>
      <c r="Y190" s="42"/>
      <c r="Z190" s="42"/>
      <c r="AA190" s="42"/>
      <c r="AB190" s="42"/>
      <c r="AC190" s="42"/>
      <c r="AD190" s="42"/>
      <c r="AE190" s="42"/>
      <c r="AT190" s="16" t="s">
        <v>182</v>
      </c>
      <c r="AU190" s="16" t="s">
        <v>22</v>
      </c>
    </row>
    <row r="191" s="13" customFormat="1">
      <c r="A191" s="13"/>
      <c r="B191" s="281"/>
      <c r="C191" s="282"/>
      <c r="D191" s="267" t="s">
        <v>184</v>
      </c>
      <c r="E191" s="283" t="s">
        <v>1</v>
      </c>
      <c r="F191" s="284" t="s">
        <v>334</v>
      </c>
      <c r="G191" s="282"/>
      <c r="H191" s="285">
        <v>0.012</v>
      </c>
      <c r="I191" s="286"/>
      <c r="J191" s="286"/>
      <c r="K191" s="282"/>
      <c r="L191" s="282"/>
      <c r="M191" s="287"/>
      <c r="N191" s="288"/>
      <c r="O191" s="289"/>
      <c r="P191" s="289"/>
      <c r="Q191" s="289"/>
      <c r="R191" s="289"/>
      <c r="S191" s="289"/>
      <c r="T191" s="289"/>
      <c r="U191" s="289"/>
      <c r="V191" s="289"/>
      <c r="W191" s="289"/>
      <c r="X191" s="290"/>
      <c r="Y191" s="13"/>
      <c r="Z191" s="13"/>
      <c r="AA191" s="13"/>
      <c r="AB191" s="13"/>
      <c r="AC191" s="13"/>
      <c r="AD191" s="13"/>
      <c r="AE191" s="13"/>
      <c r="AT191" s="291" t="s">
        <v>184</v>
      </c>
      <c r="AU191" s="291" t="s">
        <v>22</v>
      </c>
      <c r="AV191" s="13" t="s">
        <v>22</v>
      </c>
      <c r="AW191" s="13" t="s">
        <v>5</v>
      </c>
      <c r="AX191" s="13" t="s">
        <v>100</v>
      </c>
      <c r="AY191" s="291" t="s">
        <v>165</v>
      </c>
    </row>
    <row r="192" s="2" customFormat="1" ht="14.4" customHeight="1">
      <c r="A192" s="42"/>
      <c r="B192" s="43"/>
      <c r="C192" s="271" t="s">
        <v>335</v>
      </c>
      <c r="D192" s="271" t="s">
        <v>176</v>
      </c>
      <c r="E192" s="272" t="s">
        <v>336</v>
      </c>
      <c r="F192" s="273" t="s">
        <v>337</v>
      </c>
      <c r="G192" s="274" t="s">
        <v>338</v>
      </c>
      <c r="H192" s="275">
        <v>12</v>
      </c>
      <c r="I192" s="276"/>
      <c r="J192" s="277"/>
      <c r="K192" s="278">
        <f>ROUND(P192*H192,2)</f>
        <v>0</v>
      </c>
      <c r="L192" s="273" t="s">
        <v>1</v>
      </c>
      <c r="M192" s="279"/>
      <c r="N192" s="280" t="s">
        <v>1</v>
      </c>
      <c r="O192" s="262" t="s">
        <v>56</v>
      </c>
      <c r="P192" s="263">
        <f>I192+J192</f>
        <v>0</v>
      </c>
      <c r="Q192" s="263">
        <f>ROUND(I192*H192,2)</f>
        <v>0</v>
      </c>
      <c r="R192" s="263">
        <f>ROUND(J192*H192,2)</f>
        <v>0</v>
      </c>
      <c r="S192" s="95"/>
      <c r="T192" s="264">
        <f>S192*H192</f>
        <v>0</v>
      </c>
      <c r="U192" s="264">
        <v>0.001</v>
      </c>
      <c r="V192" s="264">
        <f>U192*H192</f>
        <v>0.012</v>
      </c>
      <c r="W192" s="264">
        <v>0</v>
      </c>
      <c r="X192" s="265">
        <f>W192*H192</f>
        <v>0</v>
      </c>
      <c r="Y192" s="42"/>
      <c r="Z192" s="42"/>
      <c r="AA192" s="42"/>
      <c r="AB192" s="42"/>
      <c r="AC192" s="42"/>
      <c r="AD192" s="42"/>
      <c r="AE192" s="42"/>
      <c r="AR192" s="266" t="s">
        <v>180</v>
      </c>
      <c r="AT192" s="266" t="s">
        <v>176</v>
      </c>
      <c r="AU192" s="266" t="s">
        <v>22</v>
      </c>
      <c r="AY192" s="16" t="s">
        <v>165</v>
      </c>
      <c r="BE192" s="154">
        <f>IF(O192="základní",K192,0)</f>
        <v>0</v>
      </c>
      <c r="BF192" s="154">
        <f>IF(O192="snížená",K192,0)</f>
        <v>0</v>
      </c>
      <c r="BG192" s="154">
        <f>IF(O192="zákl. přenesená",K192,0)</f>
        <v>0</v>
      </c>
      <c r="BH192" s="154">
        <f>IF(O192="sníž. přenesená",K192,0)</f>
        <v>0</v>
      </c>
      <c r="BI192" s="154">
        <f>IF(O192="nulová",K192,0)</f>
        <v>0</v>
      </c>
      <c r="BJ192" s="16" t="s">
        <v>100</v>
      </c>
      <c r="BK192" s="154">
        <f>ROUND(P192*H192,2)</f>
        <v>0</v>
      </c>
      <c r="BL192" s="16" t="s">
        <v>172</v>
      </c>
      <c r="BM192" s="266" t="s">
        <v>339</v>
      </c>
    </row>
    <row r="193" s="13" customFormat="1">
      <c r="A193" s="13"/>
      <c r="B193" s="281"/>
      <c r="C193" s="282"/>
      <c r="D193" s="267" t="s">
        <v>184</v>
      </c>
      <c r="E193" s="283" t="s">
        <v>1</v>
      </c>
      <c r="F193" s="284" t="s">
        <v>340</v>
      </c>
      <c r="G193" s="282"/>
      <c r="H193" s="285">
        <v>12</v>
      </c>
      <c r="I193" s="286"/>
      <c r="J193" s="286"/>
      <c r="K193" s="282"/>
      <c r="L193" s="282"/>
      <c r="M193" s="287"/>
      <c r="N193" s="288"/>
      <c r="O193" s="289"/>
      <c r="P193" s="289"/>
      <c r="Q193" s="289"/>
      <c r="R193" s="289"/>
      <c r="S193" s="289"/>
      <c r="T193" s="289"/>
      <c r="U193" s="289"/>
      <c r="V193" s="289"/>
      <c r="W193" s="289"/>
      <c r="X193" s="290"/>
      <c r="Y193" s="13"/>
      <c r="Z193" s="13"/>
      <c r="AA193" s="13"/>
      <c r="AB193" s="13"/>
      <c r="AC193" s="13"/>
      <c r="AD193" s="13"/>
      <c r="AE193" s="13"/>
      <c r="AT193" s="291" t="s">
        <v>184</v>
      </c>
      <c r="AU193" s="291" t="s">
        <v>22</v>
      </c>
      <c r="AV193" s="13" t="s">
        <v>22</v>
      </c>
      <c r="AW193" s="13" t="s">
        <v>5</v>
      </c>
      <c r="AX193" s="13" t="s">
        <v>100</v>
      </c>
      <c r="AY193" s="291" t="s">
        <v>165</v>
      </c>
    </row>
    <row r="194" s="2" customFormat="1" ht="37.8" customHeight="1">
      <c r="A194" s="42"/>
      <c r="B194" s="43"/>
      <c r="C194" s="254" t="s">
        <v>341</v>
      </c>
      <c r="D194" s="254" t="s">
        <v>167</v>
      </c>
      <c r="E194" s="255" t="s">
        <v>342</v>
      </c>
      <c r="F194" s="256" t="s">
        <v>343</v>
      </c>
      <c r="G194" s="257" t="s">
        <v>330</v>
      </c>
      <c r="H194" s="258">
        <v>0.001</v>
      </c>
      <c r="I194" s="259"/>
      <c r="J194" s="259"/>
      <c r="K194" s="260">
        <f>ROUND(P194*H194,2)</f>
        <v>0</v>
      </c>
      <c r="L194" s="256" t="s">
        <v>171</v>
      </c>
      <c r="M194" s="45"/>
      <c r="N194" s="261" t="s">
        <v>1</v>
      </c>
      <c r="O194" s="262" t="s">
        <v>56</v>
      </c>
      <c r="P194" s="263">
        <f>I194+J194</f>
        <v>0</v>
      </c>
      <c r="Q194" s="263">
        <f>ROUND(I194*H194,2)</f>
        <v>0</v>
      </c>
      <c r="R194" s="263">
        <f>ROUND(J194*H194,2)</f>
        <v>0</v>
      </c>
      <c r="S194" s="95"/>
      <c r="T194" s="264">
        <f>S194*H194</f>
        <v>0</v>
      </c>
      <c r="U194" s="264">
        <v>0</v>
      </c>
      <c r="V194" s="264">
        <f>U194*H194</f>
        <v>0</v>
      </c>
      <c r="W194" s="264">
        <v>0</v>
      </c>
      <c r="X194" s="265">
        <f>W194*H194</f>
        <v>0</v>
      </c>
      <c r="Y194" s="42"/>
      <c r="Z194" s="42"/>
      <c r="AA194" s="42"/>
      <c r="AB194" s="42"/>
      <c r="AC194" s="42"/>
      <c r="AD194" s="42"/>
      <c r="AE194" s="42"/>
      <c r="AR194" s="266" t="s">
        <v>172</v>
      </c>
      <c r="AT194" s="266" t="s">
        <v>167</v>
      </c>
      <c r="AU194" s="266" t="s">
        <v>22</v>
      </c>
      <c r="AY194" s="16" t="s">
        <v>165</v>
      </c>
      <c r="BE194" s="154">
        <f>IF(O194="základní",K194,0)</f>
        <v>0</v>
      </c>
      <c r="BF194" s="154">
        <f>IF(O194="snížená",K194,0)</f>
        <v>0</v>
      </c>
      <c r="BG194" s="154">
        <f>IF(O194="zákl. přenesená",K194,0)</f>
        <v>0</v>
      </c>
      <c r="BH194" s="154">
        <f>IF(O194="sníž. přenesená",K194,0)</f>
        <v>0</v>
      </c>
      <c r="BI194" s="154">
        <f>IF(O194="nulová",K194,0)</f>
        <v>0</v>
      </c>
      <c r="BJ194" s="16" t="s">
        <v>100</v>
      </c>
      <c r="BK194" s="154">
        <f>ROUND(P194*H194,2)</f>
        <v>0</v>
      </c>
      <c r="BL194" s="16" t="s">
        <v>172</v>
      </c>
      <c r="BM194" s="266" t="s">
        <v>344</v>
      </c>
    </row>
    <row r="195" s="2" customFormat="1">
      <c r="A195" s="42"/>
      <c r="B195" s="43"/>
      <c r="C195" s="44"/>
      <c r="D195" s="267" t="s">
        <v>174</v>
      </c>
      <c r="E195" s="44"/>
      <c r="F195" s="268" t="s">
        <v>332</v>
      </c>
      <c r="G195" s="44"/>
      <c r="H195" s="44"/>
      <c r="I195" s="222"/>
      <c r="J195" s="222"/>
      <c r="K195" s="44"/>
      <c r="L195" s="44"/>
      <c r="M195" s="45"/>
      <c r="N195" s="269"/>
      <c r="O195" s="270"/>
      <c r="P195" s="95"/>
      <c r="Q195" s="95"/>
      <c r="R195" s="95"/>
      <c r="S195" s="95"/>
      <c r="T195" s="95"/>
      <c r="U195" s="95"/>
      <c r="V195" s="95"/>
      <c r="W195" s="95"/>
      <c r="X195" s="96"/>
      <c r="Y195" s="42"/>
      <c r="Z195" s="42"/>
      <c r="AA195" s="42"/>
      <c r="AB195" s="42"/>
      <c r="AC195" s="42"/>
      <c r="AD195" s="42"/>
      <c r="AE195" s="42"/>
      <c r="AT195" s="16" t="s">
        <v>174</v>
      </c>
      <c r="AU195" s="16" t="s">
        <v>22</v>
      </c>
    </row>
    <row r="196" s="13" customFormat="1">
      <c r="A196" s="13"/>
      <c r="B196" s="281"/>
      <c r="C196" s="282"/>
      <c r="D196" s="267" t="s">
        <v>184</v>
      </c>
      <c r="E196" s="283" t="s">
        <v>1</v>
      </c>
      <c r="F196" s="284" t="s">
        <v>345</v>
      </c>
      <c r="G196" s="282"/>
      <c r="H196" s="285">
        <v>0</v>
      </c>
      <c r="I196" s="286"/>
      <c r="J196" s="286"/>
      <c r="K196" s="282"/>
      <c r="L196" s="282"/>
      <c r="M196" s="287"/>
      <c r="N196" s="288"/>
      <c r="O196" s="289"/>
      <c r="P196" s="289"/>
      <c r="Q196" s="289"/>
      <c r="R196" s="289"/>
      <c r="S196" s="289"/>
      <c r="T196" s="289"/>
      <c r="U196" s="289"/>
      <c r="V196" s="289"/>
      <c r="W196" s="289"/>
      <c r="X196" s="290"/>
      <c r="Y196" s="13"/>
      <c r="Z196" s="13"/>
      <c r="AA196" s="13"/>
      <c r="AB196" s="13"/>
      <c r="AC196" s="13"/>
      <c r="AD196" s="13"/>
      <c r="AE196" s="13"/>
      <c r="AT196" s="291" t="s">
        <v>184</v>
      </c>
      <c r="AU196" s="291" t="s">
        <v>22</v>
      </c>
      <c r="AV196" s="13" t="s">
        <v>22</v>
      </c>
      <c r="AW196" s="13" t="s">
        <v>5</v>
      </c>
      <c r="AX196" s="13" t="s">
        <v>93</v>
      </c>
      <c r="AY196" s="291" t="s">
        <v>165</v>
      </c>
    </row>
    <row r="197" s="13" customFormat="1">
      <c r="A197" s="13"/>
      <c r="B197" s="281"/>
      <c r="C197" s="282"/>
      <c r="D197" s="267" t="s">
        <v>184</v>
      </c>
      <c r="E197" s="283" t="s">
        <v>1</v>
      </c>
      <c r="F197" s="284" t="s">
        <v>346</v>
      </c>
      <c r="G197" s="282"/>
      <c r="H197" s="285">
        <v>0.001</v>
      </c>
      <c r="I197" s="286"/>
      <c r="J197" s="286"/>
      <c r="K197" s="282"/>
      <c r="L197" s="282"/>
      <c r="M197" s="287"/>
      <c r="N197" s="288"/>
      <c r="O197" s="289"/>
      <c r="P197" s="289"/>
      <c r="Q197" s="289"/>
      <c r="R197" s="289"/>
      <c r="S197" s="289"/>
      <c r="T197" s="289"/>
      <c r="U197" s="289"/>
      <c r="V197" s="289"/>
      <c r="W197" s="289"/>
      <c r="X197" s="290"/>
      <c r="Y197" s="13"/>
      <c r="Z197" s="13"/>
      <c r="AA197" s="13"/>
      <c r="AB197" s="13"/>
      <c r="AC197" s="13"/>
      <c r="AD197" s="13"/>
      <c r="AE197" s="13"/>
      <c r="AT197" s="291" t="s">
        <v>184</v>
      </c>
      <c r="AU197" s="291" t="s">
        <v>22</v>
      </c>
      <c r="AV197" s="13" t="s">
        <v>22</v>
      </c>
      <c r="AW197" s="13" t="s">
        <v>5</v>
      </c>
      <c r="AX197" s="13" t="s">
        <v>93</v>
      </c>
      <c r="AY197" s="291" t="s">
        <v>165</v>
      </c>
    </row>
    <row r="198" s="14" customFormat="1">
      <c r="A198" s="14"/>
      <c r="B198" s="292"/>
      <c r="C198" s="293"/>
      <c r="D198" s="267" t="s">
        <v>184</v>
      </c>
      <c r="E198" s="294" t="s">
        <v>1</v>
      </c>
      <c r="F198" s="295" t="s">
        <v>326</v>
      </c>
      <c r="G198" s="293"/>
      <c r="H198" s="296">
        <v>0.001</v>
      </c>
      <c r="I198" s="297"/>
      <c r="J198" s="297"/>
      <c r="K198" s="293"/>
      <c r="L198" s="293"/>
      <c r="M198" s="298"/>
      <c r="N198" s="299"/>
      <c r="O198" s="300"/>
      <c r="P198" s="300"/>
      <c r="Q198" s="300"/>
      <c r="R198" s="300"/>
      <c r="S198" s="300"/>
      <c r="T198" s="300"/>
      <c r="U198" s="300"/>
      <c r="V198" s="300"/>
      <c r="W198" s="300"/>
      <c r="X198" s="301"/>
      <c r="Y198" s="14"/>
      <c r="Z198" s="14"/>
      <c r="AA198" s="14"/>
      <c r="AB198" s="14"/>
      <c r="AC198" s="14"/>
      <c r="AD198" s="14"/>
      <c r="AE198" s="14"/>
      <c r="AT198" s="302" t="s">
        <v>184</v>
      </c>
      <c r="AU198" s="302" t="s">
        <v>22</v>
      </c>
      <c r="AV198" s="14" t="s">
        <v>172</v>
      </c>
      <c r="AW198" s="14" t="s">
        <v>5</v>
      </c>
      <c r="AX198" s="14" t="s">
        <v>100</v>
      </c>
      <c r="AY198" s="302" t="s">
        <v>165</v>
      </c>
    </row>
    <row r="199" s="2" customFormat="1" ht="24.15" customHeight="1">
      <c r="A199" s="42"/>
      <c r="B199" s="43"/>
      <c r="C199" s="271" t="s">
        <v>347</v>
      </c>
      <c r="D199" s="271" t="s">
        <v>176</v>
      </c>
      <c r="E199" s="272" t="s">
        <v>348</v>
      </c>
      <c r="F199" s="273" t="s">
        <v>349</v>
      </c>
      <c r="G199" s="274" t="s">
        <v>338</v>
      </c>
      <c r="H199" s="275">
        <v>1.1399999999999999</v>
      </c>
      <c r="I199" s="276"/>
      <c r="J199" s="277"/>
      <c r="K199" s="278">
        <f>ROUND(P199*H199,2)</f>
        <v>0</v>
      </c>
      <c r="L199" s="273" t="s">
        <v>1</v>
      </c>
      <c r="M199" s="279"/>
      <c r="N199" s="280" t="s">
        <v>1</v>
      </c>
      <c r="O199" s="262" t="s">
        <v>56</v>
      </c>
      <c r="P199" s="263">
        <f>I199+J199</f>
        <v>0</v>
      </c>
      <c r="Q199" s="263">
        <f>ROUND(I199*H199,2)</f>
        <v>0</v>
      </c>
      <c r="R199" s="263">
        <f>ROUND(J199*H199,2)</f>
        <v>0</v>
      </c>
      <c r="S199" s="95"/>
      <c r="T199" s="264">
        <f>S199*H199</f>
        <v>0</v>
      </c>
      <c r="U199" s="264">
        <v>0.001</v>
      </c>
      <c r="V199" s="264">
        <f>U199*H199</f>
        <v>0.00114</v>
      </c>
      <c r="W199" s="264">
        <v>0</v>
      </c>
      <c r="X199" s="265">
        <f>W199*H199</f>
        <v>0</v>
      </c>
      <c r="Y199" s="42"/>
      <c r="Z199" s="42"/>
      <c r="AA199" s="42"/>
      <c r="AB199" s="42"/>
      <c r="AC199" s="42"/>
      <c r="AD199" s="42"/>
      <c r="AE199" s="42"/>
      <c r="AR199" s="266" t="s">
        <v>180</v>
      </c>
      <c r="AT199" s="266" t="s">
        <v>176</v>
      </c>
      <c r="AU199" s="266" t="s">
        <v>22</v>
      </c>
      <c r="AY199" s="16" t="s">
        <v>165</v>
      </c>
      <c r="BE199" s="154">
        <f>IF(O199="základní",K199,0)</f>
        <v>0</v>
      </c>
      <c r="BF199" s="154">
        <f>IF(O199="snížená",K199,0)</f>
        <v>0</v>
      </c>
      <c r="BG199" s="154">
        <f>IF(O199="zákl. přenesená",K199,0)</f>
        <v>0</v>
      </c>
      <c r="BH199" s="154">
        <f>IF(O199="sníž. přenesená",K199,0)</f>
        <v>0</v>
      </c>
      <c r="BI199" s="154">
        <f>IF(O199="nulová",K199,0)</f>
        <v>0</v>
      </c>
      <c r="BJ199" s="16" t="s">
        <v>100</v>
      </c>
      <c r="BK199" s="154">
        <f>ROUND(P199*H199,2)</f>
        <v>0</v>
      </c>
      <c r="BL199" s="16" t="s">
        <v>172</v>
      </c>
      <c r="BM199" s="266" t="s">
        <v>350</v>
      </c>
    </row>
    <row r="200" s="2" customFormat="1">
      <c r="A200" s="42"/>
      <c r="B200" s="43"/>
      <c r="C200" s="44"/>
      <c r="D200" s="267" t="s">
        <v>182</v>
      </c>
      <c r="E200" s="44"/>
      <c r="F200" s="268" t="s">
        <v>351</v>
      </c>
      <c r="G200" s="44"/>
      <c r="H200" s="44"/>
      <c r="I200" s="222"/>
      <c r="J200" s="222"/>
      <c r="K200" s="44"/>
      <c r="L200" s="44"/>
      <c r="M200" s="45"/>
      <c r="N200" s="269"/>
      <c r="O200" s="270"/>
      <c r="P200" s="95"/>
      <c r="Q200" s="95"/>
      <c r="R200" s="95"/>
      <c r="S200" s="95"/>
      <c r="T200" s="95"/>
      <c r="U200" s="95"/>
      <c r="V200" s="95"/>
      <c r="W200" s="95"/>
      <c r="X200" s="96"/>
      <c r="Y200" s="42"/>
      <c r="Z200" s="42"/>
      <c r="AA200" s="42"/>
      <c r="AB200" s="42"/>
      <c r="AC200" s="42"/>
      <c r="AD200" s="42"/>
      <c r="AE200" s="42"/>
      <c r="AT200" s="16" t="s">
        <v>182</v>
      </c>
      <c r="AU200" s="16" t="s">
        <v>22</v>
      </c>
    </row>
    <row r="201" s="13" customFormat="1">
      <c r="A201" s="13"/>
      <c r="B201" s="281"/>
      <c r="C201" s="282"/>
      <c r="D201" s="267" t="s">
        <v>184</v>
      </c>
      <c r="E201" s="283" t="s">
        <v>1</v>
      </c>
      <c r="F201" s="284" t="s">
        <v>352</v>
      </c>
      <c r="G201" s="282"/>
      <c r="H201" s="285">
        <v>0.40000000000000002</v>
      </c>
      <c r="I201" s="286"/>
      <c r="J201" s="286"/>
      <c r="K201" s="282"/>
      <c r="L201" s="282"/>
      <c r="M201" s="287"/>
      <c r="N201" s="288"/>
      <c r="O201" s="289"/>
      <c r="P201" s="289"/>
      <c r="Q201" s="289"/>
      <c r="R201" s="289"/>
      <c r="S201" s="289"/>
      <c r="T201" s="289"/>
      <c r="U201" s="289"/>
      <c r="V201" s="289"/>
      <c r="W201" s="289"/>
      <c r="X201" s="290"/>
      <c r="Y201" s="13"/>
      <c r="Z201" s="13"/>
      <c r="AA201" s="13"/>
      <c r="AB201" s="13"/>
      <c r="AC201" s="13"/>
      <c r="AD201" s="13"/>
      <c r="AE201" s="13"/>
      <c r="AT201" s="291" t="s">
        <v>184</v>
      </c>
      <c r="AU201" s="291" t="s">
        <v>22</v>
      </c>
      <c r="AV201" s="13" t="s">
        <v>22</v>
      </c>
      <c r="AW201" s="13" t="s">
        <v>5</v>
      </c>
      <c r="AX201" s="13" t="s">
        <v>93</v>
      </c>
      <c r="AY201" s="291" t="s">
        <v>165</v>
      </c>
    </row>
    <row r="202" s="13" customFormat="1">
      <c r="A202" s="13"/>
      <c r="B202" s="281"/>
      <c r="C202" s="282"/>
      <c r="D202" s="267" t="s">
        <v>184</v>
      </c>
      <c r="E202" s="283" t="s">
        <v>1</v>
      </c>
      <c r="F202" s="284" t="s">
        <v>353</v>
      </c>
      <c r="G202" s="282"/>
      <c r="H202" s="285">
        <v>0.73999999999999999</v>
      </c>
      <c r="I202" s="286"/>
      <c r="J202" s="286"/>
      <c r="K202" s="282"/>
      <c r="L202" s="282"/>
      <c r="M202" s="287"/>
      <c r="N202" s="288"/>
      <c r="O202" s="289"/>
      <c r="P202" s="289"/>
      <c r="Q202" s="289"/>
      <c r="R202" s="289"/>
      <c r="S202" s="289"/>
      <c r="T202" s="289"/>
      <c r="U202" s="289"/>
      <c r="V202" s="289"/>
      <c r="W202" s="289"/>
      <c r="X202" s="290"/>
      <c r="Y202" s="13"/>
      <c r="Z202" s="13"/>
      <c r="AA202" s="13"/>
      <c r="AB202" s="13"/>
      <c r="AC202" s="13"/>
      <c r="AD202" s="13"/>
      <c r="AE202" s="13"/>
      <c r="AT202" s="291" t="s">
        <v>184</v>
      </c>
      <c r="AU202" s="291" t="s">
        <v>22</v>
      </c>
      <c r="AV202" s="13" t="s">
        <v>22</v>
      </c>
      <c r="AW202" s="13" t="s">
        <v>5</v>
      </c>
      <c r="AX202" s="13" t="s">
        <v>93</v>
      </c>
      <c r="AY202" s="291" t="s">
        <v>165</v>
      </c>
    </row>
    <row r="203" s="14" customFormat="1">
      <c r="A203" s="14"/>
      <c r="B203" s="292"/>
      <c r="C203" s="293"/>
      <c r="D203" s="267" t="s">
        <v>184</v>
      </c>
      <c r="E203" s="294" t="s">
        <v>1</v>
      </c>
      <c r="F203" s="295" t="s">
        <v>326</v>
      </c>
      <c r="G203" s="293"/>
      <c r="H203" s="296">
        <v>1.1399999999999999</v>
      </c>
      <c r="I203" s="297"/>
      <c r="J203" s="297"/>
      <c r="K203" s="293"/>
      <c r="L203" s="293"/>
      <c r="M203" s="298"/>
      <c r="N203" s="299"/>
      <c r="O203" s="300"/>
      <c r="P203" s="300"/>
      <c r="Q203" s="300"/>
      <c r="R203" s="300"/>
      <c r="S203" s="300"/>
      <c r="T203" s="300"/>
      <c r="U203" s="300"/>
      <c r="V203" s="300"/>
      <c r="W203" s="300"/>
      <c r="X203" s="301"/>
      <c r="Y203" s="14"/>
      <c r="Z203" s="14"/>
      <c r="AA203" s="14"/>
      <c r="AB203" s="14"/>
      <c r="AC203" s="14"/>
      <c r="AD203" s="14"/>
      <c r="AE203" s="14"/>
      <c r="AT203" s="302" t="s">
        <v>184</v>
      </c>
      <c r="AU203" s="302" t="s">
        <v>22</v>
      </c>
      <c r="AV203" s="14" t="s">
        <v>172</v>
      </c>
      <c r="AW203" s="14" t="s">
        <v>5</v>
      </c>
      <c r="AX203" s="14" t="s">
        <v>100</v>
      </c>
      <c r="AY203" s="302" t="s">
        <v>165</v>
      </c>
    </row>
    <row r="204" s="2" customFormat="1" ht="24.15" customHeight="1">
      <c r="A204" s="42"/>
      <c r="B204" s="43"/>
      <c r="C204" s="254" t="s">
        <v>354</v>
      </c>
      <c r="D204" s="254" t="s">
        <v>167</v>
      </c>
      <c r="E204" s="255" t="s">
        <v>355</v>
      </c>
      <c r="F204" s="256" t="s">
        <v>356</v>
      </c>
      <c r="G204" s="257" t="s">
        <v>299</v>
      </c>
      <c r="H204" s="258">
        <v>7.2000000000000002</v>
      </c>
      <c r="I204" s="259"/>
      <c r="J204" s="259"/>
      <c r="K204" s="260">
        <f>ROUND(P204*H204,2)</f>
        <v>0</v>
      </c>
      <c r="L204" s="256" t="s">
        <v>171</v>
      </c>
      <c r="M204" s="45"/>
      <c r="N204" s="261" t="s">
        <v>1</v>
      </c>
      <c r="O204" s="262" t="s">
        <v>56</v>
      </c>
      <c r="P204" s="263">
        <f>I204+J204</f>
        <v>0</v>
      </c>
      <c r="Q204" s="263">
        <f>ROUND(I204*H204,2)</f>
        <v>0</v>
      </c>
      <c r="R204" s="263">
        <f>ROUND(J204*H204,2)</f>
        <v>0</v>
      </c>
      <c r="S204" s="95"/>
      <c r="T204" s="264">
        <f>S204*H204</f>
        <v>0</v>
      </c>
      <c r="U204" s="264">
        <v>3.0000000000000001E-05</v>
      </c>
      <c r="V204" s="264">
        <f>U204*H204</f>
        <v>0.00021600000000000002</v>
      </c>
      <c r="W204" s="264">
        <v>0</v>
      </c>
      <c r="X204" s="265">
        <f>W204*H204</f>
        <v>0</v>
      </c>
      <c r="Y204" s="42"/>
      <c r="Z204" s="42"/>
      <c r="AA204" s="42"/>
      <c r="AB204" s="42"/>
      <c r="AC204" s="42"/>
      <c r="AD204" s="42"/>
      <c r="AE204" s="42"/>
      <c r="AR204" s="266" t="s">
        <v>172</v>
      </c>
      <c r="AT204" s="266" t="s">
        <v>167</v>
      </c>
      <c r="AU204" s="266" t="s">
        <v>22</v>
      </c>
      <c r="AY204" s="16" t="s">
        <v>165</v>
      </c>
      <c r="BE204" s="154">
        <f>IF(O204="základní",K204,0)</f>
        <v>0</v>
      </c>
      <c r="BF204" s="154">
        <f>IF(O204="snížená",K204,0)</f>
        <v>0</v>
      </c>
      <c r="BG204" s="154">
        <f>IF(O204="zákl. přenesená",K204,0)</f>
        <v>0</v>
      </c>
      <c r="BH204" s="154">
        <f>IF(O204="sníž. přenesená",K204,0)</f>
        <v>0</v>
      </c>
      <c r="BI204" s="154">
        <f>IF(O204="nulová",K204,0)</f>
        <v>0</v>
      </c>
      <c r="BJ204" s="16" t="s">
        <v>100</v>
      </c>
      <c r="BK204" s="154">
        <f>ROUND(P204*H204,2)</f>
        <v>0</v>
      </c>
      <c r="BL204" s="16" t="s">
        <v>172</v>
      </c>
      <c r="BM204" s="266" t="s">
        <v>357</v>
      </c>
    </row>
    <row r="205" s="2" customFormat="1">
      <c r="A205" s="42"/>
      <c r="B205" s="43"/>
      <c r="C205" s="44"/>
      <c r="D205" s="267" t="s">
        <v>174</v>
      </c>
      <c r="E205" s="44"/>
      <c r="F205" s="268" t="s">
        <v>358</v>
      </c>
      <c r="G205" s="44"/>
      <c r="H205" s="44"/>
      <c r="I205" s="222"/>
      <c r="J205" s="222"/>
      <c r="K205" s="44"/>
      <c r="L205" s="44"/>
      <c r="M205" s="45"/>
      <c r="N205" s="269"/>
      <c r="O205" s="270"/>
      <c r="P205" s="95"/>
      <c r="Q205" s="95"/>
      <c r="R205" s="95"/>
      <c r="S205" s="95"/>
      <c r="T205" s="95"/>
      <c r="U205" s="95"/>
      <c r="V205" s="95"/>
      <c r="W205" s="95"/>
      <c r="X205" s="96"/>
      <c r="Y205" s="42"/>
      <c r="Z205" s="42"/>
      <c r="AA205" s="42"/>
      <c r="AB205" s="42"/>
      <c r="AC205" s="42"/>
      <c r="AD205" s="42"/>
      <c r="AE205" s="42"/>
      <c r="AT205" s="16" t="s">
        <v>174</v>
      </c>
      <c r="AU205" s="16" t="s">
        <v>22</v>
      </c>
    </row>
    <row r="206" s="13" customFormat="1">
      <c r="A206" s="13"/>
      <c r="B206" s="281"/>
      <c r="C206" s="282"/>
      <c r="D206" s="267" t="s">
        <v>184</v>
      </c>
      <c r="E206" s="283" t="s">
        <v>1</v>
      </c>
      <c r="F206" s="284" t="s">
        <v>359</v>
      </c>
      <c r="G206" s="282"/>
      <c r="H206" s="285">
        <v>7.2000000000000002</v>
      </c>
      <c r="I206" s="286"/>
      <c r="J206" s="286"/>
      <c r="K206" s="282"/>
      <c r="L206" s="282"/>
      <c r="M206" s="287"/>
      <c r="N206" s="288"/>
      <c r="O206" s="289"/>
      <c r="P206" s="289"/>
      <c r="Q206" s="289"/>
      <c r="R206" s="289"/>
      <c r="S206" s="289"/>
      <c r="T206" s="289"/>
      <c r="U206" s="289"/>
      <c r="V206" s="289"/>
      <c r="W206" s="289"/>
      <c r="X206" s="290"/>
      <c r="Y206" s="13"/>
      <c r="Z206" s="13"/>
      <c r="AA206" s="13"/>
      <c r="AB206" s="13"/>
      <c r="AC206" s="13"/>
      <c r="AD206" s="13"/>
      <c r="AE206" s="13"/>
      <c r="AT206" s="291" t="s">
        <v>184</v>
      </c>
      <c r="AU206" s="291" t="s">
        <v>22</v>
      </c>
      <c r="AV206" s="13" t="s">
        <v>22</v>
      </c>
      <c r="AW206" s="13" t="s">
        <v>5</v>
      </c>
      <c r="AX206" s="13" t="s">
        <v>100</v>
      </c>
      <c r="AY206" s="291" t="s">
        <v>165</v>
      </c>
    </row>
    <row r="207" s="2" customFormat="1" ht="24.15" customHeight="1">
      <c r="A207" s="42"/>
      <c r="B207" s="43"/>
      <c r="C207" s="271" t="s">
        <v>360</v>
      </c>
      <c r="D207" s="271" t="s">
        <v>176</v>
      </c>
      <c r="E207" s="272" t="s">
        <v>361</v>
      </c>
      <c r="F207" s="273" t="s">
        <v>362</v>
      </c>
      <c r="G207" s="274" t="s">
        <v>323</v>
      </c>
      <c r="H207" s="275">
        <v>4</v>
      </c>
      <c r="I207" s="276"/>
      <c r="J207" s="277"/>
      <c r="K207" s="278">
        <f>ROUND(P207*H207,2)</f>
        <v>0</v>
      </c>
      <c r="L207" s="273" t="s">
        <v>1</v>
      </c>
      <c r="M207" s="279"/>
      <c r="N207" s="280" t="s">
        <v>1</v>
      </c>
      <c r="O207" s="262" t="s">
        <v>56</v>
      </c>
      <c r="P207" s="263">
        <f>I207+J207</f>
        <v>0</v>
      </c>
      <c r="Q207" s="263">
        <f>ROUND(I207*H207,2)</f>
        <v>0</v>
      </c>
      <c r="R207" s="263">
        <f>ROUND(J207*H207,2)</f>
        <v>0</v>
      </c>
      <c r="S207" s="95"/>
      <c r="T207" s="264">
        <f>S207*H207</f>
        <v>0</v>
      </c>
      <c r="U207" s="264">
        <v>0.00059999999999999995</v>
      </c>
      <c r="V207" s="264">
        <f>U207*H207</f>
        <v>0.0023999999999999998</v>
      </c>
      <c r="W207" s="264">
        <v>0</v>
      </c>
      <c r="X207" s="265">
        <f>W207*H207</f>
        <v>0</v>
      </c>
      <c r="Y207" s="42"/>
      <c r="Z207" s="42"/>
      <c r="AA207" s="42"/>
      <c r="AB207" s="42"/>
      <c r="AC207" s="42"/>
      <c r="AD207" s="42"/>
      <c r="AE207" s="42"/>
      <c r="AR207" s="266" t="s">
        <v>180</v>
      </c>
      <c r="AT207" s="266" t="s">
        <v>176</v>
      </c>
      <c r="AU207" s="266" t="s">
        <v>22</v>
      </c>
      <c r="AY207" s="16" t="s">
        <v>165</v>
      </c>
      <c r="BE207" s="154">
        <f>IF(O207="základní",K207,0)</f>
        <v>0</v>
      </c>
      <c r="BF207" s="154">
        <f>IF(O207="snížená",K207,0)</f>
        <v>0</v>
      </c>
      <c r="BG207" s="154">
        <f>IF(O207="zákl. přenesená",K207,0)</f>
        <v>0</v>
      </c>
      <c r="BH207" s="154">
        <f>IF(O207="sníž. přenesená",K207,0)</f>
        <v>0</v>
      </c>
      <c r="BI207" s="154">
        <f>IF(O207="nulová",K207,0)</f>
        <v>0</v>
      </c>
      <c r="BJ207" s="16" t="s">
        <v>100</v>
      </c>
      <c r="BK207" s="154">
        <f>ROUND(P207*H207,2)</f>
        <v>0</v>
      </c>
      <c r="BL207" s="16" t="s">
        <v>172</v>
      </c>
      <c r="BM207" s="266" t="s">
        <v>363</v>
      </c>
    </row>
    <row r="208" s="13" customFormat="1">
      <c r="A208" s="13"/>
      <c r="B208" s="281"/>
      <c r="C208" s="282"/>
      <c r="D208" s="267" t="s">
        <v>184</v>
      </c>
      <c r="E208" s="283" t="s">
        <v>1</v>
      </c>
      <c r="F208" s="284" t="s">
        <v>364</v>
      </c>
      <c r="G208" s="282"/>
      <c r="H208" s="285">
        <v>4</v>
      </c>
      <c r="I208" s="286"/>
      <c r="J208" s="286"/>
      <c r="K208" s="282"/>
      <c r="L208" s="282"/>
      <c r="M208" s="287"/>
      <c r="N208" s="288"/>
      <c r="O208" s="289"/>
      <c r="P208" s="289"/>
      <c r="Q208" s="289"/>
      <c r="R208" s="289"/>
      <c r="S208" s="289"/>
      <c r="T208" s="289"/>
      <c r="U208" s="289"/>
      <c r="V208" s="289"/>
      <c r="W208" s="289"/>
      <c r="X208" s="290"/>
      <c r="Y208" s="13"/>
      <c r="Z208" s="13"/>
      <c r="AA208" s="13"/>
      <c r="AB208" s="13"/>
      <c r="AC208" s="13"/>
      <c r="AD208" s="13"/>
      <c r="AE208" s="13"/>
      <c r="AT208" s="291" t="s">
        <v>184</v>
      </c>
      <c r="AU208" s="291" t="s">
        <v>22</v>
      </c>
      <c r="AV208" s="13" t="s">
        <v>22</v>
      </c>
      <c r="AW208" s="13" t="s">
        <v>5</v>
      </c>
      <c r="AX208" s="13" t="s">
        <v>100</v>
      </c>
      <c r="AY208" s="291" t="s">
        <v>165</v>
      </c>
    </row>
    <row r="209" s="2" customFormat="1" ht="24.15" customHeight="1">
      <c r="A209" s="42"/>
      <c r="B209" s="43"/>
      <c r="C209" s="254" t="s">
        <v>30</v>
      </c>
      <c r="D209" s="254" t="s">
        <v>167</v>
      </c>
      <c r="E209" s="255" t="s">
        <v>365</v>
      </c>
      <c r="F209" s="256" t="s">
        <v>366</v>
      </c>
      <c r="G209" s="257" t="s">
        <v>170</v>
      </c>
      <c r="H209" s="258">
        <v>8</v>
      </c>
      <c r="I209" s="259"/>
      <c r="J209" s="259"/>
      <c r="K209" s="260">
        <f>ROUND(P209*H209,2)</f>
        <v>0</v>
      </c>
      <c r="L209" s="256" t="s">
        <v>171</v>
      </c>
      <c r="M209" s="45"/>
      <c r="N209" s="261" t="s">
        <v>1</v>
      </c>
      <c r="O209" s="262" t="s">
        <v>56</v>
      </c>
      <c r="P209" s="263">
        <f>I209+J209</f>
        <v>0</v>
      </c>
      <c r="Q209" s="263">
        <f>ROUND(I209*H209,2)</f>
        <v>0</v>
      </c>
      <c r="R209" s="263">
        <f>ROUND(J209*H209,2)</f>
        <v>0</v>
      </c>
      <c r="S209" s="95"/>
      <c r="T209" s="264">
        <f>S209*H209</f>
        <v>0</v>
      </c>
      <c r="U209" s="264">
        <v>0</v>
      </c>
      <c r="V209" s="264">
        <f>U209*H209</f>
        <v>0</v>
      </c>
      <c r="W209" s="264">
        <v>0</v>
      </c>
      <c r="X209" s="265">
        <f>W209*H209</f>
        <v>0</v>
      </c>
      <c r="Y209" s="42"/>
      <c r="Z209" s="42"/>
      <c r="AA209" s="42"/>
      <c r="AB209" s="42"/>
      <c r="AC209" s="42"/>
      <c r="AD209" s="42"/>
      <c r="AE209" s="42"/>
      <c r="AR209" s="266" t="s">
        <v>172</v>
      </c>
      <c r="AT209" s="266" t="s">
        <v>167</v>
      </c>
      <c r="AU209" s="266" t="s">
        <v>22</v>
      </c>
      <c r="AY209" s="16" t="s">
        <v>165</v>
      </c>
      <c r="BE209" s="154">
        <f>IF(O209="základní",K209,0)</f>
        <v>0</v>
      </c>
      <c r="BF209" s="154">
        <f>IF(O209="snížená",K209,0)</f>
        <v>0</v>
      </c>
      <c r="BG209" s="154">
        <f>IF(O209="zákl. přenesená",K209,0)</f>
        <v>0</v>
      </c>
      <c r="BH209" s="154">
        <f>IF(O209="sníž. přenesená",K209,0)</f>
        <v>0</v>
      </c>
      <c r="BI209" s="154">
        <f>IF(O209="nulová",K209,0)</f>
        <v>0</v>
      </c>
      <c r="BJ209" s="16" t="s">
        <v>100</v>
      </c>
      <c r="BK209" s="154">
        <f>ROUND(P209*H209,2)</f>
        <v>0</v>
      </c>
      <c r="BL209" s="16" t="s">
        <v>172</v>
      </c>
      <c r="BM209" s="266" t="s">
        <v>367</v>
      </c>
    </row>
    <row r="210" s="2" customFormat="1">
      <c r="A210" s="42"/>
      <c r="B210" s="43"/>
      <c r="C210" s="44"/>
      <c r="D210" s="267" t="s">
        <v>174</v>
      </c>
      <c r="E210" s="44"/>
      <c r="F210" s="268" t="s">
        <v>368</v>
      </c>
      <c r="G210" s="44"/>
      <c r="H210" s="44"/>
      <c r="I210" s="222"/>
      <c r="J210" s="222"/>
      <c r="K210" s="44"/>
      <c r="L210" s="44"/>
      <c r="M210" s="45"/>
      <c r="N210" s="269"/>
      <c r="O210" s="270"/>
      <c r="P210" s="95"/>
      <c r="Q210" s="95"/>
      <c r="R210" s="95"/>
      <c r="S210" s="95"/>
      <c r="T210" s="95"/>
      <c r="U210" s="95"/>
      <c r="V210" s="95"/>
      <c r="W210" s="95"/>
      <c r="X210" s="96"/>
      <c r="Y210" s="42"/>
      <c r="Z210" s="42"/>
      <c r="AA210" s="42"/>
      <c r="AB210" s="42"/>
      <c r="AC210" s="42"/>
      <c r="AD210" s="42"/>
      <c r="AE210" s="42"/>
      <c r="AT210" s="16" t="s">
        <v>174</v>
      </c>
      <c r="AU210" s="16" t="s">
        <v>22</v>
      </c>
    </row>
    <row r="211" s="2" customFormat="1" ht="24.15" customHeight="1">
      <c r="A211" s="42"/>
      <c r="B211" s="43"/>
      <c r="C211" s="254" t="s">
        <v>369</v>
      </c>
      <c r="D211" s="254" t="s">
        <v>167</v>
      </c>
      <c r="E211" s="255" t="s">
        <v>370</v>
      </c>
      <c r="F211" s="256" t="s">
        <v>371</v>
      </c>
      <c r="G211" s="257" t="s">
        <v>299</v>
      </c>
      <c r="H211" s="258">
        <v>73.5</v>
      </c>
      <c r="I211" s="259"/>
      <c r="J211" s="259"/>
      <c r="K211" s="260">
        <f>ROUND(P211*H211,2)</f>
        <v>0</v>
      </c>
      <c r="L211" s="256" t="s">
        <v>171</v>
      </c>
      <c r="M211" s="45"/>
      <c r="N211" s="261" t="s">
        <v>1</v>
      </c>
      <c r="O211" s="262" t="s">
        <v>56</v>
      </c>
      <c r="P211" s="263">
        <f>I211+J211</f>
        <v>0</v>
      </c>
      <c r="Q211" s="263">
        <f>ROUND(I211*H211,2)</f>
        <v>0</v>
      </c>
      <c r="R211" s="263">
        <f>ROUND(J211*H211,2)</f>
        <v>0</v>
      </c>
      <c r="S211" s="95"/>
      <c r="T211" s="264">
        <f>S211*H211</f>
        <v>0</v>
      </c>
      <c r="U211" s="264">
        <v>0</v>
      </c>
      <c r="V211" s="264">
        <f>U211*H211</f>
        <v>0</v>
      </c>
      <c r="W211" s="264">
        <v>0</v>
      </c>
      <c r="X211" s="265">
        <f>W211*H211</f>
        <v>0</v>
      </c>
      <c r="Y211" s="42"/>
      <c r="Z211" s="42"/>
      <c r="AA211" s="42"/>
      <c r="AB211" s="42"/>
      <c r="AC211" s="42"/>
      <c r="AD211" s="42"/>
      <c r="AE211" s="42"/>
      <c r="AR211" s="266" t="s">
        <v>172</v>
      </c>
      <c r="AT211" s="266" t="s">
        <v>167</v>
      </c>
      <c r="AU211" s="266" t="s">
        <v>22</v>
      </c>
      <c r="AY211" s="16" t="s">
        <v>165</v>
      </c>
      <c r="BE211" s="154">
        <f>IF(O211="základní",K211,0)</f>
        <v>0</v>
      </c>
      <c r="BF211" s="154">
        <f>IF(O211="snížená",K211,0)</f>
        <v>0</v>
      </c>
      <c r="BG211" s="154">
        <f>IF(O211="zákl. přenesená",K211,0)</f>
        <v>0</v>
      </c>
      <c r="BH211" s="154">
        <f>IF(O211="sníž. přenesená",K211,0)</f>
        <v>0</v>
      </c>
      <c r="BI211" s="154">
        <f>IF(O211="nulová",K211,0)</f>
        <v>0</v>
      </c>
      <c r="BJ211" s="16" t="s">
        <v>100</v>
      </c>
      <c r="BK211" s="154">
        <f>ROUND(P211*H211,2)</f>
        <v>0</v>
      </c>
      <c r="BL211" s="16" t="s">
        <v>172</v>
      </c>
      <c r="BM211" s="266" t="s">
        <v>372</v>
      </c>
    </row>
    <row r="212" s="2" customFormat="1">
      <c r="A212" s="42"/>
      <c r="B212" s="43"/>
      <c r="C212" s="44"/>
      <c r="D212" s="267" t="s">
        <v>174</v>
      </c>
      <c r="E212" s="44"/>
      <c r="F212" s="268" t="s">
        <v>373</v>
      </c>
      <c r="G212" s="44"/>
      <c r="H212" s="44"/>
      <c r="I212" s="222"/>
      <c r="J212" s="222"/>
      <c r="K212" s="44"/>
      <c r="L212" s="44"/>
      <c r="M212" s="45"/>
      <c r="N212" s="269"/>
      <c r="O212" s="270"/>
      <c r="P212" s="95"/>
      <c r="Q212" s="95"/>
      <c r="R212" s="95"/>
      <c r="S212" s="95"/>
      <c r="T212" s="95"/>
      <c r="U212" s="95"/>
      <c r="V212" s="95"/>
      <c r="W212" s="95"/>
      <c r="X212" s="96"/>
      <c r="Y212" s="42"/>
      <c r="Z212" s="42"/>
      <c r="AA212" s="42"/>
      <c r="AB212" s="42"/>
      <c r="AC212" s="42"/>
      <c r="AD212" s="42"/>
      <c r="AE212" s="42"/>
      <c r="AT212" s="16" t="s">
        <v>174</v>
      </c>
      <c r="AU212" s="16" t="s">
        <v>22</v>
      </c>
    </row>
    <row r="213" s="2" customFormat="1">
      <c r="A213" s="42"/>
      <c r="B213" s="43"/>
      <c r="C213" s="44"/>
      <c r="D213" s="267" t="s">
        <v>182</v>
      </c>
      <c r="E213" s="44"/>
      <c r="F213" s="268" t="s">
        <v>374</v>
      </c>
      <c r="G213" s="44"/>
      <c r="H213" s="44"/>
      <c r="I213" s="222"/>
      <c r="J213" s="222"/>
      <c r="K213" s="44"/>
      <c r="L213" s="44"/>
      <c r="M213" s="45"/>
      <c r="N213" s="269"/>
      <c r="O213" s="270"/>
      <c r="P213" s="95"/>
      <c r="Q213" s="95"/>
      <c r="R213" s="95"/>
      <c r="S213" s="95"/>
      <c r="T213" s="95"/>
      <c r="U213" s="95"/>
      <c r="V213" s="95"/>
      <c r="W213" s="95"/>
      <c r="X213" s="96"/>
      <c r="Y213" s="42"/>
      <c r="Z213" s="42"/>
      <c r="AA213" s="42"/>
      <c r="AB213" s="42"/>
      <c r="AC213" s="42"/>
      <c r="AD213" s="42"/>
      <c r="AE213" s="42"/>
      <c r="AT213" s="16" t="s">
        <v>182</v>
      </c>
      <c r="AU213" s="16" t="s">
        <v>22</v>
      </c>
    </row>
    <row r="214" s="13" customFormat="1">
      <c r="A214" s="13"/>
      <c r="B214" s="281"/>
      <c r="C214" s="282"/>
      <c r="D214" s="267" t="s">
        <v>184</v>
      </c>
      <c r="E214" s="283" t="s">
        <v>1</v>
      </c>
      <c r="F214" s="284" t="s">
        <v>375</v>
      </c>
      <c r="G214" s="282"/>
      <c r="H214" s="285">
        <v>73.5</v>
      </c>
      <c r="I214" s="286"/>
      <c r="J214" s="286"/>
      <c r="K214" s="282"/>
      <c r="L214" s="282"/>
      <c r="M214" s="287"/>
      <c r="N214" s="288"/>
      <c r="O214" s="289"/>
      <c r="P214" s="289"/>
      <c r="Q214" s="289"/>
      <c r="R214" s="289"/>
      <c r="S214" s="289"/>
      <c r="T214" s="289"/>
      <c r="U214" s="289"/>
      <c r="V214" s="289"/>
      <c r="W214" s="289"/>
      <c r="X214" s="290"/>
      <c r="Y214" s="13"/>
      <c r="Z214" s="13"/>
      <c r="AA214" s="13"/>
      <c r="AB214" s="13"/>
      <c r="AC214" s="13"/>
      <c r="AD214" s="13"/>
      <c r="AE214" s="13"/>
      <c r="AT214" s="291" t="s">
        <v>184</v>
      </c>
      <c r="AU214" s="291" t="s">
        <v>22</v>
      </c>
      <c r="AV214" s="13" t="s">
        <v>22</v>
      </c>
      <c r="AW214" s="13" t="s">
        <v>5</v>
      </c>
      <c r="AX214" s="13" t="s">
        <v>100</v>
      </c>
      <c r="AY214" s="291" t="s">
        <v>165</v>
      </c>
    </row>
    <row r="215" s="2" customFormat="1" ht="14.4" customHeight="1">
      <c r="A215" s="42"/>
      <c r="B215" s="43"/>
      <c r="C215" s="271" t="s">
        <v>376</v>
      </c>
      <c r="D215" s="271" t="s">
        <v>176</v>
      </c>
      <c r="E215" s="272" t="s">
        <v>377</v>
      </c>
      <c r="F215" s="273" t="s">
        <v>378</v>
      </c>
      <c r="G215" s="274" t="s">
        <v>179</v>
      </c>
      <c r="H215" s="275">
        <v>5.8799999999999999</v>
      </c>
      <c r="I215" s="276"/>
      <c r="J215" s="277"/>
      <c r="K215" s="278">
        <f>ROUND(P215*H215,2)</f>
        <v>0</v>
      </c>
      <c r="L215" s="273" t="s">
        <v>1</v>
      </c>
      <c r="M215" s="279"/>
      <c r="N215" s="280" t="s">
        <v>1</v>
      </c>
      <c r="O215" s="262" t="s">
        <v>56</v>
      </c>
      <c r="P215" s="263">
        <f>I215+J215</f>
        <v>0</v>
      </c>
      <c r="Q215" s="263">
        <f>ROUND(I215*H215,2)</f>
        <v>0</v>
      </c>
      <c r="R215" s="263">
        <f>ROUND(J215*H215,2)</f>
        <v>0</v>
      </c>
      <c r="S215" s="95"/>
      <c r="T215" s="264">
        <f>S215*H215</f>
        <v>0</v>
      </c>
      <c r="U215" s="264">
        <v>0.29999999999999999</v>
      </c>
      <c r="V215" s="264">
        <f>U215*H215</f>
        <v>1.764</v>
      </c>
      <c r="W215" s="264">
        <v>0</v>
      </c>
      <c r="X215" s="265">
        <f>W215*H215</f>
        <v>0</v>
      </c>
      <c r="Y215" s="42"/>
      <c r="Z215" s="42"/>
      <c r="AA215" s="42"/>
      <c r="AB215" s="42"/>
      <c r="AC215" s="42"/>
      <c r="AD215" s="42"/>
      <c r="AE215" s="42"/>
      <c r="AR215" s="266" t="s">
        <v>180</v>
      </c>
      <c r="AT215" s="266" t="s">
        <v>176</v>
      </c>
      <c r="AU215" s="266" t="s">
        <v>22</v>
      </c>
      <c r="AY215" s="16" t="s">
        <v>165</v>
      </c>
      <c r="BE215" s="154">
        <f>IF(O215="základní",K215,0)</f>
        <v>0</v>
      </c>
      <c r="BF215" s="154">
        <f>IF(O215="snížená",K215,0)</f>
        <v>0</v>
      </c>
      <c r="BG215" s="154">
        <f>IF(O215="zákl. přenesená",K215,0)</f>
        <v>0</v>
      </c>
      <c r="BH215" s="154">
        <f>IF(O215="sníž. přenesená",K215,0)</f>
        <v>0</v>
      </c>
      <c r="BI215" s="154">
        <f>IF(O215="nulová",K215,0)</f>
        <v>0</v>
      </c>
      <c r="BJ215" s="16" t="s">
        <v>100</v>
      </c>
      <c r="BK215" s="154">
        <f>ROUND(P215*H215,2)</f>
        <v>0</v>
      </c>
      <c r="BL215" s="16" t="s">
        <v>172</v>
      </c>
      <c r="BM215" s="266" t="s">
        <v>379</v>
      </c>
    </row>
    <row r="216" s="13" customFormat="1">
      <c r="A216" s="13"/>
      <c r="B216" s="281"/>
      <c r="C216" s="282"/>
      <c r="D216" s="267" t="s">
        <v>184</v>
      </c>
      <c r="E216" s="283" t="s">
        <v>1</v>
      </c>
      <c r="F216" s="284" t="s">
        <v>380</v>
      </c>
      <c r="G216" s="282"/>
      <c r="H216" s="285">
        <v>5.8799999999999999</v>
      </c>
      <c r="I216" s="286"/>
      <c r="J216" s="286"/>
      <c r="K216" s="282"/>
      <c r="L216" s="282"/>
      <c r="M216" s="287"/>
      <c r="N216" s="288"/>
      <c r="O216" s="289"/>
      <c r="P216" s="289"/>
      <c r="Q216" s="289"/>
      <c r="R216" s="289"/>
      <c r="S216" s="289"/>
      <c r="T216" s="289"/>
      <c r="U216" s="289"/>
      <c r="V216" s="289"/>
      <c r="W216" s="289"/>
      <c r="X216" s="290"/>
      <c r="Y216" s="13"/>
      <c r="Z216" s="13"/>
      <c r="AA216" s="13"/>
      <c r="AB216" s="13"/>
      <c r="AC216" s="13"/>
      <c r="AD216" s="13"/>
      <c r="AE216" s="13"/>
      <c r="AT216" s="291" t="s">
        <v>184</v>
      </c>
      <c r="AU216" s="291" t="s">
        <v>22</v>
      </c>
      <c r="AV216" s="13" t="s">
        <v>22</v>
      </c>
      <c r="AW216" s="13" t="s">
        <v>5</v>
      </c>
      <c r="AX216" s="13" t="s">
        <v>100</v>
      </c>
      <c r="AY216" s="291" t="s">
        <v>165</v>
      </c>
    </row>
    <row r="217" s="2" customFormat="1" ht="37.8" customHeight="1">
      <c r="A217" s="42"/>
      <c r="B217" s="43"/>
      <c r="C217" s="254" t="s">
        <v>381</v>
      </c>
      <c r="D217" s="254" t="s">
        <v>167</v>
      </c>
      <c r="E217" s="255" t="s">
        <v>382</v>
      </c>
      <c r="F217" s="256" t="s">
        <v>383</v>
      </c>
      <c r="G217" s="257" t="s">
        <v>384</v>
      </c>
      <c r="H217" s="258">
        <v>1</v>
      </c>
      <c r="I217" s="259"/>
      <c r="J217" s="259"/>
      <c r="K217" s="260">
        <f>ROUND(P217*H217,2)</f>
        <v>0</v>
      </c>
      <c r="L217" s="256" t="s">
        <v>1</v>
      </c>
      <c r="M217" s="45"/>
      <c r="N217" s="261" t="s">
        <v>1</v>
      </c>
      <c r="O217" s="262" t="s">
        <v>56</v>
      </c>
      <c r="P217" s="263">
        <f>I217+J217</f>
        <v>0</v>
      </c>
      <c r="Q217" s="263">
        <f>ROUND(I217*H217,2)</f>
        <v>0</v>
      </c>
      <c r="R217" s="263">
        <f>ROUND(J217*H217,2)</f>
        <v>0</v>
      </c>
      <c r="S217" s="95"/>
      <c r="T217" s="264">
        <f>S217*H217</f>
        <v>0</v>
      </c>
      <c r="U217" s="264">
        <v>0</v>
      </c>
      <c r="V217" s="264">
        <f>U217*H217</f>
        <v>0</v>
      </c>
      <c r="W217" s="264">
        <v>0</v>
      </c>
      <c r="X217" s="265">
        <f>W217*H217</f>
        <v>0</v>
      </c>
      <c r="Y217" s="42"/>
      <c r="Z217" s="42"/>
      <c r="AA217" s="42"/>
      <c r="AB217" s="42"/>
      <c r="AC217" s="42"/>
      <c r="AD217" s="42"/>
      <c r="AE217" s="42"/>
      <c r="AR217" s="266" t="s">
        <v>172</v>
      </c>
      <c r="AT217" s="266" t="s">
        <v>167</v>
      </c>
      <c r="AU217" s="266" t="s">
        <v>22</v>
      </c>
      <c r="AY217" s="16" t="s">
        <v>165</v>
      </c>
      <c r="BE217" s="154">
        <f>IF(O217="základní",K217,0)</f>
        <v>0</v>
      </c>
      <c r="BF217" s="154">
        <f>IF(O217="snížená",K217,0)</f>
        <v>0</v>
      </c>
      <c r="BG217" s="154">
        <f>IF(O217="zákl. přenesená",K217,0)</f>
        <v>0</v>
      </c>
      <c r="BH217" s="154">
        <f>IF(O217="sníž. přenesená",K217,0)</f>
        <v>0</v>
      </c>
      <c r="BI217" s="154">
        <f>IF(O217="nulová",K217,0)</f>
        <v>0</v>
      </c>
      <c r="BJ217" s="16" t="s">
        <v>100</v>
      </c>
      <c r="BK217" s="154">
        <f>ROUND(P217*H217,2)</f>
        <v>0</v>
      </c>
      <c r="BL217" s="16" t="s">
        <v>172</v>
      </c>
      <c r="BM217" s="266" t="s">
        <v>385</v>
      </c>
    </row>
    <row r="218" s="2" customFormat="1" ht="24.15" customHeight="1">
      <c r="A218" s="42"/>
      <c r="B218" s="43"/>
      <c r="C218" s="254" t="s">
        <v>386</v>
      </c>
      <c r="D218" s="254" t="s">
        <v>167</v>
      </c>
      <c r="E218" s="255" t="s">
        <v>387</v>
      </c>
      <c r="F218" s="256" t="s">
        <v>388</v>
      </c>
      <c r="G218" s="257" t="s">
        <v>179</v>
      </c>
      <c r="H218" s="258">
        <v>1.9199999999999999</v>
      </c>
      <c r="I218" s="259"/>
      <c r="J218" s="259"/>
      <c r="K218" s="260">
        <f>ROUND(P218*H218,2)</f>
        <v>0</v>
      </c>
      <c r="L218" s="256" t="s">
        <v>171</v>
      </c>
      <c r="M218" s="45"/>
      <c r="N218" s="261" t="s">
        <v>1</v>
      </c>
      <c r="O218" s="262" t="s">
        <v>56</v>
      </c>
      <c r="P218" s="263">
        <f>I218+J218</f>
        <v>0</v>
      </c>
      <c r="Q218" s="263">
        <f>ROUND(I218*H218,2)</f>
        <v>0</v>
      </c>
      <c r="R218" s="263">
        <f>ROUND(J218*H218,2)</f>
        <v>0</v>
      </c>
      <c r="S218" s="95"/>
      <c r="T218" s="264">
        <f>S218*H218</f>
        <v>0</v>
      </c>
      <c r="U218" s="264">
        <v>0</v>
      </c>
      <c r="V218" s="264">
        <f>U218*H218</f>
        <v>0</v>
      </c>
      <c r="W218" s="264">
        <v>0</v>
      </c>
      <c r="X218" s="265">
        <f>W218*H218</f>
        <v>0</v>
      </c>
      <c r="Y218" s="42"/>
      <c r="Z218" s="42"/>
      <c r="AA218" s="42"/>
      <c r="AB218" s="42"/>
      <c r="AC218" s="42"/>
      <c r="AD218" s="42"/>
      <c r="AE218" s="42"/>
      <c r="AR218" s="266" t="s">
        <v>172</v>
      </c>
      <c r="AT218" s="266" t="s">
        <v>167</v>
      </c>
      <c r="AU218" s="266" t="s">
        <v>22</v>
      </c>
      <c r="AY218" s="16" t="s">
        <v>165</v>
      </c>
      <c r="BE218" s="154">
        <f>IF(O218="základní",K218,0)</f>
        <v>0</v>
      </c>
      <c r="BF218" s="154">
        <f>IF(O218="snížená",K218,0)</f>
        <v>0</v>
      </c>
      <c r="BG218" s="154">
        <f>IF(O218="zákl. přenesená",K218,0)</f>
        <v>0</v>
      </c>
      <c r="BH218" s="154">
        <f>IF(O218="sníž. přenesená",K218,0)</f>
        <v>0</v>
      </c>
      <c r="BI218" s="154">
        <f>IF(O218="nulová",K218,0)</f>
        <v>0</v>
      </c>
      <c r="BJ218" s="16" t="s">
        <v>100</v>
      </c>
      <c r="BK218" s="154">
        <f>ROUND(P218*H218,2)</f>
        <v>0</v>
      </c>
      <c r="BL218" s="16" t="s">
        <v>172</v>
      </c>
      <c r="BM218" s="266" t="s">
        <v>389</v>
      </c>
    </row>
    <row r="219" s="2" customFormat="1">
      <c r="A219" s="42"/>
      <c r="B219" s="43"/>
      <c r="C219" s="44"/>
      <c r="D219" s="267" t="s">
        <v>182</v>
      </c>
      <c r="E219" s="44"/>
      <c r="F219" s="268" t="s">
        <v>390</v>
      </c>
      <c r="G219" s="44"/>
      <c r="H219" s="44"/>
      <c r="I219" s="222"/>
      <c r="J219" s="222"/>
      <c r="K219" s="44"/>
      <c r="L219" s="44"/>
      <c r="M219" s="45"/>
      <c r="N219" s="269"/>
      <c r="O219" s="270"/>
      <c r="P219" s="95"/>
      <c r="Q219" s="95"/>
      <c r="R219" s="95"/>
      <c r="S219" s="95"/>
      <c r="T219" s="95"/>
      <c r="U219" s="95"/>
      <c r="V219" s="95"/>
      <c r="W219" s="95"/>
      <c r="X219" s="96"/>
      <c r="Y219" s="42"/>
      <c r="Z219" s="42"/>
      <c r="AA219" s="42"/>
      <c r="AB219" s="42"/>
      <c r="AC219" s="42"/>
      <c r="AD219" s="42"/>
      <c r="AE219" s="42"/>
      <c r="AT219" s="16" t="s">
        <v>182</v>
      </c>
      <c r="AU219" s="16" t="s">
        <v>22</v>
      </c>
    </row>
    <row r="220" s="13" customFormat="1">
      <c r="A220" s="13"/>
      <c r="B220" s="281"/>
      <c r="C220" s="282"/>
      <c r="D220" s="267" t="s">
        <v>184</v>
      </c>
      <c r="E220" s="283" t="s">
        <v>1</v>
      </c>
      <c r="F220" s="284" t="s">
        <v>391</v>
      </c>
      <c r="G220" s="282"/>
      <c r="H220" s="285">
        <v>1.9199999999999999</v>
      </c>
      <c r="I220" s="286"/>
      <c r="J220" s="286"/>
      <c r="K220" s="282"/>
      <c r="L220" s="282"/>
      <c r="M220" s="287"/>
      <c r="N220" s="288"/>
      <c r="O220" s="289"/>
      <c r="P220" s="289"/>
      <c r="Q220" s="289"/>
      <c r="R220" s="289"/>
      <c r="S220" s="289"/>
      <c r="T220" s="289"/>
      <c r="U220" s="289"/>
      <c r="V220" s="289"/>
      <c r="W220" s="289"/>
      <c r="X220" s="290"/>
      <c r="Y220" s="13"/>
      <c r="Z220" s="13"/>
      <c r="AA220" s="13"/>
      <c r="AB220" s="13"/>
      <c r="AC220" s="13"/>
      <c r="AD220" s="13"/>
      <c r="AE220" s="13"/>
      <c r="AT220" s="291" t="s">
        <v>184</v>
      </c>
      <c r="AU220" s="291" t="s">
        <v>22</v>
      </c>
      <c r="AV220" s="13" t="s">
        <v>22</v>
      </c>
      <c r="AW220" s="13" t="s">
        <v>5</v>
      </c>
      <c r="AX220" s="13" t="s">
        <v>100</v>
      </c>
      <c r="AY220" s="291" t="s">
        <v>165</v>
      </c>
    </row>
    <row r="221" s="2" customFormat="1" ht="24.15" customHeight="1">
      <c r="A221" s="42"/>
      <c r="B221" s="43"/>
      <c r="C221" s="254" t="s">
        <v>392</v>
      </c>
      <c r="D221" s="254" t="s">
        <v>167</v>
      </c>
      <c r="E221" s="255" t="s">
        <v>393</v>
      </c>
      <c r="F221" s="256" t="s">
        <v>394</v>
      </c>
      <c r="G221" s="257" t="s">
        <v>179</v>
      </c>
      <c r="H221" s="258">
        <v>5.3680000000000003</v>
      </c>
      <c r="I221" s="259"/>
      <c r="J221" s="259"/>
      <c r="K221" s="260">
        <f>ROUND(P221*H221,2)</f>
        <v>0</v>
      </c>
      <c r="L221" s="256" t="s">
        <v>171</v>
      </c>
      <c r="M221" s="45"/>
      <c r="N221" s="261" t="s">
        <v>1</v>
      </c>
      <c r="O221" s="262" t="s">
        <v>56</v>
      </c>
      <c r="P221" s="263">
        <f>I221+J221</f>
        <v>0</v>
      </c>
      <c r="Q221" s="263">
        <f>ROUND(I221*H221,2)</f>
        <v>0</v>
      </c>
      <c r="R221" s="263">
        <f>ROUND(J221*H221,2)</f>
        <v>0</v>
      </c>
      <c r="S221" s="95"/>
      <c r="T221" s="264">
        <f>S221*H221</f>
        <v>0</v>
      </c>
      <c r="U221" s="264">
        <v>0</v>
      </c>
      <c r="V221" s="264">
        <f>U221*H221</f>
        <v>0</v>
      </c>
      <c r="W221" s="264">
        <v>0</v>
      </c>
      <c r="X221" s="265">
        <f>W221*H221</f>
        <v>0</v>
      </c>
      <c r="Y221" s="42"/>
      <c r="Z221" s="42"/>
      <c r="AA221" s="42"/>
      <c r="AB221" s="42"/>
      <c r="AC221" s="42"/>
      <c r="AD221" s="42"/>
      <c r="AE221" s="42"/>
      <c r="AR221" s="266" t="s">
        <v>172</v>
      </c>
      <c r="AT221" s="266" t="s">
        <v>167</v>
      </c>
      <c r="AU221" s="266" t="s">
        <v>22</v>
      </c>
      <c r="AY221" s="16" t="s">
        <v>165</v>
      </c>
      <c r="BE221" s="154">
        <f>IF(O221="základní",K221,0)</f>
        <v>0</v>
      </c>
      <c r="BF221" s="154">
        <f>IF(O221="snížená",K221,0)</f>
        <v>0</v>
      </c>
      <c r="BG221" s="154">
        <f>IF(O221="zákl. přenesená",K221,0)</f>
        <v>0</v>
      </c>
      <c r="BH221" s="154">
        <f>IF(O221="sníž. přenesená",K221,0)</f>
        <v>0</v>
      </c>
      <c r="BI221" s="154">
        <f>IF(O221="nulová",K221,0)</f>
        <v>0</v>
      </c>
      <c r="BJ221" s="16" t="s">
        <v>100</v>
      </c>
      <c r="BK221" s="154">
        <f>ROUND(P221*H221,2)</f>
        <v>0</v>
      </c>
      <c r="BL221" s="16" t="s">
        <v>172</v>
      </c>
      <c r="BM221" s="266" t="s">
        <v>395</v>
      </c>
    </row>
    <row r="222" s="2" customFormat="1">
      <c r="A222" s="42"/>
      <c r="B222" s="43"/>
      <c r="C222" s="44"/>
      <c r="D222" s="267" t="s">
        <v>182</v>
      </c>
      <c r="E222" s="44"/>
      <c r="F222" s="268" t="s">
        <v>396</v>
      </c>
      <c r="G222" s="44"/>
      <c r="H222" s="44"/>
      <c r="I222" s="222"/>
      <c r="J222" s="222"/>
      <c r="K222" s="44"/>
      <c r="L222" s="44"/>
      <c r="M222" s="45"/>
      <c r="N222" s="269"/>
      <c r="O222" s="270"/>
      <c r="P222" s="95"/>
      <c r="Q222" s="95"/>
      <c r="R222" s="95"/>
      <c r="S222" s="95"/>
      <c r="T222" s="95"/>
      <c r="U222" s="95"/>
      <c r="V222" s="95"/>
      <c r="W222" s="95"/>
      <c r="X222" s="96"/>
      <c r="Y222" s="42"/>
      <c r="Z222" s="42"/>
      <c r="AA222" s="42"/>
      <c r="AB222" s="42"/>
      <c r="AC222" s="42"/>
      <c r="AD222" s="42"/>
      <c r="AE222" s="42"/>
      <c r="AT222" s="16" t="s">
        <v>182</v>
      </c>
      <c r="AU222" s="16" t="s">
        <v>22</v>
      </c>
    </row>
    <row r="223" s="13" customFormat="1">
      <c r="A223" s="13"/>
      <c r="B223" s="281"/>
      <c r="C223" s="282"/>
      <c r="D223" s="267" t="s">
        <v>184</v>
      </c>
      <c r="E223" s="283" t="s">
        <v>1</v>
      </c>
      <c r="F223" s="284" t="s">
        <v>397</v>
      </c>
      <c r="G223" s="282"/>
      <c r="H223" s="285">
        <v>5.3680000000000003</v>
      </c>
      <c r="I223" s="286"/>
      <c r="J223" s="286"/>
      <c r="K223" s="282"/>
      <c r="L223" s="282"/>
      <c r="M223" s="287"/>
      <c r="N223" s="288"/>
      <c r="O223" s="289"/>
      <c r="P223" s="289"/>
      <c r="Q223" s="289"/>
      <c r="R223" s="289"/>
      <c r="S223" s="289"/>
      <c r="T223" s="289"/>
      <c r="U223" s="289"/>
      <c r="V223" s="289"/>
      <c r="W223" s="289"/>
      <c r="X223" s="290"/>
      <c r="Y223" s="13"/>
      <c r="Z223" s="13"/>
      <c r="AA223" s="13"/>
      <c r="AB223" s="13"/>
      <c r="AC223" s="13"/>
      <c r="AD223" s="13"/>
      <c r="AE223" s="13"/>
      <c r="AT223" s="291" t="s">
        <v>184</v>
      </c>
      <c r="AU223" s="291" t="s">
        <v>22</v>
      </c>
      <c r="AV223" s="13" t="s">
        <v>22</v>
      </c>
      <c r="AW223" s="13" t="s">
        <v>5</v>
      </c>
      <c r="AX223" s="13" t="s">
        <v>100</v>
      </c>
      <c r="AY223" s="291" t="s">
        <v>165</v>
      </c>
    </row>
    <row r="224" s="2" customFormat="1" ht="14.4" customHeight="1">
      <c r="A224" s="42"/>
      <c r="B224" s="43"/>
      <c r="C224" s="271" t="s">
        <v>398</v>
      </c>
      <c r="D224" s="271" t="s">
        <v>176</v>
      </c>
      <c r="E224" s="272" t="s">
        <v>399</v>
      </c>
      <c r="F224" s="273" t="s">
        <v>400</v>
      </c>
      <c r="G224" s="274" t="s">
        <v>179</v>
      </c>
      <c r="H224" s="275">
        <v>7.2880000000000003</v>
      </c>
      <c r="I224" s="276"/>
      <c r="J224" s="277"/>
      <c r="K224" s="278">
        <f>ROUND(P224*H224,2)</f>
        <v>0</v>
      </c>
      <c r="L224" s="273" t="s">
        <v>1</v>
      </c>
      <c r="M224" s="279"/>
      <c r="N224" s="280" t="s">
        <v>1</v>
      </c>
      <c r="O224" s="262" t="s">
        <v>56</v>
      </c>
      <c r="P224" s="263">
        <f>I224+J224</f>
        <v>0</v>
      </c>
      <c r="Q224" s="263">
        <f>ROUND(I224*H224,2)</f>
        <v>0</v>
      </c>
      <c r="R224" s="263">
        <f>ROUND(J224*H224,2)</f>
        <v>0</v>
      </c>
      <c r="S224" s="95"/>
      <c r="T224" s="264">
        <f>S224*H224</f>
        <v>0</v>
      </c>
      <c r="U224" s="264">
        <v>0</v>
      </c>
      <c r="V224" s="264">
        <f>U224*H224</f>
        <v>0</v>
      </c>
      <c r="W224" s="264">
        <v>0</v>
      </c>
      <c r="X224" s="265">
        <f>W224*H224</f>
        <v>0</v>
      </c>
      <c r="Y224" s="42"/>
      <c r="Z224" s="42"/>
      <c r="AA224" s="42"/>
      <c r="AB224" s="42"/>
      <c r="AC224" s="42"/>
      <c r="AD224" s="42"/>
      <c r="AE224" s="42"/>
      <c r="AR224" s="266" t="s">
        <v>180</v>
      </c>
      <c r="AT224" s="266" t="s">
        <v>176</v>
      </c>
      <c r="AU224" s="266" t="s">
        <v>22</v>
      </c>
      <c r="AY224" s="16" t="s">
        <v>165</v>
      </c>
      <c r="BE224" s="154">
        <f>IF(O224="základní",K224,0)</f>
        <v>0</v>
      </c>
      <c r="BF224" s="154">
        <f>IF(O224="snížená",K224,0)</f>
        <v>0</v>
      </c>
      <c r="BG224" s="154">
        <f>IF(O224="zákl. přenesená",K224,0)</f>
        <v>0</v>
      </c>
      <c r="BH224" s="154">
        <f>IF(O224="sníž. přenesená",K224,0)</f>
        <v>0</v>
      </c>
      <c r="BI224" s="154">
        <f>IF(O224="nulová",K224,0)</f>
        <v>0</v>
      </c>
      <c r="BJ224" s="16" t="s">
        <v>100</v>
      </c>
      <c r="BK224" s="154">
        <f>ROUND(P224*H224,2)</f>
        <v>0</v>
      </c>
      <c r="BL224" s="16" t="s">
        <v>172</v>
      </c>
      <c r="BM224" s="266" t="s">
        <v>401</v>
      </c>
    </row>
    <row r="225" s="13" customFormat="1">
      <c r="A225" s="13"/>
      <c r="B225" s="281"/>
      <c r="C225" s="282"/>
      <c r="D225" s="267" t="s">
        <v>184</v>
      </c>
      <c r="E225" s="283" t="s">
        <v>1</v>
      </c>
      <c r="F225" s="284" t="s">
        <v>391</v>
      </c>
      <c r="G225" s="282"/>
      <c r="H225" s="285">
        <v>1.9199999999999999</v>
      </c>
      <c r="I225" s="286"/>
      <c r="J225" s="286"/>
      <c r="K225" s="282"/>
      <c r="L225" s="282"/>
      <c r="M225" s="287"/>
      <c r="N225" s="288"/>
      <c r="O225" s="289"/>
      <c r="P225" s="289"/>
      <c r="Q225" s="289"/>
      <c r="R225" s="289"/>
      <c r="S225" s="289"/>
      <c r="T225" s="289"/>
      <c r="U225" s="289"/>
      <c r="V225" s="289"/>
      <c r="W225" s="289"/>
      <c r="X225" s="290"/>
      <c r="Y225" s="13"/>
      <c r="Z225" s="13"/>
      <c r="AA225" s="13"/>
      <c r="AB225" s="13"/>
      <c r="AC225" s="13"/>
      <c r="AD225" s="13"/>
      <c r="AE225" s="13"/>
      <c r="AT225" s="291" t="s">
        <v>184</v>
      </c>
      <c r="AU225" s="291" t="s">
        <v>22</v>
      </c>
      <c r="AV225" s="13" t="s">
        <v>22</v>
      </c>
      <c r="AW225" s="13" t="s">
        <v>5</v>
      </c>
      <c r="AX225" s="13" t="s">
        <v>93</v>
      </c>
      <c r="AY225" s="291" t="s">
        <v>165</v>
      </c>
    </row>
    <row r="226" s="13" customFormat="1">
      <c r="A226" s="13"/>
      <c r="B226" s="281"/>
      <c r="C226" s="282"/>
      <c r="D226" s="267" t="s">
        <v>184</v>
      </c>
      <c r="E226" s="283" t="s">
        <v>1</v>
      </c>
      <c r="F226" s="284" t="s">
        <v>397</v>
      </c>
      <c r="G226" s="282"/>
      <c r="H226" s="285">
        <v>5.3680000000000003</v>
      </c>
      <c r="I226" s="286"/>
      <c r="J226" s="286"/>
      <c r="K226" s="282"/>
      <c r="L226" s="282"/>
      <c r="M226" s="287"/>
      <c r="N226" s="288"/>
      <c r="O226" s="289"/>
      <c r="P226" s="289"/>
      <c r="Q226" s="289"/>
      <c r="R226" s="289"/>
      <c r="S226" s="289"/>
      <c r="T226" s="289"/>
      <c r="U226" s="289"/>
      <c r="V226" s="289"/>
      <c r="W226" s="289"/>
      <c r="X226" s="290"/>
      <c r="Y226" s="13"/>
      <c r="Z226" s="13"/>
      <c r="AA226" s="13"/>
      <c r="AB226" s="13"/>
      <c r="AC226" s="13"/>
      <c r="AD226" s="13"/>
      <c r="AE226" s="13"/>
      <c r="AT226" s="291" t="s">
        <v>184</v>
      </c>
      <c r="AU226" s="291" t="s">
        <v>22</v>
      </c>
      <c r="AV226" s="13" t="s">
        <v>22</v>
      </c>
      <c r="AW226" s="13" t="s">
        <v>5</v>
      </c>
      <c r="AX226" s="13" t="s">
        <v>93</v>
      </c>
      <c r="AY226" s="291" t="s">
        <v>165</v>
      </c>
    </row>
    <row r="227" s="14" customFormat="1">
      <c r="A227" s="14"/>
      <c r="B227" s="292"/>
      <c r="C227" s="293"/>
      <c r="D227" s="267" t="s">
        <v>184</v>
      </c>
      <c r="E227" s="294" t="s">
        <v>1</v>
      </c>
      <c r="F227" s="295" t="s">
        <v>326</v>
      </c>
      <c r="G227" s="293"/>
      <c r="H227" s="296">
        <v>7.2880000000000003</v>
      </c>
      <c r="I227" s="297"/>
      <c r="J227" s="297"/>
      <c r="K227" s="293"/>
      <c r="L227" s="293"/>
      <c r="M227" s="298"/>
      <c r="N227" s="299"/>
      <c r="O227" s="300"/>
      <c r="P227" s="300"/>
      <c r="Q227" s="300"/>
      <c r="R227" s="300"/>
      <c r="S227" s="300"/>
      <c r="T227" s="300"/>
      <c r="U227" s="300"/>
      <c r="V227" s="300"/>
      <c r="W227" s="300"/>
      <c r="X227" s="301"/>
      <c r="Y227" s="14"/>
      <c r="Z227" s="14"/>
      <c r="AA227" s="14"/>
      <c r="AB227" s="14"/>
      <c r="AC227" s="14"/>
      <c r="AD227" s="14"/>
      <c r="AE227" s="14"/>
      <c r="AT227" s="302" t="s">
        <v>184</v>
      </c>
      <c r="AU227" s="302" t="s">
        <v>22</v>
      </c>
      <c r="AV227" s="14" t="s">
        <v>172</v>
      </c>
      <c r="AW227" s="14" t="s">
        <v>5</v>
      </c>
      <c r="AX227" s="14" t="s">
        <v>100</v>
      </c>
      <c r="AY227" s="302" t="s">
        <v>165</v>
      </c>
    </row>
    <row r="228" s="2" customFormat="1" ht="24.15" customHeight="1">
      <c r="A228" s="42"/>
      <c r="B228" s="43"/>
      <c r="C228" s="271" t="s">
        <v>402</v>
      </c>
      <c r="D228" s="271" t="s">
        <v>176</v>
      </c>
      <c r="E228" s="272" t="s">
        <v>403</v>
      </c>
      <c r="F228" s="273" t="s">
        <v>404</v>
      </c>
      <c r="G228" s="274" t="s">
        <v>170</v>
      </c>
      <c r="H228" s="275">
        <v>8</v>
      </c>
      <c r="I228" s="276"/>
      <c r="J228" s="277"/>
      <c r="K228" s="278">
        <f>ROUND(P228*H228,2)</f>
        <v>0</v>
      </c>
      <c r="L228" s="273" t="s">
        <v>1</v>
      </c>
      <c r="M228" s="279"/>
      <c r="N228" s="280" t="s">
        <v>1</v>
      </c>
      <c r="O228" s="262" t="s">
        <v>56</v>
      </c>
      <c r="P228" s="263">
        <f>I228+J228</f>
        <v>0</v>
      </c>
      <c r="Q228" s="263">
        <f>ROUND(I228*H228,2)</f>
        <v>0</v>
      </c>
      <c r="R228" s="263">
        <f>ROUND(J228*H228,2)</f>
        <v>0</v>
      </c>
      <c r="S228" s="95"/>
      <c r="T228" s="264">
        <f>S228*H228</f>
        <v>0</v>
      </c>
      <c r="U228" s="264">
        <v>0</v>
      </c>
      <c r="V228" s="264">
        <f>U228*H228</f>
        <v>0</v>
      </c>
      <c r="W228" s="264">
        <v>0</v>
      </c>
      <c r="X228" s="265">
        <f>W228*H228</f>
        <v>0</v>
      </c>
      <c r="Y228" s="42"/>
      <c r="Z228" s="42"/>
      <c r="AA228" s="42"/>
      <c r="AB228" s="42"/>
      <c r="AC228" s="42"/>
      <c r="AD228" s="42"/>
      <c r="AE228" s="42"/>
      <c r="AR228" s="266" t="s">
        <v>180</v>
      </c>
      <c r="AT228" s="266" t="s">
        <v>176</v>
      </c>
      <c r="AU228" s="266" t="s">
        <v>22</v>
      </c>
      <c r="AY228" s="16" t="s">
        <v>165</v>
      </c>
      <c r="BE228" s="154">
        <f>IF(O228="základní",K228,0)</f>
        <v>0</v>
      </c>
      <c r="BF228" s="154">
        <f>IF(O228="snížená",K228,0)</f>
        <v>0</v>
      </c>
      <c r="BG228" s="154">
        <f>IF(O228="zákl. přenesená",K228,0)</f>
        <v>0</v>
      </c>
      <c r="BH228" s="154">
        <f>IF(O228="sníž. přenesená",K228,0)</f>
        <v>0</v>
      </c>
      <c r="BI228" s="154">
        <f>IF(O228="nulová",K228,0)</f>
        <v>0</v>
      </c>
      <c r="BJ228" s="16" t="s">
        <v>100</v>
      </c>
      <c r="BK228" s="154">
        <f>ROUND(P228*H228,2)</f>
        <v>0</v>
      </c>
      <c r="BL228" s="16" t="s">
        <v>172</v>
      </c>
      <c r="BM228" s="266" t="s">
        <v>405</v>
      </c>
    </row>
    <row r="229" s="2" customFormat="1" ht="14.4" customHeight="1">
      <c r="A229" s="42"/>
      <c r="B229" s="43"/>
      <c r="C229" s="271" t="s">
        <v>406</v>
      </c>
      <c r="D229" s="271" t="s">
        <v>176</v>
      </c>
      <c r="E229" s="272" t="s">
        <v>407</v>
      </c>
      <c r="F229" s="273" t="s">
        <v>408</v>
      </c>
      <c r="G229" s="274" t="s">
        <v>338</v>
      </c>
      <c r="H229" s="275">
        <v>0.10199999999999999</v>
      </c>
      <c r="I229" s="276"/>
      <c r="J229" s="277"/>
      <c r="K229" s="278">
        <f>ROUND(P229*H229,2)</f>
        <v>0</v>
      </c>
      <c r="L229" s="273" t="s">
        <v>1</v>
      </c>
      <c r="M229" s="279"/>
      <c r="N229" s="280" t="s">
        <v>1</v>
      </c>
      <c r="O229" s="262" t="s">
        <v>56</v>
      </c>
      <c r="P229" s="263">
        <f>I229+J229</f>
        <v>0</v>
      </c>
      <c r="Q229" s="263">
        <f>ROUND(I229*H229,2)</f>
        <v>0</v>
      </c>
      <c r="R229" s="263">
        <f>ROUND(J229*H229,2)</f>
        <v>0</v>
      </c>
      <c r="S229" s="95"/>
      <c r="T229" s="264">
        <f>S229*H229</f>
        <v>0</v>
      </c>
      <c r="U229" s="264">
        <v>0.001</v>
      </c>
      <c r="V229" s="264">
        <f>U229*H229</f>
        <v>0.000102</v>
      </c>
      <c r="W229" s="264">
        <v>0</v>
      </c>
      <c r="X229" s="265">
        <f>W229*H229</f>
        <v>0</v>
      </c>
      <c r="Y229" s="42"/>
      <c r="Z229" s="42"/>
      <c r="AA229" s="42"/>
      <c r="AB229" s="42"/>
      <c r="AC229" s="42"/>
      <c r="AD229" s="42"/>
      <c r="AE229" s="42"/>
      <c r="AR229" s="266" t="s">
        <v>180</v>
      </c>
      <c r="AT229" s="266" t="s">
        <v>176</v>
      </c>
      <c r="AU229" s="266" t="s">
        <v>22</v>
      </c>
      <c r="AY229" s="16" t="s">
        <v>165</v>
      </c>
      <c r="BE229" s="154">
        <f>IF(O229="základní",K229,0)</f>
        <v>0</v>
      </c>
      <c r="BF229" s="154">
        <f>IF(O229="snížená",K229,0)</f>
        <v>0</v>
      </c>
      <c r="BG229" s="154">
        <f>IF(O229="zákl. přenesená",K229,0)</f>
        <v>0</v>
      </c>
      <c r="BH229" s="154">
        <f>IF(O229="sníž. přenesená",K229,0)</f>
        <v>0</v>
      </c>
      <c r="BI229" s="154">
        <f>IF(O229="nulová",K229,0)</f>
        <v>0</v>
      </c>
      <c r="BJ229" s="16" t="s">
        <v>100</v>
      </c>
      <c r="BK229" s="154">
        <f>ROUND(P229*H229,2)</f>
        <v>0</v>
      </c>
      <c r="BL229" s="16" t="s">
        <v>172</v>
      </c>
      <c r="BM229" s="266" t="s">
        <v>409</v>
      </c>
    </row>
    <row r="230" s="2" customFormat="1">
      <c r="A230" s="42"/>
      <c r="B230" s="43"/>
      <c r="C230" s="44"/>
      <c r="D230" s="267" t="s">
        <v>182</v>
      </c>
      <c r="E230" s="44"/>
      <c r="F230" s="268" t="s">
        <v>410</v>
      </c>
      <c r="G230" s="44"/>
      <c r="H230" s="44"/>
      <c r="I230" s="222"/>
      <c r="J230" s="222"/>
      <c r="K230" s="44"/>
      <c r="L230" s="44"/>
      <c r="M230" s="45"/>
      <c r="N230" s="269"/>
      <c r="O230" s="270"/>
      <c r="P230" s="95"/>
      <c r="Q230" s="95"/>
      <c r="R230" s="95"/>
      <c r="S230" s="95"/>
      <c r="T230" s="95"/>
      <c r="U230" s="95"/>
      <c r="V230" s="95"/>
      <c r="W230" s="95"/>
      <c r="X230" s="96"/>
      <c r="Y230" s="42"/>
      <c r="Z230" s="42"/>
      <c r="AA230" s="42"/>
      <c r="AB230" s="42"/>
      <c r="AC230" s="42"/>
      <c r="AD230" s="42"/>
      <c r="AE230" s="42"/>
      <c r="AT230" s="16" t="s">
        <v>182</v>
      </c>
      <c r="AU230" s="16" t="s">
        <v>22</v>
      </c>
    </row>
    <row r="231" s="13" customFormat="1">
      <c r="A231" s="13"/>
      <c r="B231" s="281"/>
      <c r="C231" s="282"/>
      <c r="D231" s="267" t="s">
        <v>184</v>
      </c>
      <c r="E231" s="283" t="s">
        <v>1</v>
      </c>
      <c r="F231" s="284" t="s">
        <v>411</v>
      </c>
      <c r="G231" s="282"/>
      <c r="H231" s="285">
        <v>0.10199999999999999</v>
      </c>
      <c r="I231" s="286"/>
      <c r="J231" s="286"/>
      <c r="K231" s="282"/>
      <c r="L231" s="282"/>
      <c r="M231" s="287"/>
      <c r="N231" s="288"/>
      <c r="O231" s="289"/>
      <c r="P231" s="289"/>
      <c r="Q231" s="289"/>
      <c r="R231" s="289"/>
      <c r="S231" s="289"/>
      <c r="T231" s="289"/>
      <c r="U231" s="289"/>
      <c r="V231" s="289"/>
      <c r="W231" s="289"/>
      <c r="X231" s="290"/>
      <c r="Y231" s="13"/>
      <c r="Z231" s="13"/>
      <c r="AA231" s="13"/>
      <c r="AB231" s="13"/>
      <c r="AC231" s="13"/>
      <c r="AD231" s="13"/>
      <c r="AE231" s="13"/>
      <c r="AT231" s="291" t="s">
        <v>184</v>
      </c>
      <c r="AU231" s="291" t="s">
        <v>22</v>
      </c>
      <c r="AV231" s="13" t="s">
        <v>22</v>
      </c>
      <c r="AW231" s="13" t="s">
        <v>5</v>
      </c>
      <c r="AX231" s="13" t="s">
        <v>100</v>
      </c>
      <c r="AY231" s="291" t="s">
        <v>165</v>
      </c>
    </row>
    <row r="232" s="2" customFormat="1" ht="14.4" customHeight="1">
      <c r="A232" s="42"/>
      <c r="B232" s="43"/>
      <c r="C232" s="271" t="s">
        <v>412</v>
      </c>
      <c r="D232" s="271" t="s">
        <v>176</v>
      </c>
      <c r="E232" s="272" t="s">
        <v>413</v>
      </c>
      <c r="F232" s="273" t="s">
        <v>414</v>
      </c>
      <c r="G232" s="274" t="s">
        <v>170</v>
      </c>
      <c r="H232" s="275">
        <v>10</v>
      </c>
      <c r="I232" s="276"/>
      <c r="J232" s="277"/>
      <c r="K232" s="278">
        <f>ROUND(P232*H232,2)</f>
        <v>0</v>
      </c>
      <c r="L232" s="273" t="s">
        <v>1</v>
      </c>
      <c r="M232" s="279"/>
      <c r="N232" s="280" t="s">
        <v>1</v>
      </c>
      <c r="O232" s="262" t="s">
        <v>56</v>
      </c>
      <c r="P232" s="263">
        <f>I232+J232</f>
        <v>0</v>
      </c>
      <c r="Q232" s="263">
        <f>ROUND(I232*H232,2)</f>
        <v>0</v>
      </c>
      <c r="R232" s="263">
        <f>ROUND(J232*H232,2)</f>
        <v>0</v>
      </c>
      <c r="S232" s="95"/>
      <c r="T232" s="264">
        <f>S232*H232</f>
        <v>0</v>
      </c>
      <c r="U232" s="264">
        <v>0</v>
      </c>
      <c r="V232" s="264">
        <f>U232*H232</f>
        <v>0</v>
      </c>
      <c r="W232" s="264">
        <v>0</v>
      </c>
      <c r="X232" s="265">
        <f>W232*H232</f>
        <v>0</v>
      </c>
      <c r="Y232" s="42"/>
      <c r="Z232" s="42"/>
      <c r="AA232" s="42"/>
      <c r="AB232" s="42"/>
      <c r="AC232" s="42"/>
      <c r="AD232" s="42"/>
      <c r="AE232" s="42"/>
      <c r="AR232" s="266" t="s">
        <v>180</v>
      </c>
      <c r="AT232" s="266" t="s">
        <v>176</v>
      </c>
      <c r="AU232" s="266" t="s">
        <v>22</v>
      </c>
      <c r="AY232" s="16" t="s">
        <v>165</v>
      </c>
      <c r="BE232" s="154">
        <f>IF(O232="základní",K232,0)</f>
        <v>0</v>
      </c>
      <c r="BF232" s="154">
        <f>IF(O232="snížená",K232,0)</f>
        <v>0</v>
      </c>
      <c r="BG232" s="154">
        <f>IF(O232="zákl. přenesená",K232,0)</f>
        <v>0</v>
      </c>
      <c r="BH232" s="154">
        <f>IF(O232="sníž. přenesená",K232,0)</f>
        <v>0</v>
      </c>
      <c r="BI232" s="154">
        <f>IF(O232="nulová",K232,0)</f>
        <v>0</v>
      </c>
      <c r="BJ232" s="16" t="s">
        <v>100</v>
      </c>
      <c r="BK232" s="154">
        <f>ROUND(P232*H232,2)</f>
        <v>0</v>
      </c>
      <c r="BL232" s="16" t="s">
        <v>172</v>
      </c>
      <c r="BM232" s="266" t="s">
        <v>415</v>
      </c>
    </row>
    <row r="233" s="12" customFormat="1" ht="22.8" customHeight="1">
      <c r="A233" s="12"/>
      <c r="B233" s="237"/>
      <c r="C233" s="238"/>
      <c r="D233" s="239" t="s">
        <v>92</v>
      </c>
      <c r="E233" s="252" t="s">
        <v>416</v>
      </c>
      <c r="F233" s="252" t="s">
        <v>417</v>
      </c>
      <c r="G233" s="238"/>
      <c r="H233" s="238"/>
      <c r="I233" s="241"/>
      <c r="J233" s="241"/>
      <c r="K233" s="253">
        <f>BK233</f>
        <v>0</v>
      </c>
      <c r="L233" s="238"/>
      <c r="M233" s="243"/>
      <c r="N233" s="244"/>
      <c r="O233" s="245"/>
      <c r="P233" s="245"/>
      <c r="Q233" s="246">
        <f>Q234</f>
        <v>0</v>
      </c>
      <c r="R233" s="246">
        <f>R234</f>
        <v>0</v>
      </c>
      <c r="S233" s="245"/>
      <c r="T233" s="247">
        <f>T234</f>
        <v>0</v>
      </c>
      <c r="U233" s="245"/>
      <c r="V233" s="247">
        <f>V234</f>
        <v>0</v>
      </c>
      <c r="W233" s="245"/>
      <c r="X233" s="248">
        <f>X234</f>
        <v>0</v>
      </c>
      <c r="Y233" s="12"/>
      <c r="Z233" s="12"/>
      <c r="AA233" s="12"/>
      <c r="AB233" s="12"/>
      <c r="AC233" s="12"/>
      <c r="AD233" s="12"/>
      <c r="AE233" s="12"/>
      <c r="AR233" s="249" t="s">
        <v>100</v>
      </c>
      <c r="AT233" s="250" t="s">
        <v>92</v>
      </c>
      <c r="AU233" s="250" t="s">
        <v>100</v>
      </c>
      <c r="AY233" s="249" t="s">
        <v>165</v>
      </c>
      <c r="BK233" s="251">
        <f>BK234</f>
        <v>0</v>
      </c>
    </row>
    <row r="234" s="2" customFormat="1" ht="37.8" customHeight="1">
      <c r="A234" s="42"/>
      <c r="B234" s="43"/>
      <c r="C234" s="254" t="s">
        <v>418</v>
      </c>
      <c r="D234" s="254" t="s">
        <v>167</v>
      </c>
      <c r="E234" s="255" t="s">
        <v>419</v>
      </c>
      <c r="F234" s="256" t="s">
        <v>420</v>
      </c>
      <c r="G234" s="257" t="s">
        <v>330</v>
      </c>
      <c r="H234" s="258">
        <v>6.4059999999999997</v>
      </c>
      <c r="I234" s="259"/>
      <c r="J234" s="259"/>
      <c r="K234" s="260">
        <f>ROUND(P234*H234,2)</f>
        <v>0</v>
      </c>
      <c r="L234" s="256" t="s">
        <v>171</v>
      </c>
      <c r="M234" s="45"/>
      <c r="N234" s="303" t="s">
        <v>1</v>
      </c>
      <c r="O234" s="304" t="s">
        <v>56</v>
      </c>
      <c r="P234" s="305">
        <f>I234+J234</f>
        <v>0</v>
      </c>
      <c r="Q234" s="305">
        <f>ROUND(I234*H234,2)</f>
        <v>0</v>
      </c>
      <c r="R234" s="305">
        <f>ROUND(J234*H234,2)</f>
        <v>0</v>
      </c>
      <c r="S234" s="306"/>
      <c r="T234" s="307">
        <f>S234*H234</f>
        <v>0</v>
      </c>
      <c r="U234" s="307">
        <v>0</v>
      </c>
      <c r="V234" s="307">
        <f>U234*H234</f>
        <v>0</v>
      </c>
      <c r="W234" s="307">
        <v>0</v>
      </c>
      <c r="X234" s="308">
        <f>W234*H234</f>
        <v>0</v>
      </c>
      <c r="Y234" s="42"/>
      <c r="Z234" s="42"/>
      <c r="AA234" s="42"/>
      <c r="AB234" s="42"/>
      <c r="AC234" s="42"/>
      <c r="AD234" s="42"/>
      <c r="AE234" s="42"/>
      <c r="AR234" s="266" t="s">
        <v>172</v>
      </c>
      <c r="AT234" s="266" t="s">
        <v>167</v>
      </c>
      <c r="AU234" s="266" t="s">
        <v>22</v>
      </c>
      <c r="AY234" s="16" t="s">
        <v>165</v>
      </c>
      <c r="BE234" s="154">
        <f>IF(O234="základní",K234,0)</f>
        <v>0</v>
      </c>
      <c r="BF234" s="154">
        <f>IF(O234="snížená",K234,0)</f>
        <v>0</v>
      </c>
      <c r="BG234" s="154">
        <f>IF(O234="zákl. přenesená",K234,0)</f>
        <v>0</v>
      </c>
      <c r="BH234" s="154">
        <f>IF(O234="sníž. přenesená",K234,0)</f>
        <v>0</v>
      </c>
      <c r="BI234" s="154">
        <f>IF(O234="nulová",K234,0)</f>
        <v>0</v>
      </c>
      <c r="BJ234" s="16" t="s">
        <v>100</v>
      </c>
      <c r="BK234" s="154">
        <f>ROUND(P234*H234,2)</f>
        <v>0</v>
      </c>
      <c r="BL234" s="16" t="s">
        <v>172</v>
      </c>
      <c r="BM234" s="266" t="s">
        <v>421</v>
      </c>
    </row>
    <row r="235" s="2" customFormat="1" ht="6.96" customHeight="1">
      <c r="A235" s="42"/>
      <c r="B235" s="70"/>
      <c r="C235" s="71"/>
      <c r="D235" s="71"/>
      <c r="E235" s="71"/>
      <c r="F235" s="71"/>
      <c r="G235" s="71"/>
      <c r="H235" s="71"/>
      <c r="I235" s="71"/>
      <c r="J235" s="71"/>
      <c r="K235" s="71"/>
      <c r="L235" s="71"/>
      <c r="M235" s="45"/>
      <c r="N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</row>
  </sheetData>
  <sheetProtection sheet="1" autoFilter="0" formatColumns="0" formatRows="0" objects="1" scenarios="1" spinCount="100000" saltValue="TY8iECcShzCIt7mZevoTNDJUTijOnJBQ0p4ZFTQ3HEKiT7fEk4MkFa3cDFkYI0P86yu5+FacjoHCQ8D1bd6b4g==" hashValue="ABc+pgvHVE839snKACU6AFYksMw80jCKpVOxXwuhtdCHbAoCPSZQ4Mmud9heXljg/A/O11vzjnLm1lP6XYqDSg==" algorithmName="SHA-512" password="CC35"/>
  <autoFilter ref="C131:L234"/>
  <mergeCells count="17">
    <mergeCell ref="E7:H7"/>
    <mergeCell ref="E9:H9"/>
    <mergeCell ref="E11:H11"/>
    <mergeCell ref="E20:H20"/>
    <mergeCell ref="E29:H29"/>
    <mergeCell ref="E84:H84"/>
    <mergeCell ref="E86:H86"/>
    <mergeCell ref="E88:H88"/>
    <mergeCell ref="D104:F104"/>
    <mergeCell ref="D105:F105"/>
    <mergeCell ref="D106:F106"/>
    <mergeCell ref="D107:F107"/>
    <mergeCell ref="D108:F108"/>
    <mergeCell ref="E120:H120"/>
    <mergeCell ref="E122:H122"/>
    <mergeCell ref="E124:H12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WIN7PC\Jana</dc:creator>
  <cp:lastModifiedBy>WIN7PC\Jana</cp:lastModifiedBy>
  <dcterms:created xsi:type="dcterms:W3CDTF">2020-08-18T13:23:22Z</dcterms:created>
  <dcterms:modified xsi:type="dcterms:W3CDTF">2020-08-18T13:23:24Z</dcterms:modified>
</cp:coreProperties>
</file>