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datadisk\Archiv_vypálit\1552_Hodonín-skoly\02_Skola_U_cervenych_domku\Rozpocty\Rozpočty_20_08_18\"/>
    </mc:Choice>
  </mc:AlternateContent>
  <bookViews>
    <workbookView xWindow="0" yWindow="0" windowWidth="0" windowHeight="0"/>
  </bookViews>
  <sheets>
    <sheet name="Rekapitulace stavby" sheetId="1" r:id="rId1"/>
    <sheet name="04 - Rozpočet mobiliáře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'04 - Rozpočet mobiliáře'!$C$129:$L$212</definedName>
    <definedName name="_xlnm.Print_Area" localSheetId="1">'04 - Rozpočet mobiliáře'!$C$4:$K$76,'04 - Rozpočet mobiliáře'!$C$82:$K$109,'04 - Rozpočet mobiliáře'!$C$115:$L$212</definedName>
    <definedName name="_xlnm.Print_Titles" localSheetId="1">'04 - Rozpočet mobiliáře'!$129:$129</definedName>
  </definedNames>
  <calcPr/>
</workbook>
</file>

<file path=xl/calcChain.xml><?xml version="1.0" encoding="utf-8"?>
<calcChain xmlns="http://schemas.openxmlformats.org/spreadsheetml/2006/main">
  <c i="2" l="1" r="K43"/>
  <c r="K42"/>
  <c i="1" r="BA96"/>
  <c i="2" r="K41"/>
  <c i="1" r="AZ96"/>
  <c i="2" r="BI212"/>
  <c r="BH212"/>
  <c r="BG212"/>
  <c r="BF212"/>
  <c r="X212"/>
  <c r="V212"/>
  <c r="T212"/>
  <c r="P212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J127"/>
  <c r="J126"/>
  <c r="F126"/>
  <c r="F124"/>
  <c r="E122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4"/>
  <c r="J93"/>
  <c r="F93"/>
  <c r="F91"/>
  <c r="E89"/>
  <c r="J20"/>
  <c r="E20"/>
  <c r="F94"/>
  <c r="J19"/>
  <c r="J14"/>
  <c r="J124"/>
  <c r="E7"/>
  <c r="E118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R212"/>
  <c r="R211"/>
  <c r="R207"/>
  <c r="R205"/>
  <c r="R201"/>
  <c r="Q201"/>
  <c r="R199"/>
  <c r="R197"/>
  <c r="Q193"/>
  <c r="Q191"/>
  <c r="Q188"/>
  <c r="Q184"/>
  <c r="Q178"/>
  <c r="Q172"/>
  <c r="R166"/>
  <c r="Q164"/>
  <c r="Q162"/>
  <c r="Q158"/>
  <c r="Q156"/>
  <c r="R152"/>
  <c r="Q149"/>
  <c r="R147"/>
  <c r="Q135"/>
  <c r="Q133"/>
  <c r="Q131"/>
  <c r="Q212"/>
  <c r="Q211"/>
  <c r="R209"/>
  <c r="Q209"/>
  <c r="Q207"/>
  <c r="Q205"/>
  <c r="R203"/>
  <c r="Q203"/>
  <c r="R202"/>
  <c r="Q202"/>
  <c r="Q199"/>
  <c r="R195"/>
  <c r="Q190"/>
  <c r="Q186"/>
  <c r="R182"/>
  <c r="R178"/>
  <c r="R177"/>
  <c r="Q175"/>
  <c r="Q174"/>
  <c r="R172"/>
  <c r="R164"/>
  <c r="Q163"/>
  <c r="R162"/>
  <c r="Q160"/>
  <c r="Q154"/>
  <c r="Q145"/>
  <c r="Q139"/>
  <c r="R133"/>
  <c r="R131"/>
  <c i="1" r="AU95"/>
  <c i="2" r="Q197"/>
  <c r="R188"/>
  <c r="R180"/>
  <c r="R175"/>
  <c r="R174"/>
  <c r="R170"/>
  <c r="R168"/>
  <c r="Q166"/>
  <c r="R160"/>
  <c r="R158"/>
  <c r="R154"/>
  <c r="Q153"/>
  <c r="Q152"/>
  <c r="Q150"/>
  <c r="R149"/>
  <c r="Q143"/>
  <c r="Q141"/>
  <c r="R139"/>
  <c r="Q137"/>
  <c r="Q195"/>
  <c r="R193"/>
  <c r="R191"/>
  <c r="R190"/>
  <c r="R186"/>
  <c r="R184"/>
  <c r="Q182"/>
  <c r="Q180"/>
  <c r="Q177"/>
  <c r="Q170"/>
  <c r="Q168"/>
  <c r="R163"/>
  <c r="R156"/>
  <c r="R153"/>
  <c r="R150"/>
  <c r="Q147"/>
  <c r="R145"/>
  <c r="R143"/>
  <c r="R141"/>
  <c r="R137"/>
  <c r="R135"/>
  <c r="K212"/>
  <c r="BE212"/>
  <c r="BK209"/>
  <c r="BK203"/>
  <c r="K182"/>
  <c r="BE182"/>
  <c r="K180"/>
  <c r="BE180"/>
  <c r="BK177"/>
  <c r="K168"/>
  <c r="BE168"/>
  <c r="K163"/>
  <c r="BE163"/>
  <c r="K160"/>
  <c r="BE160"/>
  <c r="BK154"/>
  <c r="BK149"/>
  <c r="K145"/>
  <c r="BE145"/>
  <c r="K139"/>
  <c r="BE139"/>
  <c r="BK133"/>
  <c r="K211"/>
  <c r="BE211"/>
  <c r="BK202"/>
  <c r="K197"/>
  <c r="BE197"/>
  <c r="BK188"/>
  <c r="BK175"/>
  <c r="K174"/>
  <c r="BE174"/>
  <c r="BK162"/>
  <c r="BK152"/>
  <c r="K141"/>
  <c r="BE141"/>
  <c r="BK137"/>
  <c r="BK135"/>
  <c r="BK207"/>
  <c r="K193"/>
  <c r="BE193"/>
  <c r="BK191"/>
  <c r="BK186"/>
  <c r="BK184"/>
  <c r="BK172"/>
  <c r="BK166"/>
  <c r="BK158"/>
  <c r="BK153"/>
  <c r="K150"/>
  <c r="BE150"/>
  <c r="K147"/>
  <c r="BE147"/>
  <c r="K131"/>
  <c r="BE131"/>
  <c r="K205"/>
  <c r="BE205"/>
  <c r="BK201"/>
  <c r="BK199"/>
  <c r="BK195"/>
  <c r="BK190"/>
  <c r="BK178"/>
  <c r="BK170"/>
  <c r="BK164"/>
  <c r="BK156"/>
  <c r="K143"/>
  <c r="BE143"/>
  <c l="1" r="V130"/>
  <c r="T130"/>
  <c i="1" r="AW96"/>
  <c i="2" r="X130"/>
  <c r="Q130"/>
  <c r="I98"/>
  <c r="K33"/>
  <c i="1" r="AS96"/>
  <c i="2" r="R130"/>
  <c r="J98"/>
  <c r="K34"/>
  <c i="1" r="AT96"/>
  <c i="2" r="E85"/>
  <c r="J91"/>
  <c r="F127"/>
  <c r="F40"/>
  <c i="1" r="BC96"/>
  <c r="BC95"/>
  <c r="AY95"/>
  <c i="2" r="K40"/>
  <c i="1" r="AY96"/>
  <c r="AT95"/>
  <c r="AT94"/>
  <c r="AK28"/>
  <c i="2" r="K137"/>
  <c r="BE137"/>
  <c r="BK141"/>
  <c r="K178"/>
  <c r="BE178"/>
  <c r="BK143"/>
  <c r="K184"/>
  <c r="BE184"/>
  <c r="K201"/>
  <c r="BE201"/>
  <c r="K207"/>
  <c r="BE207"/>
  <c r="K199"/>
  <c r="BE199"/>
  <c r="F41"/>
  <c i="1" r="BD96"/>
  <c r="BD95"/>
  <c r="BD94"/>
  <c r="W36"/>
  <c i="2" r="F43"/>
  <c i="1" r="BF96"/>
  <c r="BF95"/>
  <c r="BF94"/>
  <c r="W38"/>
  <c i="2" r="BK139"/>
  <c r="BK150"/>
  <c r="K154"/>
  <c r="BE154"/>
  <c r="K158"/>
  <c r="BE158"/>
  <c r="BK163"/>
  <c r="K172"/>
  <c r="BE172"/>
  <c r="BK182"/>
  <c r="K188"/>
  <c r="BE188"/>
  <c r="BK145"/>
  <c r="K190"/>
  <c r="BE190"/>
  <c r="BK174"/>
  <c r="K195"/>
  <c r="BE195"/>
  <c r="K202"/>
  <c r="BE202"/>
  <c r="K209"/>
  <c r="BE209"/>
  <c r="F42"/>
  <c i="1" r="BE96"/>
  <c r="BE95"/>
  <c r="BA95"/>
  <c r="AW95"/>
  <c r="AW94"/>
  <c i="2" r="BK131"/>
  <c r="K133"/>
  <c r="BE133"/>
  <c r="BK147"/>
  <c r="K152"/>
  <c r="BE152"/>
  <c r="K156"/>
  <c r="BE156"/>
  <c r="K162"/>
  <c r="BE162"/>
  <c r="K166"/>
  <c r="BE166"/>
  <c r="K175"/>
  <c r="BE175"/>
  <c r="BK193"/>
  <c r="K170"/>
  <c r="BE170"/>
  <c r="K135"/>
  <c r="BE135"/>
  <c r="BK180"/>
  <c r="K203"/>
  <c r="BE203"/>
  <c r="BK211"/>
  <c i="1" r="AS95"/>
  <c r="AS94"/>
  <c r="AK27"/>
  <c i="2" r="K149"/>
  <c r="BE149"/>
  <c r="K153"/>
  <c r="BE153"/>
  <c r="BK160"/>
  <c r="K164"/>
  <c r="BE164"/>
  <c r="BK168"/>
  <c r="K177"/>
  <c r="BE177"/>
  <c r="K186"/>
  <c r="BE186"/>
  <c i="1" r="AU94"/>
  <c i="2" r="K191"/>
  <c r="BE191"/>
  <c r="BK197"/>
  <c r="BK205"/>
  <c r="BK212"/>
  <c l="1" r="BK130"/>
  <c r="K130"/>
  <c r="K98"/>
  <c i="1" r="BC94"/>
  <c r="AY94"/>
  <c r="AK35"/>
  <c r="AZ94"/>
  <c r="BE94"/>
  <c r="W37"/>
  <c r="AZ95"/>
  <c i="2" l="1" r="K32"/>
  <c i="1" r="BA94"/>
  <c r="W35"/>
  <c i="2" l="1" r="K107"/>
  <c r="BE107"/>
  <c r="K39"/>
  <c i="1" r="AX96"/>
  <c r="AV96"/>
  <c i="2" l="1" r="K101"/>
  <c r="K35"/>
  <c r="K36"/>
  <c i="1" r="AG96"/>
  <c r="AN96"/>
  <c i="2" r="F39"/>
  <c i="1" r="BB96"/>
  <c r="BB95"/>
  <c r="BB94"/>
  <c i="2" l="1" r="K45"/>
  <c r="K109"/>
  <c i="1" r="AG95"/>
  <c r="AG94"/>
  <c r="AK26"/>
  <c r="AX95"/>
  <c r="AV95"/>
  <c r="AX94"/>
  <c l="1" r="AN95"/>
  <c r="AG100"/>
  <c r="CD100"/>
  <c r="AG99"/>
  <c r="AV99"/>
  <c r="BY99"/>
  <c r="AG101"/>
  <c r="AG102"/>
  <c r="AV102"/>
  <c r="BY102"/>
  <c r="AV94"/>
  <c l="1" r="AN94"/>
  <c r="CD101"/>
  <c r="CD99"/>
  <c r="CD102"/>
  <c r="W34"/>
  <c r="AN102"/>
  <c r="AV101"/>
  <c r="BY101"/>
  <c r="AN99"/>
  <c r="AG98"/>
  <c r="AK29"/>
  <c r="AV100"/>
  <c r="BY100"/>
  <c l="1" r="AK31"/>
  <c r="AK34"/>
  <c r="AN101"/>
  <c r="AG104"/>
  <c r="AN100"/>
  <c l="1" r="AK40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<sst xmlns="http://schemas.openxmlformats.org/spreadsheetml/2006/main">
  <si>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</si>
  <si>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</si>
  <si>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</si>
  <si>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</si>
  <si>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</si>
  <si>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</si>
  <si>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{d807bdaa-7522-4bb2-ae96-7d5c11219257}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</si>
  <si>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</si>
  <si>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</si>
  <si>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</si>
  <si>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</si>
  <si>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</si>
  <si>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</si>
  <si>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</si>
  <si>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</si>
  <si>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1552-2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</si>
  <si>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</si>
  <si>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</si>
  <si>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Hodonín-ZŠ U Červených domků</t>
  </si>
  <si>
    <t>KSO:</t>
  </si>
  <si>
    <t>823</t>
  </si>
  <si>
    <t>CC-CZ:</t>
  </si>
  <si>
    <t>2</t>
  </si>
  <si>
    <t>Místo:</t>
  </si>
  <si>
    <t>Hodoní, areál Zˇ3 U Červených domků</t>
  </si>
  <si>
    <t>Datum:</t>
  </si>
  <si>
    <t>24. 1. 2020</t>
  </si>
  <si>
    <t>CZ-CPV:</t>
  </si>
  <si>
    <t>44000000-0</t>
  </si>
  <si>
    <t>CZ-CPA:</t>
  </si>
  <si>
    <t>42</t>
  </si>
  <si>
    <t>Zadavatel:</t>
  </si>
  <si>
    <t>IČ:</t>
  </si>
  <si>
    <t>00284891</t>
  </si>
  <si>
    <t>Město Hodonín, Národní třída 373/25</t>
  </si>
  <si>
    <t>DIČ:</t>
  </si>
  <si>
    <t>CZ699001303</t>
  </si>
  <si>
    <t>Uchazeč:</t>
  </si>
  <si>
    <t>Vyplň údaj</t>
  </si>
  <si>
    <t>Projektant:</t>
  </si>
  <si>
    <t>Ing. Jana Janíková, Ing.Denisa Hrubanová PhD.</t>
  </si>
  <si>
    <t>Zpracovatel:</t>
  </si>
  <si>
    <t>46344535</t>
  </si>
  <si>
    <t>ZaKT s.r.o., Ponávka 185/2,60200 Brno</t>
  </si>
  <si>
    <t>CZ46344535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</si>
  <si>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</si>
  <si>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</si>
  <si>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</si>
  <si>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</si>
  <si>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</si>
  <si>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</si>
  <si>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</si>
  <si>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</si>
  <si>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</si>
  <si>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</si>
  <si>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</si>
  <si>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</si>
  <si>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</si>
  <si>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</si>
  <si>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</si>
  <si>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</si>
  <si>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</si>
  <si>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</si>
  <si>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</si>
  <si>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</si>
  <si>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</si>
  <si>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</si>
  <si>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</si>
  <si>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</si>
  <si>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</si>
  <si>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</si>
  <si>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</si>
  <si>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</si>
  <si>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</si>
  <si>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</si>
  <si>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</si>
  <si>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</si>
  <si>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</si>
  <si>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</si>
  <si>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</si>
  <si>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</si>
  <si>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</si>
  <si>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</si>
  <si>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</si>
  <si>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</si>
  <si>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</si>
  <si>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</si>
  <si>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</si>
  <si>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</si>
  <si>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</si>
  <si>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</si>
  <si>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</si>
  <si>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</si>
  <si>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</si>
  <si>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</si>
  <si>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</si>
  <si>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</si>
  <si>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01</t>
  </si>
  <si>
    <t>Venkovní přírodovědná učebna ZŠ Hodonín U Červených domků</t>
  </si>
  <si>
    <t>STA</t>
  </si>
  <si>
    <t>1</t>
  </si>
  <si>
    <t>{956816ab-91a5-4127-b6b0-183772c62e46}</t>
  </si>
  <si>
    <t>/</t>
  </si>
  <si>
    <t>04</t>
  </si>
  <si>
    <t>Rozpočet mobiliáře</t>
  </si>
  <si>
    <t>Soupis</t>
  </si>
  <si>
    <t>{808c88c5-93c9-4d29-a814-83b7fb0b286b}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</si>
  <si>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</si>
  <si>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</si>
  <si>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</si>
  <si>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</si>
  <si>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</si>
  <si>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</si>
  <si>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</si>
  <si>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</si>
  <si>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</si>
  <si>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</si>
  <si>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</si>
  <si>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Venkovní přírodovědná učebna ZŠ Hodonín U Červených domků</t>
  </si>
  <si>
    <t>Soupis:</t>
  </si>
  <si>
    <t>04 - Rozpočet mobiliáře</t>
  </si>
  <si>
    <t>Hodonín, areál ZŠ U Červených domků</t>
  </si>
  <si>
    <t>Město Hodonín, Národní třída 373/25,695 01 Hodonín</t>
  </si>
  <si>
    <t>Ing.Jana Janíková, Ing.Denisa Hribanová,PhD.</t>
  </si>
  <si>
    <t>ZaKT s.r.o., Ponávka 185/2,602 00 Brno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</si>
  <si>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</si>
  <si>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</si>
  <si>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</si>
  <si>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</si>
  <si>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</si>
  <si>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</si>
  <si>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</si>
  <si>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</si>
  <si>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</si>
  <si>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</si>
  <si>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</si>
  <si>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</si>
  <si>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</si>
  <si>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</si>
  <si>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</si>
  <si>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</si>
  <si>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</si>
  <si>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</si>
  <si>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</si>
  <si>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</si>
  <si>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</si>
  <si>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</si>
  <si>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</si>
  <si>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</si>
  <si>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</si>
  <si>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</si>
  <si>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</si>
  <si>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</si>
  <si>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</si>
  <si>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</si>
  <si>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</si>
  <si>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</si>
  <si>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</si>
  <si>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</si>
  <si>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</si>
  <si>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M1</t>
  </si>
  <si>
    <t>Vyvýšený záhon dřevěný do - stavebnice, sestavení v rámci výuky, přírodní materiál</t>
  </si>
  <si>
    <t>kus</t>
  </si>
  <si>
    <t>8</t>
  </si>
  <si>
    <t>ROZPOCET</t>
  </si>
  <si>
    <t>4</t>
  </si>
  <si>
    <t>-833012500</t>
  </si>
  <si>
    <t>P</t>
  </si>
  <si>
    <t xml:space="preserve">Poznámka k položce:_x000d_
budou provedeny z hoblovaných prken tl. 20 mm na bednění – celkové výšky 0,3 m o rozměru 1,5 x 1,5 m spojené spojovacím materiálem_x000d_
záhony budou sestaveny v rámci výuky_x000d_
</t>
  </si>
  <si>
    <t>M2</t>
  </si>
  <si>
    <t>Propustné podium – komplet, dodávka včetně montáže, přírodní materiál</t>
  </si>
  <si>
    <t>komplet</t>
  </si>
  <si>
    <t>42140565</t>
  </si>
  <si>
    <t xml:space="preserve">Poznámka k položce:_x000d_
Sestava venkovní galerie – stupínek: sestavené z dřevěného plata kladeného na dřevěný rámový rošt se štěrkovým podkladem 6 x 6 m._x000d_
Konstrukce - podkladový dřevěný rošt 6 x 6 m s bočním rámem kladený na vrstvu tl. 100 mm štěrkového lože štěrkodrti frakce 8/16 mm osazený podélně kladenými dřevěnými prkny připevněnými šrouby k dřevěnému rámu. _x000d_
materiál: modřínová terasová prkna 24x136 mm, vroubkované v délce 3 m, ze stabilního materiálu - evropský modřín_x000d_
</t>
  </si>
  <si>
    <t>3</t>
  </si>
  <si>
    <t>M3</t>
  </si>
  <si>
    <t>Celodřevěné lavice se stolem-venkovní posezení, dodávka včetně montáže, přírodní materiál</t>
  </si>
  <si>
    <t>1213440024</t>
  </si>
  <si>
    <t>Poznámka k položce:_x000d_
kombinovaný prvek sezení se zabudovaným stolem, 3 x 2 lavice + 3 x stůl, na stole část natřená tabulovou barvou černou</t>
  </si>
  <si>
    <t>M4</t>
  </si>
  <si>
    <t>Jezírko – 1 komplet 22,1 m2, převážně přírodní materiál</t>
  </si>
  <si>
    <t>-783559036</t>
  </si>
  <si>
    <t>Poznámka k položce:_x000d_
Bude založeno na pískovém podkladu poležením jezírkové folie na separační vrstvu geotextilie s obsypem ze štěrkopísku s umístěním velkých kamenů. Jezírko bude založeno včetně příslušenství s čerpadlem na vodu a cirkulačními hadicemi hadicemi.</t>
  </si>
  <si>
    <t>5</t>
  </si>
  <si>
    <t>M5</t>
  </si>
  <si>
    <t>Tee-pee, dodávka, instalace v rámci výuky, přírodní materiál</t>
  </si>
  <si>
    <t>-1232501367</t>
  </si>
  <si>
    <t>Poznámka k položce:_x000d_
plachtové stany s dřevěnou konstrukcí s podstavou průměru 2 m</t>
  </si>
  <si>
    <t>6</t>
  </si>
  <si>
    <t>M7</t>
  </si>
  <si>
    <t>Školní tabule do zahrady, venkovní, oboustranná, dodávka, instalace v rámci výuky, přírodní materiál</t>
  </si>
  <si>
    <t>410310162</t>
  </si>
  <si>
    <t>Poznámka k položce:_x000d_
Tabule na kreslení oboustranná – s možností umístění informačních ukázek, nátěr tabulovou barvou, mobilní, dřevo - přírodní materiál</t>
  </si>
  <si>
    <t>7</t>
  </si>
  <si>
    <t>M8</t>
  </si>
  <si>
    <t>Filtrační čerpadlo vč. příslušenství s hadicemi pro rozvod vody</t>
  </si>
  <si>
    <t>1899576451</t>
  </si>
  <si>
    <t>Poznámka k položce:_x000d_
s</t>
  </si>
  <si>
    <t>M9</t>
  </si>
  <si>
    <t>Zastínění plachtou, dodávka včetně montáže, přírodní materiál</t>
  </si>
  <si>
    <t>-1645896851</t>
  </si>
  <si>
    <t xml:space="preserve">Poznámka k položce:_x000d_
Sluneční plachta 2,6 x 3,5 x 5,6 x 7,4 m k zastínění z tkaniny odolné vůči UV záření z prodyšného materiálu, který je propustný a nekumuluje teplo a vytváří stín, díky kterému je teplota pod plachtou až o 32 % nižší než je teplota na přímém slunci._x000d_
Stínící plachta bude upevněná na sestavu čtyř čtyřstranně hoblovaných hranolů z thermo modřínu se zakulacenými hranami, kotvených na zemní vruty s připevněním napínací textilní plachty pomocí speciálních kovových úchytů._x000d_
Zemní vruty, napínací a kotevní materiál a kotevní lana jsou součástí dodávky. _x000d_
Součástí dodávky budou nosné sloupky délky 3 m – čtyřstranně hoblované hranoly z thermo modřínu se zakulacenými hranami_x000d_
</t>
  </si>
  <si>
    <t>9</t>
  </si>
  <si>
    <t>M10</t>
  </si>
  <si>
    <t>Kompostér dřevěný deskový dodávka včetně montáže</t>
  </si>
  <si>
    <t>73935695</t>
  </si>
  <si>
    <t xml:space="preserve">Poznámka k položce:_x000d_
dřevěný kompostér deskový rozměru 1,5 x 1,5 x 1 m_x000d_
se čtyřmi sloupky, spojenými ocelovými tyčemi a šikmými deskami z broušeného smrkového masívu, je dodáván v přírodním stavu Natur, je třeba ošetřit nátěrem, spodní desky jsou vyjmutelné _x000d_
</t>
  </si>
  <si>
    <t>10</t>
  </si>
  <si>
    <t>M11</t>
  </si>
  <si>
    <t>Solární pohon čerpadla, dodávka</t>
  </si>
  <si>
    <t>1337163272</t>
  </si>
  <si>
    <t>11</t>
  </si>
  <si>
    <t>M12</t>
  </si>
  <si>
    <t>Nádrž na vodu 1000 l</t>
  </si>
  <si>
    <t>822141557</t>
  </si>
  <si>
    <t xml:space="preserve">Poznámka k položce:_x000d_
Ochranná klec kontejneru: pozinkovaná ušlechtilá ocel._x000d_
Paleta IBC kontejneru: ocelová_x000d_
Objem: 1000 l_x000d_
Rozměry: délka 1200 mm x šířka 1000 mm x výška 1175 mm._x000d_
Váha: 50 Kg._x000d_
Výpustní ventil: DN 50 (5cm),závit:hrubý._x000d_
Nalévací otvor: DN 225 (25cm)._x000d_
Barva plastu nádrže: natur (průhledná)_x000d_
Nosnost IBC konstrukce: 1350 kg._x000d_
</t>
  </si>
  <si>
    <t>12</t>
  </si>
  <si>
    <t>M13</t>
  </si>
  <si>
    <t>Krmítko ptačí dřevěné závěsné, dodávka, přírodní materiál</t>
  </si>
  <si>
    <t>-209786232</t>
  </si>
  <si>
    <t>13</t>
  </si>
  <si>
    <t>M14</t>
  </si>
  <si>
    <t>Budka ptačí dřevěná závěsná, dřevěná, dodávka, přírodní materiál</t>
  </si>
  <si>
    <t>-1819257617</t>
  </si>
  <si>
    <t>14</t>
  </si>
  <si>
    <t>M15</t>
  </si>
  <si>
    <t>Meteorologická budka, dodávka, montáž v rámci výuky, bez přístrojů, dřevěná - přírodní materiál</t>
  </si>
  <si>
    <t>957873948</t>
  </si>
  <si>
    <t xml:space="preserve">Poznámka k položce:_x000d_
dřevěná žaluziová budka je vybavena dvouúrovňovou větranou podlahou, dvojitou větranou střechou z borovicového dřeva, chráněna před povětrnostními vlivy impregnací a několika olejovými nátěry, součástí příslušenství je kovový stojan, ukotvitelný do země pomocí ocelových lan potažených plastem, kovové díly jsou chráněny proti korozi speciálním akrylovým nátěrem, budka i stojan jsou natřeny bílou barvou, budka je uzamykatelná_x000d_
přibližné vnitřní rozměry 35 x 30 x 35 cm (š, h, v)_x000d_
_x000d_
_x000d_
</t>
  </si>
  <si>
    <t>M16</t>
  </si>
  <si>
    <t>Zahradní kolečko</t>
  </si>
  <si>
    <t>1579705450</t>
  </si>
  <si>
    <t>Poznámka k položce:_x000d_
zahradní - stavební kolečko se 60 l korbou s plným pryžovým kolem a ocelovým rámem</t>
  </si>
  <si>
    <t>16</t>
  </si>
  <si>
    <t>M17</t>
  </si>
  <si>
    <t>Zahradní nářadí - set</t>
  </si>
  <si>
    <t>1157676600</t>
  </si>
  <si>
    <t>Poznámka k položce:_x000d_
hrábě kovové - 6 ks, minikypřič 3zubý s násadou - 6 ks, hrabičky 6 hrotů malé - 6 ks, motyčka plochá 3zubá - 6 kusů, motyčka špičatá 2zubá-6 kusů, zahradní lopata s násadou - 6 kusů, lopatka sázecí úzká - 6 ks, rýč špičatý s násadou - 6 ks_x000d_
cena za 1 set 616,28 Kč bez DPH</t>
  </si>
  <si>
    <t>17</t>
  </si>
  <si>
    <t>M18</t>
  </si>
  <si>
    <t>Sadbovač - 6x9</t>
  </si>
  <si>
    <t>1485826939</t>
  </si>
  <si>
    <t>Poznámka k položce:_x000d_
černý plast</t>
  </si>
  <si>
    <t>18</t>
  </si>
  <si>
    <t>M19</t>
  </si>
  <si>
    <t>Zahradní konev 5 litrů, plastová</t>
  </si>
  <si>
    <t>1370767288</t>
  </si>
  <si>
    <t>19</t>
  </si>
  <si>
    <t>M20</t>
  </si>
  <si>
    <t>Postřikovač ruční - rosítko, 1 litr, plast</t>
  </si>
  <si>
    <t>1760854428</t>
  </si>
  <si>
    <t>20</t>
  </si>
  <si>
    <t>M22</t>
  </si>
  <si>
    <t>Vak na listí a trávu, folie</t>
  </si>
  <si>
    <t>-1804877822</t>
  </si>
  <si>
    <t>Poznámka k položce:_x000d_
robustní a odolné proti roztržení, samonosná, rukojeť na spodní straně pro vyprázdnění</t>
  </si>
  <si>
    <t>M23</t>
  </si>
  <si>
    <t>Cedulky k rostlinám - jmenovky na byliny dřevěné zapichovací, přírodní materiál</t>
  </si>
  <si>
    <t>748817831</t>
  </si>
  <si>
    <t xml:space="preserve">Poznámka k položce:_x000d_
Dřevěné zapichovátko do záhonu nebo květináče pro rozlišení rostlin, nezávadné životnímu prostředí vyrobené z břízové překližky._x000d_
Rozměr zapichovátka: 12.5 x 6 cm_x000d_
_x000d_
</t>
  </si>
  <si>
    <t>22</t>
  </si>
  <si>
    <t>M24</t>
  </si>
  <si>
    <t>Hmyzí domek</t>
  </si>
  <si>
    <t>-1423979812</t>
  </si>
  <si>
    <t>Poznámka k položce:_x000d_
dřevěný rám se střechou s výplní z různých pórovitých materiálů vhodných pro jednotlivé druhy hmyzu</t>
  </si>
  <si>
    <t>23</t>
  </si>
  <si>
    <t>M25</t>
  </si>
  <si>
    <t>Vrbová stavba - altánek, dodávka včetně montáže, přírodní materiál</t>
  </si>
  <si>
    <t>225801917</t>
  </si>
  <si>
    <t>Poznámka k položce:_x000d_
s kruhovým půdorysem průměru 2,5 m, výšky 2 m</t>
  </si>
  <si>
    <t>24</t>
  </si>
  <si>
    <t>M26</t>
  </si>
  <si>
    <t>Christenův výškoměr</t>
  </si>
  <si>
    <t>239690781</t>
  </si>
  <si>
    <t>Poznámka k položce:_x000d_
dřevěná jednoduchá pomůcka k měření výšky stromu (budovy, stožáru)</t>
  </si>
  <si>
    <t>25</t>
  </si>
  <si>
    <t>M27</t>
  </si>
  <si>
    <t xml:space="preserve">Trasírka 2 m - doplnění  Christenova měřidla</t>
  </si>
  <si>
    <t>-1283225952</t>
  </si>
  <si>
    <t>26</t>
  </si>
  <si>
    <t>M29</t>
  </si>
  <si>
    <t>Ornitologický dalekohled</t>
  </si>
  <si>
    <t>41862843</t>
  </si>
  <si>
    <t xml:space="preserve">Poznámka k položce:_x000d_
Lineární dalekohled pro běžné použití na pozorování přírody. Lehký a skladný dalekohled, který výborně padne do ruky se zvětšením 10x, ze skla třídy BK-7 a MC antireflexními vrstvami. Jedná se o dalekohled předurčený pro běžnou rodinnou turistiku, ornitologii a je vhodný i na delší výpravy. </t>
  </si>
  <si>
    <t>27</t>
  </si>
  <si>
    <t>M30</t>
  </si>
  <si>
    <t>Výuková krabice</t>
  </si>
  <si>
    <t>1984145750</t>
  </si>
  <si>
    <t>28</t>
  </si>
  <si>
    <t>M31</t>
  </si>
  <si>
    <t>Srážkoměr</t>
  </si>
  <si>
    <t>-250345280</t>
  </si>
  <si>
    <t xml:space="preserve">Poznámka k položce:_x000d_
Dešťový srážkoměr s náměrným kruhem _x000d_
Přímý odečet úhrnu srážek až do 40 mm. Patentovaný otočný kruh se stupnicí pro náměr celkových srážek za určité období_x000d_
</t>
  </si>
  <si>
    <t>29</t>
  </si>
  <si>
    <t>M32</t>
  </si>
  <si>
    <t>Set pro meteostanici</t>
  </si>
  <si>
    <t>163258409</t>
  </si>
  <si>
    <t>Poznámka k položce:_x000d_
Venkovní nerezová meteostanice je složena z teploměru, barometru, vlhkoměru</t>
  </si>
  <si>
    <t>30</t>
  </si>
  <si>
    <t>M33</t>
  </si>
  <si>
    <t>Teploměr maximo-minimální</t>
  </si>
  <si>
    <t>-1160170163</t>
  </si>
  <si>
    <t>Poznámka k položce:_x000d_
Maximo-minimální teploměr pro zaznamenávání minimální a maximální teploty za určité časové období, neobsahuje rtuť. Teplotní rozpětí : minimum od -50° C do 30° C, maximum od -30° C do 50° C.</t>
  </si>
  <si>
    <t>31</t>
  </si>
  <si>
    <t>M34</t>
  </si>
  <si>
    <t>Anemometr</t>
  </si>
  <si>
    <t>-1695873549</t>
  </si>
  <si>
    <t>Poznámka k položce:_x000d_
Malý spolehlivý anemometr (měřič rychlosti větru) s integrovaným měřením teploty a výpočtem "Wind Chill" faktoru. Rozsah anemometru 0,3 až 30 m/sec. (až 108 km/hod.); -10 až +50°C.</t>
  </si>
  <si>
    <t>32</t>
  </si>
  <si>
    <t>M35</t>
  </si>
  <si>
    <t>Kombi-tester</t>
  </si>
  <si>
    <t>-2124233161</t>
  </si>
  <si>
    <t xml:space="preserve">Poznámka k položce:_x000d_
Kombi-tester měří hodnotu pH, vlhkost půdy a míru osvětlení_x000d_
Rozměry: 300 x 53 x 37 mm_x000d_
Hmotnost: 91 g_x000d_
</t>
  </si>
  <si>
    <t>33</t>
  </si>
  <si>
    <t>M36</t>
  </si>
  <si>
    <t>Lupa botanická</t>
  </si>
  <si>
    <t>-2086459106</t>
  </si>
  <si>
    <t xml:space="preserve">Poznámka k položce:_x000d_
Lupa ke zkoumání malých předmětů a textu. Obsahuje skleněnou čočku o průměru 21 mm a nárazuvzdorný kovový plášť. Čočka je tak chráněna před náhodným poškozením a poskytuje ostrý a kontrastní obraz. Skládací konstrukce umožňuje nosit lupu. Model je charakteristický vestavěným osvětlením. V držáku čočky jsou osazeny dvě diody. Zajišťují jasné a rovnoměrné osvětlení v pracovní oblasti. </t>
  </si>
  <si>
    <t>34</t>
  </si>
  <si>
    <t>M37</t>
  </si>
  <si>
    <t>Entomologická pinzeta měkká</t>
  </si>
  <si>
    <t>-1558552179</t>
  </si>
  <si>
    <t>35</t>
  </si>
  <si>
    <t>M38</t>
  </si>
  <si>
    <t>Exhaustor pro lov hmyzu</t>
  </si>
  <si>
    <t>1920359620</t>
  </si>
  <si>
    <t>Poznámka k položce:_x000d_
Jde o zařízení na odchyt drobných bezobratlých živočichů. Exhaustor je opatřen balónkem, nemusíme nasávat pusou, a tak děti nemají strach, že drobného živočicha vdechnou.</t>
  </si>
  <si>
    <t>36</t>
  </si>
  <si>
    <t>M39</t>
  </si>
  <si>
    <t>Psací podložky</t>
  </si>
  <si>
    <t>687135019</t>
  </si>
  <si>
    <t xml:space="preserve">Poznámka k položce:_x000d_
Jednodeska s klipem A4 – 17 ks, černá, obal, psací podložka k zaznamenávání naměřených hodnot žáky_x000d_
Desky barevné plastové s vyklápěcím klipem – 17 ks, světle zelená k zasouvání volných papírů A4 se záznamy </t>
  </si>
  <si>
    <t>37</t>
  </si>
  <si>
    <t>M40</t>
  </si>
  <si>
    <t>Sedáky</t>
  </si>
  <si>
    <t>154391677</t>
  </si>
  <si>
    <t xml:space="preserve">Poznámka k položce:_x000d_
Prvek na sezení s venkovním snímatelným potahem, sedák na zahradní nábytek 45x45x4 cm s vnitřním molitanem s tvarovou pamětí, s voděodolným potahem s fleecem v barevném provedení._x000d_
</t>
  </si>
  <si>
    <t>38</t>
  </si>
  <si>
    <t>M41</t>
  </si>
  <si>
    <t>Rozvod vody pro jezírko</t>
  </si>
  <si>
    <t>556362971</t>
  </si>
  <si>
    <t>Poznámka k položce:_x000d_
hadice včetně příslušenaství (spojky, hubice)</t>
  </si>
  <si>
    <t>39</t>
  </si>
  <si>
    <t>M42</t>
  </si>
  <si>
    <t>Sběrač dešťové vody</t>
  </si>
  <si>
    <t>1593950853</t>
  </si>
  <si>
    <t xml:space="preserve">Poznámka k položce:_x000d_
sběrač dešťové vody na okap pro zachycování dešťové vody_x000d_
_x000d_
</t>
  </si>
  <si>
    <t>40</t>
  </si>
  <si>
    <t>M43</t>
  </si>
  <si>
    <t xml:space="preserve">Mobilní zavlažovací prvek s postupným (kapkovým) uvolňováním zálivky </t>
  </si>
  <si>
    <t>1677831587</t>
  </si>
  <si>
    <t>41</t>
  </si>
  <si>
    <t>M51</t>
  </si>
  <si>
    <t>Mobilní zavlažovací prvek</t>
  </si>
  <si>
    <t>-1487099275</t>
  </si>
  <si>
    <t>M44</t>
  </si>
  <si>
    <t>Literatura k výuce v zahradě- klíče k určování bylin, dřevin, hmyzu</t>
  </si>
  <si>
    <t>-556970159</t>
  </si>
  <si>
    <t>Poznámka k položce:_x000d_
zaměření dle výběru pedagogů</t>
  </si>
  <si>
    <t>43</t>
  </si>
  <si>
    <t>M45</t>
  </si>
  <si>
    <t>Dřevěný informační panel, dodávka včetně montáže, přírodní materiál</t>
  </si>
  <si>
    <t>-471164296</t>
  </si>
  <si>
    <t>Poznámka k položce:_x000d_
dřevěná tabule s dřevěnou výplní bez nátěru tabulovou barvou</t>
  </si>
  <si>
    <t>44</t>
  </si>
  <si>
    <t>M47</t>
  </si>
  <si>
    <t>Smýkačka</t>
  </si>
  <si>
    <t>218874444</t>
  </si>
  <si>
    <t>Poznámka k položce:_x000d_
Smýkačka na dřevěné násadě o délce 60 cm se síťkou na pevném kruhu připevněném k násadě. Složitelné pouze při povolení spojovacího šroubu za pomoci nářadí. Pomůcka slouží na lovení lučního hmyzu, na sběr hmyzu z porostu.</t>
  </si>
  <si>
    <t>45</t>
  </si>
  <si>
    <t>M48</t>
  </si>
  <si>
    <t>Puf-vak</t>
  </si>
  <si>
    <t>531626804</t>
  </si>
  <si>
    <t>Poznámka k položce:_x000d_
Prvek na sezení s venkovním snímatelným obalem</t>
  </si>
  <si>
    <t>46</t>
  </si>
  <si>
    <t>M50</t>
  </si>
  <si>
    <t>Drobný spojovací materiál</t>
  </si>
  <si>
    <t>1227869436</t>
  </si>
  <si>
    <t>47</t>
  </si>
  <si>
    <t>M49</t>
  </si>
  <si>
    <t xml:space="preserve">Pamětní deska </t>
  </si>
  <si>
    <t>642191182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</si>
</sst>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9" fillId="0" borderId="14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4" fontId="25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19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12" fillId="0" borderId="20" xfId="0" applyFont="1" applyBorder="1" applyAlignment="1" applyProtection="1">
      <alignment horizontal="center" vertical="center"/>
    </xf>
    <xf numFmtId="4" fontId="1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2" fillId="0" borderId="20" xfId="0" applyNumberFormat="1" applyFont="1" applyBorder="1" applyAlignment="1" applyProtection="1">
      <alignment vertical="center"/>
    </xf>
    <xf numFmtId="166" fontId="1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1" t="s">
        <v>7</v>
      </c>
      <c r="BT2" s="11" t="s">
        <v>8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="1" customFormat="1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G4" s="19" t="s">
        <v>12</v>
      </c>
      <c r="BS4" s="11" t="s">
        <v>13</v>
      </c>
    </row>
    <row r="5" s="1" customFormat="1" ht="12" customHeight="1">
      <c r="B5" s="15"/>
      <c r="C5" s="16"/>
      <c r="D5" s="20" t="s">
        <v>14</v>
      </c>
      <c r="E5" s="16"/>
      <c r="F5" s="16"/>
      <c r="G5" s="16"/>
      <c r="H5" s="16"/>
      <c r="I5" s="16"/>
      <c r="J5" s="16"/>
      <c r="K5" s="21" t="s">
        <v>15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G5" s="22" t="s">
        <v>16</v>
      </c>
      <c r="BS5" s="11" t="s">
        <v>7</v>
      </c>
    </row>
    <row r="6" s="1" customFormat="1" ht="36.96" customHeight="1">
      <c r="B6" s="15"/>
      <c r="C6" s="16"/>
      <c r="D6" s="23" t="s">
        <v>17</v>
      </c>
      <c r="E6" s="16"/>
      <c r="F6" s="16"/>
      <c r="G6" s="16"/>
      <c r="H6" s="16"/>
      <c r="I6" s="16"/>
      <c r="J6" s="16"/>
      <c r="K6" s="24" t="s">
        <v>18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G6" s="25"/>
      <c r="BS6" s="11" t="s">
        <v>7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22</v>
      </c>
      <c r="AO7" s="16"/>
      <c r="AP7" s="16"/>
      <c r="AQ7" s="16"/>
      <c r="AR7" s="14"/>
      <c r="BG7" s="25"/>
      <c r="BS7" s="11" t="s">
        <v>7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G8" s="25"/>
      <c r="BS8" s="11" t="s">
        <v>7</v>
      </c>
    </row>
    <row r="9" s="1" customFormat="1" ht="29.28" customHeight="1">
      <c r="B9" s="15"/>
      <c r="C9" s="16"/>
      <c r="D9" s="20" t="s">
        <v>27</v>
      </c>
      <c r="E9" s="16"/>
      <c r="F9" s="16"/>
      <c r="G9" s="16"/>
      <c r="H9" s="16"/>
      <c r="I9" s="16"/>
      <c r="J9" s="16"/>
      <c r="K9" s="28" t="s">
        <v>28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20" t="s">
        <v>29</v>
      </c>
      <c r="AL9" s="16"/>
      <c r="AM9" s="16"/>
      <c r="AN9" s="28" t="s">
        <v>30</v>
      </c>
      <c r="AO9" s="16"/>
      <c r="AP9" s="16"/>
      <c r="AQ9" s="16"/>
      <c r="AR9" s="14"/>
      <c r="BG9" s="25"/>
      <c r="BS9" s="11" t="s">
        <v>7</v>
      </c>
    </row>
    <row r="10" s="1" customFormat="1" ht="12" customHeight="1">
      <c r="B10" s="15"/>
      <c r="C10" s="16"/>
      <c r="D10" s="26" t="s">
        <v>31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32</v>
      </c>
      <c r="AL10" s="16"/>
      <c r="AM10" s="16"/>
      <c r="AN10" s="21" t="s">
        <v>33</v>
      </c>
      <c r="AO10" s="16"/>
      <c r="AP10" s="16"/>
      <c r="AQ10" s="16"/>
      <c r="AR10" s="14"/>
      <c r="BG10" s="25"/>
      <c r="BS10" s="11" t="s">
        <v>7</v>
      </c>
    </row>
    <row r="11" s="1" customFormat="1" ht="18.48" customHeight="1">
      <c r="B11" s="15"/>
      <c r="C11" s="16"/>
      <c r="D11" s="16"/>
      <c r="E11" s="21" t="s">
        <v>34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35</v>
      </c>
      <c r="AL11" s="16"/>
      <c r="AM11" s="16"/>
      <c r="AN11" s="21" t="s">
        <v>36</v>
      </c>
      <c r="AO11" s="16"/>
      <c r="AP11" s="16"/>
      <c r="AQ11" s="16"/>
      <c r="AR11" s="14"/>
      <c r="BG11" s="25"/>
      <c r="BS11" s="11" t="s">
        <v>7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G12" s="25"/>
      <c r="BS12" s="11" t="s">
        <v>7</v>
      </c>
    </row>
    <row r="13" s="1" customFormat="1" ht="12" customHeight="1">
      <c r="B13" s="15"/>
      <c r="C13" s="16"/>
      <c r="D13" s="26" t="s">
        <v>37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32</v>
      </c>
      <c r="AL13" s="16"/>
      <c r="AM13" s="16"/>
      <c r="AN13" s="29" t="s">
        <v>38</v>
      </c>
      <c r="AO13" s="16"/>
      <c r="AP13" s="16"/>
      <c r="AQ13" s="16"/>
      <c r="AR13" s="14"/>
      <c r="BG13" s="25"/>
      <c r="BS13" s="11" t="s">
        <v>7</v>
      </c>
    </row>
    <row r="14">
      <c r="B14" s="15"/>
      <c r="C14" s="16"/>
      <c r="D14" s="16"/>
      <c r="E14" s="29" t="s">
        <v>38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6" t="s">
        <v>35</v>
      </c>
      <c r="AL14" s="16"/>
      <c r="AM14" s="16"/>
      <c r="AN14" s="29" t="s">
        <v>38</v>
      </c>
      <c r="AO14" s="16"/>
      <c r="AP14" s="16"/>
      <c r="AQ14" s="16"/>
      <c r="AR14" s="14"/>
      <c r="BG14" s="25"/>
      <c r="BS14" s="11" t="s">
        <v>7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G15" s="25"/>
      <c r="BS15" s="11" t="s">
        <v>4</v>
      </c>
    </row>
    <row r="16" s="1" customFormat="1" ht="12" customHeight="1">
      <c r="B16" s="15"/>
      <c r="C16" s="16"/>
      <c r="D16" s="26" t="s">
        <v>39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32</v>
      </c>
      <c r="AL16" s="16"/>
      <c r="AM16" s="16"/>
      <c r="AN16" s="21" t="s">
        <v>1</v>
      </c>
      <c r="AO16" s="16"/>
      <c r="AP16" s="16"/>
      <c r="AQ16" s="16"/>
      <c r="AR16" s="14"/>
      <c r="BG16" s="25"/>
      <c r="BS16" s="11" t="s">
        <v>4</v>
      </c>
    </row>
    <row r="17" s="1" customFormat="1" ht="18.48" customHeight="1">
      <c r="B17" s="15"/>
      <c r="C17" s="16"/>
      <c r="D17" s="16"/>
      <c r="E17" s="21" t="s">
        <v>40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35</v>
      </c>
      <c r="AL17" s="16"/>
      <c r="AM17" s="16"/>
      <c r="AN17" s="21" t="s">
        <v>1</v>
      </c>
      <c r="AO17" s="16"/>
      <c r="AP17" s="16"/>
      <c r="AQ17" s="16"/>
      <c r="AR17" s="14"/>
      <c r="BG17" s="25"/>
      <c r="BS17" s="11" t="s">
        <v>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G18" s="25"/>
      <c r="BS18" s="11" t="s">
        <v>7</v>
      </c>
    </row>
    <row r="19" s="1" customFormat="1" ht="12" customHeight="1">
      <c r="B19" s="15"/>
      <c r="C19" s="16"/>
      <c r="D19" s="26" t="s">
        <v>41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32</v>
      </c>
      <c r="AL19" s="16"/>
      <c r="AM19" s="16"/>
      <c r="AN19" s="21" t="s">
        <v>42</v>
      </c>
      <c r="AO19" s="16"/>
      <c r="AP19" s="16"/>
      <c r="AQ19" s="16"/>
      <c r="AR19" s="14"/>
      <c r="BG19" s="25"/>
      <c r="BS19" s="11" t="s">
        <v>7</v>
      </c>
    </row>
    <row r="20" s="1" customFormat="1" ht="18.48" customHeight="1">
      <c r="B20" s="15"/>
      <c r="C20" s="16"/>
      <c r="D20" s="16"/>
      <c r="E20" s="21" t="s">
        <v>43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35</v>
      </c>
      <c r="AL20" s="16"/>
      <c r="AM20" s="16"/>
      <c r="AN20" s="21" t="s">
        <v>44</v>
      </c>
      <c r="AO20" s="16"/>
      <c r="AP20" s="16"/>
      <c r="AQ20" s="16"/>
      <c r="AR20" s="14"/>
      <c r="BG20" s="25"/>
      <c r="BS20" s="11" t="s">
        <v>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G21" s="25"/>
    </row>
    <row r="22" s="1" customFormat="1" ht="12" customHeight="1">
      <c r="B22" s="15"/>
      <c r="C22" s="16"/>
      <c r="D22" s="26" t="s">
        <v>45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G22" s="25"/>
    </row>
    <row r="23" s="1" customFormat="1" ht="47.25" customHeight="1">
      <c r="B23" s="15"/>
      <c r="C23" s="16"/>
      <c r="D23" s="16"/>
      <c r="E23" s="31" t="s">
        <v>46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6"/>
      <c r="AP23" s="16"/>
      <c r="AQ23" s="16"/>
      <c r="AR23" s="14"/>
      <c r="BG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G24" s="25"/>
    </row>
    <row r="25" s="1" customFormat="1" ht="6.96" customHeight="1">
      <c r="B25" s="15"/>
      <c r="C25" s="1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6"/>
      <c r="AQ25" s="16"/>
      <c r="AR25" s="14"/>
      <c r="BG25" s="25"/>
    </row>
    <row r="26" s="1" customFormat="1" ht="14.4" customHeight="1">
      <c r="B26" s="15"/>
      <c r="C26" s="16"/>
      <c r="D26" s="33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34">
        <f>ROUND(AG94,2)</f>
        <v>0</v>
      </c>
      <c r="AL26" s="16"/>
      <c r="AM26" s="16"/>
      <c r="AN26" s="16"/>
      <c r="AO26" s="16"/>
      <c r="AP26" s="16"/>
      <c r="AQ26" s="16"/>
      <c r="AR26" s="14"/>
      <c r="BG26" s="25"/>
    </row>
    <row r="27">
      <c r="B27" s="15"/>
      <c r="C27" s="16"/>
      <c r="D27" s="16"/>
      <c r="E27" s="35" t="s">
        <v>48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6">
        <f>ROUND(AS94,2)</f>
        <v>0</v>
      </c>
      <c r="AL27" s="36"/>
      <c r="AM27" s="36"/>
      <c r="AN27" s="36"/>
      <c r="AO27" s="36"/>
      <c r="AP27" s="16"/>
      <c r="AQ27" s="16"/>
      <c r="AR27" s="14"/>
      <c r="BG27" s="25"/>
    </row>
    <row r="28" s="2" customFormat="1">
      <c r="A28" s="37"/>
      <c r="B28" s="38"/>
      <c r="C28" s="39"/>
      <c r="D28" s="39"/>
      <c r="E28" s="35" t="s">
        <v>49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6">
        <f>ROUND(AT94,2)</f>
        <v>0</v>
      </c>
      <c r="AL28" s="36"/>
      <c r="AM28" s="36"/>
      <c r="AN28" s="36"/>
      <c r="AO28" s="36"/>
      <c r="AP28" s="39"/>
      <c r="AQ28" s="39"/>
      <c r="AR28" s="40"/>
      <c r="BG28" s="25"/>
    </row>
    <row r="29" s="2" customFormat="1" ht="14.4" customHeight="1">
      <c r="A29" s="37"/>
      <c r="B29" s="38"/>
      <c r="C29" s="39"/>
      <c r="D29" s="33" t="s">
        <v>50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4">
        <f>ROUND(AG98, 2)</f>
        <v>0</v>
      </c>
      <c r="AL29" s="34"/>
      <c r="AM29" s="34"/>
      <c r="AN29" s="34"/>
      <c r="AO29" s="34"/>
      <c r="AP29" s="39"/>
      <c r="AQ29" s="39"/>
      <c r="AR29" s="40"/>
      <c r="BG29" s="25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G30" s="25"/>
    </row>
    <row r="31" s="2" customFormat="1" ht="25.92" customHeight="1">
      <c r="A31" s="37"/>
      <c r="B31" s="38"/>
      <c r="C31" s="39"/>
      <c r="D31" s="41" t="s">
        <v>51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3">
        <f>ROUND(AK26 + AK29, 2)</f>
        <v>0</v>
      </c>
      <c r="AL31" s="42"/>
      <c r="AM31" s="42"/>
      <c r="AN31" s="42"/>
      <c r="AO31" s="42"/>
      <c r="AP31" s="39"/>
      <c r="AQ31" s="39"/>
      <c r="AR31" s="40"/>
      <c r="BG31" s="25"/>
    </row>
    <row r="32" s="2" customFormat="1" ht="6.96" customHeight="1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40"/>
      <c r="BG32" s="25"/>
    </row>
    <row r="33" s="2" customFormat="1">
      <c r="A33" s="37"/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44" t="s">
        <v>52</v>
      </c>
      <c r="M33" s="44"/>
      <c r="N33" s="44"/>
      <c r="O33" s="44"/>
      <c r="P33" s="44"/>
      <c r="Q33" s="39"/>
      <c r="R33" s="39"/>
      <c r="S33" s="39"/>
      <c r="T33" s="39"/>
      <c r="U33" s="39"/>
      <c r="V33" s="39"/>
      <c r="W33" s="44" t="s">
        <v>53</v>
      </c>
      <c r="X33" s="44"/>
      <c r="Y33" s="44"/>
      <c r="Z33" s="44"/>
      <c r="AA33" s="44"/>
      <c r="AB33" s="44"/>
      <c r="AC33" s="44"/>
      <c r="AD33" s="44"/>
      <c r="AE33" s="44"/>
      <c r="AF33" s="39"/>
      <c r="AG33" s="39"/>
      <c r="AH33" s="39"/>
      <c r="AI33" s="39"/>
      <c r="AJ33" s="39"/>
      <c r="AK33" s="44" t="s">
        <v>54</v>
      </c>
      <c r="AL33" s="44"/>
      <c r="AM33" s="44"/>
      <c r="AN33" s="44"/>
      <c r="AO33" s="44"/>
      <c r="AP33" s="39"/>
      <c r="AQ33" s="39"/>
      <c r="AR33" s="40"/>
      <c r="BG33" s="25"/>
    </row>
    <row r="34" s="3" customFormat="1" ht="14.4" customHeight="1">
      <c r="A34" s="3"/>
      <c r="B34" s="45"/>
      <c r="C34" s="46"/>
      <c r="D34" s="26" t="s">
        <v>55</v>
      </c>
      <c r="E34" s="46"/>
      <c r="F34" s="26" t="s">
        <v>56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SUM(CD98:CD102),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f>ROUND(AX94 + SUM(BY98:BY102), 2)</f>
        <v>0</v>
      </c>
      <c r="AL34" s="46"/>
      <c r="AM34" s="46"/>
      <c r="AN34" s="46"/>
      <c r="AO34" s="46"/>
      <c r="AP34" s="46"/>
      <c r="AQ34" s="46"/>
      <c r="AR34" s="49"/>
      <c r="BG34" s="50"/>
    </row>
    <row r="35" s="3" customFormat="1" ht="14.4" customHeight="1">
      <c r="A35" s="3"/>
      <c r="B35" s="45"/>
      <c r="C35" s="46"/>
      <c r="D35" s="46"/>
      <c r="E35" s="46"/>
      <c r="F35" s="26" t="s">
        <v>57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SUM(CE98:CE102),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f>ROUND(AY94 + SUM(BZ98:BZ102), 2)</f>
        <v>0</v>
      </c>
      <c r="AL35" s="46"/>
      <c r="AM35" s="46"/>
      <c r="AN35" s="46"/>
      <c r="AO35" s="46"/>
      <c r="AP35" s="46"/>
      <c r="AQ35" s="46"/>
      <c r="AR35" s="49"/>
      <c r="BG35" s="3"/>
    </row>
    <row r="36" hidden="1" s="3" customFormat="1" ht="14.4" customHeight="1">
      <c r="A36" s="3"/>
      <c r="B36" s="45"/>
      <c r="C36" s="46"/>
      <c r="D36" s="46"/>
      <c r="E36" s="46"/>
      <c r="F36" s="26" t="s">
        <v>58</v>
      </c>
      <c r="G36" s="46"/>
      <c r="H36" s="46"/>
      <c r="I36" s="46"/>
      <c r="J36" s="46"/>
      <c r="K36" s="46"/>
      <c r="L36" s="47">
        <v>0.20999999999999999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SUM(CF98:CF102),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G36" s="3"/>
    </row>
    <row r="37" hidden="1" s="3" customFormat="1" ht="14.4" customHeight="1">
      <c r="A37" s="3"/>
      <c r="B37" s="45"/>
      <c r="C37" s="46"/>
      <c r="D37" s="46"/>
      <c r="E37" s="46"/>
      <c r="F37" s="26" t="s">
        <v>59</v>
      </c>
      <c r="G37" s="46"/>
      <c r="H37" s="46"/>
      <c r="I37" s="46"/>
      <c r="J37" s="46"/>
      <c r="K37" s="46"/>
      <c r="L37" s="47">
        <v>0.14999999999999999</v>
      </c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8">
        <f>ROUND(BE94 + SUM(CG98:CG102), 2)</f>
        <v>0</v>
      </c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8">
        <v>0</v>
      </c>
      <c r="AL37" s="46"/>
      <c r="AM37" s="46"/>
      <c r="AN37" s="46"/>
      <c r="AO37" s="46"/>
      <c r="AP37" s="46"/>
      <c r="AQ37" s="46"/>
      <c r="AR37" s="49"/>
      <c r="BG37" s="3"/>
    </row>
    <row r="38" hidden="1" s="3" customFormat="1" ht="14.4" customHeight="1">
      <c r="A38" s="3"/>
      <c r="B38" s="45"/>
      <c r="C38" s="46"/>
      <c r="D38" s="46"/>
      <c r="E38" s="46"/>
      <c r="F38" s="26" t="s">
        <v>60</v>
      </c>
      <c r="G38" s="46"/>
      <c r="H38" s="46"/>
      <c r="I38" s="46"/>
      <c r="J38" s="46"/>
      <c r="K38" s="46"/>
      <c r="L38" s="47">
        <v>0</v>
      </c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8">
        <f>ROUND(BF94 + SUM(CH98:CH102), 2)</f>
        <v>0</v>
      </c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8">
        <v>0</v>
      </c>
      <c r="AL38" s="46"/>
      <c r="AM38" s="46"/>
      <c r="AN38" s="46"/>
      <c r="AO38" s="46"/>
      <c r="AP38" s="46"/>
      <c r="AQ38" s="46"/>
      <c r="AR38" s="49"/>
      <c r="BG38" s="3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G39" s="37"/>
    </row>
    <row r="40" s="2" customFormat="1" ht="25.92" customHeight="1">
      <c r="A40" s="37"/>
      <c r="B40" s="38"/>
      <c r="C40" s="51"/>
      <c r="D40" s="52" t="s">
        <v>61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4" t="s">
        <v>62</v>
      </c>
      <c r="U40" s="53"/>
      <c r="V40" s="53"/>
      <c r="W40" s="53"/>
      <c r="X40" s="55" t="s">
        <v>63</v>
      </c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6">
        <f>SUM(AK31:AK38)</f>
        <v>0</v>
      </c>
      <c r="AL40" s="53"/>
      <c r="AM40" s="53"/>
      <c r="AN40" s="53"/>
      <c r="AO40" s="57"/>
      <c r="AP40" s="51"/>
      <c r="AQ40" s="51"/>
      <c r="AR40" s="40"/>
      <c r="BG40" s="37"/>
    </row>
    <row r="41" s="2" customFormat="1" ht="6.96" customHeight="1">
      <c r="A41" s="37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40"/>
      <c r="BG41" s="37"/>
    </row>
    <row r="42" s="2" customFormat="1" ht="14.4" customHeight="1">
      <c r="A42" s="37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G42" s="37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8"/>
      <c r="C49" s="59"/>
      <c r="D49" s="60" t="s">
        <v>64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65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7"/>
      <c r="B60" s="38"/>
      <c r="C60" s="39"/>
      <c r="D60" s="63" t="s">
        <v>66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67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66</v>
      </c>
      <c r="AI60" s="42"/>
      <c r="AJ60" s="42"/>
      <c r="AK60" s="42"/>
      <c r="AL60" s="42"/>
      <c r="AM60" s="63" t="s">
        <v>67</v>
      </c>
      <c r="AN60" s="42"/>
      <c r="AO60" s="42"/>
      <c r="AP60" s="39"/>
      <c r="AQ60" s="39"/>
      <c r="AR60" s="40"/>
      <c r="BG60" s="37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7"/>
      <c r="B64" s="38"/>
      <c r="C64" s="39"/>
      <c r="D64" s="60" t="s">
        <v>68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G64" s="37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7"/>
      <c r="B75" s="38"/>
      <c r="C75" s="39"/>
      <c r="D75" s="63" t="s">
        <v>66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67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66</v>
      </c>
      <c r="AI75" s="42"/>
      <c r="AJ75" s="42"/>
      <c r="AK75" s="42"/>
      <c r="AL75" s="42"/>
      <c r="AM75" s="63" t="s">
        <v>67</v>
      </c>
      <c r="AN75" s="42"/>
      <c r="AO75" s="42"/>
      <c r="AP75" s="39"/>
      <c r="AQ75" s="39"/>
      <c r="AR75" s="40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G81" s="37"/>
    </row>
    <row r="82" s="2" customFormat="1" ht="24.96" customHeight="1">
      <c r="A82" s="37"/>
      <c r="B82" s="38"/>
      <c r="C82" s="17" t="s">
        <v>70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G83" s="37"/>
    </row>
    <row r="84" s="4" customFormat="1" ht="12" customHeight="1">
      <c r="A84" s="4"/>
      <c r="B84" s="69"/>
      <c r="C84" s="26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1552-2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Hodonín-ZŠ U Červených domků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G86" s="37"/>
    </row>
    <row r="87" s="2" customFormat="1" ht="12" customHeight="1">
      <c r="A87" s="37"/>
      <c r="B87" s="38"/>
      <c r="C87" s="26" t="s">
        <v>23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Hodoní, areál Zˇ3 U Červených domků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6" t="s">
        <v>25</v>
      </c>
      <c r="AJ87" s="39"/>
      <c r="AK87" s="39"/>
      <c r="AL87" s="39"/>
      <c r="AM87" s="78" t="str">
        <f>IF(AN8= "","",AN8)</f>
        <v>24. 1. 2020</v>
      </c>
      <c r="AN87" s="78"/>
      <c r="AO87" s="39"/>
      <c r="AP87" s="39"/>
      <c r="AQ87" s="39"/>
      <c r="AR87" s="40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G88" s="37"/>
    </row>
    <row r="89" s="2" customFormat="1" ht="25.65" customHeight="1">
      <c r="A89" s="37"/>
      <c r="B89" s="38"/>
      <c r="C89" s="26" t="s">
        <v>31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Hodonín, Národní třída 373/25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6" t="s">
        <v>39</v>
      </c>
      <c r="AJ89" s="39"/>
      <c r="AK89" s="39"/>
      <c r="AL89" s="39"/>
      <c r="AM89" s="79" t="str">
        <f>IF(E17="","",E17)</f>
        <v>Ing. Jana Janíková, Ing.Denisa Hrubanová PhD.</v>
      </c>
      <c r="AN89" s="70"/>
      <c r="AO89" s="70"/>
      <c r="AP89" s="70"/>
      <c r="AQ89" s="39"/>
      <c r="AR89" s="40"/>
      <c r="AS89" s="80" t="s">
        <v>71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25.65" customHeight="1">
      <c r="A90" s="37"/>
      <c r="B90" s="38"/>
      <c r="C90" s="26" t="s">
        <v>37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6" t="s">
        <v>41</v>
      </c>
      <c r="AJ90" s="39"/>
      <c r="AK90" s="39"/>
      <c r="AL90" s="39"/>
      <c r="AM90" s="79" t="str">
        <f>IF(E20="","",E20)</f>
        <v>ZaKT s.r.o., Ponávka 185/2,60200 Brno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72</v>
      </c>
      <c r="D92" s="93"/>
      <c r="E92" s="93"/>
      <c r="F92" s="93"/>
      <c r="G92" s="93"/>
      <c r="H92" s="94"/>
      <c r="I92" s="95" t="s">
        <v>73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74</v>
      </c>
      <c r="AH92" s="93"/>
      <c r="AI92" s="93"/>
      <c r="AJ92" s="93"/>
      <c r="AK92" s="93"/>
      <c r="AL92" s="93"/>
      <c r="AM92" s="93"/>
      <c r="AN92" s="95" t="s">
        <v>75</v>
      </c>
      <c r="AO92" s="93"/>
      <c r="AP92" s="97"/>
      <c r="AQ92" s="98" t="s">
        <v>76</v>
      </c>
      <c r="AR92" s="40"/>
      <c r="AS92" s="99" t="s">
        <v>77</v>
      </c>
      <c r="AT92" s="100" t="s">
        <v>78</v>
      </c>
      <c r="AU92" s="100" t="s">
        <v>79</v>
      </c>
      <c r="AV92" s="100" t="s">
        <v>80</v>
      </c>
      <c r="AW92" s="100" t="s">
        <v>81</v>
      </c>
      <c r="AX92" s="100" t="s">
        <v>82</v>
      </c>
      <c r="AY92" s="100" t="s">
        <v>83</v>
      </c>
      <c r="AZ92" s="100" t="s">
        <v>84</v>
      </c>
      <c r="BA92" s="100" t="s">
        <v>85</v>
      </c>
      <c r="BB92" s="100" t="s">
        <v>86</v>
      </c>
      <c r="BC92" s="100" t="s">
        <v>87</v>
      </c>
      <c r="BD92" s="100" t="s">
        <v>88</v>
      </c>
      <c r="BE92" s="100" t="s">
        <v>89</v>
      </c>
      <c r="BF92" s="101" t="s">
        <v>90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91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ROUND(AT95,2)</f>
        <v>0</v>
      </c>
      <c r="AU94" s="114">
        <f>ROUND(AU95,2)</f>
        <v>0</v>
      </c>
      <c r="AV94" s="114">
        <f>ROUND(SUM(AX94:AY94),2)</f>
        <v>0</v>
      </c>
      <c r="AW94" s="115">
        <f>ROUND(AW95,5)</f>
        <v>0</v>
      </c>
      <c r="AX94" s="114">
        <f>ROUND(BB94*L34,2)</f>
        <v>0</v>
      </c>
      <c r="AY94" s="114">
        <f>ROUND(BC94*L35,2)</f>
        <v>0</v>
      </c>
      <c r="AZ94" s="114">
        <f>ROUND(BD94*L34,2)</f>
        <v>0</v>
      </c>
      <c r="BA94" s="114">
        <f>ROUND(BE94*L35,2)</f>
        <v>0</v>
      </c>
      <c r="BB94" s="114">
        <f>ROUND(BB95,2)</f>
        <v>0</v>
      </c>
      <c r="BC94" s="114">
        <f>ROUND(BC95,2)</f>
        <v>0</v>
      </c>
      <c r="BD94" s="114">
        <f>ROUND(BD95,2)</f>
        <v>0</v>
      </c>
      <c r="BE94" s="114">
        <f>ROUND(BE95,2)</f>
        <v>0</v>
      </c>
      <c r="BF94" s="116">
        <f>ROUND(BF95,2)</f>
        <v>0</v>
      </c>
      <c r="BG94" s="6"/>
      <c r="BS94" s="117" t="s">
        <v>92</v>
      </c>
      <c r="BT94" s="117" t="s">
        <v>93</v>
      </c>
      <c r="BU94" s="118" t="s">
        <v>94</v>
      </c>
      <c r="BV94" s="117" t="s">
        <v>95</v>
      </c>
      <c r="BW94" s="117" t="s">
        <v>6</v>
      </c>
      <c r="BX94" s="117" t="s">
        <v>96</v>
      </c>
      <c r="CL94" s="117" t="s">
        <v>20</v>
      </c>
    </row>
    <row r="95" s="7" customFormat="1" ht="24.75" customHeight="1">
      <c r="A95" s="7"/>
      <c r="B95" s="119"/>
      <c r="C95" s="120"/>
      <c r="D95" s="121" t="s">
        <v>97</v>
      </c>
      <c r="E95" s="121"/>
      <c r="F95" s="121"/>
      <c r="G95" s="121"/>
      <c r="H95" s="121"/>
      <c r="I95" s="122"/>
      <c r="J95" s="121" t="s">
        <v>98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SUM(AG95,AV95)</f>
        <v>0</v>
      </c>
      <c r="AO95" s="122"/>
      <c r="AP95" s="122"/>
      <c r="AQ95" s="125" t="s">
        <v>99</v>
      </c>
      <c r="AR95" s="126"/>
      <c r="AS95" s="127">
        <f>ROUND(AS96,2)</f>
        <v>0</v>
      </c>
      <c r="AT95" s="128">
        <f>ROUND(AT96,2)</f>
        <v>0</v>
      </c>
      <c r="AU95" s="129">
        <f>ROUND(AU96,2)</f>
        <v>0</v>
      </c>
      <c r="AV95" s="129">
        <f>ROUND(SUM(AX95:AY95),2)</f>
        <v>0</v>
      </c>
      <c r="AW95" s="130">
        <f>ROUND(AW96,5)</f>
        <v>0</v>
      </c>
      <c r="AX95" s="129">
        <f>ROUND(BB95*L34,2)</f>
        <v>0</v>
      </c>
      <c r="AY95" s="129">
        <f>ROUND(BC95*L35,2)</f>
        <v>0</v>
      </c>
      <c r="AZ95" s="129">
        <f>ROUND(BD95*L34,2)</f>
        <v>0</v>
      </c>
      <c r="BA95" s="129">
        <f>ROUND(BE95*L35,2)</f>
        <v>0</v>
      </c>
      <c r="BB95" s="129">
        <f>ROUND(BB96,2)</f>
        <v>0</v>
      </c>
      <c r="BC95" s="129">
        <f>ROUND(BC96,2)</f>
        <v>0</v>
      </c>
      <c r="BD95" s="129">
        <f>ROUND(BD96,2)</f>
        <v>0</v>
      </c>
      <c r="BE95" s="129">
        <f>ROUND(BE96,2)</f>
        <v>0</v>
      </c>
      <c r="BF95" s="131">
        <f>ROUND(BF96,2)</f>
        <v>0</v>
      </c>
      <c r="BG95" s="7"/>
      <c r="BS95" s="132" t="s">
        <v>92</v>
      </c>
      <c r="BT95" s="132" t="s">
        <v>100</v>
      </c>
      <c r="BU95" s="132" t="s">
        <v>94</v>
      </c>
      <c r="BV95" s="132" t="s">
        <v>95</v>
      </c>
      <c r="BW95" s="132" t="s">
        <v>101</v>
      </c>
      <c r="BX95" s="132" t="s">
        <v>6</v>
      </c>
      <c r="CL95" s="132" t="s">
        <v>20</v>
      </c>
      <c r="CM95" s="132" t="s">
        <v>22</v>
      </c>
    </row>
    <row r="96" s="4" customFormat="1" ht="16.5" customHeight="1">
      <c r="A96" s="133" t="s">
        <v>102</v>
      </c>
      <c r="B96" s="69"/>
      <c r="C96" s="134"/>
      <c r="D96" s="134"/>
      <c r="E96" s="135" t="s">
        <v>103</v>
      </c>
      <c r="F96" s="135"/>
      <c r="G96" s="135"/>
      <c r="H96" s="135"/>
      <c r="I96" s="135"/>
      <c r="J96" s="134"/>
      <c r="K96" s="135" t="s">
        <v>104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'04 - Rozpočet mobiliáře'!K36</f>
        <v>0</v>
      </c>
      <c r="AH96" s="134"/>
      <c r="AI96" s="134"/>
      <c r="AJ96" s="134"/>
      <c r="AK96" s="134"/>
      <c r="AL96" s="134"/>
      <c r="AM96" s="134"/>
      <c r="AN96" s="136">
        <f>SUM(AG96,AV96)</f>
        <v>0</v>
      </c>
      <c r="AO96" s="134"/>
      <c r="AP96" s="134"/>
      <c r="AQ96" s="137" t="s">
        <v>105</v>
      </c>
      <c r="AR96" s="71"/>
      <c r="AS96" s="138">
        <f>'04 - Rozpočet mobiliáře'!K33</f>
        <v>0</v>
      </c>
      <c r="AT96" s="139">
        <f>'04 - Rozpočet mobiliáře'!K34</f>
        <v>0</v>
      </c>
      <c r="AU96" s="139">
        <v>0</v>
      </c>
      <c r="AV96" s="139">
        <f>ROUND(SUM(AX96:AY96),2)</f>
        <v>0</v>
      </c>
      <c r="AW96" s="140">
        <f>'04 - Rozpočet mobiliáře'!T130</f>
        <v>0</v>
      </c>
      <c r="AX96" s="139">
        <f>'04 - Rozpočet mobiliáře'!K39</f>
        <v>0</v>
      </c>
      <c r="AY96" s="139">
        <f>'04 - Rozpočet mobiliáře'!K40</f>
        <v>0</v>
      </c>
      <c r="AZ96" s="139">
        <f>'04 - Rozpočet mobiliáře'!K41</f>
        <v>0</v>
      </c>
      <c r="BA96" s="139">
        <f>'04 - Rozpočet mobiliáře'!K42</f>
        <v>0</v>
      </c>
      <c r="BB96" s="139">
        <f>'04 - Rozpočet mobiliáře'!F39</f>
        <v>0</v>
      </c>
      <c r="BC96" s="139">
        <f>'04 - Rozpočet mobiliáře'!F40</f>
        <v>0</v>
      </c>
      <c r="BD96" s="139">
        <f>'04 - Rozpočet mobiliáře'!F41</f>
        <v>0</v>
      </c>
      <c r="BE96" s="139">
        <f>'04 - Rozpočet mobiliáře'!F42</f>
        <v>0</v>
      </c>
      <c r="BF96" s="141">
        <f>'04 - Rozpočet mobiliáře'!F43</f>
        <v>0</v>
      </c>
      <c r="BG96" s="4"/>
      <c r="BT96" s="142" t="s">
        <v>22</v>
      </c>
      <c r="BV96" s="142" t="s">
        <v>95</v>
      </c>
      <c r="BW96" s="142" t="s">
        <v>106</v>
      </c>
      <c r="BX96" s="142" t="s">
        <v>101</v>
      </c>
      <c r="CL96" s="142" t="s">
        <v>20</v>
      </c>
    </row>
    <row r="97">
      <c r="B97" s="15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4"/>
    </row>
    <row r="98" s="2" customFormat="1" ht="30" customHeight="1">
      <c r="A98" s="37"/>
      <c r="B98" s="38"/>
      <c r="C98" s="106" t="s">
        <v>107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3"/>
      <c r="AR98" s="40"/>
      <c r="AS98" s="99" t="s">
        <v>108</v>
      </c>
      <c r="AT98" s="100" t="s">
        <v>109</v>
      </c>
      <c r="AU98" s="100" t="s">
        <v>55</v>
      </c>
      <c r="AV98" s="101" t="s">
        <v>80</v>
      </c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="2" customFormat="1" ht="19.92" customHeight="1">
      <c r="A99" s="37"/>
      <c r="B99" s="38"/>
      <c r="C99" s="39"/>
      <c r="D99" s="144" t="s">
        <v>110</v>
      </c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39"/>
      <c r="AD99" s="39"/>
      <c r="AE99" s="39"/>
      <c r="AF99" s="39"/>
      <c r="AG99" s="145">
        <f>ROUND(AG94 * AS99, 2)</f>
        <v>0</v>
      </c>
      <c r="AH99" s="136"/>
      <c r="AI99" s="136"/>
      <c r="AJ99" s="136"/>
      <c r="AK99" s="136"/>
      <c r="AL99" s="136"/>
      <c r="AM99" s="136"/>
      <c r="AN99" s="136">
        <f>ROUND(AG99 + AV99, 2)</f>
        <v>0</v>
      </c>
      <c r="AO99" s="136"/>
      <c r="AP99" s="136"/>
      <c r="AQ99" s="39"/>
      <c r="AR99" s="40"/>
      <c r="AS99" s="146">
        <v>0</v>
      </c>
      <c r="AT99" s="147" t="s">
        <v>111</v>
      </c>
      <c r="AU99" s="147" t="s">
        <v>56</v>
      </c>
      <c r="AV99" s="148">
        <f>ROUND(IF(AU99="základní",AG99*L34,IF(AU99="snížená",AG99*L35,0)),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V99" s="11" t="s">
        <v>112</v>
      </c>
      <c r="BY99" s="149">
        <f>IF(AU99="základní",AV99,0)</f>
        <v>0</v>
      </c>
      <c r="BZ99" s="149">
        <f>IF(AU99="snížená",AV99,0)</f>
        <v>0</v>
      </c>
      <c r="CA99" s="149">
        <v>0</v>
      </c>
      <c r="CB99" s="149">
        <v>0</v>
      </c>
      <c r="CC99" s="149">
        <v>0</v>
      </c>
      <c r="CD99" s="149">
        <f>IF(AU99="základní",AG99,0)</f>
        <v>0</v>
      </c>
      <c r="CE99" s="149">
        <f>IF(AU99="snížená",AG99,0)</f>
        <v>0</v>
      </c>
      <c r="CF99" s="149">
        <f>IF(AU99="zákl. přenesená",AG99,0)</f>
        <v>0</v>
      </c>
      <c r="CG99" s="149">
        <f>IF(AU99="sníž. přenesená",AG99,0)</f>
        <v>0</v>
      </c>
      <c r="CH99" s="149">
        <f>IF(AU99="nulová",AG99,0)</f>
        <v>0</v>
      </c>
      <c r="CI99" s="11">
        <f>IF(AU99="základní",1,IF(AU99="snížená",2,IF(AU99="zákl. přenesená",4,IF(AU99="sníž. přenesená",5,3))))</f>
        <v>1</v>
      </c>
      <c r="CJ99" s="11">
        <f>IF(AT99="stavební čast",1,IF(AT99="investiční čast",2,3))</f>
        <v>1</v>
      </c>
      <c r="CK99" s="11" t="str">
        <f>IF(D99="Vyplň vlastní","","x")</f>
        <v>x</v>
      </c>
    </row>
    <row r="100" s="2" customFormat="1" ht="19.92" customHeight="1">
      <c r="A100" s="37"/>
      <c r="B100" s="38"/>
      <c r="C100" s="39"/>
      <c r="D100" s="150" t="s">
        <v>113</v>
      </c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39"/>
      <c r="AD100" s="39"/>
      <c r="AE100" s="39"/>
      <c r="AF100" s="39"/>
      <c r="AG100" s="145">
        <f>ROUND(AG94 * AS100, 2)</f>
        <v>0</v>
      </c>
      <c r="AH100" s="136"/>
      <c r="AI100" s="136"/>
      <c r="AJ100" s="136"/>
      <c r="AK100" s="136"/>
      <c r="AL100" s="136"/>
      <c r="AM100" s="136"/>
      <c r="AN100" s="136">
        <f>ROUND(AG100 + AV100, 2)</f>
        <v>0</v>
      </c>
      <c r="AO100" s="136"/>
      <c r="AP100" s="136"/>
      <c r="AQ100" s="39"/>
      <c r="AR100" s="40"/>
      <c r="AS100" s="146">
        <v>0</v>
      </c>
      <c r="AT100" s="147" t="s">
        <v>111</v>
      </c>
      <c r="AU100" s="147" t="s">
        <v>56</v>
      </c>
      <c r="AV100" s="148">
        <f>ROUND(IF(AU100="základní",AG100*L34,IF(AU100="snížená",AG100*L35,0)),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V100" s="11" t="s">
        <v>114</v>
      </c>
      <c r="BY100" s="149">
        <f>IF(AU100="základní",AV100,0)</f>
        <v>0</v>
      </c>
      <c r="BZ100" s="149">
        <f>IF(AU100="snížená",AV100,0)</f>
        <v>0</v>
      </c>
      <c r="CA100" s="149">
        <v>0</v>
      </c>
      <c r="CB100" s="149">
        <v>0</v>
      </c>
      <c r="CC100" s="149">
        <v>0</v>
      </c>
      <c r="CD100" s="149">
        <f>IF(AU100="základní",AG100,0)</f>
        <v>0</v>
      </c>
      <c r="CE100" s="149">
        <f>IF(AU100="snížená",AG100,0)</f>
        <v>0</v>
      </c>
      <c r="CF100" s="149">
        <f>IF(AU100="zákl. přenesená",AG100,0)</f>
        <v>0</v>
      </c>
      <c r="CG100" s="149">
        <f>IF(AU100="sníž. přenesená",AG100,0)</f>
        <v>0</v>
      </c>
      <c r="CH100" s="149">
        <f>IF(AU100="nulová",AG100,0)</f>
        <v>0</v>
      </c>
      <c r="CI100" s="11">
        <f>IF(AU100="základní",1,IF(AU100="snížená",2,IF(AU100="zákl. přenesená",4,IF(AU100="sníž. přenesená",5,3))))</f>
        <v>1</v>
      </c>
      <c r="CJ100" s="11">
        <f>IF(AT100="stavební čast",1,IF(AT100="investiční čast",2,3))</f>
        <v>1</v>
      </c>
      <c r="CK100" s="11" t="str">
        <f>IF(D100="Vyplň vlastní","","x")</f>
        <v/>
      </c>
    </row>
    <row r="101" s="2" customFormat="1" ht="19.92" customHeight="1">
      <c r="A101" s="37"/>
      <c r="B101" s="38"/>
      <c r="C101" s="39"/>
      <c r="D101" s="150" t="s">
        <v>113</v>
      </c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39"/>
      <c r="AD101" s="39"/>
      <c r="AE101" s="39"/>
      <c r="AF101" s="39"/>
      <c r="AG101" s="145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39"/>
      <c r="AR101" s="40"/>
      <c r="AS101" s="146">
        <v>0</v>
      </c>
      <c r="AT101" s="147" t="s">
        <v>111</v>
      </c>
      <c r="AU101" s="147" t="s">
        <v>56</v>
      </c>
      <c r="AV101" s="148">
        <f>ROUND(IF(AU101="základní",AG101*L34,IF(AU101="snížená",AG101*L35,0)),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V101" s="11" t="s">
        <v>114</v>
      </c>
      <c r="BY101" s="149">
        <f>IF(AU101="základní",AV101,0)</f>
        <v>0</v>
      </c>
      <c r="BZ101" s="149">
        <f>IF(AU101="snížená",AV101,0)</f>
        <v>0</v>
      </c>
      <c r="CA101" s="149">
        <v>0</v>
      </c>
      <c r="CB101" s="149">
        <v>0</v>
      </c>
      <c r="CC101" s="149">
        <v>0</v>
      </c>
      <c r="CD101" s="149">
        <f>IF(AU101="základní",AG101,0)</f>
        <v>0</v>
      </c>
      <c r="CE101" s="149">
        <f>IF(AU101="snížená",AG101,0)</f>
        <v>0</v>
      </c>
      <c r="CF101" s="149">
        <f>IF(AU101="zákl. přenesená",AG101,0)</f>
        <v>0</v>
      </c>
      <c r="CG101" s="149">
        <f>IF(AU101="sníž. přenesená",AG101,0)</f>
        <v>0</v>
      </c>
      <c r="CH101" s="149">
        <f>IF(AU101="nulová",AG101,0)</f>
        <v>0</v>
      </c>
      <c r="CI101" s="11">
        <f>IF(AU101="základní",1,IF(AU101="snížená",2,IF(AU101="zákl. přenesená",4,IF(AU101="sníž. přenesená",5,3))))</f>
        <v>1</v>
      </c>
      <c r="CJ101" s="11">
        <f>IF(AT101="stavební čast",1,IF(AT101="investiční čast",2,3))</f>
        <v>1</v>
      </c>
      <c r="CK101" s="11" t="str">
        <f>IF(D101="Vyplň vlastní","","x")</f>
        <v/>
      </c>
    </row>
    <row r="102" s="2" customFormat="1" ht="19.92" customHeight="1">
      <c r="A102" s="37"/>
      <c r="B102" s="38"/>
      <c r="C102" s="39"/>
      <c r="D102" s="150" t="s">
        <v>113</v>
      </c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39"/>
      <c r="AD102" s="39"/>
      <c r="AE102" s="39"/>
      <c r="AF102" s="39"/>
      <c r="AG102" s="145">
        <f>ROUND(AG94 * AS102, 2)</f>
        <v>0</v>
      </c>
      <c r="AH102" s="136"/>
      <c r="AI102" s="136"/>
      <c r="AJ102" s="136"/>
      <c r="AK102" s="136"/>
      <c r="AL102" s="136"/>
      <c r="AM102" s="136"/>
      <c r="AN102" s="136">
        <f>ROUND(AG102 + AV102, 2)</f>
        <v>0</v>
      </c>
      <c r="AO102" s="136"/>
      <c r="AP102" s="136"/>
      <c r="AQ102" s="39"/>
      <c r="AR102" s="40"/>
      <c r="AS102" s="151">
        <v>0</v>
      </c>
      <c r="AT102" s="152" t="s">
        <v>111</v>
      </c>
      <c r="AU102" s="152" t="s">
        <v>56</v>
      </c>
      <c r="AV102" s="141">
        <f>ROUND(IF(AU102="základní",AG102*L34,IF(AU102="snížená",AG102*L35,0)),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V102" s="11" t="s">
        <v>114</v>
      </c>
      <c r="BY102" s="149">
        <f>IF(AU102="základní",AV102,0)</f>
        <v>0</v>
      </c>
      <c r="BZ102" s="149">
        <f>IF(AU102="snížená",AV102,0)</f>
        <v>0</v>
      </c>
      <c r="CA102" s="149">
        <v>0</v>
      </c>
      <c r="CB102" s="149">
        <v>0</v>
      </c>
      <c r="CC102" s="149">
        <v>0</v>
      </c>
      <c r="CD102" s="149">
        <f>IF(AU102="základní",AG102,0)</f>
        <v>0</v>
      </c>
      <c r="CE102" s="149">
        <f>IF(AU102="snížená",AG102,0)</f>
        <v>0</v>
      </c>
      <c r="CF102" s="149">
        <f>IF(AU102="zákl. přenesená",AG102,0)</f>
        <v>0</v>
      </c>
      <c r="CG102" s="149">
        <f>IF(AU102="sníž. přenesená",AG102,0)</f>
        <v>0</v>
      </c>
      <c r="CH102" s="149">
        <f>IF(AU102="nulová",AG102,0)</f>
        <v>0</v>
      </c>
      <c r="CI102" s="11">
        <f>IF(AU102="základní",1,IF(AU102="snížená",2,IF(AU102="zákl. přenesená",4,IF(AU102="sníž. přenesená",5,3))))</f>
        <v>1</v>
      </c>
      <c r="CJ102" s="11">
        <f>IF(AT102="stavební čast",1,IF(AT102="investiční čast",2,3))</f>
        <v>1</v>
      </c>
      <c r="CK102" s="11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</row>
    <row r="104" s="2" customFormat="1" ht="30" customHeight="1">
      <c r="A104" s="37"/>
      <c r="B104" s="38"/>
      <c r="C104" s="153" t="s">
        <v>115</v>
      </c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5">
        <f>ROUND(AG94 + AG98, 2)</f>
        <v>0</v>
      </c>
      <c r="AH104" s="155"/>
      <c r="AI104" s="155"/>
      <c r="AJ104" s="155"/>
      <c r="AK104" s="155"/>
      <c r="AL104" s="155"/>
      <c r="AM104" s="155"/>
      <c r="AN104" s="155">
        <f>ROUND(AN94 + AN98, 2)</f>
        <v>0</v>
      </c>
      <c r="AO104" s="155"/>
      <c r="AP104" s="155"/>
      <c r="AQ104" s="154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</sheetData>
  <sheetProtection sheet="1" formatColumns="0" formatRows="0" objects="1" scenarios="1" spinCount="100000" saltValue="jG/6zb+ZNOWtRI80zPTq867xuXomeTf1e4NP5afdJZ5ymO8zvpsJhN5IXiH27ojqYBr5AhC9nthPORswp7Lf/Q==" hashValue="rVSJvoci41sXC1jMPeBLHDhABfHPPYgVtja2cfHhwSZJ2UF1+qoYZa8Y3Y1TVSSbelU/a5ERA2eupY0ZYkJFyA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K96:AF96"/>
    <mergeCell ref="E96:I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4 - Rozpočet mobiliář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1" t="s">
        <v>106</v>
      </c>
    </row>
    <row r="3" s="1" customFormat="1" ht="6.96" customHeight="1">
      <c r="B3" s="15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4"/>
      <c r="AT3" s="11" t="s">
        <v>22</v>
      </c>
    </row>
    <row r="4" s="1" customFormat="1" ht="24.96" customHeight="1">
      <c r="B4" s="14"/>
      <c r="D4" s="158" t="s">
        <v>116</v>
      </c>
      <c r="M4" s="14"/>
      <c r="N4" s="159" t="s">
        <v>11</v>
      </c>
      <c r="AT4" s="11" t="s">
        <v>4</v>
      </c>
    </row>
    <row r="5" s="1" customFormat="1" ht="6.96" customHeight="1">
      <c r="B5" s="14"/>
      <c r="M5" s="14"/>
    </row>
    <row r="6" s="1" customFormat="1" ht="12" customHeight="1">
      <c r="B6" s="14"/>
      <c r="D6" s="160" t="s">
        <v>17</v>
      </c>
      <c r="M6" s="14"/>
    </row>
    <row r="7" s="1" customFormat="1" ht="16.5" customHeight="1">
      <c r="B7" s="14"/>
      <c r="E7" s="161" t="str">
        <f>'Rekapitulace stavby'!K6</f>
        <v>Hodonín-ZŠ U Červených domků</v>
      </c>
      <c r="F7" s="160"/>
      <c r="G7" s="160"/>
      <c r="H7" s="160"/>
      <c r="M7" s="14"/>
    </row>
    <row r="8" s="1" customFormat="1" ht="12" customHeight="1">
      <c r="B8" s="14"/>
      <c r="D8" s="160" t="s">
        <v>117</v>
      </c>
      <c r="M8" s="14"/>
    </row>
    <row r="9" s="2" customFormat="1" ht="16.5" customHeight="1">
      <c r="A9" s="37"/>
      <c r="B9" s="40"/>
      <c r="C9" s="37"/>
      <c r="D9" s="37"/>
      <c r="E9" s="161" t="s">
        <v>118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119</v>
      </c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2" t="s">
        <v>120</v>
      </c>
      <c r="F11" s="37"/>
      <c r="G11" s="37"/>
      <c r="H11" s="37"/>
      <c r="I11" s="37"/>
      <c r="J11" s="37"/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19</v>
      </c>
      <c r="E13" s="37"/>
      <c r="F13" s="142" t="s">
        <v>20</v>
      </c>
      <c r="G13" s="37"/>
      <c r="H13" s="37"/>
      <c r="I13" s="160" t="s">
        <v>21</v>
      </c>
      <c r="J13" s="142" t="s">
        <v>1</v>
      </c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23</v>
      </c>
      <c r="E14" s="37"/>
      <c r="F14" s="142" t="s">
        <v>121</v>
      </c>
      <c r="G14" s="37"/>
      <c r="H14" s="37"/>
      <c r="I14" s="160" t="s">
        <v>25</v>
      </c>
      <c r="J14" s="163" t="str">
        <f>'Rekapitulace stavby'!AN8</f>
        <v>24. 1. 2020</v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31</v>
      </c>
      <c r="E16" s="37"/>
      <c r="F16" s="37"/>
      <c r="G16" s="37"/>
      <c r="H16" s="37"/>
      <c r="I16" s="160" t="s">
        <v>32</v>
      </c>
      <c r="J16" s="142" t="s">
        <v>33</v>
      </c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2" t="s">
        <v>122</v>
      </c>
      <c r="F17" s="37"/>
      <c r="G17" s="37"/>
      <c r="H17" s="37"/>
      <c r="I17" s="160" t="s">
        <v>35</v>
      </c>
      <c r="J17" s="142" t="s">
        <v>36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37</v>
      </c>
      <c r="E19" s="37"/>
      <c r="F19" s="37"/>
      <c r="G19" s="37"/>
      <c r="H19" s="37"/>
      <c r="I19" s="160" t="s">
        <v>32</v>
      </c>
      <c r="J19" s="27" t="str">
        <f>'Rekapitulace stavby'!AN13</f>
        <v>Vyplň údaj</v>
      </c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27" t="str">
        <f>'Rekapitulace stavby'!E14</f>
        <v>Vyplň údaj</v>
      </c>
      <c r="F20" s="142"/>
      <c r="G20" s="142"/>
      <c r="H20" s="142"/>
      <c r="I20" s="160" t="s">
        <v>35</v>
      </c>
      <c r="J20" s="27" t="str">
        <f>'Rekapitulace stavby'!AN14</f>
        <v>Vyplň údaj</v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39</v>
      </c>
      <c r="E22" s="37"/>
      <c r="F22" s="37"/>
      <c r="G22" s="37"/>
      <c r="H22" s="37"/>
      <c r="I22" s="160" t="s">
        <v>32</v>
      </c>
      <c r="J22" s="142" t="s">
        <v>1</v>
      </c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2" t="s">
        <v>123</v>
      </c>
      <c r="F23" s="37"/>
      <c r="G23" s="37"/>
      <c r="H23" s="37"/>
      <c r="I23" s="160" t="s">
        <v>35</v>
      </c>
      <c r="J23" s="142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41</v>
      </c>
      <c r="E25" s="37"/>
      <c r="F25" s="37"/>
      <c r="G25" s="37"/>
      <c r="H25" s="37"/>
      <c r="I25" s="160" t="s">
        <v>32</v>
      </c>
      <c r="J25" s="142" t="s">
        <v>42</v>
      </c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2" t="s">
        <v>124</v>
      </c>
      <c r="F26" s="37"/>
      <c r="G26" s="37"/>
      <c r="H26" s="37"/>
      <c r="I26" s="160" t="s">
        <v>35</v>
      </c>
      <c r="J26" s="142" t="s">
        <v>44</v>
      </c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45</v>
      </c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4"/>
      <c r="B29" s="165"/>
      <c r="C29" s="164"/>
      <c r="D29" s="164"/>
      <c r="E29" s="166" t="s">
        <v>1</v>
      </c>
      <c r="F29" s="166"/>
      <c r="G29" s="166"/>
      <c r="H29" s="166"/>
      <c r="I29" s="164"/>
      <c r="J29" s="164"/>
      <c r="K29" s="164"/>
      <c r="L29" s="164"/>
      <c r="M29" s="167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8"/>
      <c r="E31" s="168"/>
      <c r="F31" s="168"/>
      <c r="G31" s="168"/>
      <c r="H31" s="168"/>
      <c r="I31" s="168"/>
      <c r="J31" s="168"/>
      <c r="K31" s="168"/>
      <c r="L31" s="168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2" t="s">
        <v>125</v>
      </c>
      <c r="E32" s="37"/>
      <c r="F32" s="37"/>
      <c r="G32" s="37"/>
      <c r="H32" s="37"/>
      <c r="I32" s="37"/>
      <c r="J32" s="37"/>
      <c r="K32" s="169">
        <f>K98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>
      <c r="A33" s="37"/>
      <c r="B33" s="40"/>
      <c r="C33" s="37"/>
      <c r="D33" s="37"/>
      <c r="E33" s="160" t="s">
        <v>48</v>
      </c>
      <c r="F33" s="37"/>
      <c r="G33" s="37"/>
      <c r="H33" s="37"/>
      <c r="I33" s="37"/>
      <c r="J33" s="37"/>
      <c r="K33" s="170">
        <f>I98</f>
        <v>0</v>
      </c>
      <c r="L33" s="37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40"/>
      <c r="C34" s="37"/>
      <c r="D34" s="37"/>
      <c r="E34" s="160" t="s">
        <v>49</v>
      </c>
      <c r="F34" s="37"/>
      <c r="G34" s="37"/>
      <c r="H34" s="37"/>
      <c r="I34" s="37"/>
      <c r="J34" s="37"/>
      <c r="K34" s="170">
        <f>J98</f>
        <v>0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71" t="s">
        <v>110</v>
      </c>
      <c r="E35" s="37"/>
      <c r="F35" s="37"/>
      <c r="G35" s="37"/>
      <c r="H35" s="37"/>
      <c r="I35" s="37"/>
      <c r="J35" s="37"/>
      <c r="K35" s="169">
        <f>K101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40"/>
      <c r="C36" s="37"/>
      <c r="D36" s="172" t="s">
        <v>51</v>
      </c>
      <c r="E36" s="37"/>
      <c r="F36" s="37"/>
      <c r="G36" s="37"/>
      <c r="H36" s="37"/>
      <c r="I36" s="37"/>
      <c r="J36" s="37"/>
      <c r="K36" s="173">
        <f>ROUND(K32 + K35,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40"/>
      <c r="C37" s="37"/>
      <c r="D37" s="168"/>
      <c r="E37" s="168"/>
      <c r="F37" s="168"/>
      <c r="G37" s="168"/>
      <c r="H37" s="168"/>
      <c r="I37" s="168"/>
      <c r="J37" s="168"/>
      <c r="K37" s="168"/>
      <c r="L37" s="168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37"/>
      <c r="F38" s="174" t="s">
        <v>53</v>
      </c>
      <c r="G38" s="37"/>
      <c r="H38" s="37"/>
      <c r="I38" s="174" t="s">
        <v>52</v>
      </c>
      <c r="J38" s="37"/>
      <c r="K38" s="174" t="s">
        <v>54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0"/>
      <c r="C39" s="37"/>
      <c r="D39" s="175" t="s">
        <v>55</v>
      </c>
      <c r="E39" s="160" t="s">
        <v>56</v>
      </c>
      <c r="F39" s="170">
        <f>ROUND((SUM(BE101:BE108) + SUM(BE130:BE212)),  2)</f>
        <v>0</v>
      </c>
      <c r="G39" s="37"/>
      <c r="H39" s="37"/>
      <c r="I39" s="176">
        <v>0.20999999999999999</v>
      </c>
      <c r="J39" s="37"/>
      <c r="K39" s="170">
        <f>ROUND(((SUM(BE101:BE108) + SUM(BE130:BE212))*I39),  2)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0"/>
      <c r="C40" s="37"/>
      <c r="D40" s="37"/>
      <c r="E40" s="160" t="s">
        <v>57</v>
      </c>
      <c r="F40" s="170">
        <f>ROUND((SUM(BF101:BF108) + SUM(BF130:BF212)),  2)</f>
        <v>0</v>
      </c>
      <c r="G40" s="37"/>
      <c r="H40" s="37"/>
      <c r="I40" s="176">
        <v>0.14999999999999999</v>
      </c>
      <c r="J40" s="37"/>
      <c r="K40" s="170">
        <f>ROUND(((SUM(BF101:BF108) + SUM(BF130:BF212))*I40),  2)</f>
        <v>0</v>
      </c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58</v>
      </c>
      <c r="F41" s="170">
        <f>ROUND((SUM(BG101:BG108) + SUM(BG130:BG212)),  2)</f>
        <v>0</v>
      </c>
      <c r="G41" s="37"/>
      <c r="H41" s="37"/>
      <c r="I41" s="176">
        <v>0.20999999999999999</v>
      </c>
      <c r="J41" s="37"/>
      <c r="K41" s="170">
        <f>0</f>
        <v>0</v>
      </c>
      <c r="L41" s="37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0"/>
      <c r="C42" s="37"/>
      <c r="D42" s="37"/>
      <c r="E42" s="160" t="s">
        <v>59</v>
      </c>
      <c r="F42" s="170">
        <f>ROUND((SUM(BH101:BH108) + SUM(BH130:BH212)),  2)</f>
        <v>0</v>
      </c>
      <c r="G42" s="37"/>
      <c r="H42" s="37"/>
      <c r="I42" s="176">
        <v>0.14999999999999999</v>
      </c>
      <c r="J42" s="37"/>
      <c r="K42" s="170">
        <f>0</f>
        <v>0</v>
      </c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40"/>
      <c r="C43" s="37"/>
      <c r="D43" s="37"/>
      <c r="E43" s="160" t="s">
        <v>60</v>
      </c>
      <c r="F43" s="170">
        <f>ROUND((SUM(BI101:BI108) + SUM(BI130:BI212)),  2)</f>
        <v>0</v>
      </c>
      <c r="G43" s="37"/>
      <c r="H43" s="37"/>
      <c r="I43" s="176">
        <v>0</v>
      </c>
      <c r="J43" s="37"/>
      <c r="K43" s="170">
        <f>0</f>
        <v>0</v>
      </c>
      <c r="L43" s="37"/>
      <c r="M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40"/>
      <c r="C45" s="177"/>
      <c r="D45" s="178" t="s">
        <v>61</v>
      </c>
      <c r="E45" s="179"/>
      <c r="F45" s="179"/>
      <c r="G45" s="180" t="s">
        <v>62</v>
      </c>
      <c r="H45" s="181" t="s">
        <v>63</v>
      </c>
      <c r="I45" s="179"/>
      <c r="J45" s="179"/>
      <c r="K45" s="182">
        <f>SUM(K36:K43)</f>
        <v>0</v>
      </c>
      <c r="L45" s="183"/>
      <c r="M45" s="62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40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6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14"/>
      <c r="M47" s="14"/>
    </row>
    <row r="48" s="1" customFormat="1" ht="14.4" customHeight="1">
      <c r="B48" s="14"/>
      <c r="M48" s="14"/>
    </row>
    <row r="49" s="1" customFormat="1" ht="14.4" customHeight="1">
      <c r="B49" s="14"/>
      <c r="M49" s="14"/>
    </row>
    <row r="50" s="2" customFormat="1" ht="14.4" customHeight="1">
      <c r="B50" s="62"/>
      <c r="D50" s="184" t="s">
        <v>64</v>
      </c>
      <c r="E50" s="185"/>
      <c r="F50" s="185"/>
      <c r="G50" s="184" t="s">
        <v>65</v>
      </c>
      <c r="H50" s="185"/>
      <c r="I50" s="185"/>
      <c r="J50" s="185"/>
      <c r="K50" s="185"/>
      <c r="L50" s="185"/>
      <c r="M50" s="62"/>
    </row>
    <row r="51">
      <c r="B51" s="14"/>
      <c r="M51" s="14"/>
    </row>
    <row r="52">
      <c r="B52" s="14"/>
      <c r="M52" s="14"/>
    </row>
    <row r="53">
      <c r="B53" s="14"/>
      <c r="M53" s="14"/>
    </row>
    <row r="54">
      <c r="B54" s="14"/>
      <c r="M54" s="14"/>
    </row>
    <row r="55">
      <c r="B55" s="14"/>
      <c r="M55" s="14"/>
    </row>
    <row r="56">
      <c r="B56" s="14"/>
      <c r="M56" s="14"/>
    </row>
    <row r="57">
      <c r="B57" s="14"/>
      <c r="M57" s="14"/>
    </row>
    <row r="58">
      <c r="B58" s="14"/>
      <c r="M58" s="14"/>
    </row>
    <row r="59">
      <c r="B59" s="14"/>
      <c r="M59" s="14"/>
    </row>
    <row r="60">
      <c r="B60" s="14"/>
      <c r="M60" s="14"/>
    </row>
    <row r="61" s="2" customFormat="1">
      <c r="A61" s="37"/>
      <c r="B61" s="40"/>
      <c r="C61" s="37"/>
      <c r="D61" s="186" t="s">
        <v>66</v>
      </c>
      <c r="E61" s="187"/>
      <c r="F61" s="188" t="s">
        <v>67</v>
      </c>
      <c r="G61" s="186" t="s">
        <v>66</v>
      </c>
      <c r="H61" s="187"/>
      <c r="I61" s="187"/>
      <c r="J61" s="189" t="s">
        <v>67</v>
      </c>
      <c r="K61" s="187"/>
      <c r="L61" s="187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4"/>
      <c r="M62" s="14"/>
    </row>
    <row r="63">
      <c r="B63" s="14"/>
      <c r="M63" s="14"/>
    </row>
    <row r="64">
      <c r="B64" s="14"/>
      <c r="M64" s="14"/>
    </row>
    <row r="65" s="2" customFormat="1">
      <c r="A65" s="37"/>
      <c r="B65" s="40"/>
      <c r="C65" s="37"/>
      <c r="D65" s="184" t="s">
        <v>68</v>
      </c>
      <c r="E65" s="190"/>
      <c r="F65" s="190"/>
      <c r="G65" s="184" t="s">
        <v>69</v>
      </c>
      <c r="H65" s="190"/>
      <c r="I65" s="190"/>
      <c r="J65" s="190"/>
      <c r="K65" s="190"/>
      <c r="L65" s="190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4"/>
      <c r="M66" s="14"/>
    </row>
    <row r="67">
      <c r="B67" s="14"/>
      <c r="M67" s="14"/>
    </row>
    <row r="68">
      <c r="B68" s="14"/>
      <c r="M68" s="14"/>
    </row>
    <row r="69">
      <c r="B69" s="14"/>
      <c r="M69" s="14"/>
    </row>
    <row r="70">
      <c r="B70" s="14"/>
      <c r="M70" s="14"/>
    </row>
    <row r="71">
      <c r="B71" s="14"/>
      <c r="M71" s="14"/>
    </row>
    <row r="72">
      <c r="B72" s="14"/>
      <c r="M72" s="14"/>
    </row>
    <row r="73">
      <c r="B73" s="14"/>
      <c r="M73" s="14"/>
    </row>
    <row r="74">
      <c r="B74" s="14"/>
      <c r="M74" s="14"/>
    </row>
    <row r="75">
      <c r="B75" s="14"/>
      <c r="M75" s="14"/>
    </row>
    <row r="76" s="2" customFormat="1">
      <c r="A76" s="37"/>
      <c r="B76" s="40"/>
      <c r="C76" s="37"/>
      <c r="D76" s="186" t="s">
        <v>66</v>
      </c>
      <c r="E76" s="187"/>
      <c r="F76" s="188" t="s">
        <v>67</v>
      </c>
      <c r="G76" s="186" t="s">
        <v>66</v>
      </c>
      <c r="H76" s="187"/>
      <c r="I76" s="187"/>
      <c r="J76" s="189" t="s">
        <v>67</v>
      </c>
      <c r="K76" s="187"/>
      <c r="L76" s="187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17" t="s">
        <v>126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6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Hodonín-ZŠ U Červených domků</v>
      </c>
      <c r="F85" s="26"/>
      <c r="G85" s="26"/>
      <c r="H85" s="26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5"/>
      <c r="C86" s="26" t="s">
        <v>117</v>
      </c>
      <c r="D86" s="16"/>
      <c r="E86" s="16"/>
      <c r="F86" s="16"/>
      <c r="G86" s="16"/>
      <c r="H86" s="16"/>
      <c r="I86" s="16"/>
      <c r="J86" s="16"/>
      <c r="K86" s="16"/>
      <c r="L86" s="16"/>
      <c r="M86" s="14"/>
    </row>
    <row r="87" s="2" customFormat="1" ht="16.5" customHeight="1">
      <c r="A87" s="37"/>
      <c r="B87" s="38"/>
      <c r="C87" s="39"/>
      <c r="D87" s="39"/>
      <c r="E87" s="195" t="s">
        <v>118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6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04 - Rozpočet mobiliáře</v>
      </c>
      <c r="F89" s="39"/>
      <c r="G89" s="39"/>
      <c r="H89" s="39"/>
      <c r="I89" s="39"/>
      <c r="J89" s="39"/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6" t="s">
        <v>23</v>
      </c>
      <c r="D91" s="39"/>
      <c r="E91" s="39"/>
      <c r="F91" s="21" t="str">
        <f>F14</f>
        <v>Hodonín, areál ZŠ U Červených domků</v>
      </c>
      <c r="G91" s="39"/>
      <c r="H91" s="39"/>
      <c r="I91" s="26" t="s">
        <v>25</v>
      </c>
      <c r="J91" s="78" t="str">
        <f>IF(J14="","",J14)</f>
        <v>24. 1. 2020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26" t="s">
        <v>31</v>
      </c>
      <c r="D93" s="39"/>
      <c r="E93" s="39"/>
      <c r="F93" s="21" t="str">
        <f>E17</f>
        <v>Město Hodonín, Národní třída 373/25,695 01 Hodonín</v>
      </c>
      <c r="G93" s="39"/>
      <c r="H93" s="39"/>
      <c r="I93" s="26" t="s">
        <v>39</v>
      </c>
      <c r="J93" s="31" t="str">
        <f>E23</f>
        <v>Ing.Jana Janíková, Ing.Denisa Hribanová,PhD.</v>
      </c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40.05" customHeight="1">
      <c r="A94" s="37"/>
      <c r="B94" s="38"/>
      <c r="C94" s="26" t="s">
        <v>37</v>
      </c>
      <c r="D94" s="39"/>
      <c r="E94" s="39"/>
      <c r="F94" s="21" t="str">
        <f>IF(E20="","",E20)</f>
        <v>Vyplň údaj</v>
      </c>
      <c r="G94" s="39"/>
      <c r="H94" s="39"/>
      <c r="I94" s="26" t="s">
        <v>41</v>
      </c>
      <c r="J94" s="31" t="str">
        <f>E26</f>
        <v>ZaKT s.r.o., Ponávka 185/2,602 00 Brno</v>
      </c>
      <c r="K94" s="39"/>
      <c r="L94" s="39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6" t="s">
        <v>127</v>
      </c>
      <c r="D96" s="154"/>
      <c r="E96" s="154"/>
      <c r="F96" s="154"/>
      <c r="G96" s="154"/>
      <c r="H96" s="154"/>
      <c r="I96" s="197" t="s">
        <v>128</v>
      </c>
      <c r="J96" s="197" t="s">
        <v>129</v>
      </c>
      <c r="K96" s="197" t="s">
        <v>130</v>
      </c>
      <c r="L96" s="154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8" t="s">
        <v>131</v>
      </c>
      <c r="D98" s="39"/>
      <c r="E98" s="39"/>
      <c r="F98" s="39"/>
      <c r="G98" s="39"/>
      <c r="H98" s="39"/>
      <c r="I98" s="109">
        <f>Q130</f>
        <v>0</v>
      </c>
      <c r="J98" s="109">
        <f>R130</f>
        <v>0</v>
      </c>
      <c r="K98" s="109">
        <f>K130</f>
        <v>0</v>
      </c>
      <c r="L98" s="39"/>
      <c r="M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1" t="s">
        <v>132</v>
      </c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29.28" customHeight="1">
      <c r="A101" s="37"/>
      <c r="B101" s="38"/>
      <c r="C101" s="198" t="s">
        <v>133</v>
      </c>
      <c r="D101" s="39"/>
      <c r="E101" s="39"/>
      <c r="F101" s="39"/>
      <c r="G101" s="39"/>
      <c r="H101" s="39"/>
      <c r="I101" s="39"/>
      <c r="J101" s="39"/>
      <c r="K101" s="199">
        <f>ROUND(K102 + K103 + K104 + K105 + K106 + K107,2)</f>
        <v>0</v>
      </c>
      <c r="L101" s="39"/>
      <c r="M101" s="62"/>
      <c r="O101" s="200" t="s">
        <v>55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8" customHeight="1">
      <c r="A102" s="37"/>
      <c r="B102" s="38"/>
      <c r="C102" s="39"/>
      <c r="D102" s="150" t="s">
        <v>134</v>
      </c>
      <c r="E102" s="144"/>
      <c r="F102" s="144"/>
      <c r="G102" s="39"/>
      <c r="H102" s="39"/>
      <c r="I102" s="39"/>
      <c r="J102" s="39"/>
      <c r="K102" s="145">
        <v>0</v>
      </c>
      <c r="L102" s="39"/>
      <c r="M102" s="201"/>
      <c r="N102" s="202"/>
      <c r="O102" s="203" t="s">
        <v>56</v>
      </c>
      <c r="P102" s="202"/>
      <c r="Q102" s="202"/>
      <c r="R102" s="202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5" t="s">
        <v>135</v>
      </c>
      <c r="AZ102" s="202"/>
      <c r="BA102" s="202"/>
      <c r="BB102" s="202"/>
      <c r="BC102" s="202"/>
      <c r="BD102" s="202"/>
      <c r="BE102" s="206">
        <f>IF(O102="základní",K102,0)</f>
        <v>0</v>
      </c>
      <c r="BF102" s="206">
        <f>IF(O102="snížená",K102,0)</f>
        <v>0</v>
      </c>
      <c r="BG102" s="206">
        <f>IF(O102="zákl. přenesená",K102,0)</f>
        <v>0</v>
      </c>
      <c r="BH102" s="206">
        <f>IF(O102="sníž. přenesená",K102,0)</f>
        <v>0</v>
      </c>
      <c r="BI102" s="206">
        <f>IF(O102="nulová",K102,0)</f>
        <v>0</v>
      </c>
      <c r="BJ102" s="205" t="s">
        <v>100</v>
      </c>
      <c r="BK102" s="202"/>
      <c r="BL102" s="202"/>
      <c r="BM102" s="202"/>
    </row>
    <row r="103" s="2" customFormat="1" ht="18" customHeight="1">
      <c r="A103" s="37"/>
      <c r="B103" s="38"/>
      <c r="C103" s="39"/>
      <c r="D103" s="150" t="s">
        <v>136</v>
      </c>
      <c r="E103" s="144"/>
      <c r="F103" s="144"/>
      <c r="G103" s="39"/>
      <c r="H103" s="39"/>
      <c r="I103" s="39"/>
      <c r="J103" s="39"/>
      <c r="K103" s="145">
        <v>0</v>
      </c>
      <c r="L103" s="39"/>
      <c r="M103" s="201"/>
      <c r="N103" s="202"/>
      <c r="O103" s="203" t="s">
        <v>56</v>
      </c>
      <c r="P103" s="202"/>
      <c r="Q103" s="202"/>
      <c r="R103" s="202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5" t="s">
        <v>135</v>
      </c>
      <c r="AZ103" s="202"/>
      <c r="BA103" s="202"/>
      <c r="BB103" s="202"/>
      <c r="BC103" s="202"/>
      <c r="BD103" s="202"/>
      <c r="BE103" s="206">
        <f>IF(O103="základní",K103,0)</f>
        <v>0</v>
      </c>
      <c r="BF103" s="206">
        <f>IF(O103="snížená",K103,0)</f>
        <v>0</v>
      </c>
      <c r="BG103" s="206">
        <f>IF(O103="zákl. přenesená",K103,0)</f>
        <v>0</v>
      </c>
      <c r="BH103" s="206">
        <f>IF(O103="sníž. přenesená",K103,0)</f>
        <v>0</v>
      </c>
      <c r="BI103" s="206">
        <f>IF(O103="nulová",K103,0)</f>
        <v>0</v>
      </c>
      <c r="BJ103" s="205" t="s">
        <v>100</v>
      </c>
      <c r="BK103" s="202"/>
      <c r="BL103" s="202"/>
      <c r="BM103" s="202"/>
    </row>
    <row r="104" s="2" customFormat="1" ht="18" customHeight="1">
      <c r="A104" s="37"/>
      <c r="B104" s="38"/>
      <c r="C104" s="39"/>
      <c r="D104" s="150" t="s">
        <v>137</v>
      </c>
      <c r="E104" s="144"/>
      <c r="F104" s="144"/>
      <c r="G104" s="39"/>
      <c r="H104" s="39"/>
      <c r="I104" s="39"/>
      <c r="J104" s="39"/>
      <c r="K104" s="145">
        <v>0</v>
      </c>
      <c r="L104" s="39"/>
      <c r="M104" s="201"/>
      <c r="N104" s="202"/>
      <c r="O104" s="203" t="s">
        <v>56</v>
      </c>
      <c r="P104" s="202"/>
      <c r="Q104" s="202"/>
      <c r="R104" s="202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5" t="s">
        <v>135</v>
      </c>
      <c r="AZ104" s="202"/>
      <c r="BA104" s="202"/>
      <c r="BB104" s="202"/>
      <c r="BC104" s="202"/>
      <c r="BD104" s="202"/>
      <c r="BE104" s="206">
        <f>IF(O104="základní",K104,0)</f>
        <v>0</v>
      </c>
      <c r="BF104" s="206">
        <f>IF(O104="snížená",K104,0)</f>
        <v>0</v>
      </c>
      <c r="BG104" s="206">
        <f>IF(O104="zákl. přenesená",K104,0)</f>
        <v>0</v>
      </c>
      <c r="BH104" s="206">
        <f>IF(O104="sníž. přenesená",K104,0)</f>
        <v>0</v>
      </c>
      <c r="BI104" s="206">
        <f>IF(O104="nulová",K104,0)</f>
        <v>0</v>
      </c>
      <c r="BJ104" s="205" t="s">
        <v>100</v>
      </c>
      <c r="BK104" s="202"/>
      <c r="BL104" s="202"/>
      <c r="BM104" s="202"/>
    </row>
    <row r="105" s="2" customFormat="1" ht="18" customHeight="1">
      <c r="A105" s="37"/>
      <c r="B105" s="38"/>
      <c r="C105" s="39"/>
      <c r="D105" s="150" t="s">
        <v>138</v>
      </c>
      <c r="E105" s="144"/>
      <c r="F105" s="144"/>
      <c r="G105" s="39"/>
      <c r="H105" s="39"/>
      <c r="I105" s="39"/>
      <c r="J105" s="39"/>
      <c r="K105" s="145">
        <v>0</v>
      </c>
      <c r="L105" s="39"/>
      <c r="M105" s="201"/>
      <c r="N105" s="202"/>
      <c r="O105" s="203" t="s">
        <v>56</v>
      </c>
      <c r="P105" s="202"/>
      <c r="Q105" s="202"/>
      <c r="R105" s="202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5" t="s">
        <v>135</v>
      </c>
      <c r="AZ105" s="202"/>
      <c r="BA105" s="202"/>
      <c r="BB105" s="202"/>
      <c r="BC105" s="202"/>
      <c r="BD105" s="202"/>
      <c r="BE105" s="206">
        <f>IF(O105="základní",K105,0)</f>
        <v>0</v>
      </c>
      <c r="BF105" s="206">
        <f>IF(O105="snížená",K105,0)</f>
        <v>0</v>
      </c>
      <c r="BG105" s="206">
        <f>IF(O105="zákl. přenesená",K105,0)</f>
        <v>0</v>
      </c>
      <c r="BH105" s="206">
        <f>IF(O105="sníž. přenesená",K105,0)</f>
        <v>0</v>
      </c>
      <c r="BI105" s="206">
        <f>IF(O105="nulová",K105,0)</f>
        <v>0</v>
      </c>
      <c r="BJ105" s="205" t="s">
        <v>100</v>
      </c>
      <c r="BK105" s="202"/>
      <c r="BL105" s="202"/>
      <c r="BM105" s="202"/>
    </row>
    <row r="106" s="2" customFormat="1" ht="18" customHeight="1">
      <c r="A106" s="37"/>
      <c r="B106" s="38"/>
      <c r="C106" s="39"/>
      <c r="D106" s="150" t="s">
        <v>139</v>
      </c>
      <c r="E106" s="144"/>
      <c r="F106" s="144"/>
      <c r="G106" s="39"/>
      <c r="H106" s="39"/>
      <c r="I106" s="39"/>
      <c r="J106" s="39"/>
      <c r="K106" s="145">
        <v>0</v>
      </c>
      <c r="L106" s="39"/>
      <c r="M106" s="201"/>
      <c r="N106" s="202"/>
      <c r="O106" s="203" t="s">
        <v>56</v>
      </c>
      <c r="P106" s="202"/>
      <c r="Q106" s="202"/>
      <c r="R106" s="202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2"/>
      <c r="AG106" s="202"/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5" t="s">
        <v>135</v>
      </c>
      <c r="AZ106" s="202"/>
      <c r="BA106" s="202"/>
      <c r="BB106" s="202"/>
      <c r="BC106" s="202"/>
      <c r="BD106" s="202"/>
      <c r="BE106" s="206">
        <f>IF(O106="základní",K106,0)</f>
        <v>0</v>
      </c>
      <c r="BF106" s="206">
        <f>IF(O106="snížená",K106,0)</f>
        <v>0</v>
      </c>
      <c r="BG106" s="206">
        <f>IF(O106="zákl. přenesená",K106,0)</f>
        <v>0</v>
      </c>
      <c r="BH106" s="206">
        <f>IF(O106="sníž. přenesená",K106,0)</f>
        <v>0</v>
      </c>
      <c r="BI106" s="206">
        <f>IF(O106="nulová",K106,0)</f>
        <v>0</v>
      </c>
      <c r="BJ106" s="205" t="s">
        <v>100</v>
      </c>
      <c r="BK106" s="202"/>
      <c r="BL106" s="202"/>
      <c r="BM106" s="202"/>
    </row>
    <row r="107" s="2" customFormat="1" ht="18" customHeight="1">
      <c r="A107" s="37"/>
      <c r="B107" s="38"/>
      <c r="C107" s="39"/>
      <c r="D107" s="144" t="s">
        <v>140</v>
      </c>
      <c r="E107" s="39"/>
      <c r="F107" s="39"/>
      <c r="G107" s="39"/>
      <c r="H107" s="39"/>
      <c r="I107" s="39"/>
      <c r="J107" s="39"/>
      <c r="K107" s="145">
        <f>ROUND(K32*T107,2)</f>
        <v>0</v>
      </c>
      <c r="L107" s="39"/>
      <c r="M107" s="201"/>
      <c r="N107" s="202"/>
      <c r="O107" s="203" t="s">
        <v>56</v>
      </c>
      <c r="P107" s="202"/>
      <c r="Q107" s="202"/>
      <c r="R107" s="202"/>
      <c r="S107" s="204"/>
      <c r="T107" s="204"/>
      <c r="U107" s="204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2"/>
      <c r="AG107" s="202"/>
      <c r="AH107" s="202"/>
      <c r="AI107" s="202"/>
      <c r="AJ107" s="202"/>
      <c r="AK107" s="202"/>
      <c r="AL107" s="202"/>
      <c r="AM107" s="202"/>
      <c r="AN107" s="202"/>
      <c r="AO107" s="202"/>
      <c r="AP107" s="202"/>
      <c r="AQ107" s="202"/>
      <c r="AR107" s="202"/>
      <c r="AS107" s="202"/>
      <c r="AT107" s="202"/>
      <c r="AU107" s="202"/>
      <c r="AV107" s="202"/>
      <c r="AW107" s="202"/>
      <c r="AX107" s="202"/>
      <c r="AY107" s="205" t="s">
        <v>141</v>
      </c>
      <c r="AZ107" s="202"/>
      <c r="BA107" s="202"/>
      <c r="BB107" s="202"/>
      <c r="BC107" s="202"/>
      <c r="BD107" s="202"/>
      <c r="BE107" s="206">
        <f>IF(O107="základní",K107,0)</f>
        <v>0</v>
      </c>
      <c r="BF107" s="206">
        <f>IF(O107="snížená",K107,0)</f>
        <v>0</v>
      </c>
      <c r="BG107" s="206">
        <f>IF(O107="zákl. přenesená",K107,0)</f>
        <v>0</v>
      </c>
      <c r="BH107" s="206">
        <f>IF(O107="sníž. přenesená",K107,0)</f>
        <v>0</v>
      </c>
      <c r="BI107" s="206">
        <f>IF(O107="nulová",K107,0)</f>
        <v>0</v>
      </c>
      <c r="BJ107" s="205" t="s">
        <v>100</v>
      </c>
      <c r="BK107" s="202"/>
      <c r="BL107" s="202"/>
      <c r="BM107" s="202"/>
    </row>
    <row r="108" s="2" customForma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53" t="s">
        <v>115</v>
      </c>
      <c r="D109" s="154"/>
      <c r="E109" s="154"/>
      <c r="F109" s="154"/>
      <c r="G109" s="154"/>
      <c r="H109" s="154"/>
      <c r="I109" s="154"/>
      <c r="J109" s="154"/>
      <c r="K109" s="155">
        <f>ROUND(K98+K101,2)</f>
        <v>0</v>
      </c>
      <c r="L109" s="154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17" t="s">
        <v>142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26" t="s">
        <v>17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95" t="str">
        <f>E7</f>
        <v>Hodonín-ZŠ U Červených domků</v>
      </c>
      <c r="F118" s="26"/>
      <c r="G118" s="26"/>
      <c r="H118" s="26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15"/>
      <c r="C119" s="26" t="s">
        <v>117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4"/>
    </row>
    <row r="120" s="2" customFormat="1" ht="16.5" customHeight="1">
      <c r="A120" s="37"/>
      <c r="B120" s="38"/>
      <c r="C120" s="39"/>
      <c r="D120" s="39"/>
      <c r="E120" s="195" t="s">
        <v>118</v>
      </c>
      <c r="F120" s="39"/>
      <c r="G120" s="39"/>
      <c r="H120" s="39"/>
      <c r="I120" s="39"/>
      <c r="J120" s="39"/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6" t="s">
        <v>119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04 - Rozpočet mobiliáře</v>
      </c>
      <c r="F122" s="39"/>
      <c r="G122" s="39"/>
      <c r="H122" s="39"/>
      <c r="I122" s="39"/>
      <c r="J122" s="39"/>
      <c r="K122" s="39"/>
      <c r="L122" s="39"/>
      <c r="M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6" t="s">
        <v>23</v>
      </c>
      <c r="D124" s="39"/>
      <c r="E124" s="39"/>
      <c r="F124" s="21" t="str">
        <f>F14</f>
        <v>Hodonín, areál ZŠ U Červených domků</v>
      </c>
      <c r="G124" s="39"/>
      <c r="H124" s="39"/>
      <c r="I124" s="26" t="s">
        <v>25</v>
      </c>
      <c r="J124" s="78" t="str">
        <f>IF(J14="","",J14)</f>
        <v>24. 1. 2020</v>
      </c>
      <c r="K124" s="39"/>
      <c r="L124" s="39"/>
      <c r="M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40.05" customHeight="1">
      <c r="A126" s="37"/>
      <c r="B126" s="38"/>
      <c r="C126" s="26" t="s">
        <v>31</v>
      </c>
      <c r="D126" s="39"/>
      <c r="E126" s="39"/>
      <c r="F126" s="21" t="str">
        <f>E17</f>
        <v>Město Hodonín, Národní třída 373/25,695 01 Hodonín</v>
      </c>
      <c r="G126" s="39"/>
      <c r="H126" s="39"/>
      <c r="I126" s="26" t="s">
        <v>39</v>
      </c>
      <c r="J126" s="31" t="str">
        <f>E23</f>
        <v>Ing.Jana Janíková, Ing.Denisa Hribanová,PhD.</v>
      </c>
      <c r="K126" s="39"/>
      <c r="L126" s="39"/>
      <c r="M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40.05" customHeight="1">
      <c r="A127" s="37"/>
      <c r="B127" s="38"/>
      <c r="C127" s="26" t="s">
        <v>37</v>
      </c>
      <c r="D127" s="39"/>
      <c r="E127" s="39"/>
      <c r="F127" s="21" t="str">
        <f>IF(E20="","",E20)</f>
        <v>Vyplň údaj</v>
      </c>
      <c r="G127" s="39"/>
      <c r="H127" s="39"/>
      <c r="I127" s="26" t="s">
        <v>41</v>
      </c>
      <c r="J127" s="31" t="str">
        <f>E26</f>
        <v>ZaKT s.r.o., Ponávka 185/2,602 00 Brno</v>
      </c>
      <c r="K127" s="39"/>
      <c r="L127" s="39"/>
      <c r="M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9" customFormat="1" ht="29.28" customHeight="1">
      <c r="A129" s="207"/>
      <c r="B129" s="208"/>
      <c r="C129" s="209" t="s">
        <v>143</v>
      </c>
      <c r="D129" s="210" t="s">
        <v>76</v>
      </c>
      <c r="E129" s="210" t="s">
        <v>72</v>
      </c>
      <c r="F129" s="210" t="s">
        <v>73</v>
      </c>
      <c r="G129" s="210" t="s">
        <v>144</v>
      </c>
      <c r="H129" s="210" t="s">
        <v>145</v>
      </c>
      <c r="I129" s="210" t="s">
        <v>146</v>
      </c>
      <c r="J129" s="210" t="s">
        <v>147</v>
      </c>
      <c r="K129" s="210" t="s">
        <v>130</v>
      </c>
      <c r="L129" s="211" t="s">
        <v>148</v>
      </c>
      <c r="M129" s="212"/>
      <c r="N129" s="99" t="s">
        <v>1</v>
      </c>
      <c r="O129" s="100" t="s">
        <v>55</v>
      </c>
      <c r="P129" s="100" t="s">
        <v>149</v>
      </c>
      <c r="Q129" s="100" t="s">
        <v>150</v>
      </c>
      <c r="R129" s="100" t="s">
        <v>151</v>
      </c>
      <c r="S129" s="100" t="s">
        <v>152</v>
      </c>
      <c r="T129" s="100" t="s">
        <v>153</v>
      </c>
      <c r="U129" s="100" t="s">
        <v>154</v>
      </c>
      <c r="V129" s="100" t="s">
        <v>155</v>
      </c>
      <c r="W129" s="100" t="s">
        <v>156</v>
      </c>
      <c r="X129" s="101" t="s">
        <v>157</v>
      </c>
      <c r="Y129" s="207"/>
      <c r="Z129" s="207"/>
      <c r="AA129" s="207"/>
      <c r="AB129" s="207"/>
      <c r="AC129" s="207"/>
      <c r="AD129" s="207"/>
      <c r="AE129" s="207"/>
    </row>
    <row r="130" s="2" customFormat="1" ht="22.8" customHeight="1">
      <c r="A130" s="37"/>
      <c r="B130" s="38"/>
      <c r="C130" s="106" t="s">
        <v>158</v>
      </c>
      <c r="D130" s="39"/>
      <c r="E130" s="39"/>
      <c r="F130" s="39"/>
      <c r="G130" s="39"/>
      <c r="H130" s="39"/>
      <c r="I130" s="39"/>
      <c r="J130" s="39"/>
      <c r="K130" s="213">
        <f>BK130</f>
        <v>0</v>
      </c>
      <c r="L130" s="39"/>
      <c r="M130" s="40"/>
      <c r="N130" s="102"/>
      <c r="O130" s="214"/>
      <c r="P130" s="103"/>
      <c r="Q130" s="215">
        <f>SUM(Q131:Q212)</f>
        <v>0</v>
      </c>
      <c r="R130" s="215">
        <f>SUM(R131:R212)</f>
        <v>0</v>
      </c>
      <c r="S130" s="103"/>
      <c r="T130" s="216">
        <f>SUM(T131:T212)</f>
        <v>0</v>
      </c>
      <c r="U130" s="103"/>
      <c r="V130" s="216">
        <f>SUM(V131:V212)</f>
        <v>0.19999999999999998</v>
      </c>
      <c r="W130" s="103"/>
      <c r="X130" s="217">
        <f>SUM(X131:X212)</f>
        <v>0</v>
      </c>
      <c r="Y130" s="37"/>
      <c r="Z130" s="37"/>
      <c r="AA130" s="37"/>
      <c r="AB130" s="37"/>
      <c r="AC130" s="37"/>
      <c r="AD130" s="37"/>
      <c r="AE130" s="37"/>
      <c r="AT130" s="11" t="s">
        <v>92</v>
      </c>
      <c r="AU130" s="11" t="s">
        <v>132</v>
      </c>
      <c r="BK130" s="218">
        <f>SUM(BK131:BK212)</f>
        <v>0</v>
      </c>
    </row>
    <row r="131" s="2" customFormat="1" ht="24.15" customHeight="1">
      <c r="A131" s="37"/>
      <c r="B131" s="38"/>
      <c r="C131" s="219" t="s">
        <v>100</v>
      </c>
      <c r="D131" s="219" t="s">
        <v>159</v>
      </c>
      <c r="E131" s="220" t="s">
        <v>160</v>
      </c>
      <c r="F131" s="221" t="s">
        <v>161</v>
      </c>
      <c r="G131" s="222" t="s">
        <v>162</v>
      </c>
      <c r="H131" s="223">
        <v>3</v>
      </c>
      <c r="I131" s="224"/>
      <c r="J131" s="225"/>
      <c r="K131" s="226">
        <f>ROUND(P131*H131,2)</f>
        <v>0</v>
      </c>
      <c r="L131" s="221" t="s">
        <v>1</v>
      </c>
      <c r="M131" s="227"/>
      <c r="N131" s="228" t="s">
        <v>1</v>
      </c>
      <c r="O131" s="229" t="s">
        <v>56</v>
      </c>
      <c r="P131" s="230">
        <f>I131+J131</f>
        <v>0</v>
      </c>
      <c r="Q131" s="230">
        <f>ROUND(I131*H131,2)</f>
        <v>0</v>
      </c>
      <c r="R131" s="230">
        <f>ROUND(J131*H131,2)</f>
        <v>0</v>
      </c>
      <c r="S131" s="90"/>
      <c r="T131" s="231">
        <f>S131*H131</f>
        <v>0</v>
      </c>
      <c r="U131" s="231">
        <v>0.059999999999999998</v>
      </c>
      <c r="V131" s="231">
        <f>U131*H131</f>
        <v>0.17999999999999999</v>
      </c>
      <c r="W131" s="231">
        <v>0</v>
      </c>
      <c r="X131" s="232">
        <f>W131*H131</f>
        <v>0</v>
      </c>
      <c r="Y131" s="37"/>
      <c r="Z131" s="37"/>
      <c r="AA131" s="37"/>
      <c r="AB131" s="37"/>
      <c r="AC131" s="37"/>
      <c r="AD131" s="37"/>
      <c r="AE131" s="37"/>
      <c r="AR131" s="233" t="s">
        <v>163</v>
      </c>
      <c r="AT131" s="233" t="s">
        <v>159</v>
      </c>
      <c r="AU131" s="233" t="s">
        <v>93</v>
      </c>
      <c r="AY131" s="11" t="s">
        <v>164</v>
      </c>
      <c r="BE131" s="149">
        <f>IF(O131="základní",K131,0)</f>
        <v>0</v>
      </c>
      <c r="BF131" s="149">
        <f>IF(O131="snížená",K131,0)</f>
        <v>0</v>
      </c>
      <c r="BG131" s="149">
        <f>IF(O131="zákl. přenesená",K131,0)</f>
        <v>0</v>
      </c>
      <c r="BH131" s="149">
        <f>IF(O131="sníž. přenesená",K131,0)</f>
        <v>0</v>
      </c>
      <c r="BI131" s="149">
        <f>IF(O131="nulová",K131,0)</f>
        <v>0</v>
      </c>
      <c r="BJ131" s="11" t="s">
        <v>100</v>
      </c>
      <c r="BK131" s="149">
        <f>ROUND(P131*H131,2)</f>
        <v>0</v>
      </c>
      <c r="BL131" s="11" t="s">
        <v>165</v>
      </c>
      <c r="BM131" s="233" t="s">
        <v>166</v>
      </c>
    </row>
    <row r="132" s="2" customFormat="1">
      <c r="A132" s="37"/>
      <c r="B132" s="38"/>
      <c r="C132" s="39"/>
      <c r="D132" s="234" t="s">
        <v>167</v>
      </c>
      <c r="E132" s="39"/>
      <c r="F132" s="235" t="s">
        <v>168</v>
      </c>
      <c r="G132" s="39"/>
      <c r="H132" s="39"/>
      <c r="I132" s="204"/>
      <c r="J132" s="204"/>
      <c r="K132" s="39"/>
      <c r="L132" s="39"/>
      <c r="M132" s="40"/>
      <c r="N132" s="236"/>
      <c r="O132" s="237"/>
      <c r="P132" s="90"/>
      <c r="Q132" s="90"/>
      <c r="R132" s="90"/>
      <c r="S132" s="90"/>
      <c r="T132" s="90"/>
      <c r="U132" s="90"/>
      <c r="V132" s="90"/>
      <c r="W132" s="90"/>
      <c r="X132" s="91"/>
      <c r="Y132" s="37"/>
      <c r="Z132" s="37"/>
      <c r="AA132" s="37"/>
      <c r="AB132" s="37"/>
      <c r="AC132" s="37"/>
      <c r="AD132" s="37"/>
      <c r="AE132" s="37"/>
      <c r="AT132" s="11" t="s">
        <v>167</v>
      </c>
      <c r="AU132" s="11" t="s">
        <v>93</v>
      </c>
    </row>
    <row r="133" s="2" customFormat="1" ht="24.15" customHeight="1">
      <c r="A133" s="37"/>
      <c r="B133" s="38"/>
      <c r="C133" s="219" t="s">
        <v>22</v>
      </c>
      <c r="D133" s="219" t="s">
        <v>159</v>
      </c>
      <c r="E133" s="220" t="s">
        <v>169</v>
      </c>
      <c r="F133" s="221" t="s">
        <v>170</v>
      </c>
      <c r="G133" s="222" t="s">
        <v>171</v>
      </c>
      <c r="H133" s="223">
        <v>1</v>
      </c>
      <c r="I133" s="224"/>
      <c r="J133" s="225"/>
      <c r="K133" s="226">
        <f>ROUND(P133*H133,2)</f>
        <v>0</v>
      </c>
      <c r="L133" s="221" t="s">
        <v>1</v>
      </c>
      <c r="M133" s="227"/>
      <c r="N133" s="228" t="s">
        <v>1</v>
      </c>
      <c r="O133" s="229" t="s">
        <v>56</v>
      </c>
      <c r="P133" s="230">
        <f>I133+J133</f>
        <v>0</v>
      </c>
      <c r="Q133" s="230">
        <f>ROUND(I133*H133,2)</f>
        <v>0</v>
      </c>
      <c r="R133" s="230">
        <f>ROUND(J133*H133,2)</f>
        <v>0</v>
      </c>
      <c r="S133" s="90"/>
      <c r="T133" s="231">
        <f>S133*H133</f>
        <v>0</v>
      </c>
      <c r="U133" s="231">
        <v>0.02</v>
      </c>
      <c r="V133" s="231">
        <f>U133*H133</f>
        <v>0.02</v>
      </c>
      <c r="W133" s="231">
        <v>0</v>
      </c>
      <c r="X133" s="232">
        <f>W133*H133</f>
        <v>0</v>
      </c>
      <c r="Y133" s="37"/>
      <c r="Z133" s="37"/>
      <c r="AA133" s="37"/>
      <c r="AB133" s="37"/>
      <c r="AC133" s="37"/>
      <c r="AD133" s="37"/>
      <c r="AE133" s="37"/>
      <c r="AR133" s="233" t="s">
        <v>163</v>
      </c>
      <c r="AT133" s="233" t="s">
        <v>159</v>
      </c>
      <c r="AU133" s="233" t="s">
        <v>93</v>
      </c>
      <c r="AY133" s="11" t="s">
        <v>164</v>
      </c>
      <c r="BE133" s="149">
        <f>IF(O133="základní",K133,0)</f>
        <v>0</v>
      </c>
      <c r="BF133" s="149">
        <f>IF(O133="snížená",K133,0)</f>
        <v>0</v>
      </c>
      <c r="BG133" s="149">
        <f>IF(O133="zákl. přenesená",K133,0)</f>
        <v>0</v>
      </c>
      <c r="BH133" s="149">
        <f>IF(O133="sníž. přenesená",K133,0)</f>
        <v>0</v>
      </c>
      <c r="BI133" s="149">
        <f>IF(O133="nulová",K133,0)</f>
        <v>0</v>
      </c>
      <c r="BJ133" s="11" t="s">
        <v>100</v>
      </c>
      <c r="BK133" s="149">
        <f>ROUND(P133*H133,2)</f>
        <v>0</v>
      </c>
      <c r="BL133" s="11" t="s">
        <v>165</v>
      </c>
      <c r="BM133" s="233" t="s">
        <v>172</v>
      </c>
    </row>
    <row r="134" s="2" customFormat="1">
      <c r="A134" s="37"/>
      <c r="B134" s="38"/>
      <c r="C134" s="39"/>
      <c r="D134" s="234" t="s">
        <v>167</v>
      </c>
      <c r="E134" s="39"/>
      <c r="F134" s="235" t="s">
        <v>173</v>
      </c>
      <c r="G134" s="39"/>
      <c r="H134" s="39"/>
      <c r="I134" s="204"/>
      <c r="J134" s="204"/>
      <c r="K134" s="39"/>
      <c r="L134" s="39"/>
      <c r="M134" s="40"/>
      <c r="N134" s="236"/>
      <c r="O134" s="237"/>
      <c r="P134" s="90"/>
      <c r="Q134" s="90"/>
      <c r="R134" s="90"/>
      <c r="S134" s="90"/>
      <c r="T134" s="90"/>
      <c r="U134" s="90"/>
      <c r="V134" s="90"/>
      <c r="W134" s="90"/>
      <c r="X134" s="91"/>
      <c r="Y134" s="37"/>
      <c r="Z134" s="37"/>
      <c r="AA134" s="37"/>
      <c r="AB134" s="37"/>
      <c r="AC134" s="37"/>
      <c r="AD134" s="37"/>
      <c r="AE134" s="37"/>
      <c r="AT134" s="11" t="s">
        <v>167</v>
      </c>
      <c r="AU134" s="11" t="s">
        <v>93</v>
      </c>
    </row>
    <row r="135" s="2" customFormat="1" ht="24.15" customHeight="1">
      <c r="A135" s="37"/>
      <c r="B135" s="38"/>
      <c r="C135" s="219" t="s">
        <v>174</v>
      </c>
      <c r="D135" s="219" t="s">
        <v>159</v>
      </c>
      <c r="E135" s="220" t="s">
        <v>175</v>
      </c>
      <c r="F135" s="221" t="s">
        <v>176</v>
      </c>
      <c r="G135" s="222" t="s">
        <v>171</v>
      </c>
      <c r="H135" s="223">
        <v>3</v>
      </c>
      <c r="I135" s="224"/>
      <c r="J135" s="225"/>
      <c r="K135" s="226">
        <f>ROUND(P135*H135,2)</f>
        <v>0</v>
      </c>
      <c r="L135" s="221" t="s">
        <v>1</v>
      </c>
      <c r="M135" s="227"/>
      <c r="N135" s="228" t="s">
        <v>1</v>
      </c>
      <c r="O135" s="229" t="s">
        <v>56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90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Y135" s="37"/>
      <c r="Z135" s="37"/>
      <c r="AA135" s="37"/>
      <c r="AB135" s="37"/>
      <c r="AC135" s="37"/>
      <c r="AD135" s="37"/>
      <c r="AE135" s="37"/>
      <c r="AR135" s="233" t="s">
        <v>163</v>
      </c>
      <c r="AT135" s="233" t="s">
        <v>159</v>
      </c>
      <c r="AU135" s="233" t="s">
        <v>93</v>
      </c>
      <c r="AY135" s="11" t="s">
        <v>164</v>
      </c>
      <c r="BE135" s="149">
        <f>IF(O135="základní",K135,0)</f>
        <v>0</v>
      </c>
      <c r="BF135" s="149">
        <f>IF(O135="snížená",K135,0)</f>
        <v>0</v>
      </c>
      <c r="BG135" s="149">
        <f>IF(O135="zákl. přenesená",K135,0)</f>
        <v>0</v>
      </c>
      <c r="BH135" s="149">
        <f>IF(O135="sníž. přenesená",K135,0)</f>
        <v>0</v>
      </c>
      <c r="BI135" s="149">
        <f>IF(O135="nulová",K135,0)</f>
        <v>0</v>
      </c>
      <c r="BJ135" s="11" t="s">
        <v>100</v>
      </c>
      <c r="BK135" s="149">
        <f>ROUND(P135*H135,2)</f>
        <v>0</v>
      </c>
      <c r="BL135" s="11" t="s">
        <v>165</v>
      </c>
      <c r="BM135" s="233" t="s">
        <v>177</v>
      </c>
    </row>
    <row r="136" s="2" customFormat="1">
      <c r="A136" s="37"/>
      <c r="B136" s="38"/>
      <c r="C136" s="39"/>
      <c r="D136" s="234" t="s">
        <v>167</v>
      </c>
      <c r="E136" s="39"/>
      <c r="F136" s="235" t="s">
        <v>178</v>
      </c>
      <c r="G136" s="39"/>
      <c r="H136" s="39"/>
      <c r="I136" s="204"/>
      <c r="J136" s="204"/>
      <c r="K136" s="39"/>
      <c r="L136" s="39"/>
      <c r="M136" s="40"/>
      <c r="N136" s="236"/>
      <c r="O136" s="237"/>
      <c r="P136" s="90"/>
      <c r="Q136" s="90"/>
      <c r="R136" s="90"/>
      <c r="S136" s="90"/>
      <c r="T136" s="90"/>
      <c r="U136" s="90"/>
      <c r="V136" s="90"/>
      <c r="W136" s="90"/>
      <c r="X136" s="91"/>
      <c r="Y136" s="37"/>
      <c r="Z136" s="37"/>
      <c r="AA136" s="37"/>
      <c r="AB136" s="37"/>
      <c r="AC136" s="37"/>
      <c r="AD136" s="37"/>
      <c r="AE136" s="37"/>
      <c r="AT136" s="11" t="s">
        <v>167</v>
      </c>
      <c r="AU136" s="11" t="s">
        <v>93</v>
      </c>
    </row>
    <row r="137" s="2" customFormat="1" ht="24.15" customHeight="1">
      <c r="A137" s="37"/>
      <c r="B137" s="38"/>
      <c r="C137" s="219" t="s">
        <v>165</v>
      </c>
      <c r="D137" s="219" t="s">
        <v>159</v>
      </c>
      <c r="E137" s="220" t="s">
        <v>179</v>
      </c>
      <c r="F137" s="221" t="s">
        <v>180</v>
      </c>
      <c r="G137" s="222" t="s">
        <v>171</v>
      </c>
      <c r="H137" s="223">
        <v>1</v>
      </c>
      <c r="I137" s="224"/>
      <c r="J137" s="225"/>
      <c r="K137" s="226">
        <f>ROUND(P137*H137,2)</f>
        <v>0</v>
      </c>
      <c r="L137" s="221" t="s">
        <v>1</v>
      </c>
      <c r="M137" s="227"/>
      <c r="N137" s="228" t="s">
        <v>1</v>
      </c>
      <c r="O137" s="229" t="s">
        <v>56</v>
      </c>
      <c r="P137" s="230">
        <f>I137+J137</f>
        <v>0</v>
      </c>
      <c r="Q137" s="230">
        <f>ROUND(I137*H137,2)</f>
        <v>0</v>
      </c>
      <c r="R137" s="230">
        <f>ROUND(J137*H137,2)</f>
        <v>0</v>
      </c>
      <c r="S137" s="90"/>
      <c r="T137" s="231">
        <f>S137*H137</f>
        <v>0</v>
      </c>
      <c r="U137" s="231">
        <v>0</v>
      </c>
      <c r="V137" s="231">
        <f>U137*H137</f>
        <v>0</v>
      </c>
      <c r="W137" s="231">
        <v>0</v>
      </c>
      <c r="X137" s="232">
        <f>W137*H137</f>
        <v>0</v>
      </c>
      <c r="Y137" s="37"/>
      <c r="Z137" s="37"/>
      <c r="AA137" s="37"/>
      <c r="AB137" s="37"/>
      <c r="AC137" s="37"/>
      <c r="AD137" s="37"/>
      <c r="AE137" s="37"/>
      <c r="AR137" s="233" t="s">
        <v>163</v>
      </c>
      <c r="AT137" s="233" t="s">
        <v>159</v>
      </c>
      <c r="AU137" s="233" t="s">
        <v>93</v>
      </c>
      <c r="AY137" s="11" t="s">
        <v>164</v>
      </c>
      <c r="BE137" s="149">
        <f>IF(O137="základní",K137,0)</f>
        <v>0</v>
      </c>
      <c r="BF137" s="149">
        <f>IF(O137="snížená",K137,0)</f>
        <v>0</v>
      </c>
      <c r="BG137" s="149">
        <f>IF(O137="zákl. přenesená",K137,0)</f>
        <v>0</v>
      </c>
      <c r="BH137" s="149">
        <f>IF(O137="sníž. přenesená",K137,0)</f>
        <v>0</v>
      </c>
      <c r="BI137" s="149">
        <f>IF(O137="nulová",K137,0)</f>
        <v>0</v>
      </c>
      <c r="BJ137" s="11" t="s">
        <v>100</v>
      </c>
      <c r="BK137" s="149">
        <f>ROUND(P137*H137,2)</f>
        <v>0</v>
      </c>
      <c r="BL137" s="11" t="s">
        <v>165</v>
      </c>
      <c r="BM137" s="233" t="s">
        <v>181</v>
      </c>
    </row>
    <row r="138" s="2" customFormat="1">
      <c r="A138" s="37"/>
      <c r="B138" s="38"/>
      <c r="C138" s="39"/>
      <c r="D138" s="234" t="s">
        <v>167</v>
      </c>
      <c r="E138" s="39"/>
      <c r="F138" s="235" t="s">
        <v>182</v>
      </c>
      <c r="G138" s="39"/>
      <c r="H138" s="39"/>
      <c r="I138" s="204"/>
      <c r="J138" s="204"/>
      <c r="K138" s="39"/>
      <c r="L138" s="39"/>
      <c r="M138" s="40"/>
      <c r="N138" s="236"/>
      <c r="O138" s="237"/>
      <c r="P138" s="90"/>
      <c r="Q138" s="90"/>
      <c r="R138" s="90"/>
      <c r="S138" s="90"/>
      <c r="T138" s="90"/>
      <c r="U138" s="90"/>
      <c r="V138" s="90"/>
      <c r="W138" s="90"/>
      <c r="X138" s="91"/>
      <c r="Y138" s="37"/>
      <c r="Z138" s="37"/>
      <c r="AA138" s="37"/>
      <c r="AB138" s="37"/>
      <c r="AC138" s="37"/>
      <c r="AD138" s="37"/>
      <c r="AE138" s="37"/>
      <c r="AT138" s="11" t="s">
        <v>167</v>
      </c>
      <c r="AU138" s="11" t="s">
        <v>93</v>
      </c>
    </row>
    <row r="139" s="2" customFormat="1" ht="24.15" customHeight="1">
      <c r="A139" s="37"/>
      <c r="B139" s="38"/>
      <c r="C139" s="219" t="s">
        <v>183</v>
      </c>
      <c r="D139" s="219" t="s">
        <v>159</v>
      </c>
      <c r="E139" s="220" t="s">
        <v>184</v>
      </c>
      <c r="F139" s="221" t="s">
        <v>185</v>
      </c>
      <c r="G139" s="222" t="s">
        <v>162</v>
      </c>
      <c r="H139" s="223">
        <v>2</v>
      </c>
      <c r="I139" s="224"/>
      <c r="J139" s="225"/>
      <c r="K139" s="226">
        <f>ROUND(P139*H139,2)</f>
        <v>0</v>
      </c>
      <c r="L139" s="221" t="s">
        <v>1</v>
      </c>
      <c r="M139" s="227"/>
      <c r="N139" s="228" t="s">
        <v>1</v>
      </c>
      <c r="O139" s="229" t="s">
        <v>56</v>
      </c>
      <c r="P139" s="230">
        <f>I139+J139</f>
        <v>0</v>
      </c>
      <c r="Q139" s="230">
        <f>ROUND(I139*H139,2)</f>
        <v>0</v>
      </c>
      <c r="R139" s="230">
        <f>ROUND(J139*H139,2)</f>
        <v>0</v>
      </c>
      <c r="S139" s="90"/>
      <c r="T139" s="231">
        <f>S139*H139</f>
        <v>0</v>
      </c>
      <c r="U139" s="231">
        <v>0</v>
      </c>
      <c r="V139" s="231">
        <f>U139*H139</f>
        <v>0</v>
      </c>
      <c r="W139" s="231">
        <v>0</v>
      </c>
      <c r="X139" s="232">
        <f>W139*H139</f>
        <v>0</v>
      </c>
      <c r="Y139" s="37"/>
      <c r="Z139" s="37"/>
      <c r="AA139" s="37"/>
      <c r="AB139" s="37"/>
      <c r="AC139" s="37"/>
      <c r="AD139" s="37"/>
      <c r="AE139" s="37"/>
      <c r="AR139" s="233" t="s">
        <v>163</v>
      </c>
      <c r="AT139" s="233" t="s">
        <v>159</v>
      </c>
      <c r="AU139" s="233" t="s">
        <v>93</v>
      </c>
      <c r="AY139" s="11" t="s">
        <v>164</v>
      </c>
      <c r="BE139" s="149">
        <f>IF(O139="základní",K139,0)</f>
        <v>0</v>
      </c>
      <c r="BF139" s="149">
        <f>IF(O139="snížená",K139,0)</f>
        <v>0</v>
      </c>
      <c r="BG139" s="149">
        <f>IF(O139="zákl. přenesená",K139,0)</f>
        <v>0</v>
      </c>
      <c r="BH139" s="149">
        <f>IF(O139="sníž. přenesená",K139,0)</f>
        <v>0</v>
      </c>
      <c r="BI139" s="149">
        <f>IF(O139="nulová",K139,0)</f>
        <v>0</v>
      </c>
      <c r="BJ139" s="11" t="s">
        <v>100</v>
      </c>
      <c r="BK139" s="149">
        <f>ROUND(P139*H139,2)</f>
        <v>0</v>
      </c>
      <c r="BL139" s="11" t="s">
        <v>165</v>
      </c>
      <c r="BM139" s="233" t="s">
        <v>186</v>
      </c>
    </row>
    <row r="140" s="2" customFormat="1">
      <c r="A140" s="37"/>
      <c r="B140" s="38"/>
      <c r="C140" s="39"/>
      <c r="D140" s="234" t="s">
        <v>167</v>
      </c>
      <c r="E140" s="39"/>
      <c r="F140" s="235" t="s">
        <v>187</v>
      </c>
      <c r="G140" s="39"/>
      <c r="H140" s="39"/>
      <c r="I140" s="204"/>
      <c r="J140" s="204"/>
      <c r="K140" s="39"/>
      <c r="L140" s="39"/>
      <c r="M140" s="40"/>
      <c r="N140" s="236"/>
      <c r="O140" s="237"/>
      <c r="P140" s="90"/>
      <c r="Q140" s="90"/>
      <c r="R140" s="90"/>
      <c r="S140" s="90"/>
      <c r="T140" s="90"/>
      <c r="U140" s="90"/>
      <c r="V140" s="90"/>
      <c r="W140" s="90"/>
      <c r="X140" s="91"/>
      <c r="Y140" s="37"/>
      <c r="Z140" s="37"/>
      <c r="AA140" s="37"/>
      <c r="AB140" s="37"/>
      <c r="AC140" s="37"/>
      <c r="AD140" s="37"/>
      <c r="AE140" s="37"/>
      <c r="AT140" s="11" t="s">
        <v>167</v>
      </c>
      <c r="AU140" s="11" t="s">
        <v>93</v>
      </c>
    </row>
    <row r="141" s="2" customFormat="1" ht="24.15" customHeight="1">
      <c r="A141" s="37"/>
      <c r="B141" s="38"/>
      <c r="C141" s="219" t="s">
        <v>188</v>
      </c>
      <c r="D141" s="219" t="s">
        <v>159</v>
      </c>
      <c r="E141" s="220" t="s">
        <v>189</v>
      </c>
      <c r="F141" s="221" t="s">
        <v>190</v>
      </c>
      <c r="G141" s="222" t="s">
        <v>162</v>
      </c>
      <c r="H141" s="223">
        <v>2</v>
      </c>
      <c r="I141" s="224"/>
      <c r="J141" s="225"/>
      <c r="K141" s="226">
        <f>ROUND(P141*H141,2)</f>
        <v>0</v>
      </c>
      <c r="L141" s="221" t="s">
        <v>1</v>
      </c>
      <c r="M141" s="227"/>
      <c r="N141" s="228" t="s">
        <v>1</v>
      </c>
      <c r="O141" s="229" t="s">
        <v>56</v>
      </c>
      <c r="P141" s="230">
        <f>I141+J141</f>
        <v>0</v>
      </c>
      <c r="Q141" s="230">
        <f>ROUND(I141*H141,2)</f>
        <v>0</v>
      </c>
      <c r="R141" s="230">
        <f>ROUND(J141*H141,2)</f>
        <v>0</v>
      </c>
      <c r="S141" s="90"/>
      <c r="T141" s="231">
        <f>S141*H141</f>
        <v>0</v>
      </c>
      <c r="U141" s="231">
        <v>0</v>
      </c>
      <c r="V141" s="231">
        <f>U141*H141</f>
        <v>0</v>
      </c>
      <c r="W141" s="231">
        <v>0</v>
      </c>
      <c r="X141" s="232">
        <f>W141*H141</f>
        <v>0</v>
      </c>
      <c r="Y141" s="37"/>
      <c r="Z141" s="37"/>
      <c r="AA141" s="37"/>
      <c r="AB141" s="37"/>
      <c r="AC141" s="37"/>
      <c r="AD141" s="37"/>
      <c r="AE141" s="37"/>
      <c r="AR141" s="233" t="s">
        <v>163</v>
      </c>
      <c r="AT141" s="233" t="s">
        <v>159</v>
      </c>
      <c r="AU141" s="233" t="s">
        <v>93</v>
      </c>
      <c r="AY141" s="11" t="s">
        <v>164</v>
      </c>
      <c r="BE141" s="149">
        <f>IF(O141="základní",K141,0)</f>
        <v>0</v>
      </c>
      <c r="BF141" s="149">
        <f>IF(O141="snížená",K141,0)</f>
        <v>0</v>
      </c>
      <c r="BG141" s="149">
        <f>IF(O141="zákl. přenesená",K141,0)</f>
        <v>0</v>
      </c>
      <c r="BH141" s="149">
        <f>IF(O141="sníž. přenesená",K141,0)</f>
        <v>0</v>
      </c>
      <c r="BI141" s="149">
        <f>IF(O141="nulová",K141,0)</f>
        <v>0</v>
      </c>
      <c r="BJ141" s="11" t="s">
        <v>100</v>
      </c>
      <c r="BK141" s="149">
        <f>ROUND(P141*H141,2)</f>
        <v>0</v>
      </c>
      <c r="BL141" s="11" t="s">
        <v>165</v>
      </c>
      <c r="BM141" s="233" t="s">
        <v>191</v>
      </c>
    </row>
    <row r="142" s="2" customFormat="1">
      <c r="A142" s="37"/>
      <c r="B142" s="38"/>
      <c r="C142" s="39"/>
      <c r="D142" s="234" t="s">
        <v>167</v>
      </c>
      <c r="E142" s="39"/>
      <c r="F142" s="235" t="s">
        <v>192</v>
      </c>
      <c r="G142" s="39"/>
      <c r="H142" s="39"/>
      <c r="I142" s="204"/>
      <c r="J142" s="204"/>
      <c r="K142" s="39"/>
      <c r="L142" s="39"/>
      <c r="M142" s="40"/>
      <c r="N142" s="236"/>
      <c r="O142" s="237"/>
      <c r="P142" s="90"/>
      <c r="Q142" s="90"/>
      <c r="R142" s="90"/>
      <c r="S142" s="90"/>
      <c r="T142" s="90"/>
      <c r="U142" s="90"/>
      <c r="V142" s="90"/>
      <c r="W142" s="90"/>
      <c r="X142" s="91"/>
      <c r="Y142" s="37"/>
      <c r="Z142" s="37"/>
      <c r="AA142" s="37"/>
      <c r="AB142" s="37"/>
      <c r="AC142" s="37"/>
      <c r="AD142" s="37"/>
      <c r="AE142" s="37"/>
      <c r="AT142" s="11" t="s">
        <v>167</v>
      </c>
      <c r="AU142" s="11" t="s">
        <v>93</v>
      </c>
    </row>
    <row r="143" s="2" customFormat="1" ht="24.15" customHeight="1">
      <c r="A143" s="37"/>
      <c r="B143" s="38"/>
      <c r="C143" s="219" t="s">
        <v>193</v>
      </c>
      <c r="D143" s="219" t="s">
        <v>159</v>
      </c>
      <c r="E143" s="220" t="s">
        <v>194</v>
      </c>
      <c r="F143" s="221" t="s">
        <v>195</v>
      </c>
      <c r="G143" s="222" t="s">
        <v>162</v>
      </c>
      <c r="H143" s="223">
        <v>1</v>
      </c>
      <c r="I143" s="224"/>
      <c r="J143" s="225"/>
      <c r="K143" s="226">
        <f>ROUND(P143*H143,2)</f>
        <v>0</v>
      </c>
      <c r="L143" s="221" t="s">
        <v>1</v>
      </c>
      <c r="M143" s="227"/>
      <c r="N143" s="228" t="s">
        <v>1</v>
      </c>
      <c r="O143" s="229" t="s">
        <v>56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90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Y143" s="37"/>
      <c r="Z143" s="37"/>
      <c r="AA143" s="37"/>
      <c r="AB143" s="37"/>
      <c r="AC143" s="37"/>
      <c r="AD143" s="37"/>
      <c r="AE143" s="37"/>
      <c r="AR143" s="233" t="s">
        <v>163</v>
      </c>
      <c r="AT143" s="233" t="s">
        <v>159</v>
      </c>
      <c r="AU143" s="233" t="s">
        <v>93</v>
      </c>
      <c r="AY143" s="11" t="s">
        <v>164</v>
      </c>
      <c r="BE143" s="149">
        <f>IF(O143="základní",K143,0)</f>
        <v>0</v>
      </c>
      <c r="BF143" s="149">
        <f>IF(O143="snížená",K143,0)</f>
        <v>0</v>
      </c>
      <c r="BG143" s="149">
        <f>IF(O143="zákl. přenesená",K143,0)</f>
        <v>0</v>
      </c>
      <c r="BH143" s="149">
        <f>IF(O143="sníž. přenesená",K143,0)</f>
        <v>0</v>
      </c>
      <c r="BI143" s="149">
        <f>IF(O143="nulová",K143,0)</f>
        <v>0</v>
      </c>
      <c r="BJ143" s="11" t="s">
        <v>100</v>
      </c>
      <c r="BK143" s="149">
        <f>ROUND(P143*H143,2)</f>
        <v>0</v>
      </c>
      <c r="BL143" s="11" t="s">
        <v>165</v>
      </c>
      <c r="BM143" s="233" t="s">
        <v>196</v>
      </c>
    </row>
    <row r="144" s="2" customFormat="1">
      <c r="A144" s="37"/>
      <c r="B144" s="38"/>
      <c r="C144" s="39"/>
      <c r="D144" s="234" t="s">
        <v>167</v>
      </c>
      <c r="E144" s="39"/>
      <c r="F144" s="235" t="s">
        <v>197</v>
      </c>
      <c r="G144" s="39"/>
      <c r="H144" s="39"/>
      <c r="I144" s="204"/>
      <c r="J144" s="204"/>
      <c r="K144" s="39"/>
      <c r="L144" s="39"/>
      <c r="M144" s="40"/>
      <c r="N144" s="236"/>
      <c r="O144" s="237"/>
      <c r="P144" s="90"/>
      <c r="Q144" s="90"/>
      <c r="R144" s="90"/>
      <c r="S144" s="90"/>
      <c r="T144" s="90"/>
      <c r="U144" s="90"/>
      <c r="V144" s="90"/>
      <c r="W144" s="90"/>
      <c r="X144" s="91"/>
      <c r="Y144" s="37"/>
      <c r="Z144" s="37"/>
      <c r="AA144" s="37"/>
      <c r="AB144" s="37"/>
      <c r="AC144" s="37"/>
      <c r="AD144" s="37"/>
      <c r="AE144" s="37"/>
      <c r="AT144" s="11" t="s">
        <v>167</v>
      </c>
      <c r="AU144" s="11" t="s">
        <v>93</v>
      </c>
    </row>
    <row r="145" s="2" customFormat="1" ht="24.15" customHeight="1">
      <c r="A145" s="37"/>
      <c r="B145" s="38"/>
      <c r="C145" s="219" t="s">
        <v>163</v>
      </c>
      <c r="D145" s="219" t="s">
        <v>159</v>
      </c>
      <c r="E145" s="220" t="s">
        <v>198</v>
      </c>
      <c r="F145" s="221" t="s">
        <v>199</v>
      </c>
      <c r="G145" s="222" t="s">
        <v>171</v>
      </c>
      <c r="H145" s="223">
        <v>1</v>
      </c>
      <c r="I145" s="224"/>
      <c r="J145" s="225"/>
      <c r="K145" s="226">
        <f>ROUND(P145*H145,2)</f>
        <v>0</v>
      </c>
      <c r="L145" s="221" t="s">
        <v>1</v>
      </c>
      <c r="M145" s="227"/>
      <c r="N145" s="228" t="s">
        <v>1</v>
      </c>
      <c r="O145" s="229" t="s">
        <v>56</v>
      </c>
      <c r="P145" s="230">
        <f>I145+J145</f>
        <v>0</v>
      </c>
      <c r="Q145" s="230">
        <f>ROUND(I145*H145,2)</f>
        <v>0</v>
      </c>
      <c r="R145" s="230">
        <f>ROUND(J145*H145,2)</f>
        <v>0</v>
      </c>
      <c r="S145" s="90"/>
      <c r="T145" s="231">
        <f>S145*H145</f>
        <v>0</v>
      </c>
      <c r="U145" s="231">
        <v>0</v>
      </c>
      <c r="V145" s="231">
        <f>U145*H145</f>
        <v>0</v>
      </c>
      <c r="W145" s="231">
        <v>0</v>
      </c>
      <c r="X145" s="232">
        <f>W145*H145</f>
        <v>0</v>
      </c>
      <c r="Y145" s="37"/>
      <c r="Z145" s="37"/>
      <c r="AA145" s="37"/>
      <c r="AB145" s="37"/>
      <c r="AC145" s="37"/>
      <c r="AD145" s="37"/>
      <c r="AE145" s="37"/>
      <c r="AR145" s="233" t="s">
        <v>163</v>
      </c>
      <c r="AT145" s="233" t="s">
        <v>159</v>
      </c>
      <c r="AU145" s="233" t="s">
        <v>93</v>
      </c>
      <c r="AY145" s="11" t="s">
        <v>164</v>
      </c>
      <c r="BE145" s="149">
        <f>IF(O145="základní",K145,0)</f>
        <v>0</v>
      </c>
      <c r="BF145" s="149">
        <f>IF(O145="snížená",K145,0)</f>
        <v>0</v>
      </c>
      <c r="BG145" s="149">
        <f>IF(O145="zákl. přenesená",K145,0)</f>
        <v>0</v>
      </c>
      <c r="BH145" s="149">
        <f>IF(O145="sníž. přenesená",K145,0)</f>
        <v>0</v>
      </c>
      <c r="BI145" s="149">
        <f>IF(O145="nulová",K145,0)</f>
        <v>0</v>
      </c>
      <c r="BJ145" s="11" t="s">
        <v>100</v>
      </c>
      <c r="BK145" s="149">
        <f>ROUND(P145*H145,2)</f>
        <v>0</v>
      </c>
      <c r="BL145" s="11" t="s">
        <v>165</v>
      </c>
      <c r="BM145" s="233" t="s">
        <v>200</v>
      </c>
    </row>
    <row r="146" s="2" customFormat="1">
      <c r="A146" s="37"/>
      <c r="B146" s="38"/>
      <c r="C146" s="39"/>
      <c r="D146" s="234" t="s">
        <v>167</v>
      </c>
      <c r="E146" s="39"/>
      <c r="F146" s="235" t="s">
        <v>201</v>
      </c>
      <c r="G146" s="39"/>
      <c r="H146" s="39"/>
      <c r="I146" s="204"/>
      <c r="J146" s="204"/>
      <c r="K146" s="39"/>
      <c r="L146" s="39"/>
      <c r="M146" s="40"/>
      <c r="N146" s="236"/>
      <c r="O146" s="237"/>
      <c r="P146" s="90"/>
      <c r="Q146" s="90"/>
      <c r="R146" s="90"/>
      <c r="S146" s="90"/>
      <c r="T146" s="90"/>
      <c r="U146" s="90"/>
      <c r="V146" s="90"/>
      <c r="W146" s="90"/>
      <c r="X146" s="91"/>
      <c r="Y146" s="37"/>
      <c r="Z146" s="37"/>
      <c r="AA146" s="37"/>
      <c r="AB146" s="37"/>
      <c r="AC146" s="37"/>
      <c r="AD146" s="37"/>
      <c r="AE146" s="37"/>
      <c r="AT146" s="11" t="s">
        <v>167</v>
      </c>
      <c r="AU146" s="11" t="s">
        <v>93</v>
      </c>
    </row>
    <row r="147" s="2" customFormat="1" ht="14.4" customHeight="1">
      <c r="A147" s="37"/>
      <c r="B147" s="38"/>
      <c r="C147" s="219" t="s">
        <v>202</v>
      </c>
      <c r="D147" s="219" t="s">
        <v>159</v>
      </c>
      <c r="E147" s="220" t="s">
        <v>203</v>
      </c>
      <c r="F147" s="221" t="s">
        <v>204</v>
      </c>
      <c r="G147" s="222" t="s">
        <v>162</v>
      </c>
      <c r="H147" s="223">
        <v>2</v>
      </c>
      <c r="I147" s="224"/>
      <c r="J147" s="225"/>
      <c r="K147" s="226">
        <f>ROUND(P147*H147,2)</f>
        <v>0</v>
      </c>
      <c r="L147" s="221" t="s">
        <v>1</v>
      </c>
      <c r="M147" s="227"/>
      <c r="N147" s="228" t="s">
        <v>1</v>
      </c>
      <c r="O147" s="229" t="s">
        <v>56</v>
      </c>
      <c r="P147" s="230">
        <f>I147+J147</f>
        <v>0</v>
      </c>
      <c r="Q147" s="230">
        <f>ROUND(I147*H147,2)</f>
        <v>0</v>
      </c>
      <c r="R147" s="230">
        <f>ROUND(J147*H147,2)</f>
        <v>0</v>
      </c>
      <c r="S147" s="90"/>
      <c r="T147" s="231">
        <f>S147*H147</f>
        <v>0</v>
      </c>
      <c r="U147" s="231">
        <v>0</v>
      </c>
      <c r="V147" s="231">
        <f>U147*H147</f>
        <v>0</v>
      </c>
      <c r="W147" s="231">
        <v>0</v>
      </c>
      <c r="X147" s="232">
        <f>W147*H147</f>
        <v>0</v>
      </c>
      <c r="Y147" s="37"/>
      <c r="Z147" s="37"/>
      <c r="AA147" s="37"/>
      <c r="AB147" s="37"/>
      <c r="AC147" s="37"/>
      <c r="AD147" s="37"/>
      <c r="AE147" s="37"/>
      <c r="AR147" s="233" t="s">
        <v>163</v>
      </c>
      <c r="AT147" s="233" t="s">
        <v>159</v>
      </c>
      <c r="AU147" s="233" t="s">
        <v>93</v>
      </c>
      <c r="AY147" s="11" t="s">
        <v>164</v>
      </c>
      <c r="BE147" s="149">
        <f>IF(O147="základní",K147,0)</f>
        <v>0</v>
      </c>
      <c r="BF147" s="149">
        <f>IF(O147="snížená",K147,0)</f>
        <v>0</v>
      </c>
      <c r="BG147" s="149">
        <f>IF(O147="zákl. přenesená",K147,0)</f>
        <v>0</v>
      </c>
      <c r="BH147" s="149">
        <f>IF(O147="sníž. přenesená",K147,0)</f>
        <v>0</v>
      </c>
      <c r="BI147" s="149">
        <f>IF(O147="nulová",K147,0)</f>
        <v>0</v>
      </c>
      <c r="BJ147" s="11" t="s">
        <v>100</v>
      </c>
      <c r="BK147" s="149">
        <f>ROUND(P147*H147,2)</f>
        <v>0</v>
      </c>
      <c r="BL147" s="11" t="s">
        <v>165</v>
      </c>
      <c r="BM147" s="233" t="s">
        <v>205</v>
      </c>
    </row>
    <row r="148" s="2" customFormat="1">
      <c r="A148" s="37"/>
      <c r="B148" s="38"/>
      <c r="C148" s="39"/>
      <c r="D148" s="234" t="s">
        <v>167</v>
      </c>
      <c r="E148" s="39"/>
      <c r="F148" s="235" t="s">
        <v>206</v>
      </c>
      <c r="G148" s="39"/>
      <c r="H148" s="39"/>
      <c r="I148" s="204"/>
      <c r="J148" s="204"/>
      <c r="K148" s="39"/>
      <c r="L148" s="39"/>
      <c r="M148" s="40"/>
      <c r="N148" s="236"/>
      <c r="O148" s="237"/>
      <c r="P148" s="90"/>
      <c r="Q148" s="90"/>
      <c r="R148" s="90"/>
      <c r="S148" s="90"/>
      <c r="T148" s="90"/>
      <c r="U148" s="90"/>
      <c r="V148" s="90"/>
      <c r="W148" s="90"/>
      <c r="X148" s="91"/>
      <c r="Y148" s="37"/>
      <c r="Z148" s="37"/>
      <c r="AA148" s="37"/>
      <c r="AB148" s="37"/>
      <c r="AC148" s="37"/>
      <c r="AD148" s="37"/>
      <c r="AE148" s="37"/>
      <c r="AT148" s="11" t="s">
        <v>167</v>
      </c>
      <c r="AU148" s="11" t="s">
        <v>93</v>
      </c>
    </row>
    <row r="149" s="2" customFormat="1" ht="14.4" customHeight="1">
      <c r="A149" s="37"/>
      <c r="B149" s="38"/>
      <c r="C149" s="219" t="s">
        <v>207</v>
      </c>
      <c r="D149" s="219" t="s">
        <v>159</v>
      </c>
      <c r="E149" s="220" t="s">
        <v>208</v>
      </c>
      <c r="F149" s="221" t="s">
        <v>209</v>
      </c>
      <c r="G149" s="222" t="s">
        <v>162</v>
      </c>
      <c r="H149" s="223">
        <v>1</v>
      </c>
      <c r="I149" s="224"/>
      <c r="J149" s="225"/>
      <c r="K149" s="226">
        <f>ROUND(P149*H149,2)</f>
        <v>0</v>
      </c>
      <c r="L149" s="221" t="s">
        <v>1</v>
      </c>
      <c r="M149" s="227"/>
      <c r="N149" s="228" t="s">
        <v>1</v>
      </c>
      <c r="O149" s="229" t="s">
        <v>56</v>
      </c>
      <c r="P149" s="230">
        <f>I149+J149</f>
        <v>0</v>
      </c>
      <c r="Q149" s="230">
        <f>ROUND(I149*H149,2)</f>
        <v>0</v>
      </c>
      <c r="R149" s="230">
        <f>ROUND(J149*H149,2)</f>
        <v>0</v>
      </c>
      <c r="S149" s="90"/>
      <c r="T149" s="231">
        <f>S149*H149</f>
        <v>0</v>
      </c>
      <c r="U149" s="231">
        <v>0</v>
      </c>
      <c r="V149" s="231">
        <f>U149*H149</f>
        <v>0</v>
      </c>
      <c r="W149" s="231">
        <v>0</v>
      </c>
      <c r="X149" s="232">
        <f>W149*H149</f>
        <v>0</v>
      </c>
      <c r="Y149" s="37"/>
      <c r="Z149" s="37"/>
      <c r="AA149" s="37"/>
      <c r="AB149" s="37"/>
      <c r="AC149" s="37"/>
      <c r="AD149" s="37"/>
      <c r="AE149" s="37"/>
      <c r="AR149" s="233" t="s">
        <v>163</v>
      </c>
      <c r="AT149" s="233" t="s">
        <v>159</v>
      </c>
      <c r="AU149" s="233" t="s">
        <v>93</v>
      </c>
      <c r="AY149" s="11" t="s">
        <v>164</v>
      </c>
      <c r="BE149" s="149">
        <f>IF(O149="základní",K149,0)</f>
        <v>0</v>
      </c>
      <c r="BF149" s="149">
        <f>IF(O149="snížená",K149,0)</f>
        <v>0</v>
      </c>
      <c r="BG149" s="149">
        <f>IF(O149="zákl. přenesená",K149,0)</f>
        <v>0</v>
      </c>
      <c r="BH149" s="149">
        <f>IF(O149="sníž. přenesená",K149,0)</f>
        <v>0</v>
      </c>
      <c r="BI149" s="149">
        <f>IF(O149="nulová",K149,0)</f>
        <v>0</v>
      </c>
      <c r="BJ149" s="11" t="s">
        <v>100</v>
      </c>
      <c r="BK149" s="149">
        <f>ROUND(P149*H149,2)</f>
        <v>0</v>
      </c>
      <c r="BL149" s="11" t="s">
        <v>165</v>
      </c>
      <c r="BM149" s="233" t="s">
        <v>210</v>
      </c>
    </row>
    <row r="150" s="2" customFormat="1" ht="14.4" customHeight="1">
      <c r="A150" s="37"/>
      <c r="B150" s="38"/>
      <c r="C150" s="219" t="s">
        <v>211</v>
      </c>
      <c r="D150" s="219" t="s">
        <v>159</v>
      </c>
      <c r="E150" s="220" t="s">
        <v>212</v>
      </c>
      <c r="F150" s="221" t="s">
        <v>213</v>
      </c>
      <c r="G150" s="222" t="s">
        <v>162</v>
      </c>
      <c r="H150" s="223">
        <v>1</v>
      </c>
      <c r="I150" s="224"/>
      <c r="J150" s="225"/>
      <c r="K150" s="226">
        <f>ROUND(P150*H150,2)</f>
        <v>0</v>
      </c>
      <c r="L150" s="221" t="s">
        <v>1</v>
      </c>
      <c r="M150" s="227"/>
      <c r="N150" s="228" t="s">
        <v>1</v>
      </c>
      <c r="O150" s="229" t="s">
        <v>56</v>
      </c>
      <c r="P150" s="230">
        <f>I150+J150</f>
        <v>0</v>
      </c>
      <c r="Q150" s="230">
        <f>ROUND(I150*H150,2)</f>
        <v>0</v>
      </c>
      <c r="R150" s="230">
        <f>ROUND(J150*H150,2)</f>
        <v>0</v>
      </c>
      <c r="S150" s="90"/>
      <c r="T150" s="231">
        <f>S150*H150</f>
        <v>0</v>
      </c>
      <c r="U150" s="231">
        <v>0</v>
      </c>
      <c r="V150" s="231">
        <f>U150*H150</f>
        <v>0</v>
      </c>
      <c r="W150" s="231">
        <v>0</v>
      </c>
      <c r="X150" s="232">
        <f>W150*H150</f>
        <v>0</v>
      </c>
      <c r="Y150" s="37"/>
      <c r="Z150" s="37"/>
      <c r="AA150" s="37"/>
      <c r="AB150" s="37"/>
      <c r="AC150" s="37"/>
      <c r="AD150" s="37"/>
      <c r="AE150" s="37"/>
      <c r="AR150" s="233" t="s">
        <v>163</v>
      </c>
      <c r="AT150" s="233" t="s">
        <v>159</v>
      </c>
      <c r="AU150" s="233" t="s">
        <v>93</v>
      </c>
      <c r="AY150" s="11" t="s">
        <v>164</v>
      </c>
      <c r="BE150" s="149">
        <f>IF(O150="základní",K150,0)</f>
        <v>0</v>
      </c>
      <c r="BF150" s="149">
        <f>IF(O150="snížená",K150,0)</f>
        <v>0</v>
      </c>
      <c r="BG150" s="149">
        <f>IF(O150="zákl. přenesená",K150,0)</f>
        <v>0</v>
      </c>
      <c r="BH150" s="149">
        <f>IF(O150="sníž. přenesená",K150,0)</f>
        <v>0</v>
      </c>
      <c r="BI150" s="149">
        <f>IF(O150="nulová",K150,0)</f>
        <v>0</v>
      </c>
      <c r="BJ150" s="11" t="s">
        <v>100</v>
      </c>
      <c r="BK150" s="149">
        <f>ROUND(P150*H150,2)</f>
        <v>0</v>
      </c>
      <c r="BL150" s="11" t="s">
        <v>165</v>
      </c>
      <c r="BM150" s="233" t="s">
        <v>214</v>
      </c>
    </row>
    <row r="151" s="2" customFormat="1">
      <c r="A151" s="37"/>
      <c r="B151" s="38"/>
      <c r="C151" s="39"/>
      <c r="D151" s="234" t="s">
        <v>167</v>
      </c>
      <c r="E151" s="39"/>
      <c r="F151" s="235" t="s">
        <v>215</v>
      </c>
      <c r="G151" s="39"/>
      <c r="H151" s="39"/>
      <c r="I151" s="204"/>
      <c r="J151" s="204"/>
      <c r="K151" s="39"/>
      <c r="L151" s="39"/>
      <c r="M151" s="40"/>
      <c r="N151" s="236"/>
      <c r="O151" s="237"/>
      <c r="P151" s="90"/>
      <c r="Q151" s="90"/>
      <c r="R151" s="90"/>
      <c r="S151" s="90"/>
      <c r="T151" s="90"/>
      <c r="U151" s="90"/>
      <c r="V151" s="90"/>
      <c r="W151" s="90"/>
      <c r="X151" s="91"/>
      <c r="Y151" s="37"/>
      <c r="Z151" s="37"/>
      <c r="AA151" s="37"/>
      <c r="AB151" s="37"/>
      <c r="AC151" s="37"/>
      <c r="AD151" s="37"/>
      <c r="AE151" s="37"/>
      <c r="AT151" s="11" t="s">
        <v>167</v>
      </c>
      <c r="AU151" s="11" t="s">
        <v>93</v>
      </c>
    </row>
    <row r="152" s="2" customFormat="1" ht="24.15" customHeight="1">
      <c r="A152" s="37"/>
      <c r="B152" s="38"/>
      <c r="C152" s="219" t="s">
        <v>216</v>
      </c>
      <c r="D152" s="219" t="s">
        <v>159</v>
      </c>
      <c r="E152" s="220" t="s">
        <v>217</v>
      </c>
      <c r="F152" s="221" t="s">
        <v>218</v>
      </c>
      <c r="G152" s="222" t="s">
        <v>162</v>
      </c>
      <c r="H152" s="223">
        <v>1</v>
      </c>
      <c r="I152" s="224"/>
      <c r="J152" s="225"/>
      <c r="K152" s="226">
        <f>ROUND(P152*H152,2)</f>
        <v>0</v>
      </c>
      <c r="L152" s="221" t="s">
        <v>1</v>
      </c>
      <c r="M152" s="227"/>
      <c r="N152" s="228" t="s">
        <v>1</v>
      </c>
      <c r="O152" s="229" t="s">
        <v>56</v>
      </c>
      <c r="P152" s="230">
        <f>I152+J152</f>
        <v>0</v>
      </c>
      <c r="Q152" s="230">
        <f>ROUND(I152*H152,2)</f>
        <v>0</v>
      </c>
      <c r="R152" s="230">
        <f>ROUND(J152*H152,2)</f>
        <v>0</v>
      </c>
      <c r="S152" s="90"/>
      <c r="T152" s="231">
        <f>S152*H152</f>
        <v>0</v>
      </c>
      <c r="U152" s="231">
        <v>0</v>
      </c>
      <c r="V152" s="231">
        <f>U152*H152</f>
        <v>0</v>
      </c>
      <c r="W152" s="231">
        <v>0</v>
      </c>
      <c r="X152" s="232">
        <f>W152*H152</f>
        <v>0</v>
      </c>
      <c r="Y152" s="37"/>
      <c r="Z152" s="37"/>
      <c r="AA152" s="37"/>
      <c r="AB152" s="37"/>
      <c r="AC152" s="37"/>
      <c r="AD152" s="37"/>
      <c r="AE152" s="37"/>
      <c r="AR152" s="233" t="s">
        <v>163</v>
      </c>
      <c r="AT152" s="233" t="s">
        <v>159</v>
      </c>
      <c r="AU152" s="233" t="s">
        <v>93</v>
      </c>
      <c r="AY152" s="11" t="s">
        <v>164</v>
      </c>
      <c r="BE152" s="149">
        <f>IF(O152="základní",K152,0)</f>
        <v>0</v>
      </c>
      <c r="BF152" s="149">
        <f>IF(O152="snížená",K152,0)</f>
        <v>0</v>
      </c>
      <c r="BG152" s="149">
        <f>IF(O152="zákl. přenesená",K152,0)</f>
        <v>0</v>
      </c>
      <c r="BH152" s="149">
        <f>IF(O152="sníž. přenesená",K152,0)</f>
        <v>0</v>
      </c>
      <c r="BI152" s="149">
        <f>IF(O152="nulová",K152,0)</f>
        <v>0</v>
      </c>
      <c r="BJ152" s="11" t="s">
        <v>100</v>
      </c>
      <c r="BK152" s="149">
        <f>ROUND(P152*H152,2)</f>
        <v>0</v>
      </c>
      <c r="BL152" s="11" t="s">
        <v>165</v>
      </c>
      <c r="BM152" s="233" t="s">
        <v>219</v>
      </c>
    </row>
    <row r="153" s="2" customFormat="1" ht="24.15" customHeight="1">
      <c r="A153" s="37"/>
      <c r="B153" s="38"/>
      <c r="C153" s="219" t="s">
        <v>220</v>
      </c>
      <c r="D153" s="219" t="s">
        <v>159</v>
      </c>
      <c r="E153" s="220" t="s">
        <v>221</v>
      </c>
      <c r="F153" s="221" t="s">
        <v>222</v>
      </c>
      <c r="G153" s="222" t="s">
        <v>162</v>
      </c>
      <c r="H153" s="223">
        <v>1</v>
      </c>
      <c r="I153" s="224"/>
      <c r="J153" s="225"/>
      <c r="K153" s="226">
        <f>ROUND(P153*H153,2)</f>
        <v>0</v>
      </c>
      <c r="L153" s="221" t="s">
        <v>1</v>
      </c>
      <c r="M153" s="227"/>
      <c r="N153" s="228" t="s">
        <v>1</v>
      </c>
      <c r="O153" s="229" t="s">
        <v>56</v>
      </c>
      <c r="P153" s="230">
        <f>I153+J153</f>
        <v>0</v>
      </c>
      <c r="Q153" s="230">
        <f>ROUND(I153*H153,2)</f>
        <v>0</v>
      </c>
      <c r="R153" s="230">
        <f>ROUND(J153*H153,2)</f>
        <v>0</v>
      </c>
      <c r="S153" s="90"/>
      <c r="T153" s="231">
        <f>S153*H153</f>
        <v>0</v>
      </c>
      <c r="U153" s="231">
        <v>0</v>
      </c>
      <c r="V153" s="231">
        <f>U153*H153</f>
        <v>0</v>
      </c>
      <c r="W153" s="231">
        <v>0</v>
      </c>
      <c r="X153" s="232">
        <f>W153*H153</f>
        <v>0</v>
      </c>
      <c r="Y153" s="37"/>
      <c r="Z153" s="37"/>
      <c r="AA153" s="37"/>
      <c r="AB153" s="37"/>
      <c r="AC153" s="37"/>
      <c r="AD153" s="37"/>
      <c r="AE153" s="37"/>
      <c r="AR153" s="233" t="s">
        <v>163</v>
      </c>
      <c r="AT153" s="233" t="s">
        <v>159</v>
      </c>
      <c r="AU153" s="233" t="s">
        <v>93</v>
      </c>
      <c r="AY153" s="11" t="s">
        <v>164</v>
      </c>
      <c r="BE153" s="149">
        <f>IF(O153="základní",K153,0)</f>
        <v>0</v>
      </c>
      <c r="BF153" s="149">
        <f>IF(O153="snížená",K153,0)</f>
        <v>0</v>
      </c>
      <c r="BG153" s="149">
        <f>IF(O153="zákl. přenesená",K153,0)</f>
        <v>0</v>
      </c>
      <c r="BH153" s="149">
        <f>IF(O153="sníž. přenesená",K153,0)</f>
        <v>0</v>
      </c>
      <c r="BI153" s="149">
        <f>IF(O153="nulová",K153,0)</f>
        <v>0</v>
      </c>
      <c r="BJ153" s="11" t="s">
        <v>100</v>
      </c>
      <c r="BK153" s="149">
        <f>ROUND(P153*H153,2)</f>
        <v>0</v>
      </c>
      <c r="BL153" s="11" t="s">
        <v>165</v>
      </c>
      <c r="BM153" s="233" t="s">
        <v>223</v>
      </c>
    </row>
    <row r="154" s="2" customFormat="1" ht="24.15" customHeight="1">
      <c r="A154" s="37"/>
      <c r="B154" s="38"/>
      <c r="C154" s="219" t="s">
        <v>224</v>
      </c>
      <c r="D154" s="219" t="s">
        <v>159</v>
      </c>
      <c r="E154" s="220" t="s">
        <v>225</v>
      </c>
      <c r="F154" s="221" t="s">
        <v>226</v>
      </c>
      <c r="G154" s="222" t="s">
        <v>171</v>
      </c>
      <c r="H154" s="223">
        <v>1</v>
      </c>
      <c r="I154" s="224"/>
      <c r="J154" s="225"/>
      <c r="K154" s="226">
        <f>ROUND(P154*H154,2)</f>
        <v>0</v>
      </c>
      <c r="L154" s="221" t="s">
        <v>1</v>
      </c>
      <c r="M154" s="227"/>
      <c r="N154" s="228" t="s">
        <v>1</v>
      </c>
      <c r="O154" s="229" t="s">
        <v>56</v>
      </c>
      <c r="P154" s="230">
        <f>I154+J154</f>
        <v>0</v>
      </c>
      <c r="Q154" s="230">
        <f>ROUND(I154*H154,2)</f>
        <v>0</v>
      </c>
      <c r="R154" s="230">
        <f>ROUND(J154*H154,2)</f>
        <v>0</v>
      </c>
      <c r="S154" s="90"/>
      <c r="T154" s="231">
        <f>S154*H154</f>
        <v>0</v>
      </c>
      <c r="U154" s="231">
        <v>0</v>
      </c>
      <c r="V154" s="231">
        <f>U154*H154</f>
        <v>0</v>
      </c>
      <c r="W154" s="231">
        <v>0</v>
      </c>
      <c r="X154" s="232">
        <f>W154*H154</f>
        <v>0</v>
      </c>
      <c r="Y154" s="37"/>
      <c r="Z154" s="37"/>
      <c r="AA154" s="37"/>
      <c r="AB154" s="37"/>
      <c r="AC154" s="37"/>
      <c r="AD154" s="37"/>
      <c r="AE154" s="37"/>
      <c r="AR154" s="233" t="s">
        <v>163</v>
      </c>
      <c r="AT154" s="233" t="s">
        <v>159</v>
      </c>
      <c r="AU154" s="233" t="s">
        <v>93</v>
      </c>
      <c r="AY154" s="11" t="s">
        <v>164</v>
      </c>
      <c r="BE154" s="149">
        <f>IF(O154="základní",K154,0)</f>
        <v>0</v>
      </c>
      <c r="BF154" s="149">
        <f>IF(O154="snížená",K154,0)</f>
        <v>0</v>
      </c>
      <c r="BG154" s="149">
        <f>IF(O154="zákl. přenesená",K154,0)</f>
        <v>0</v>
      </c>
      <c r="BH154" s="149">
        <f>IF(O154="sníž. přenesená",K154,0)</f>
        <v>0</v>
      </c>
      <c r="BI154" s="149">
        <f>IF(O154="nulová",K154,0)</f>
        <v>0</v>
      </c>
      <c r="BJ154" s="11" t="s">
        <v>100</v>
      </c>
      <c r="BK154" s="149">
        <f>ROUND(P154*H154,2)</f>
        <v>0</v>
      </c>
      <c r="BL154" s="11" t="s">
        <v>165</v>
      </c>
      <c r="BM154" s="233" t="s">
        <v>227</v>
      </c>
    </row>
    <row r="155" s="2" customFormat="1">
      <c r="A155" s="37"/>
      <c r="B155" s="38"/>
      <c r="C155" s="39"/>
      <c r="D155" s="234" t="s">
        <v>167</v>
      </c>
      <c r="E155" s="39"/>
      <c r="F155" s="235" t="s">
        <v>228</v>
      </c>
      <c r="G155" s="39"/>
      <c r="H155" s="39"/>
      <c r="I155" s="204"/>
      <c r="J155" s="204"/>
      <c r="K155" s="39"/>
      <c r="L155" s="39"/>
      <c r="M155" s="40"/>
      <c r="N155" s="236"/>
      <c r="O155" s="237"/>
      <c r="P155" s="90"/>
      <c r="Q155" s="90"/>
      <c r="R155" s="90"/>
      <c r="S155" s="90"/>
      <c r="T155" s="90"/>
      <c r="U155" s="90"/>
      <c r="V155" s="90"/>
      <c r="W155" s="90"/>
      <c r="X155" s="91"/>
      <c r="Y155" s="37"/>
      <c r="Z155" s="37"/>
      <c r="AA155" s="37"/>
      <c r="AB155" s="37"/>
      <c r="AC155" s="37"/>
      <c r="AD155" s="37"/>
      <c r="AE155" s="37"/>
      <c r="AT155" s="11" t="s">
        <v>167</v>
      </c>
      <c r="AU155" s="11" t="s">
        <v>93</v>
      </c>
    </row>
    <row r="156" s="2" customFormat="1" ht="14.4" customHeight="1">
      <c r="A156" s="37"/>
      <c r="B156" s="38"/>
      <c r="C156" s="219" t="s">
        <v>9</v>
      </c>
      <c r="D156" s="219" t="s">
        <v>159</v>
      </c>
      <c r="E156" s="220" t="s">
        <v>229</v>
      </c>
      <c r="F156" s="221" t="s">
        <v>230</v>
      </c>
      <c r="G156" s="222" t="s">
        <v>162</v>
      </c>
      <c r="H156" s="223">
        <v>4</v>
      </c>
      <c r="I156" s="224"/>
      <c r="J156" s="225"/>
      <c r="K156" s="226">
        <f>ROUND(P156*H156,2)</f>
        <v>0</v>
      </c>
      <c r="L156" s="221" t="s">
        <v>1</v>
      </c>
      <c r="M156" s="227"/>
      <c r="N156" s="228" t="s">
        <v>1</v>
      </c>
      <c r="O156" s="229" t="s">
        <v>56</v>
      </c>
      <c r="P156" s="230">
        <f>I156+J156</f>
        <v>0</v>
      </c>
      <c r="Q156" s="230">
        <f>ROUND(I156*H156,2)</f>
        <v>0</v>
      </c>
      <c r="R156" s="230">
        <f>ROUND(J156*H156,2)</f>
        <v>0</v>
      </c>
      <c r="S156" s="90"/>
      <c r="T156" s="231">
        <f>S156*H156</f>
        <v>0</v>
      </c>
      <c r="U156" s="231">
        <v>0</v>
      </c>
      <c r="V156" s="231">
        <f>U156*H156</f>
        <v>0</v>
      </c>
      <c r="W156" s="231">
        <v>0</v>
      </c>
      <c r="X156" s="232">
        <f>W156*H156</f>
        <v>0</v>
      </c>
      <c r="Y156" s="37"/>
      <c r="Z156" s="37"/>
      <c r="AA156" s="37"/>
      <c r="AB156" s="37"/>
      <c r="AC156" s="37"/>
      <c r="AD156" s="37"/>
      <c r="AE156" s="37"/>
      <c r="AR156" s="233" t="s">
        <v>163</v>
      </c>
      <c r="AT156" s="233" t="s">
        <v>159</v>
      </c>
      <c r="AU156" s="233" t="s">
        <v>93</v>
      </c>
      <c r="AY156" s="11" t="s">
        <v>164</v>
      </c>
      <c r="BE156" s="149">
        <f>IF(O156="základní",K156,0)</f>
        <v>0</v>
      </c>
      <c r="BF156" s="149">
        <f>IF(O156="snížená",K156,0)</f>
        <v>0</v>
      </c>
      <c r="BG156" s="149">
        <f>IF(O156="zákl. přenesená",K156,0)</f>
        <v>0</v>
      </c>
      <c r="BH156" s="149">
        <f>IF(O156="sníž. přenesená",K156,0)</f>
        <v>0</v>
      </c>
      <c r="BI156" s="149">
        <f>IF(O156="nulová",K156,0)</f>
        <v>0</v>
      </c>
      <c r="BJ156" s="11" t="s">
        <v>100</v>
      </c>
      <c r="BK156" s="149">
        <f>ROUND(P156*H156,2)</f>
        <v>0</v>
      </c>
      <c r="BL156" s="11" t="s">
        <v>165</v>
      </c>
      <c r="BM156" s="233" t="s">
        <v>231</v>
      </c>
    </row>
    <row r="157" s="2" customFormat="1">
      <c r="A157" s="37"/>
      <c r="B157" s="38"/>
      <c r="C157" s="39"/>
      <c r="D157" s="234" t="s">
        <v>167</v>
      </c>
      <c r="E157" s="39"/>
      <c r="F157" s="235" t="s">
        <v>232</v>
      </c>
      <c r="G157" s="39"/>
      <c r="H157" s="39"/>
      <c r="I157" s="204"/>
      <c r="J157" s="204"/>
      <c r="K157" s="39"/>
      <c r="L157" s="39"/>
      <c r="M157" s="40"/>
      <c r="N157" s="236"/>
      <c r="O157" s="237"/>
      <c r="P157" s="90"/>
      <c r="Q157" s="90"/>
      <c r="R157" s="90"/>
      <c r="S157" s="90"/>
      <c r="T157" s="90"/>
      <c r="U157" s="90"/>
      <c r="V157" s="90"/>
      <c r="W157" s="90"/>
      <c r="X157" s="91"/>
      <c r="Y157" s="37"/>
      <c r="Z157" s="37"/>
      <c r="AA157" s="37"/>
      <c r="AB157" s="37"/>
      <c r="AC157" s="37"/>
      <c r="AD157" s="37"/>
      <c r="AE157" s="37"/>
      <c r="AT157" s="11" t="s">
        <v>167</v>
      </c>
      <c r="AU157" s="11" t="s">
        <v>93</v>
      </c>
    </row>
    <row r="158" s="2" customFormat="1" ht="24.15" customHeight="1">
      <c r="A158" s="37"/>
      <c r="B158" s="38"/>
      <c r="C158" s="219" t="s">
        <v>233</v>
      </c>
      <c r="D158" s="219" t="s">
        <v>159</v>
      </c>
      <c r="E158" s="220" t="s">
        <v>234</v>
      </c>
      <c r="F158" s="221" t="s">
        <v>235</v>
      </c>
      <c r="G158" s="222" t="s">
        <v>171</v>
      </c>
      <c r="H158" s="223">
        <v>6</v>
      </c>
      <c r="I158" s="224"/>
      <c r="J158" s="225"/>
      <c r="K158" s="226">
        <f>ROUND(P158*H158,2)</f>
        <v>0</v>
      </c>
      <c r="L158" s="221" t="s">
        <v>1</v>
      </c>
      <c r="M158" s="227"/>
      <c r="N158" s="228" t="s">
        <v>1</v>
      </c>
      <c r="O158" s="229" t="s">
        <v>56</v>
      </c>
      <c r="P158" s="230">
        <f>I158+J158</f>
        <v>0</v>
      </c>
      <c r="Q158" s="230">
        <f>ROUND(I158*H158,2)</f>
        <v>0</v>
      </c>
      <c r="R158" s="230">
        <f>ROUND(J158*H158,2)</f>
        <v>0</v>
      </c>
      <c r="S158" s="90"/>
      <c r="T158" s="231">
        <f>S158*H158</f>
        <v>0</v>
      </c>
      <c r="U158" s="231">
        <v>0</v>
      </c>
      <c r="V158" s="231">
        <f>U158*H158</f>
        <v>0</v>
      </c>
      <c r="W158" s="231">
        <v>0</v>
      </c>
      <c r="X158" s="232">
        <f>W158*H158</f>
        <v>0</v>
      </c>
      <c r="Y158" s="37"/>
      <c r="Z158" s="37"/>
      <c r="AA158" s="37"/>
      <c r="AB158" s="37"/>
      <c r="AC158" s="37"/>
      <c r="AD158" s="37"/>
      <c r="AE158" s="37"/>
      <c r="AR158" s="233" t="s">
        <v>163</v>
      </c>
      <c r="AT158" s="233" t="s">
        <v>159</v>
      </c>
      <c r="AU158" s="233" t="s">
        <v>93</v>
      </c>
      <c r="AY158" s="11" t="s">
        <v>164</v>
      </c>
      <c r="BE158" s="149">
        <f>IF(O158="základní",K158,0)</f>
        <v>0</v>
      </c>
      <c r="BF158" s="149">
        <f>IF(O158="snížená",K158,0)</f>
        <v>0</v>
      </c>
      <c r="BG158" s="149">
        <f>IF(O158="zákl. přenesená",K158,0)</f>
        <v>0</v>
      </c>
      <c r="BH158" s="149">
        <f>IF(O158="sníž. přenesená",K158,0)</f>
        <v>0</v>
      </c>
      <c r="BI158" s="149">
        <f>IF(O158="nulová",K158,0)</f>
        <v>0</v>
      </c>
      <c r="BJ158" s="11" t="s">
        <v>100</v>
      </c>
      <c r="BK158" s="149">
        <f>ROUND(P158*H158,2)</f>
        <v>0</v>
      </c>
      <c r="BL158" s="11" t="s">
        <v>165</v>
      </c>
      <c r="BM158" s="233" t="s">
        <v>236</v>
      </c>
    </row>
    <row r="159" s="2" customFormat="1">
      <c r="A159" s="37"/>
      <c r="B159" s="38"/>
      <c r="C159" s="39"/>
      <c r="D159" s="234" t="s">
        <v>167</v>
      </c>
      <c r="E159" s="39"/>
      <c r="F159" s="235" t="s">
        <v>237</v>
      </c>
      <c r="G159" s="39"/>
      <c r="H159" s="39"/>
      <c r="I159" s="204"/>
      <c r="J159" s="204"/>
      <c r="K159" s="39"/>
      <c r="L159" s="39"/>
      <c r="M159" s="40"/>
      <c r="N159" s="236"/>
      <c r="O159" s="237"/>
      <c r="P159" s="90"/>
      <c r="Q159" s="90"/>
      <c r="R159" s="90"/>
      <c r="S159" s="90"/>
      <c r="T159" s="90"/>
      <c r="U159" s="90"/>
      <c r="V159" s="90"/>
      <c r="W159" s="90"/>
      <c r="X159" s="91"/>
      <c r="Y159" s="37"/>
      <c r="Z159" s="37"/>
      <c r="AA159" s="37"/>
      <c r="AB159" s="37"/>
      <c r="AC159" s="37"/>
      <c r="AD159" s="37"/>
      <c r="AE159" s="37"/>
      <c r="AT159" s="11" t="s">
        <v>167</v>
      </c>
      <c r="AU159" s="11" t="s">
        <v>93</v>
      </c>
    </row>
    <row r="160" s="2" customFormat="1" ht="14.4" customHeight="1">
      <c r="A160" s="37"/>
      <c r="B160" s="38"/>
      <c r="C160" s="219" t="s">
        <v>238</v>
      </c>
      <c r="D160" s="219" t="s">
        <v>159</v>
      </c>
      <c r="E160" s="220" t="s">
        <v>239</v>
      </c>
      <c r="F160" s="221" t="s">
        <v>240</v>
      </c>
      <c r="G160" s="222" t="s">
        <v>162</v>
      </c>
      <c r="H160" s="223">
        <v>8</v>
      </c>
      <c r="I160" s="224"/>
      <c r="J160" s="225"/>
      <c r="K160" s="226">
        <f>ROUND(P160*H160,2)</f>
        <v>0</v>
      </c>
      <c r="L160" s="221" t="s">
        <v>1</v>
      </c>
      <c r="M160" s="227"/>
      <c r="N160" s="228" t="s">
        <v>1</v>
      </c>
      <c r="O160" s="229" t="s">
        <v>56</v>
      </c>
      <c r="P160" s="230">
        <f>I160+J160</f>
        <v>0</v>
      </c>
      <c r="Q160" s="230">
        <f>ROUND(I160*H160,2)</f>
        <v>0</v>
      </c>
      <c r="R160" s="230">
        <f>ROUND(J160*H160,2)</f>
        <v>0</v>
      </c>
      <c r="S160" s="90"/>
      <c r="T160" s="231">
        <f>S160*H160</f>
        <v>0</v>
      </c>
      <c r="U160" s="231">
        <v>0</v>
      </c>
      <c r="V160" s="231">
        <f>U160*H160</f>
        <v>0</v>
      </c>
      <c r="W160" s="231">
        <v>0</v>
      </c>
      <c r="X160" s="232">
        <f>W160*H160</f>
        <v>0</v>
      </c>
      <c r="Y160" s="37"/>
      <c r="Z160" s="37"/>
      <c r="AA160" s="37"/>
      <c r="AB160" s="37"/>
      <c r="AC160" s="37"/>
      <c r="AD160" s="37"/>
      <c r="AE160" s="37"/>
      <c r="AR160" s="233" t="s">
        <v>163</v>
      </c>
      <c r="AT160" s="233" t="s">
        <v>159</v>
      </c>
      <c r="AU160" s="233" t="s">
        <v>93</v>
      </c>
      <c r="AY160" s="11" t="s">
        <v>164</v>
      </c>
      <c r="BE160" s="149">
        <f>IF(O160="základní",K160,0)</f>
        <v>0</v>
      </c>
      <c r="BF160" s="149">
        <f>IF(O160="snížená",K160,0)</f>
        <v>0</v>
      </c>
      <c r="BG160" s="149">
        <f>IF(O160="zákl. přenesená",K160,0)</f>
        <v>0</v>
      </c>
      <c r="BH160" s="149">
        <f>IF(O160="sníž. přenesená",K160,0)</f>
        <v>0</v>
      </c>
      <c r="BI160" s="149">
        <f>IF(O160="nulová",K160,0)</f>
        <v>0</v>
      </c>
      <c r="BJ160" s="11" t="s">
        <v>100</v>
      </c>
      <c r="BK160" s="149">
        <f>ROUND(P160*H160,2)</f>
        <v>0</v>
      </c>
      <c r="BL160" s="11" t="s">
        <v>165</v>
      </c>
      <c r="BM160" s="233" t="s">
        <v>241</v>
      </c>
    </row>
    <row r="161" s="2" customFormat="1">
      <c r="A161" s="37"/>
      <c r="B161" s="38"/>
      <c r="C161" s="39"/>
      <c r="D161" s="234" t="s">
        <v>167</v>
      </c>
      <c r="E161" s="39"/>
      <c r="F161" s="235" t="s">
        <v>242</v>
      </c>
      <c r="G161" s="39"/>
      <c r="H161" s="39"/>
      <c r="I161" s="204"/>
      <c r="J161" s="204"/>
      <c r="K161" s="39"/>
      <c r="L161" s="39"/>
      <c r="M161" s="40"/>
      <c r="N161" s="236"/>
      <c r="O161" s="237"/>
      <c r="P161" s="90"/>
      <c r="Q161" s="90"/>
      <c r="R161" s="90"/>
      <c r="S161" s="90"/>
      <c r="T161" s="90"/>
      <c r="U161" s="90"/>
      <c r="V161" s="90"/>
      <c r="W161" s="90"/>
      <c r="X161" s="91"/>
      <c r="Y161" s="37"/>
      <c r="Z161" s="37"/>
      <c r="AA161" s="37"/>
      <c r="AB161" s="37"/>
      <c r="AC161" s="37"/>
      <c r="AD161" s="37"/>
      <c r="AE161" s="37"/>
      <c r="AT161" s="11" t="s">
        <v>167</v>
      </c>
      <c r="AU161" s="11" t="s">
        <v>93</v>
      </c>
    </row>
    <row r="162" s="2" customFormat="1" ht="14.4" customHeight="1">
      <c r="A162" s="37"/>
      <c r="B162" s="38"/>
      <c r="C162" s="219" t="s">
        <v>243</v>
      </c>
      <c r="D162" s="219" t="s">
        <v>159</v>
      </c>
      <c r="E162" s="220" t="s">
        <v>244</v>
      </c>
      <c r="F162" s="221" t="s">
        <v>245</v>
      </c>
      <c r="G162" s="222" t="s">
        <v>162</v>
      </c>
      <c r="H162" s="223">
        <v>4</v>
      </c>
      <c r="I162" s="224"/>
      <c r="J162" s="225"/>
      <c r="K162" s="226">
        <f>ROUND(P162*H162,2)</f>
        <v>0</v>
      </c>
      <c r="L162" s="221" t="s">
        <v>1</v>
      </c>
      <c r="M162" s="227"/>
      <c r="N162" s="228" t="s">
        <v>1</v>
      </c>
      <c r="O162" s="229" t="s">
        <v>56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0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7"/>
      <c r="Z162" s="37"/>
      <c r="AA162" s="37"/>
      <c r="AB162" s="37"/>
      <c r="AC162" s="37"/>
      <c r="AD162" s="37"/>
      <c r="AE162" s="37"/>
      <c r="AR162" s="233" t="s">
        <v>163</v>
      </c>
      <c r="AT162" s="233" t="s">
        <v>159</v>
      </c>
      <c r="AU162" s="233" t="s">
        <v>93</v>
      </c>
      <c r="AY162" s="11" t="s">
        <v>164</v>
      </c>
      <c r="BE162" s="149">
        <f>IF(O162="základní",K162,0)</f>
        <v>0</v>
      </c>
      <c r="BF162" s="149">
        <f>IF(O162="snížená",K162,0)</f>
        <v>0</v>
      </c>
      <c r="BG162" s="149">
        <f>IF(O162="zákl. přenesená",K162,0)</f>
        <v>0</v>
      </c>
      <c r="BH162" s="149">
        <f>IF(O162="sníž. přenesená",K162,0)</f>
        <v>0</v>
      </c>
      <c r="BI162" s="149">
        <f>IF(O162="nulová",K162,0)</f>
        <v>0</v>
      </c>
      <c r="BJ162" s="11" t="s">
        <v>100</v>
      </c>
      <c r="BK162" s="149">
        <f>ROUND(P162*H162,2)</f>
        <v>0</v>
      </c>
      <c r="BL162" s="11" t="s">
        <v>165</v>
      </c>
      <c r="BM162" s="233" t="s">
        <v>246</v>
      </c>
    </row>
    <row r="163" s="2" customFormat="1" ht="14.4" customHeight="1">
      <c r="A163" s="37"/>
      <c r="B163" s="38"/>
      <c r="C163" s="219" t="s">
        <v>247</v>
      </c>
      <c r="D163" s="219" t="s">
        <v>159</v>
      </c>
      <c r="E163" s="220" t="s">
        <v>248</v>
      </c>
      <c r="F163" s="221" t="s">
        <v>249</v>
      </c>
      <c r="G163" s="222" t="s">
        <v>162</v>
      </c>
      <c r="H163" s="223">
        <v>8</v>
      </c>
      <c r="I163" s="224"/>
      <c r="J163" s="225"/>
      <c r="K163" s="226">
        <f>ROUND(P163*H163,2)</f>
        <v>0</v>
      </c>
      <c r="L163" s="221" t="s">
        <v>1</v>
      </c>
      <c r="M163" s="227"/>
      <c r="N163" s="228" t="s">
        <v>1</v>
      </c>
      <c r="O163" s="229" t="s">
        <v>56</v>
      </c>
      <c r="P163" s="230">
        <f>I163+J163</f>
        <v>0</v>
      </c>
      <c r="Q163" s="230">
        <f>ROUND(I163*H163,2)</f>
        <v>0</v>
      </c>
      <c r="R163" s="230">
        <f>ROUND(J163*H163,2)</f>
        <v>0</v>
      </c>
      <c r="S163" s="90"/>
      <c r="T163" s="231">
        <f>S163*H163</f>
        <v>0</v>
      </c>
      <c r="U163" s="231">
        <v>0</v>
      </c>
      <c r="V163" s="231">
        <f>U163*H163</f>
        <v>0</v>
      </c>
      <c r="W163" s="231">
        <v>0</v>
      </c>
      <c r="X163" s="232">
        <f>W163*H163</f>
        <v>0</v>
      </c>
      <c r="Y163" s="37"/>
      <c r="Z163" s="37"/>
      <c r="AA163" s="37"/>
      <c r="AB163" s="37"/>
      <c r="AC163" s="37"/>
      <c r="AD163" s="37"/>
      <c r="AE163" s="37"/>
      <c r="AR163" s="233" t="s">
        <v>163</v>
      </c>
      <c r="AT163" s="233" t="s">
        <v>159</v>
      </c>
      <c r="AU163" s="233" t="s">
        <v>93</v>
      </c>
      <c r="AY163" s="11" t="s">
        <v>164</v>
      </c>
      <c r="BE163" s="149">
        <f>IF(O163="základní",K163,0)</f>
        <v>0</v>
      </c>
      <c r="BF163" s="149">
        <f>IF(O163="snížená",K163,0)</f>
        <v>0</v>
      </c>
      <c r="BG163" s="149">
        <f>IF(O163="zákl. přenesená",K163,0)</f>
        <v>0</v>
      </c>
      <c r="BH163" s="149">
        <f>IF(O163="sníž. přenesená",K163,0)</f>
        <v>0</v>
      </c>
      <c r="BI163" s="149">
        <f>IF(O163="nulová",K163,0)</f>
        <v>0</v>
      </c>
      <c r="BJ163" s="11" t="s">
        <v>100</v>
      </c>
      <c r="BK163" s="149">
        <f>ROUND(P163*H163,2)</f>
        <v>0</v>
      </c>
      <c r="BL163" s="11" t="s">
        <v>165</v>
      </c>
      <c r="BM163" s="233" t="s">
        <v>250</v>
      </c>
    </row>
    <row r="164" s="2" customFormat="1" ht="14.4" customHeight="1">
      <c r="A164" s="37"/>
      <c r="B164" s="38"/>
      <c r="C164" s="219" t="s">
        <v>251</v>
      </c>
      <c r="D164" s="219" t="s">
        <v>159</v>
      </c>
      <c r="E164" s="220" t="s">
        <v>252</v>
      </c>
      <c r="F164" s="221" t="s">
        <v>253</v>
      </c>
      <c r="G164" s="222" t="s">
        <v>162</v>
      </c>
      <c r="H164" s="223">
        <v>4</v>
      </c>
      <c r="I164" s="224"/>
      <c r="J164" s="225"/>
      <c r="K164" s="226">
        <f>ROUND(P164*H164,2)</f>
        <v>0</v>
      </c>
      <c r="L164" s="221" t="s">
        <v>1</v>
      </c>
      <c r="M164" s="227"/>
      <c r="N164" s="228" t="s">
        <v>1</v>
      </c>
      <c r="O164" s="229" t="s">
        <v>56</v>
      </c>
      <c r="P164" s="230">
        <f>I164+J164</f>
        <v>0</v>
      </c>
      <c r="Q164" s="230">
        <f>ROUND(I164*H164,2)</f>
        <v>0</v>
      </c>
      <c r="R164" s="230">
        <f>ROUND(J164*H164,2)</f>
        <v>0</v>
      </c>
      <c r="S164" s="90"/>
      <c r="T164" s="231">
        <f>S164*H164</f>
        <v>0</v>
      </c>
      <c r="U164" s="231">
        <v>0</v>
      </c>
      <c r="V164" s="231">
        <f>U164*H164</f>
        <v>0</v>
      </c>
      <c r="W164" s="231">
        <v>0</v>
      </c>
      <c r="X164" s="232">
        <f>W164*H164</f>
        <v>0</v>
      </c>
      <c r="Y164" s="37"/>
      <c r="Z164" s="37"/>
      <c r="AA164" s="37"/>
      <c r="AB164" s="37"/>
      <c r="AC164" s="37"/>
      <c r="AD164" s="37"/>
      <c r="AE164" s="37"/>
      <c r="AR164" s="233" t="s">
        <v>163</v>
      </c>
      <c r="AT164" s="233" t="s">
        <v>159</v>
      </c>
      <c r="AU164" s="233" t="s">
        <v>93</v>
      </c>
      <c r="AY164" s="11" t="s">
        <v>164</v>
      </c>
      <c r="BE164" s="149">
        <f>IF(O164="základní",K164,0)</f>
        <v>0</v>
      </c>
      <c r="BF164" s="149">
        <f>IF(O164="snížená",K164,0)</f>
        <v>0</v>
      </c>
      <c r="BG164" s="149">
        <f>IF(O164="zákl. přenesená",K164,0)</f>
        <v>0</v>
      </c>
      <c r="BH164" s="149">
        <f>IF(O164="sníž. přenesená",K164,0)</f>
        <v>0</v>
      </c>
      <c r="BI164" s="149">
        <f>IF(O164="nulová",K164,0)</f>
        <v>0</v>
      </c>
      <c r="BJ164" s="11" t="s">
        <v>100</v>
      </c>
      <c r="BK164" s="149">
        <f>ROUND(P164*H164,2)</f>
        <v>0</v>
      </c>
      <c r="BL164" s="11" t="s">
        <v>165</v>
      </c>
      <c r="BM164" s="233" t="s">
        <v>254</v>
      </c>
    </row>
    <row r="165" s="2" customFormat="1">
      <c r="A165" s="37"/>
      <c r="B165" s="38"/>
      <c r="C165" s="39"/>
      <c r="D165" s="234" t="s">
        <v>167</v>
      </c>
      <c r="E165" s="39"/>
      <c r="F165" s="235" t="s">
        <v>255</v>
      </c>
      <c r="G165" s="39"/>
      <c r="H165" s="39"/>
      <c r="I165" s="204"/>
      <c r="J165" s="204"/>
      <c r="K165" s="39"/>
      <c r="L165" s="39"/>
      <c r="M165" s="40"/>
      <c r="N165" s="236"/>
      <c r="O165" s="237"/>
      <c r="P165" s="90"/>
      <c r="Q165" s="90"/>
      <c r="R165" s="90"/>
      <c r="S165" s="90"/>
      <c r="T165" s="90"/>
      <c r="U165" s="90"/>
      <c r="V165" s="90"/>
      <c r="W165" s="90"/>
      <c r="X165" s="91"/>
      <c r="Y165" s="37"/>
      <c r="Z165" s="37"/>
      <c r="AA165" s="37"/>
      <c r="AB165" s="37"/>
      <c r="AC165" s="37"/>
      <c r="AD165" s="37"/>
      <c r="AE165" s="37"/>
      <c r="AT165" s="11" t="s">
        <v>167</v>
      </c>
      <c r="AU165" s="11" t="s">
        <v>93</v>
      </c>
    </row>
    <row r="166" s="2" customFormat="1" ht="24.15" customHeight="1">
      <c r="A166" s="37"/>
      <c r="B166" s="38"/>
      <c r="C166" s="219" t="s">
        <v>8</v>
      </c>
      <c r="D166" s="219" t="s">
        <v>159</v>
      </c>
      <c r="E166" s="220" t="s">
        <v>256</v>
      </c>
      <c r="F166" s="221" t="s">
        <v>257</v>
      </c>
      <c r="G166" s="222" t="s">
        <v>162</v>
      </c>
      <c r="H166" s="223">
        <v>20</v>
      </c>
      <c r="I166" s="224"/>
      <c r="J166" s="225"/>
      <c r="K166" s="226">
        <f>ROUND(P166*H166,2)</f>
        <v>0</v>
      </c>
      <c r="L166" s="221" t="s">
        <v>1</v>
      </c>
      <c r="M166" s="227"/>
      <c r="N166" s="228" t="s">
        <v>1</v>
      </c>
      <c r="O166" s="229" t="s">
        <v>56</v>
      </c>
      <c r="P166" s="230">
        <f>I166+J166</f>
        <v>0</v>
      </c>
      <c r="Q166" s="230">
        <f>ROUND(I166*H166,2)</f>
        <v>0</v>
      </c>
      <c r="R166" s="230">
        <f>ROUND(J166*H166,2)</f>
        <v>0</v>
      </c>
      <c r="S166" s="90"/>
      <c r="T166" s="231">
        <f>S166*H166</f>
        <v>0</v>
      </c>
      <c r="U166" s="231">
        <v>0</v>
      </c>
      <c r="V166" s="231">
        <f>U166*H166</f>
        <v>0</v>
      </c>
      <c r="W166" s="231">
        <v>0</v>
      </c>
      <c r="X166" s="232">
        <f>W166*H166</f>
        <v>0</v>
      </c>
      <c r="Y166" s="37"/>
      <c r="Z166" s="37"/>
      <c r="AA166" s="37"/>
      <c r="AB166" s="37"/>
      <c r="AC166" s="37"/>
      <c r="AD166" s="37"/>
      <c r="AE166" s="37"/>
      <c r="AR166" s="233" t="s">
        <v>163</v>
      </c>
      <c r="AT166" s="233" t="s">
        <v>159</v>
      </c>
      <c r="AU166" s="233" t="s">
        <v>93</v>
      </c>
      <c r="AY166" s="11" t="s">
        <v>164</v>
      </c>
      <c r="BE166" s="149">
        <f>IF(O166="základní",K166,0)</f>
        <v>0</v>
      </c>
      <c r="BF166" s="149">
        <f>IF(O166="snížená",K166,0)</f>
        <v>0</v>
      </c>
      <c r="BG166" s="149">
        <f>IF(O166="zákl. přenesená",K166,0)</f>
        <v>0</v>
      </c>
      <c r="BH166" s="149">
        <f>IF(O166="sníž. přenesená",K166,0)</f>
        <v>0</v>
      </c>
      <c r="BI166" s="149">
        <f>IF(O166="nulová",K166,0)</f>
        <v>0</v>
      </c>
      <c r="BJ166" s="11" t="s">
        <v>100</v>
      </c>
      <c r="BK166" s="149">
        <f>ROUND(P166*H166,2)</f>
        <v>0</v>
      </c>
      <c r="BL166" s="11" t="s">
        <v>165</v>
      </c>
      <c r="BM166" s="233" t="s">
        <v>258</v>
      </c>
    </row>
    <row r="167" s="2" customFormat="1">
      <c r="A167" s="37"/>
      <c r="B167" s="38"/>
      <c r="C167" s="39"/>
      <c r="D167" s="234" t="s">
        <v>167</v>
      </c>
      <c r="E167" s="39"/>
      <c r="F167" s="235" t="s">
        <v>259</v>
      </c>
      <c r="G167" s="39"/>
      <c r="H167" s="39"/>
      <c r="I167" s="204"/>
      <c r="J167" s="204"/>
      <c r="K167" s="39"/>
      <c r="L167" s="39"/>
      <c r="M167" s="40"/>
      <c r="N167" s="236"/>
      <c r="O167" s="237"/>
      <c r="P167" s="90"/>
      <c r="Q167" s="90"/>
      <c r="R167" s="90"/>
      <c r="S167" s="90"/>
      <c r="T167" s="90"/>
      <c r="U167" s="90"/>
      <c r="V167" s="90"/>
      <c r="W167" s="90"/>
      <c r="X167" s="91"/>
      <c r="Y167" s="37"/>
      <c r="Z167" s="37"/>
      <c r="AA167" s="37"/>
      <c r="AB167" s="37"/>
      <c r="AC167" s="37"/>
      <c r="AD167" s="37"/>
      <c r="AE167" s="37"/>
      <c r="AT167" s="11" t="s">
        <v>167</v>
      </c>
      <c r="AU167" s="11" t="s">
        <v>93</v>
      </c>
    </row>
    <row r="168" s="2" customFormat="1" ht="14.4" customHeight="1">
      <c r="A168" s="37"/>
      <c r="B168" s="38"/>
      <c r="C168" s="219" t="s">
        <v>260</v>
      </c>
      <c r="D168" s="219" t="s">
        <v>159</v>
      </c>
      <c r="E168" s="220" t="s">
        <v>261</v>
      </c>
      <c r="F168" s="221" t="s">
        <v>262</v>
      </c>
      <c r="G168" s="222" t="s">
        <v>162</v>
      </c>
      <c r="H168" s="223">
        <v>1</v>
      </c>
      <c r="I168" s="224"/>
      <c r="J168" s="225"/>
      <c r="K168" s="226">
        <f>ROUND(P168*H168,2)</f>
        <v>0</v>
      </c>
      <c r="L168" s="221" t="s">
        <v>1</v>
      </c>
      <c r="M168" s="227"/>
      <c r="N168" s="228" t="s">
        <v>1</v>
      </c>
      <c r="O168" s="229" t="s">
        <v>56</v>
      </c>
      <c r="P168" s="230">
        <f>I168+J168</f>
        <v>0</v>
      </c>
      <c r="Q168" s="230">
        <f>ROUND(I168*H168,2)</f>
        <v>0</v>
      </c>
      <c r="R168" s="230">
        <f>ROUND(J168*H168,2)</f>
        <v>0</v>
      </c>
      <c r="S168" s="90"/>
      <c r="T168" s="231">
        <f>S168*H168</f>
        <v>0</v>
      </c>
      <c r="U168" s="231">
        <v>0</v>
      </c>
      <c r="V168" s="231">
        <f>U168*H168</f>
        <v>0</v>
      </c>
      <c r="W168" s="231">
        <v>0</v>
      </c>
      <c r="X168" s="232">
        <f>W168*H168</f>
        <v>0</v>
      </c>
      <c r="Y168" s="37"/>
      <c r="Z168" s="37"/>
      <c r="AA168" s="37"/>
      <c r="AB168" s="37"/>
      <c r="AC168" s="37"/>
      <c r="AD168" s="37"/>
      <c r="AE168" s="37"/>
      <c r="AR168" s="233" t="s">
        <v>163</v>
      </c>
      <c r="AT168" s="233" t="s">
        <v>159</v>
      </c>
      <c r="AU168" s="233" t="s">
        <v>93</v>
      </c>
      <c r="AY168" s="11" t="s">
        <v>164</v>
      </c>
      <c r="BE168" s="149">
        <f>IF(O168="základní",K168,0)</f>
        <v>0</v>
      </c>
      <c r="BF168" s="149">
        <f>IF(O168="snížená",K168,0)</f>
        <v>0</v>
      </c>
      <c r="BG168" s="149">
        <f>IF(O168="zákl. přenesená",K168,0)</f>
        <v>0</v>
      </c>
      <c r="BH168" s="149">
        <f>IF(O168="sníž. přenesená",K168,0)</f>
        <v>0</v>
      </c>
      <c r="BI168" s="149">
        <f>IF(O168="nulová",K168,0)</f>
        <v>0</v>
      </c>
      <c r="BJ168" s="11" t="s">
        <v>100</v>
      </c>
      <c r="BK168" s="149">
        <f>ROUND(P168*H168,2)</f>
        <v>0</v>
      </c>
      <c r="BL168" s="11" t="s">
        <v>165</v>
      </c>
      <c r="BM168" s="233" t="s">
        <v>263</v>
      </c>
    </row>
    <row r="169" s="2" customFormat="1">
      <c r="A169" s="37"/>
      <c r="B169" s="38"/>
      <c r="C169" s="39"/>
      <c r="D169" s="234" t="s">
        <v>167</v>
      </c>
      <c r="E169" s="39"/>
      <c r="F169" s="235" t="s">
        <v>264</v>
      </c>
      <c r="G169" s="39"/>
      <c r="H169" s="39"/>
      <c r="I169" s="204"/>
      <c r="J169" s="204"/>
      <c r="K169" s="39"/>
      <c r="L169" s="39"/>
      <c r="M169" s="40"/>
      <c r="N169" s="236"/>
      <c r="O169" s="237"/>
      <c r="P169" s="90"/>
      <c r="Q169" s="90"/>
      <c r="R169" s="90"/>
      <c r="S169" s="90"/>
      <c r="T169" s="90"/>
      <c r="U169" s="90"/>
      <c r="V169" s="90"/>
      <c r="W169" s="90"/>
      <c r="X169" s="91"/>
      <c r="Y169" s="37"/>
      <c r="Z169" s="37"/>
      <c r="AA169" s="37"/>
      <c r="AB169" s="37"/>
      <c r="AC169" s="37"/>
      <c r="AD169" s="37"/>
      <c r="AE169" s="37"/>
      <c r="AT169" s="11" t="s">
        <v>167</v>
      </c>
      <c r="AU169" s="11" t="s">
        <v>93</v>
      </c>
    </row>
    <row r="170" s="2" customFormat="1" ht="24.15" customHeight="1">
      <c r="A170" s="37"/>
      <c r="B170" s="38"/>
      <c r="C170" s="219" t="s">
        <v>265</v>
      </c>
      <c r="D170" s="219" t="s">
        <v>159</v>
      </c>
      <c r="E170" s="220" t="s">
        <v>266</v>
      </c>
      <c r="F170" s="221" t="s">
        <v>267</v>
      </c>
      <c r="G170" s="222" t="s">
        <v>162</v>
      </c>
      <c r="H170" s="223">
        <v>1</v>
      </c>
      <c r="I170" s="224"/>
      <c r="J170" s="225"/>
      <c r="K170" s="226">
        <f>ROUND(P170*H170,2)</f>
        <v>0</v>
      </c>
      <c r="L170" s="221" t="s">
        <v>1</v>
      </c>
      <c r="M170" s="227"/>
      <c r="N170" s="228" t="s">
        <v>1</v>
      </c>
      <c r="O170" s="229" t="s">
        <v>56</v>
      </c>
      <c r="P170" s="230">
        <f>I170+J170</f>
        <v>0</v>
      </c>
      <c r="Q170" s="230">
        <f>ROUND(I170*H170,2)</f>
        <v>0</v>
      </c>
      <c r="R170" s="230">
        <f>ROUND(J170*H170,2)</f>
        <v>0</v>
      </c>
      <c r="S170" s="90"/>
      <c r="T170" s="231">
        <f>S170*H170</f>
        <v>0</v>
      </c>
      <c r="U170" s="231">
        <v>0</v>
      </c>
      <c r="V170" s="231">
        <f>U170*H170</f>
        <v>0</v>
      </c>
      <c r="W170" s="231">
        <v>0</v>
      </c>
      <c r="X170" s="232">
        <f>W170*H170</f>
        <v>0</v>
      </c>
      <c r="Y170" s="37"/>
      <c r="Z170" s="37"/>
      <c r="AA170" s="37"/>
      <c r="AB170" s="37"/>
      <c r="AC170" s="37"/>
      <c r="AD170" s="37"/>
      <c r="AE170" s="37"/>
      <c r="AR170" s="233" t="s">
        <v>163</v>
      </c>
      <c r="AT170" s="233" t="s">
        <v>159</v>
      </c>
      <c r="AU170" s="233" t="s">
        <v>93</v>
      </c>
      <c r="AY170" s="11" t="s">
        <v>164</v>
      </c>
      <c r="BE170" s="149">
        <f>IF(O170="základní",K170,0)</f>
        <v>0</v>
      </c>
      <c r="BF170" s="149">
        <f>IF(O170="snížená",K170,0)</f>
        <v>0</v>
      </c>
      <c r="BG170" s="149">
        <f>IF(O170="zákl. přenesená",K170,0)</f>
        <v>0</v>
      </c>
      <c r="BH170" s="149">
        <f>IF(O170="sníž. přenesená",K170,0)</f>
        <v>0</v>
      </c>
      <c r="BI170" s="149">
        <f>IF(O170="nulová",K170,0)</f>
        <v>0</v>
      </c>
      <c r="BJ170" s="11" t="s">
        <v>100</v>
      </c>
      <c r="BK170" s="149">
        <f>ROUND(P170*H170,2)</f>
        <v>0</v>
      </c>
      <c r="BL170" s="11" t="s">
        <v>165</v>
      </c>
      <c r="BM170" s="233" t="s">
        <v>268</v>
      </c>
    </row>
    <row r="171" s="2" customFormat="1">
      <c r="A171" s="37"/>
      <c r="B171" s="38"/>
      <c r="C171" s="39"/>
      <c r="D171" s="234" t="s">
        <v>167</v>
      </c>
      <c r="E171" s="39"/>
      <c r="F171" s="235" t="s">
        <v>269</v>
      </c>
      <c r="G171" s="39"/>
      <c r="H171" s="39"/>
      <c r="I171" s="204"/>
      <c r="J171" s="204"/>
      <c r="K171" s="39"/>
      <c r="L171" s="39"/>
      <c r="M171" s="40"/>
      <c r="N171" s="236"/>
      <c r="O171" s="237"/>
      <c r="P171" s="90"/>
      <c r="Q171" s="90"/>
      <c r="R171" s="90"/>
      <c r="S171" s="90"/>
      <c r="T171" s="90"/>
      <c r="U171" s="90"/>
      <c r="V171" s="90"/>
      <c r="W171" s="90"/>
      <c r="X171" s="91"/>
      <c r="Y171" s="37"/>
      <c r="Z171" s="37"/>
      <c r="AA171" s="37"/>
      <c r="AB171" s="37"/>
      <c r="AC171" s="37"/>
      <c r="AD171" s="37"/>
      <c r="AE171" s="37"/>
      <c r="AT171" s="11" t="s">
        <v>167</v>
      </c>
      <c r="AU171" s="11" t="s">
        <v>93</v>
      </c>
    </row>
    <row r="172" s="2" customFormat="1" ht="14.4" customHeight="1">
      <c r="A172" s="37"/>
      <c r="B172" s="38"/>
      <c r="C172" s="219" t="s">
        <v>270</v>
      </c>
      <c r="D172" s="219" t="s">
        <v>159</v>
      </c>
      <c r="E172" s="220" t="s">
        <v>271</v>
      </c>
      <c r="F172" s="221" t="s">
        <v>272</v>
      </c>
      <c r="G172" s="222" t="s">
        <v>162</v>
      </c>
      <c r="H172" s="223">
        <v>4</v>
      </c>
      <c r="I172" s="224"/>
      <c r="J172" s="225"/>
      <c r="K172" s="226">
        <f>ROUND(P172*H172,2)</f>
        <v>0</v>
      </c>
      <c r="L172" s="221" t="s">
        <v>1</v>
      </c>
      <c r="M172" s="227"/>
      <c r="N172" s="228" t="s">
        <v>1</v>
      </c>
      <c r="O172" s="229" t="s">
        <v>56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90"/>
      <c r="T172" s="231">
        <f>S172*H172</f>
        <v>0</v>
      </c>
      <c r="U172" s="231">
        <v>0</v>
      </c>
      <c r="V172" s="231">
        <f>U172*H172</f>
        <v>0</v>
      </c>
      <c r="W172" s="231">
        <v>0</v>
      </c>
      <c r="X172" s="232">
        <f>W172*H172</f>
        <v>0</v>
      </c>
      <c r="Y172" s="37"/>
      <c r="Z172" s="37"/>
      <c r="AA172" s="37"/>
      <c r="AB172" s="37"/>
      <c r="AC172" s="37"/>
      <c r="AD172" s="37"/>
      <c r="AE172" s="37"/>
      <c r="AR172" s="233" t="s">
        <v>163</v>
      </c>
      <c r="AT172" s="233" t="s">
        <v>159</v>
      </c>
      <c r="AU172" s="233" t="s">
        <v>93</v>
      </c>
      <c r="AY172" s="11" t="s">
        <v>164</v>
      </c>
      <c r="BE172" s="149">
        <f>IF(O172="základní",K172,0)</f>
        <v>0</v>
      </c>
      <c r="BF172" s="149">
        <f>IF(O172="snížená",K172,0)</f>
        <v>0</v>
      </c>
      <c r="BG172" s="149">
        <f>IF(O172="zákl. přenesená",K172,0)</f>
        <v>0</v>
      </c>
      <c r="BH172" s="149">
        <f>IF(O172="sníž. přenesená",K172,0)</f>
        <v>0</v>
      </c>
      <c r="BI172" s="149">
        <f>IF(O172="nulová",K172,0)</f>
        <v>0</v>
      </c>
      <c r="BJ172" s="11" t="s">
        <v>100</v>
      </c>
      <c r="BK172" s="149">
        <f>ROUND(P172*H172,2)</f>
        <v>0</v>
      </c>
      <c r="BL172" s="11" t="s">
        <v>165</v>
      </c>
      <c r="BM172" s="233" t="s">
        <v>273</v>
      </c>
    </row>
    <row r="173" s="2" customFormat="1">
      <c r="A173" s="37"/>
      <c r="B173" s="38"/>
      <c r="C173" s="39"/>
      <c r="D173" s="234" t="s">
        <v>167</v>
      </c>
      <c r="E173" s="39"/>
      <c r="F173" s="235" t="s">
        <v>274</v>
      </c>
      <c r="G173" s="39"/>
      <c r="H173" s="39"/>
      <c r="I173" s="204"/>
      <c r="J173" s="204"/>
      <c r="K173" s="39"/>
      <c r="L173" s="39"/>
      <c r="M173" s="40"/>
      <c r="N173" s="236"/>
      <c r="O173" s="237"/>
      <c r="P173" s="90"/>
      <c r="Q173" s="90"/>
      <c r="R173" s="90"/>
      <c r="S173" s="90"/>
      <c r="T173" s="90"/>
      <c r="U173" s="90"/>
      <c r="V173" s="90"/>
      <c r="W173" s="90"/>
      <c r="X173" s="91"/>
      <c r="Y173" s="37"/>
      <c r="Z173" s="37"/>
      <c r="AA173" s="37"/>
      <c r="AB173" s="37"/>
      <c r="AC173" s="37"/>
      <c r="AD173" s="37"/>
      <c r="AE173" s="37"/>
      <c r="AT173" s="11" t="s">
        <v>167</v>
      </c>
      <c r="AU173" s="11" t="s">
        <v>93</v>
      </c>
    </row>
    <row r="174" s="2" customFormat="1" ht="14.4" customHeight="1">
      <c r="A174" s="37"/>
      <c r="B174" s="38"/>
      <c r="C174" s="219" t="s">
        <v>275</v>
      </c>
      <c r="D174" s="219" t="s">
        <v>159</v>
      </c>
      <c r="E174" s="220" t="s">
        <v>276</v>
      </c>
      <c r="F174" s="221" t="s">
        <v>277</v>
      </c>
      <c r="G174" s="222" t="s">
        <v>162</v>
      </c>
      <c r="H174" s="223">
        <v>1</v>
      </c>
      <c r="I174" s="224"/>
      <c r="J174" s="225"/>
      <c r="K174" s="226">
        <f>ROUND(P174*H174,2)</f>
        <v>0</v>
      </c>
      <c r="L174" s="221" t="s">
        <v>1</v>
      </c>
      <c r="M174" s="227"/>
      <c r="N174" s="228" t="s">
        <v>1</v>
      </c>
      <c r="O174" s="229" t="s">
        <v>56</v>
      </c>
      <c r="P174" s="230">
        <f>I174+J174</f>
        <v>0</v>
      </c>
      <c r="Q174" s="230">
        <f>ROUND(I174*H174,2)</f>
        <v>0</v>
      </c>
      <c r="R174" s="230">
        <f>ROUND(J174*H174,2)</f>
        <v>0</v>
      </c>
      <c r="S174" s="90"/>
      <c r="T174" s="231">
        <f>S174*H174</f>
        <v>0</v>
      </c>
      <c r="U174" s="231">
        <v>0</v>
      </c>
      <c r="V174" s="231">
        <f>U174*H174</f>
        <v>0</v>
      </c>
      <c r="W174" s="231">
        <v>0</v>
      </c>
      <c r="X174" s="232">
        <f>W174*H174</f>
        <v>0</v>
      </c>
      <c r="Y174" s="37"/>
      <c r="Z174" s="37"/>
      <c r="AA174" s="37"/>
      <c r="AB174" s="37"/>
      <c r="AC174" s="37"/>
      <c r="AD174" s="37"/>
      <c r="AE174" s="37"/>
      <c r="AR174" s="233" t="s">
        <v>163</v>
      </c>
      <c r="AT174" s="233" t="s">
        <v>159</v>
      </c>
      <c r="AU174" s="233" t="s">
        <v>93</v>
      </c>
      <c r="AY174" s="11" t="s">
        <v>164</v>
      </c>
      <c r="BE174" s="149">
        <f>IF(O174="základní",K174,0)</f>
        <v>0</v>
      </c>
      <c r="BF174" s="149">
        <f>IF(O174="snížená",K174,0)</f>
        <v>0</v>
      </c>
      <c r="BG174" s="149">
        <f>IF(O174="zákl. přenesená",K174,0)</f>
        <v>0</v>
      </c>
      <c r="BH174" s="149">
        <f>IF(O174="sníž. přenesená",K174,0)</f>
        <v>0</v>
      </c>
      <c r="BI174" s="149">
        <f>IF(O174="nulová",K174,0)</f>
        <v>0</v>
      </c>
      <c r="BJ174" s="11" t="s">
        <v>100</v>
      </c>
      <c r="BK174" s="149">
        <f>ROUND(P174*H174,2)</f>
        <v>0</v>
      </c>
      <c r="BL174" s="11" t="s">
        <v>165</v>
      </c>
      <c r="BM174" s="233" t="s">
        <v>278</v>
      </c>
    </row>
    <row r="175" s="2" customFormat="1" ht="14.4" customHeight="1">
      <c r="A175" s="37"/>
      <c r="B175" s="38"/>
      <c r="C175" s="219" t="s">
        <v>279</v>
      </c>
      <c r="D175" s="219" t="s">
        <v>159</v>
      </c>
      <c r="E175" s="220" t="s">
        <v>280</v>
      </c>
      <c r="F175" s="221" t="s">
        <v>281</v>
      </c>
      <c r="G175" s="222" t="s">
        <v>162</v>
      </c>
      <c r="H175" s="223">
        <v>4</v>
      </c>
      <c r="I175" s="224"/>
      <c r="J175" s="225"/>
      <c r="K175" s="226">
        <f>ROUND(P175*H175,2)</f>
        <v>0</v>
      </c>
      <c r="L175" s="221" t="s">
        <v>1</v>
      </c>
      <c r="M175" s="227"/>
      <c r="N175" s="228" t="s">
        <v>1</v>
      </c>
      <c r="O175" s="229" t="s">
        <v>56</v>
      </c>
      <c r="P175" s="230">
        <f>I175+J175</f>
        <v>0</v>
      </c>
      <c r="Q175" s="230">
        <f>ROUND(I175*H175,2)</f>
        <v>0</v>
      </c>
      <c r="R175" s="230">
        <f>ROUND(J175*H175,2)</f>
        <v>0</v>
      </c>
      <c r="S175" s="90"/>
      <c r="T175" s="231">
        <f>S175*H175</f>
        <v>0</v>
      </c>
      <c r="U175" s="231">
        <v>0</v>
      </c>
      <c r="V175" s="231">
        <f>U175*H175</f>
        <v>0</v>
      </c>
      <c r="W175" s="231">
        <v>0</v>
      </c>
      <c r="X175" s="232">
        <f>W175*H175</f>
        <v>0</v>
      </c>
      <c r="Y175" s="37"/>
      <c r="Z175" s="37"/>
      <c r="AA175" s="37"/>
      <c r="AB175" s="37"/>
      <c r="AC175" s="37"/>
      <c r="AD175" s="37"/>
      <c r="AE175" s="37"/>
      <c r="AR175" s="233" t="s">
        <v>163</v>
      </c>
      <c r="AT175" s="233" t="s">
        <v>159</v>
      </c>
      <c r="AU175" s="233" t="s">
        <v>93</v>
      </c>
      <c r="AY175" s="11" t="s">
        <v>164</v>
      </c>
      <c r="BE175" s="149">
        <f>IF(O175="základní",K175,0)</f>
        <v>0</v>
      </c>
      <c r="BF175" s="149">
        <f>IF(O175="snížená",K175,0)</f>
        <v>0</v>
      </c>
      <c r="BG175" s="149">
        <f>IF(O175="zákl. přenesená",K175,0)</f>
        <v>0</v>
      </c>
      <c r="BH175" s="149">
        <f>IF(O175="sníž. přenesená",K175,0)</f>
        <v>0</v>
      </c>
      <c r="BI175" s="149">
        <f>IF(O175="nulová",K175,0)</f>
        <v>0</v>
      </c>
      <c r="BJ175" s="11" t="s">
        <v>100</v>
      </c>
      <c r="BK175" s="149">
        <f>ROUND(P175*H175,2)</f>
        <v>0</v>
      </c>
      <c r="BL175" s="11" t="s">
        <v>165</v>
      </c>
      <c r="BM175" s="233" t="s">
        <v>282</v>
      </c>
    </row>
    <row r="176" s="2" customFormat="1">
      <c r="A176" s="37"/>
      <c r="B176" s="38"/>
      <c r="C176" s="39"/>
      <c r="D176" s="234" t="s">
        <v>167</v>
      </c>
      <c r="E176" s="39"/>
      <c r="F176" s="235" t="s">
        <v>283</v>
      </c>
      <c r="G176" s="39"/>
      <c r="H176" s="39"/>
      <c r="I176" s="204"/>
      <c r="J176" s="204"/>
      <c r="K176" s="39"/>
      <c r="L176" s="39"/>
      <c r="M176" s="40"/>
      <c r="N176" s="236"/>
      <c r="O176" s="237"/>
      <c r="P176" s="90"/>
      <c r="Q176" s="90"/>
      <c r="R176" s="90"/>
      <c r="S176" s="90"/>
      <c r="T176" s="90"/>
      <c r="U176" s="90"/>
      <c r="V176" s="90"/>
      <c r="W176" s="90"/>
      <c r="X176" s="91"/>
      <c r="Y176" s="37"/>
      <c r="Z176" s="37"/>
      <c r="AA176" s="37"/>
      <c r="AB176" s="37"/>
      <c r="AC176" s="37"/>
      <c r="AD176" s="37"/>
      <c r="AE176" s="37"/>
      <c r="AT176" s="11" t="s">
        <v>167</v>
      </c>
      <c r="AU176" s="11" t="s">
        <v>93</v>
      </c>
    </row>
    <row r="177" s="2" customFormat="1" ht="14.4" customHeight="1">
      <c r="A177" s="37"/>
      <c r="B177" s="38"/>
      <c r="C177" s="219" t="s">
        <v>284</v>
      </c>
      <c r="D177" s="219" t="s">
        <v>159</v>
      </c>
      <c r="E177" s="220" t="s">
        <v>285</v>
      </c>
      <c r="F177" s="221" t="s">
        <v>286</v>
      </c>
      <c r="G177" s="222" t="s">
        <v>162</v>
      </c>
      <c r="H177" s="223">
        <v>4</v>
      </c>
      <c r="I177" s="224"/>
      <c r="J177" s="225"/>
      <c r="K177" s="226">
        <f>ROUND(P177*H177,2)</f>
        <v>0</v>
      </c>
      <c r="L177" s="221" t="s">
        <v>1</v>
      </c>
      <c r="M177" s="227"/>
      <c r="N177" s="228" t="s">
        <v>1</v>
      </c>
      <c r="O177" s="229" t="s">
        <v>56</v>
      </c>
      <c r="P177" s="230">
        <f>I177+J177</f>
        <v>0</v>
      </c>
      <c r="Q177" s="230">
        <f>ROUND(I177*H177,2)</f>
        <v>0</v>
      </c>
      <c r="R177" s="230">
        <f>ROUND(J177*H177,2)</f>
        <v>0</v>
      </c>
      <c r="S177" s="90"/>
      <c r="T177" s="231">
        <f>S177*H177</f>
        <v>0</v>
      </c>
      <c r="U177" s="231">
        <v>0</v>
      </c>
      <c r="V177" s="231">
        <f>U177*H177</f>
        <v>0</v>
      </c>
      <c r="W177" s="231">
        <v>0</v>
      </c>
      <c r="X177" s="232">
        <f>W177*H177</f>
        <v>0</v>
      </c>
      <c r="Y177" s="37"/>
      <c r="Z177" s="37"/>
      <c r="AA177" s="37"/>
      <c r="AB177" s="37"/>
      <c r="AC177" s="37"/>
      <c r="AD177" s="37"/>
      <c r="AE177" s="37"/>
      <c r="AR177" s="233" t="s">
        <v>163</v>
      </c>
      <c r="AT177" s="233" t="s">
        <v>159</v>
      </c>
      <c r="AU177" s="233" t="s">
        <v>93</v>
      </c>
      <c r="AY177" s="11" t="s">
        <v>164</v>
      </c>
      <c r="BE177" s="149">
        <f>IF(O177="základní",K177,0)</f>
        <v>0</v>
      </c>
      <c r="BF177" s="149">
        <f>IF(O177="snížená",K177,0)</f>
        <v>0</v>
      </c>
      <c r="BG177" s="149">
        <f>IF(O177="zákl. přenesená",K177,0)</f>
        <v>0</v>
      </c>
      <c r="BH177" s="149">
        <f>IF(O177="sníž. přenesená",K177,0)</f>
        <v>0</v>
      </c>
      <c r="BI177" s="149">
        <f>IF(O177="nulová",K177,0)</f>
        <v>0</v>
      </c>
      <c r="BJ177" s="11" t="s">
        <v>100</v>
      </c>
      <c r="BK177" s="149">
        <f>ROUND(P177*H177,2)</f>
        <v>0</v>
      </c>
      <c r="BL177" s="11" t="s">
        <v>165</v>
      </c>
      <c r="BM177" s="233" t="s">
        <v>287</v>
      </c>
    </row>
    <row r="178" s="2" customFormat="1" ht="14.4" customHeight="1">
      <c r="A178" s="37"/>
      <c r="B178" s="38"/>
      <c r="C178" s="219" t="s">
        <v>288</v>
      </c>
      <c r="D178" s="219" t="s">
        <v>159</v>
      </c>
      <c r="E178" s="220" t="s">
        <v>289</v>
      </c>
      <c r="F178" s="221" t="s">
        <v>290</v>
      </c>
      <c r="G178" s="222" t="s">
        <v>162</v>
      </c>
      <c r="H178" s="223">
        <v>1</v>
      </c>
      <c r="I178" s="224"/>
      <c r="J178" s="225"/>
      <c r="K178" s="226">
        <f>ROUND(P178*H178,2)</f>
        <v>0</v>
      </c>
      <c r="L178" s="221" t="s">
        <v>1</v>
      </c>
      <c r="M178" s="227"/>
      <c r="N178" s="228" t="s">
        <v>1</v>
      </c>
      <c r="O178" s="229" t="s">
        <v>56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90"/>
      <c r="T178" s="231">
        <f>S178*H178</f>
        <v>0</v>
      </c>
      <c r="U178" s="231">
        <v>0</v>
      </c>
      <c r="V178" s="231">
        <f>U178*H178</f>
        <v>0</v>
      </c>
      <c r="W178" s="231">
        <v>0</v>
      </c>
      <c r="X178" s="232">
        <f>W178*H178</f>
        <v>0</v>
      </c>
      <c r="Y178" s="37"/>
      <c r="Z178" s="37"/>
      <c r="AA178" s="37"/>
      <c r="AB178" s="37"/>
      <c r="AC178" s="37"/>
      <c r="AD178" s="37"/>
      <c r="AE178" s="37"/>
      <c r="AR178" s="233" t="s">
        <v>163</v>
      </c>
      <c r="AT178" s="233" t="s">
        <v>159</v>
      </c>
      <c r="AU178" s="233" t="s">
        <v>93</v>
      </c>
      <c r="AY178" s="11" t="s">
        <v>164</v>
      </c>
      <c r="BE178" s="149">
        <f>IF(O178="základní",K178,0)</f>
        <v>0</v>
      </c>
      <c r="BF178" s="149">
        <f>IF(O178="snížená",K178,0)</f>
        <v>0</v>
      </c>
      <c r="BG178" s="149">
        <f>IF(O178="zákl. přenesená",K178,0)</f>
        <v>0</v>
      </c>
      <c r="BH178" s="149">
        <f>IF(O178="sníž. přenesená",K178,0)</f>
        <v>0</v>
      </c>
      <c r="BI178" s="149">
        <f>IF(O178="nulová",K178,0)</f>
        <v>0</v>
      </c>
      <c r="BJ178" s="11" t="s">
        <v>100</v>
      </c>
      <c r="BK178" s="149">
        <f>ROUND(P178*H178,2)</f>
        <v>0</v>
      </c>
      <c r="BL178" s="11" t="s">
        <v>165</v>
      </c>
      <c r="BM178" s="233" t="s">
        <v>291</v>
      </c>
    </row>
    <row r="179" s="2" customFormat="1">
      <c r="A179" s="37"/>
      <c r="B179" s="38"/>
      <c r="C179" s="39"/>
      <c r="D179" s="234" t="s">
        <v>167</v>
      </c>
      <c r="E179" s="39"/>
      <c r="F179" s="235" t="s">
        <v>292</v>
      </c>
      <c r="G179" s="39"/>
      <c r="H179" s="39"/>
      <c r="I179" s="204"/>
      <c r="J179" s="204"/>
      <c r="K179" s="39"/>
      <c r="L179" s="39"/>
      <c r="M179" s="40"/>
      <c r="N179" s="236"/>
      <c r="O179" s="237"/>
      <c r="P179" s="90"/>
      <c r="Q179" s="90"/>
      <c r="R179" s="90"/>
      <c r="S179" s="90"/>
      <c r="T179" s="90"/>
      <c r="U179" s="90"/>
      <c r="V179" s="90"/>
      <c r="W179" s="90"/>
      <c r="X179" s="91"/>
      <c r="Y179" s="37"/>
      <c r="Z179" s="37"/>
      <c r="AA179" s="37"/>
      <c r="AB179" s="37"/>
      <c r="AC179" s="37"/>
      <c r="AD179" s="37"/>
      <c r="AE179" s="37"/>
      <c r="AT179" s="11" t="s">
        <v>167</v>
      </c>
      <c r="AU179" s="11" t="s">
        <v>93</v>
      </c>
    </row>
    <row r="180" s="2" customFormat="1" ht="24.15" customHeight="1">
      <c r="A180" s="37"/>
      <c r="B180" s="38"/>
      <c r="C180" s="219" t="s">
        <v>293</v>
      </c>
      <c r="D180" s="219" t="s">
        <v>159</v>
      </c>
      <c r="E180" s="220" t="s">
        <v>294</v>
      </c>
      <c r="F180" s="221" t="s">
        <v>295</v>
      </c>
      <c r="G180" s="222" t="s">
        <v>171</v>
      </c>
      <c r="H180" s="223">
        <v>1</v>
      </c>
      <c r="I180" s="224"/>
      <c r="J180" s="225"/>
      <c r="K180" s="226">
        <f>ROUND(P180*H180,2)</f>
        <v>0</v>
      </c>
      <c r="L180" s="221" t="s">
        <v>1</v>
      </c>
      <c r="M180" s="227"/>
      <c r="N180" s="228" t="s">
        <v>1</v>
      </c>
      <c r="O180" s="229" t="s">
        <v>56</v>
      </c>
      <c r="P180" s="230">
        <f>I180+J180</f>
        <v>0</v>
      </c>
      <c r="Q180" s="230">
        <f>ROUND(I180*H180,2)</f>
        <v>0</v>
      </c>
      <c r="R180" s="230">
        <f>ROUND(J180*H180,2)</f>
        <v>0</v>
      </c>
      <c r="S180" s="90"/>
      <c r="T180" s="231">
        <f>S180*H180</f>
        <v>0</v>
      </c>
      <c r="U180" s="231">
        <v>0</v>
      </c>
      <c r="V180" s="231">
        <f>U180*H180</f>
        <v>0</v>
      </c>
      <c r="W180" s="231">
        <v>0</v>
      </c>
      <c r="X180" s="232">
        <f>W180*H180</f>
        <v>0</v>
      </c>
      <c r="Y180" s="37"/>
      <c r="Z180" s="37"/>
      <c r="AA180" s="37"/>
      <c r="AB180" s="37"/>
      <c r="AC180" s="37"/>
      <c r="AD180" s="37"/>
      <c r="AE180" s="37"/>
      <c r="AR180" s="233" t="s">
        <v>163</v>
      </c>
      <c r="AT180" s="233" t="s">
        <v>159</v>
      </c>
      <c r="AU180" s="233" t="s">
        <v>93</v>
      </c>
      <c r="AY180" s="11" t="s">
        <v>164</v>
      </c>
      <c r="BE180" s="149">
        <f>IF(O180="základní",K180,0)</f>
        <v>0</v>
      </c>
      <c r="BF180" s="149">
        <f>IF(O180="snížená",K180,0)</f>
        <v>0</v>
      </c>
      <c r="BG180" s="149">
        <f>IF(O180="zákl. přenesená",K180,0)</f>
        <v>0</v>
      </c>
      <c r="BH180" s="149">
        <f>IF(O180="sníž. přenesená",K180,0)</f>
        <v>0</v>
      </c>
      <c r="BI180" s="149">
        <f>IF(O180="nulová",K180,0)</f>
        <v>0</v>
      </c>
      <c r="BJ180" s="11" t="s">
        <v>100</v>
      </c>
      <c r="BK180" s="149">
        <f>ROUND(P180*H180,2)</f>
        <v>0</v>
      </c>
      <c r="BL180" s="11" t="s">
        <v>165</v>
      </c>
      <c r="BM180" s="233" t="s">
        <v>296</v>
      </c>
    </row>
    <row r="181" s="2" customFormat="1">
      <c r="A181" s="37"/>
      <c r="B181" s="38"/>
      <c r="C181" s="39"/>
      <c r="D181" s="234" t="s">
        <v>167</v>
      </c>
      <c r="E181" s="39"/>
      <c r="F181" s="235" t="s">
        <v>297</v>
      </c>
      <c r="G181" s="39"/>
      <c r="H181" s="39"/>
      <c r="I181" s="204"/>
      <c r="J181" s="204"/>
      <c r="K181" s="39"/>
      <c r="L181" s="39"/>
      <c r="M181" s="40"/>
      <c r="N181" s="236"/>
      <c r="O181" s="237"/>
      <c r="P181" s="90"/>
      <c r="Q181" s="90"/>
      <c r="R181" s="90"/>
      <c r="S181" s="90"/>
      <c r="T181" s="90"/>
      <c r="U181" s="90"/>
      <c r="V181" s="90"/>
      <c r="W181" s="90"/>
      <c r="X181" s="91"/>
      <c r="Y181" s="37"/>
      <c r="Z181" s="37"/>
      <c r="AA181" s="37"/>
      <c r="AB181" s="37"/>
      <c r="AC181" s="37"/>
      <c r="AD181" s="37"/>
      <c r="AE181" s="37"/>
      <c r="AT181" s="11" t="s">
        <v>167</v>
      </c>
      <c r="AU181" s="11" t="s">
        <v>93</v>
      </c>
    </row>
    <row r="182" s="2" customFormat="1" ht="14.4" customHeight="1">
      <c r="A182" s="37"/>
      <c r="B182" s="38"/>
      <c r="C182" s="219" t="s">
        <v>298</v>
      </c>
      <c r="D182" s="219" t="s">
        <v>159</v>
      </c>
      <c r="E182" s="220" t="s">
        <v>299</v>
      </c>
      <c r="F182" s="221" t="s">
        <v>300</v>
      </c>
      <c r="G182" s="222" t="s">
        <v>162</v>
      </c>
      <c r="H182" s="223">
        <v>1</v>
      </c>
      <c r="I182" s="224"/>
      <c r="J182" s="225"/>
      <c r="K182" s="226">
        <f>ROUND(P182*H182,2)</f>
        <v>0</v>
      </c>
      <c r="L182" s="221" t="s">
        <v>1</v>
      </c>
      <c r="M182" s="227"/>
      <c r="N182" s="228" t="s">
        <v>1</v>
      </c>
      <c r="O182" s="229" t="s">
        <v>56</v>
      </c>
      <c r="P182" s="230">
        <f>I182+J182</f>
        <v>0</v>
      </c>
      <c r="Q182" s="230">
        <f>ROUND(I182*H182,2)</f>
        <v>0</v>
      </c>
      <c r="R182" s="230">
        <f>ROUND(J182*H182,2)</f>
        <v>0</v>
      </c>
      <c r="S182" s="90"/>
      <c r="T182" s="231">
        <f>S182*H182</f>
        <v>0</v>
      </c>
      <c r="U182" s="231">
        <v>0</v>
      </c>
      <c r="V182" s="231">
        <f>U182*H182</f>
        <v>0</v>
      </c>
      <c r="W182" s="231">
        <v>0</v>
      </c>
      <c r="X182" s="232">
        <f>W182*H182</f>
        <v>0</v>
      </c>
      <c r="Y182" s="37"/>
      <c r="Z182" s="37"/>
      <c r="AA182" s="37"/>
      <c r="AB182" s="37"/>
      <c r="AC182" s="37"/>
      <c r="AD182" s="37"/>
      <c r="AE182" s="37"/>
      <c r="AR182" s="233" t="s">
        <v>163</v>
      </c>
      <c r="AT182" s="233" t="s">
        <v>159</v>
      </c>
      <c r="AU182" s="233" t="s">
        <v>93</v>
      </c>
      <c r="AY182" s="11" t="s">
        <v>164</v>
      </c>
      <c r="BE182" s="149">
        <f>IF(O182="základní",K182,0)</f>
        <v>0</v>
      </c>
      <c r="BF182" s="149">
        <f>IF(O182="snížená",K182,0)</f>
        <v>0</v>
      </c>
      <c r="BG182" s="149">
        <f>IF(O182="zákl. přenesená",K182,0)</f>
        <v>0</v>
      </c>
      <c r="BH182" s="149">
        <f>IF(O182="sníž. přenesená",K182,0)</f>
        <v>0</v>
      </c>
      <c r="BI182" s="149">
        <f>IF(O182="nulová",K182,0)</f>
        <v>0</v>
      </c>
      <c r="BJ182" s="11" t="s">
        <v>100</v>
      </c>
      <c r="BK182" s="149">
        <f>ROUND(P182*H182,2)</f>
        <v>0</v>
      </c>
      <c r="BL182" s="11" t="s">
        <v>165</v>
      </c>
      <c r="BM182" s="233" t="s">
        <v>301</v>
      </c>
    </row>
    <row r="183" s="2" customFormat="1">
      <c r="A183" s="37"/>
      <c r="B183" s="38"/>
      <c r="C183" s="39"/>
      <c r="D183" s="234" t="s">
        <v>167</v>
      </c>
      <c r="E183" s="39"/>
      <c r="F183" s="235" t="s">
        <v>302</v>
      </c>
      <c r="G183" s="39"/>
      <c r="H183" s="39"/>
      <c r="I183" s="204"/>
      <c r="J183" s="204"/>
      <c r="K183" s="39"/>
      <c r="L183" s="39"/>
      <c r="M183" s="40"/>
      <c r="N183" s="236"/>
      <c r="O183" s="237"/>
      <c r="P183" s="90"/>
      <c r="Q183" s="90"/>
      <c r="R183" s="90"/>
      <c r="S183" s="90"/>
      <c r="T183" s="90"/>
      <c r="U183" s="90"/>
      <c r="V183" s="90"/>
      <c r="W183" s="90"/>
      <c r="X183" s="91"/>
      <c r="Y183" s="37"/>
      <c r="Z183" s="37"/>
      <c r="AA183" s="37"/>
      <c r="AB183" s="37"/>
      <c r="AC183" s="37"/>
      <c r="AD183" s="37"/>
      <c r="AE183" s="37"/>
      <c r="AT183" s="11" t="s">
        <v>167</v>
      </c>
      <c r="AU183" s="11" t="s">
        <v>93</v>
      </c>
    </row>
    <row r="184" s="2" customFormat="1" ht="14.4" customHeight="1">
      <c r="A184" s="37"/>
      <c r="B184" s="38"/>
      <c r="C184" s="219" t="s">
        <v>303</v>
      </c>
      <c r="D184" s="219" t="s">
        <v>159</v>
      </c>
      <c r="E184" s="220" t="s">
        <v>304</v>
      </c>
      <c r="F184" s="221" t="s">
        <v>305</v>
      </c>
      <c r="G184" s="222" t="s">
        <v>162</v>
      </c>
      <c r="H184" s="223">
        <v>1</v>
      </c>
      <c r="I184" s="224"/>
      <c r="J184" s="225"/>
      <c r="K184" s="226">
        <f>ROUND(P184*H184,2)</f>
        <v>0</v>
      </c>
      <c r="L184" s="221" t="s">
        <v>1</v>
      </c>
      <c r="M184" s="227"/>
      <c r="N184" s="228" t="s">
        <v>1</v>
      </c>
      <c r="O184" s="229" t="s">
        <v>56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90"/>
      <c r="T184" s="231">
        <f>S184*H184</f>
        <v>0</v>
      </c>
      <c r="U184" s="231">
        <v>0</v>
      </c>
      <c r="V184" s="231">
        <f>U184*H184</f>
        <v>0</v>
      </c>
      <c r="W184" s="231">
        <v>0</v>
      </c>
      <c r="X184" s="232">
        <f>W184*H184</f>
        <v>0</v>
      </c>
      <c r="Y184" s="37"/>
      <c r="Z184" s="37"/>
      <c r="AA184" s="37"/>
      <c r="AB184" s="37"/>
      <c r="AC184" s="37"/>
      <c r="AD184" s="37"/>
      <c r="AE184" s="37"/>
      <c r="AR184" s="233" t="s">
        <v>163</v>
      </c>
      <c r="AT184" s="233" t="s">
        <v>159</v>
      </c>
      <c r="AU184" s="233" t="s">
        <v>93</v>
      </c>
      <c r="AY184" s="11" t="s">
        <v>164</v>
      </c>
      <c r="BE184" s="149">
        <f>IF(O184="základní",K184,0)</f>
        <v>0</v>
      </c>
      <c r="BF184" s="149">
        <f>IF(O184="snížená",K184,0)</f>
        <v>0</v>
      </c>
      <c r="BG184" s="149">
        <f>IF(O184="zákl. přenesená",K184,0)</f>
        <v>0</v>
      </c>
      <c r="BH184" s="149">
        <f>IF(O184="sníž. přenesená",K184,0)</f>
        <v>0</v>
      </c>
      <c r="BI184" s="149">
        <f>IF(O184="nulová",K184,0)</f>
        <v>0</v>
      </c>
      <c r="BJ184" s="11" t="s">
        <v>100</v>
      </c>
      <c r="BK184" s="149">
        <f>ROUND(P184*H184,2)</f>
        <v>0</v>
      </c>
      <c r="BL184" s="11" t="s">
        <v>165</v>
      </c>
      <c r="BM184" s="233" t="s">
        <v>306</v>
      </c>
    </row>
    <row r="185" s="2" customFormat="1">
      <c r="A185" s="37"/>
      <c r="B185" s="38"/>
      <c r="C185" s="39"/>
      <c r="D185" s="234" t="s">
        <v>167</v>
      </c>
      <c r="E185" s="39"/>
      <c r="F185" s="235" t="s">
        <v>307</v>
      </c>
      <c r="G185" s="39"/>
      <c r="H185" s="39"/>
      <c r="I185" s="204"/>
      <c r="J185" s="204"/>
      <c r="K185" s="39"/>
      <c r="L185" s="39"/>
      <c r="M185" s="40"/>
      <c r="N185" s="236"/>
      <c r="O185" s="237"/>
      <c r="P185" s="90"/>
      <c r="Q185" s="90"/>
      <c r="R185" s="90"/>
      <c r="S185" s="90"/>
      <c r="T185" s="90"/>
      <c r="U185" s="90"/>
      <c r="V185" s="90"/>
      <c r="W185" s="90"/>
      <c r="X185" s="91"/>
      <c r="Y185" s="37"/>
      <c r="Z185" s="37"/>
      <c r="AA185" s="37"/>
      <c r="AB185" s="37"/>
      <c r="AC185" s="37"/>
      <c r="AD185" s="37"/>
      <c r="AE185" s="37"/>
      <c r="AT185" s="11" t="s">
        <v>167</v>
      </c>
      <c r="AU185" s="11" t="s">
        <v>93</v>
      </c>
    </row>
    <row r="186" s="2" customFormat="1" ht="14.4" customHeight="1">
      <c r="A186" s="37"/>
      <c r="B186" s="38"/>
      <c r="C186" s="219" t="s">
        <v>308</v>
      </c>
      <c r="D186" s="219" t="s">
        <v>159</v>
      </c>
      <c r="E186" s="220" t="s">
        <v>309</v>
      </c>
      <c r="F186" s="221" t="s">
        <v>310</v>
      </c>
      <c r="G186" s="222" t="s">
        <v>162</v>
      </c>
      <c r="H186" s="223">
        <v>17</v>
      </c>
      <c r="I186" s="224"/>
      <c r="J186" s="225"/>
      <c r="K186" s="226">
        <f>ROUND(P186*H186,2)</f>
        <v>0</v>
      </c>
      <c r="L186" s="221" t="s">
        <v>1</v>
      </c>
      <c r="M186" s="227"/>
      <c r="N186" s="228" t="s">
        <v>1</v>
      </c>
      <c r="O186" s="229" t="s">
        <v>56</v>
      </c>
      <c r="P186" s="230">
        <f>I186+J186</f>
        <v>0</v>
      </c>
      <c r="Q186" s="230">
        <f>ROUND(I186*H186,2)</f>
        <v>0</v>
      </c>
      <c r="R186" s="230">
        <f>ROUND(J186*H186,2)</f>
        <v>0</v>
      </c>
      <c r="S186" s="90"/>
      <c r="T186" s="231">
        <f>S186*H186</f>
        <v>0</v>
      </c>
      <c r="U186" s="231">
        <v>0</v>
      </c>
      <c r="V186" s="231">
        <f>U186*H186</f>
        <v>0</v>
      </c>
      <c r="W186" s="231">
        <v>0</v>
      </c>
      <c r="X186" s="232">
        <f>W186*H186</f>
        <v>0</v>
      </c>
      <c r="Y186" s="37"/>
      <c r="Z186" s="37"/>
      <c r="AA186" s="37"/>
      <c r="AB186" s="37"/>
      <c r="AC186" s="37"/>
      <c r="AD186" s="37"/>
      <c r="AE186" s="37"/>
      <c r="AR186" s="233" t="s">
        <v>163</v>
      </c>
      <c r="AT186" s="233" t="s">
        <v>159</v>
      </c>
      <c r="AU186" s="233" t="s">
        <v>93</v>
      </c>
      <c r="AY186" s="11" t="s">
        <v>164</v>
      </c>
      <c r="BE186" s="149">
        <f>IF(O186="základní",K186,0)</f>
        <v>0</v>
      </c>
      <c r="BF186" s="149">
        <f>IF(O186="snížená",K186,0)</f>
        <v>0</v>
      </c>
      <c r="BG186" s="149">
        <f>IF(O186="zákl. přenesená",K186,0)</f>
        <v>0</v>
      </c>
      <c r="BH186" s="149">
        <f>IF(O186="sníž. přenesená",K186,0)</f>
        <v>0</v>
      </c>
      <c r="BI186" s="149">
        <f>IF(O186="nulová",K186,0)</f>
        <v>0</v>
      </c>
      <c r="BJ186" s="11" t="s">
        <v>100</v>
      </c>
      <c r="BK186" s="149">
        <f>ROUND(P186*H186,2)</f>
        <v>0</v>
      </c>
      <c r="BL186" s="11" t="s">
        <v>165</v>
      </c>
      <c r="BM186" s="233" t="s">
        <v>311</v>
      </c>
    </row>
    <row r="187" s="2" customFormat="1">
      <c r="A187" s="37"/>
      <c r="B187" s="38"/>
      <c r="C187" s="39"/>
      <c r="D187" s="234" t="s">
        <v>167</v>
      </c>
      <c r="E187" s="39"/>
      <c r="F187" s="235" t="s">
        <v>312</v>
      </c>
      <c r="G187" s="39"/>
      <c r="H187" s="39"/>
      <c r="I187" s="204"/>
      <c r="J187" s="204"/>
      <c r="K187" s="39"/>
      <c r="L187" s="39"/>
      <c r="M187" s="40"/>
      <c r="N187" s="236"/>
      <c r="O187" s="237"/>
      <c r="P187" s="90"/>
      <c r="Q187" s="90"/>
      <c r="R187" s="90"/>
      <c r="S187" s="90"/>
      <c r="T187" s="90"/>
      <c r="U187" s="90"/>
      <c r="V187" s="90"/>
      <c r="W187" s="90"/>
      <c r="X187" s="91"/>
      <c r="Y187" s="37"/>
      <c r="Z187" s="37"/>
      <c r="AA187" s="37"/>
      <c r="AB187" s="37"/>
      <c r="AC187" s="37"/>
      <c r="AD187" s="37"/>
      <c r="AE187" s="37"/>
      <c r="AT187" s="11" t="s">
        <v>167</v>
      </c>
      <c r="AU187" s="11" t="s">
        <v>93</v>
      </c>
    </row>
    <row r="188" s="2" customFormat="1" ht="14.4" customHeight="1">
      <c r="A188" s="37"/>
      <c r="B188" s="38"/>
      <c r="C188" s="219" t="s">
        <v>313</v>
      </c>
      <c r="D188" s="219" t="s">
        <v>159</v>
      </c>
      <c r="E188" s="220" t="s">
        <v>314</v>
      </c>
      <c r="F188" s="221" t="s">
        <v>315</v>
      </c>
      <c r="G188" s="222" t="s">
        <v>162</v>
      </c>
      <c r="H188" s="223">
        <v>17</v>
      </c>
      <c r="I188" s="224"/>
      <c r="J188" s="225"/>
      <c r="K188" s="226">
        <f>ROUND(P188*H188,2)</f>
        <v>0</v>
      </c>
      <c r="L188" s="221" t="s">
        <v>1</v>
      </c>
      <c r="M188" s="227"/>
      <c r="N188" s="228" t="s">
        <v>1</v>
      </c>
      <c r="O188" s="229" t="s">
        <v>56</v>
      </c>
      <c r="P188" s="230">
        <f>I188+J188</f>
        <v>0</v>
      </c>
      <c r="Q188" s="230">
        <f>ROUND(I188*H188,2)</f>
        <v>0</v>
      </c>
      <c r="R188" s="230">
        <f>ROUND(J188*H188,2)</f>
        <v>0</v>
      </c>
      <c r="S188" s="90"/>
      <c r="T188" s="231">
        <f>S188*H188</f>
        <v>0</v>
      </c>
      <c r="U188" s="231">
        <v>0</v>
      </c>
      <c r="V188" s="231">
        <f>U188*H188</f>
        <v>0</v>
      </c>
      <c r="W188" s="231">
        <v>0</v>
      </c>
      <c r="X188" s="232">
        <f>W188*H188</f>
        <v>0</v>
      </c>
      <c r="Y188" s="37"/>
      <c r="Z188" s="37"/>
      <c r="AA188" s="37"/>
      <c r="AB188" s="37"/>
      <c r="AC188" s="37"/>
      <c r="AD188" s="37"/>
      <c r="AE188" s="37"/>
      <c r="AR188" s="233" t="s">
        <v>163</v>
      </c>
      <c r="AT188" s="233" t="s">
        <v>159</v>
      </c>
      <c r="AU188" s="233" t="s">
        <v>93</v>
      </c>
      <c r="AY188" s="11" t="s">
        <v>164</v>
      </c>
      <c r="BE188" s="149">
        <f>IF(O188="základní",K188,0)</f>
        <v>0</v>
      </c>
      <c r="BF188" s="149">
        <f>IF(O188="snížená",K188,0)</f>
        <v>0</v>
      </c>
      <c r="BG188" s="149">
        <f>IF(O188="zákl. přenesená",K188,0)</f>
        <v>0</v>
      </c>
      <c r="BH188" s="149">
        <f>IF(O188="sníž. přenesená",K188,0)</f>
        <v>0</v>
      </c>
      <c r="BI188" s="149">
        <f>IF(O188="nulová",K188,0)</f>
        <v>0</v>
      </c>
      <c r="BJ188" s="11" t="s">
        <v>100</v>
      </c>
      <c r="BK188" s="149">
        <f>ROUND(P188*H188,2)</f>
        <v>0</v>
      </c>
      <c r="BL188" s="11" t="s">
        <v>165</v>
      </c>
      <c r="BM188" s="233" t="s">
        <v>316</v>
      </c>
    </row>
    <row r="189" s="2" customFormat="1">
      <c r="A189" s="37"/>
      <c r="B189" s="38"/>
      <c r="C189" s="39"/>
      <c r="D189" s="234" t="s">
        <v>167</v>
      </c>
      <c r="E189" s="39"/>
      <c r="F189" s="235" t="s">
        <v>317</v>
      </c>
      <c r="G189" s="39"/>
      <c r="H189" s="39"/>
      <c r="I189" s="204"/>
      <c r="J189" s="204"/>
      <c r="K189" s="39"/>
      <c r="L189" s="39"/>
      <c r="M189" s="40"/>
      <c r="N189" s="236"/>
      <c r="O189" s="237"/>
      <c r="P189" s="90"/>
      <c r="Q189" s="90"/>
      <c r="R189" s="90"/>
      <c r="S189" s="90"/>
      <c r="T189" s="90"/>
      <c r="U189" s="90"/>
      <c r="V189" s="90"/>
      <c r="W189" s="90"/>
      <c r="X189" s="91"/>
      <c r="Y189" s="37"/>
      <c r="Z189" s="37"/>
      <c r="AA189" s="37"/>
      <c r="AB189" s="37"/>
      <c r="AC189" s="37"/>
      <c r="AD189" s="37"/>
      <c r="AE189" s="37"/>
      <c r="AT189" s="11" t="s">
        <v>167</v>
      </c>
      <c r="AU189" s="11" t="s">
        <v>93</v>
      </c>
    </row>
    <row r="190" s="2" customFormat="1" ht="14.4" customHeight="1">
      <c r="A190" s="37"/>
      <c r="B190" s="38"/>
      <c r="C190" s="219" t="s">
        <v>318</v>
      </c>
      <c r="D190" s="219" t="s">
        <v>159</v>
      </c>
      <c r="E190" s="220" t="s">
        <v>319</v>
      </c>
      <c r="F190" s="221" t="s">
        <v>320</v>
      </c>
      <c r="G190" s="222" t="s">
        <v>162</v>
      </c>
      <c r="H190" s="223">
        <v>17</v>
      </c>
      <c r="I190" s="224"/>
      <c r="J190" s="225"/>
      <c r="K190" s="226">
        <f>ROUND(P190*H190,2)</f>
        <v>0</v>
      </c>
      <c r="L190" s="221" t="s">
        <v>1</v>
      </c>
      <c r="M190" s="227"/>
      <c r="N190" s="228" t="s">
        <v>1</v>
      </c>
      <c r="O190" s="229" t="s">
        <v>56</v>
      </c>
      <c r="P190" s="230">
        <f>I190+J190</f>
        <v>0</v>
      </c>
      <c r="Q190" s="230">
        <f>ROUND(I190*H190,2)</f>
        <v>0</v>
      </c>
      <c r="R190" s="230">
        <f>ROUND(J190*H190,2)</f>
        <v>0</v>
      </c>
      <c r="S190" s="90"/>
      <c r="T190" s="231">
        <f>S190*H190</f>
        <v>0</v>
      </c>
      <c r="U190" s="231">
        <v>0</v>
      </c>
      <c r="V190" s="231">
        <f>U190*H190</f>
        <v>0</v>
      </c>
      <c r="W190" s="231">
        <v>0</v>
      </c>
      <c r="X190" s="232">
        <f>W190*H190</f>
        <v>0</v>
      </c>
      <c r="Y190" s="37"/>
      <c r="Z190" s="37"/>
      <c r="AA190" s="37"/>
      <c r="AB190" s="37"/>
      <c r="AC190" s="37"/>
      <c r="AD190" s="37"/>
      <c r="AE190" s="37"/>
      <c r="AR190" s="233" t="s">
        <v>163</v>
      </c>
      <c r="AT190" s="233" t="s">
        <v>159</v>
      </c>
      <c r="AU190" s="233" t="s">
        <v>93</v>
      </c>
      <c r="AY190" s="11" t="s">
        <v>164</v>
      </c>
      <c r="BE190" s="149">
        <f>IF(O190="základní",K190,0)</f>
        <v>0</v>
      </c>
      <c r="BF190" s="149">
        <f>IF(O190="snížená",K190,0)</f>
        <v>0</v>
      </c>
      <c r="BG190" s="149">
        <f>IF(O190="zákl. přenesená",K190,0)</f>
        <v>0</v>
      </c>
      <c r="BH190" s="149">
        <f>IF(O190="sníž. přenesená",K190,0)</f>
        <v>0</v>
      </c>
      <c r="BI190" s="149">
        <f>IF(O190="nulová",K190,0)</f>
        <v>0</v>
      </c>
      <c r="BJ190" s="11" t="s">
        <v>100</v>
      </c>
      <c r="BK190" s="149">
        <f>ROUND(P190*H190,2)</f>
        <v>0</v>
      </c>
      <c r="BL190" s="11" t="s">
        <v>165</v>
      </c>
      <c r="BM190" s="233" t="s">
        <v>321</v>
      </c>
    </row>
    <row r="191" s="2" customFormat="1" ht="14.4" customHeight="1">
      <c r="A191" s="37"/>
      <c r="B191" s="38"/>
      <c r="C191" s="219" t="s">
        <v>322</v>
      </c>
      <c r="D191" s="219" t="s">
        <v>159</v>
      </c>
      <c r="E191" s="220" t="s">
        <v>323</v>
      </c>
      <c r="F191" s="221" t="s">
        <v>324</v>
      </c>
      <c r="G191" s="222" t="s">
        <v>162</v>
      </c>
      <c r="H191" s="223">
        <v>4</v>
      </c>
      <c r="I191" s="224"/>
      <c r="J191" s="225"/>
      <c r="K191" s="226">
        <f>ROUND(P191*H191,2)</f>
        <v>0</v>
      </c>
      <c r="L191" s="221" t="s">
        <v>1</v>
      </c>
      <c r="M191" s="227"/>
      <c r="N191" s="228" t="s">
        <v>1</v>
      </c>
      <c r="O191" s="229" t="s">
        <v>56</v>
      </c>
      <c r="P191" s="230">
        <f>I191+J191</f>
        <v>0</v>
      </c>
      <c r="Q191" s="230">
        <f>ROUND(I191*H191,2)</f>
        <v>0</v>
      </c>
      <c r="R191" s="230">
        <f>ROUND(J191*H191,2)</f>
        <v>0</v>
      </c>
      <c r="S191" s="90"/>
      <c r="T191" s="231">
        <f>S191*H191</f>
        <v>0</v>
      </c>
      <c r="U191" s="231">
        <v>0</v>
      </c>
      <c r="V191" s="231">
        <f>U191*H191</f>
        <v>0</v>
      </c>
      <c r="W191" s="231">
        <v>0</v>
      </c>
      <c r="X191" s="232">
        <f>W191*H191</f>
        <v>0</v>
      </c>
      <c r="Y191" s="37"/>
      <c r="Z191" s="37"/>
      <c r="AA191" s="37"/>
      <c r="AB191" s="37"/>
      <c r="AC191" s="37"/>
      <c r="AD191" s="37"/>
      <c r="AE191" s="37"/>
      <c r="AR191" s="233" t="s">
        <v>163</v>
      </c>
      <c r="AT191" s="233" t="s">
        <v>159</v>
      </c>
      <c r="AU191" s="233" t="s">
        <v>93</v>
      </c>
      <c r="AY191" s="11" t="s">
        <v>164</v>
      </c>
      <c r="BE191" s="149">
        <f>IF(O191="základní",K191,0)</f>
        <v>0</v>
      </c>
      <c r="BF191" s="149">
        <f>IF(O191="snížená",K191,0)</f>
        <v>0</v>
      </c>
      <c r="BG191" s="149">
        <f>IF(O191="zákl. přenesená",K191,0)</f>
        <v>0</v>
      </c>
      <c r="BH191" s="149">
        <f>IF(O191="sníž. přenesená",K191,0)</f>
        <v>0</v>
      </c>
      <c r="BI191" s="149">
        <f>IF(O191="nulová",K191,0)</f>
        <v>0</v>
      </c>
      <c r="BJ191" s="11" t="s">
        <v>100</v>
      </c>
      <c r="BK191" s="149">
        <f>ROUND(P191*H191,2)</f>
        <v>0</v>
      </c>
      <c r="BL191" s="11" t="s">
        <v>165</v>
      </c>
      <c r="BM191" s="233" t="s">
        <v>325</v>
      </c>
    </row>
    <row r="192" s="2" customFormat="1">
      <c r="A192" s="37"/>
      <c r="B192" s="38"/>
      <c r="C192" s="39"/>
      <c r="D192" s="234" t="s">
        <v>167</v>
      </c>
      <c r="E192" s="39"/>
      <c r="F192" s="235" t="s">
        <v>326</v>
      </c>
      <c r="G192" s="39"/>
      <c r="H192" s="39"/>
      <c r="I192" s="204"/>
      <c r="J192" s="204"/>
      <c r="K192" s="39"/>
      <c r="L192" s="39"/>
      <c r="M192" s="40"/>
      <c r="N192" s="236"/>
      <c r="O192" s="237"/>
      <c r="P192" s="90"/>
      <c r="Q192" s="90"/>
      <c r="R192" s="90"/>
      <c r="S192" s="90"/>
      <c r="T192" s="90"/>
      <c r="U192" s="90"/>
      <c r="V192" s="90"/>
      <c r="W192" s="90"/>
      <c r="X192" s="91"/>
      <c r="Y192" s="37"/>
      <c r="Z192" s="37"/>
      <c r="AA192" s="37"/>
      <c r="AB192" s="37"/>
      <c r="AC192" s="37"/>
      <c r="AD192" s="37"/>
      <c r="AE192" s="37"/>
      <c r="AT192" s="11" t="s">
        <v>167</v>
      </c>
      <c r="AU192" s="11" t="s">
        <v>93</v>
      </c>
    </row>
    <row r="193" s="2" customFormat="1" ht="14.4" customHeight="1">
      <c r="A193" s="37"/>
      <c r="B193" s="38"/>
      <c r="C193" s="219" t="s">
        <v>327</v>
      </c>
      <c r="D193" s="219" t="s">
        <v>159</v>
      </c>
      <c r="E193" s="220" t="s">
        <v>328</v>
      </c>
      <c r="F193" s="221" t="s">
        <v>329</v>
      </c>
      <c r="G193" s="222" t="s">
        <v>162</v>
      </c>
      <c r="H193" s="223">
        <v>14</v>
      </c>
      <c r="I193" s="224"/>
      <c r="J193" s="225"/>
      <c r="K193" s="226">
        <f>ROUND(P193*H193,2)</f>
        <v>0</v>
      </c>
      <c r="L193" s="221" t="s">
        <v>1</v>
      </c>
      <c r="M193" s="227"/>
      <c r="N193" s="228" t="s">
        <v>1</v>
      </c>
      <c r="O193" s="229" t="s">
        <v>56</v>
      </c>
      <c r="P193" s="230">
        <f>I193+J193</f>
        <v>0</v>
      </c>
      <c r="Q193" s="230">
        <f>ROUND(I193*H193,2)</f>
        <v>0</v>
      </c>
      <c r="R193" s="230">
        <f>ROUND(J193*H193,2)</f>
        <v>0</v>
      </c>
      <c r="S193" s="90"/>
      <c r="T193" s="231">
        <f>S193*H193</f>
        <v>0</v>
      </c>
      <c r="U193" s="231">
        <v>0</v>
      </c>
      <c r="V193" s="231">
        <f>U193*H193</f>
        <v>0</v>
      </c>
      <c r="W193" s="231">
        <v>0</v>
      </c>
      <c r="X193" s="232">
        <f>W193*H193</f>
        <v>0</v>
      </c>
      <c r="Y193" s="37"/>
      <c r="Z193" s="37"/>
      <c r="AA193" s="37"/>
      <c r="AB193" s="37"/>
      <c r="AC193" s="37"/>
      <c r="AD193" s="37"/>
      <c r="AE193" s="37"/>
      <c r="AR193" s="233" t="s">
        <v>163</v>
      </c>
      <c r="AT193" s="233" t="s">
        <v>159</v>
      </c>
      <c r="AU193" s="233" t="s">
        <v>93</v>
      </c>
      <c r="AY193" s="11" t="s">
        <v>164</v>
      </c>
      <c r="BE193" s="149">
        <f>IF(O193="základní",K193,0)</f>
        <v>0</v>
      </c>
      <c r="BF193" s="149">
        <f>IF(O193="snížená",K193,0)</f>
        <v>0</v>
      </c>
      <c r="BG193" s="149">
        <f>IF(O193="zákl. přenesená",K193,0)</f>
        <v>0</v>
      </c>
      <c r="BH193" s="149">
        <f>IF(O193="sníž. přenesená",K193,0)</f>
        <v>0</v>
      </c>
      <c r="BI193" s="149">
        <f>IF(O193="nulová",K193,0)</f>
        <v>0</v>
      </c>
      <c r="BJ193" s="11" t="s">
        <v>100</v>
      </c>
      <c r="BK193" s="149">
        <f>ROUND(P193*H193,2)</f>
        <v>0</v>
      </c>
      <c r="BL193" s="11" t="s">
        <v>165</v>
      </c>
      <c r="BM193" s="233" t="s">
        <v>330</v>
      </c>
    </row>
    <row r="194" s="2" customFormat="1">
      <c r="A194" s="37"/>
      <c r="B194" s="38"/>
      <c r="C194" s="39"/>
      <c r="D194" s="234" t="s">
        <v>167</v>
      </c>
      <c r="E194" s="39"/>
      <c r="F194" s="235" t="s">
        <v>331</v>
      </c>
      <c r="G194" s="39"/>
      <c r="H194" s="39"/>
      <c r="I194" s="204"/>
      <c r="J194" s="204"/>
      <c r="K194" s="39"/>
      <c r="L194" s="39"/>
      <c r="M194" s="40"/>
      <c r="N194" s="236"/>
      <c r="O194" s="237"/>
      <c r="P194" s="90"/>
      <c r="Q194" s="90"/>
      <c r="R194" s="90"/>
      <c r="S194" s="90"/>
      <c r="T194" s="90"/>
      <c r="U194" s="90"/>
      <c r="V194" s="90"/>
      <c r="W194" s="90"/>
      <c r="X194" s="91"/>
      <c r="Y194" s="37"/>
      <c r="Z194" s="37"/>
      <c r="AA194" s="37"/>
      <c r="AB194" s="37"/>
      <c r="AC194" s="37"/>
      <c r="AD194" s="37"/>
      <c r="AE194" s="37"/>
      <c r="AT194" s="11" t="s">
        <v>167</v>
      </c>
      <c r="AU194" s="11" t="s">
        <v>93</v>
      </c>
    </row>
    <row r="195" s="2" customFormat="1" ht="14.4" customHeight="1">
      <c r="A195" s="37"/>
      <c r="B195" s="38"/>
      <c r="C195" s="219" t="s">
        <v>332</v>
      </c>
      <c r="D195" s="219" t="s">
        <v>159</v>
      </c>
      <c r="E195" s="220" t="s">
        <v>333</v>
      </c>
      <c r="F195" s="221" t="s">
        <v>334</v>
      </c>
      <c r="G195" s="222" t="s">
        <v>162</v>
      </c>
      <c r="H195" s="223">
        <v>17</v>
      </c>
      <c r="I195" s="224"/>
      <c r="J195" s="225"/>
      <c r="K195" s="226">
        <f>ROUND(P195*H195,2)</f>
        <v>0</v>
      </c>
      <c r="L195" s="221" t="s">
        <v>1</v>
      </c>
      <c r="M195" s="227"/>
      <c r="N195" s="228" t="s">
        <v>1</v>
      </c>
      <c r="O195" s="229" t="s">
        <v>56</v>
      </c>
      <c r="P195" s="230">
        <f>I195+J195</f>
        <v>0</v>
      </c>
      <c r="Q195" s="230">
        <f>ROUND(I195*H195,2)</f>
        <v>0</v>
      </c>
      <c r="R195" s="230">
        <f>ROUND(J195*H195,2)</f>
        <v>0</v>
      </c>
      <c r="S195" s="90"/>
      <c r="T195" s="231">
        <f>S195*H195</f>
        <v>0</v>
      </c>
      <c r="U195" s="231">
        <v>0</v>
      </c>
      <c r="V195" s="231">
        <f>U195*H195</f>
        <v>0</v>
      </c>
      <c r="W195" s="231">
        <v>0</v>
      </c>
      <c r="X195" s="232">
        <f>W195*H195</f>
        <v>0</v>
      </c>
      <c r="Y195" s="37"/>
      <c r="Z195" s="37"/>
      <c r="AA195" s="37"/>
      <c r="AB195" s="37"/>
      <c r="AC195" s="37"/>
      <c r="AD195" s="37"/>
      <c r="AE195" s="37"/>
      <c r="AR195" s="233" t="s">
        <v>163</v>
      </c>
      <c r="AT195" s="233" t="s">
        <v>159</v>
      </c>
      <c r="AU195" s="233" t="s">
        <v>93</v>
      </c>
      <c r="AY195" s="11" t="s">
        <v>164</v>
      </c>
      <c r="BE195" s="149">
        <f>IF(O195="základní",K195,0)</f>
        <v>0</v>
      </c>
      <c r="BF195" s="149">
        <f>IF(O195="snížená",K195,0)</f>
        <v>0</v>
      </c>
      <c r="BG195" s="149">
        <f>IF(O195="zákl. přenesená",K195,0)</f>
        <v>0</v>
      </c>
      <c r="BH195" s="149">
        <f>IF(O195="sníž. přenesená",K195,0)</f>
        <v>0</v>
      </c>
      <c r="BI195" s="149">
        <f>IF(O195="nulová",K195,0)</f>
        <v>0</v>
      </c>
      <c r="BJ195" s="11" t="s">
        <v>100</v>
      </c>
      <c r="BK195" s="149">
        <f>ROUND(P195*H195,2)</f>
        <v>0</v>
      </c>
      <c r="BL195" s="11" t="s">
        <v>165</v>
      </c>
      <c r="BM195" s="233" t="s">
        <v>335</v>
      </c>
    </row>
    <row r="196" s="2" customFormat="1">
      <c r="A196" s="37"/>
      <c r="B196" s="38"/>
      <c r="C196" s="39"/>
      <c r="D196" s="234" t="s">
        <v>167</v>
      </c>
      <c r="E196" s="39"/>
      <c r="F196" s="235" t="s">
        <v>336</v>
      </c>
      <c r="G196" s="39"/>
      <c r="H196" s="39"/>
      <c r="I196" s="204"/>
      <c r="J196" s="204"/>
      <c r="K196" s="39"/>
      <c r="L196" s="39"/>
      <c r="M196" s="40"/>
      <c r="N196" s="236"/>
      <c r="O196" s="237"/>
      <c r="P196" s="90"/>
      <c r="Q196" s="90"/>
      <c r="R196" s="90"/>
      <c r="S196" s="90"/>
      <c r="T196" s="90"/>
      <c r="U196" s="90"/>
      <c r="V196" s="90"/>
      <c r="W196" s="90"/>
      <c r="X196" s="91"/>
      <c r="Y196" s="37"/>
      <c r="Z196" s="37"/>
      <c r="AA196" s="37"/>
      <c r="AB196" s="37"/>
      <c r="AC196" s="37"/>
      <c r="AD196" s="37"/>
      <c r="AE196" s="37"/>
      <c r="AT196" s="11" t="s">
        <v>167</v>
      </c>
      <c r="AU196" s="11" t="s">
        <v>93</v>
      </c>
    </row>
    <row r="197" s="2" customFormat="1" ht="24.15" customHeight="1">
      <c r="A197" s="37"/>
      <c r="B197" s="38"/>
      <c r="C197" s="219" t="s">
        <v>337</v>
      </c>
      <c r="D197" s="219" t="s">
        <v>159</v>
      </c>
      <c r="E197" s="220" t="s">
        <v>338</v>
      </c>
      <c r="F197" s="221" t="s">
        <v>339</v>
      </c>
      <c r="G197" s="222" t="s">
        <v>171</v>
      </c>
      <c r="H197" s="223">
        <v>1</v>
      </c>
      <c r="I197" s="224"/>
      <c r="J197" s="225"/>
      <c r="K197" s="226">
        <f>ROUND(P197*H197,2)</f>
        <v>0</v>
      </c>
      <c r="L197" s="221" t="s">
        <v>1</v>
      </c>
      <c r="M197" s="227"/>
      <c r="N197" s="228" t="s">
        <v>1</v>
      </c>
      <c r="O197" s="229" t="s">
        <v>56</v>
      </c>
      <c r="P197" s="230">
        <f>I197+J197</f>
        <v>0</v>
      </c>
      <c r="Q197" s="230">
        <f>ROUND(I197*H197,2)</f>
        <v>0</v>
      </c>
      <c r="R197" s="230">
        <f>ROUND(J197*H197,2)</f>
        <v>0</v>
      </c>
      <c r="S197" s="90"/>
      <c r="T197" s="231">
        <f>S197*H197</f>
        <v>0</v>
      </c>
      <c r="U197" s="231">
        <v>0</v>
      </c>
      <c r="V197" s="231">
        <f>U197*H197</f>
        <v>0</v>
      </c>
      <c r="W197" s="231">
        <v>0</v>
      </c>
      <c r="X197" s="232">
        <f>W197*H197</f>
        <v>0</v>
      </c>
      <c r="Y197" s="37"/>
      <c r="Z197" s="37"/>
      <c r="AA197" s="37"/>
      <c r="AB197" s="37"/>
      <c r="AC197" s="37"/>
      <c r="AD197" s="37"/>
      <c r="AE197" s="37"/>
      <c r="AR197" s="233" t="s">
        <v>163</v>
      </c>
      <c r="AT197" s="233" t="s">
        <v>159</v>
      </c>
      <c r="AU197" s="233" t="s">
        <v>93</v>
      </c>
      <c r="AY197" s="11" t="s">
        <v>164</v>
      </c>
      <c r="BE197" s="149">
        <f>IF(O197="základní",K197,0)</f>
        <v>0</v>
      </c>
      <c r="BF197" s="149">
        <f>IF(O197="snížená",K197,0)</f>
        <v>0</v>
      </c>
      <c r="BG197" s="149">
        <f>IF(O197="zákl. přenesená",K197,0)</f>
        <v>0</v>
      </c>
      <c r="BH197" s="149">
        <f>IF(O197="sníž. přenesená",K197,0)</f>
        <v>0</v>
      </c>
      <c r="BI197" s="149">
        <f>IF(O197="nulová",K197,0)</f>
        <v>0</v>
      </c>
      <c r="BJ197" s="11" t="s">
        <v>100</v>
      </c>
      <c r="BK197" s="149">
        <f>ROUND(P197*H197,2)</f>
        <v>0</v>
      </c>
      <c r="BL197" s="11" t="s">
        <v>165</v>
      </c>
      <c r="BM197" s="233" t="s">
        <v>340</v>
      </c>
    </row>
    <row r="198" s="2" customFormat="1">
      <c r="A198" s="37"/>
      <c r="B198" s="38"/>
      <c r="C198" s="39"/>
      <c r="D198" s="234" t="s">
        <v>167</v>
      </c>
      <c r="E198" s="39"/>
      <c r="F198" s="235" t="s">
        <v>341</v>
      </c>
      <c r="G198" s="39"/>
      <c r="H198" s="39"/>
      <c r="I198" s="204"/>
      <c r="J198" s="204"/>
      <c r="K198" s="39"/>
      <c r="L198" s="39"/>
      <c r="M198" s="40"/>
      <c r="N198" s="236"/>
      <c r="O198" s="237"/>
      <c r="P198" s="90"/>
      <c r="Q198" s="90"/>
      <c r="R198" s="90"/>
      <c r="S198" s="90"/>
      <c r="T198" s="90"/>
      <c r="U198" s="90"/>
      <c r="V198" s="90"/>
      <c r="W198" s="90"/>
      <c r="X198" s="91"/>
      <c r="Y198" s="37"/>
      <c r="Z198" s="37"/>
      <c r="AA198" s="37"/>
      <c r="AB198" s="37"/>
      <c r="AC198" s="37"/>
      <c r="AD198" s="37"/>
      <c r="AE198" s="37"/>
      <c r="AT198" s="11" t="s">
        <v>167</v>
      </c>
      <c r="AU198" s="11" t="s">
        <v>93</v>
      </c>
    </row>
    <row r="199" s="2" customFormat="1" ht="14.4" customHeight="1">
      <c r="A199" s="37"/>
      <c r="B199" s="38"/>
      <c r="C199" s="219" t="s">
        <v>342</v>
      </c>
      <c r="D199" s="219" t="s">
        <v>159</v>
      </c>
      <c r="E199" s="220" t="s">
        <v>343</v>
      </c>
      <c r="F199" s="221" t="s">
        <v>344</v>
      </c>
      <c r="G199" s="222" t="s">
        <v>162</v>
      </c>
      <c r="H199" s="223">
        <v>1</v>
      </c>
      <c r="I199" s="224"/>
      <c r="J199" s="225"/>
      <c r="K199" s="226">
        <f>ROUND(P199*H199,2)</f>
        <v>0</v>
      </c>
      <c r="L199" s="221" t="s">
        <v>1</v>
      </c>
      <c r="M199" s="227"/>
      <c r="N199" s="228" t="s">
        <v>1</v>
      </c>
      <c r="O199" s="229" t="s">
        <v>56</v>
      </c>
      <c r="P199" s="230">
        <f>I199+J199</f>
        <v>0</v>
      </c>
      <c r="Q199" s="230">
        <f>ROUND(I199*H199,2)</f>
        <v>0</v>
      </c>
      <c r="R199" s="230">
        <f>ROUND(J199*H199,2)</f>
        <v>0</v>
      </c>
      <c r="S199" s="90"/>
      <c r="T199" s="231">
        <f>S199*H199</f>
        <v>0</v>
      </c>
      <c r="U199" s="231">
        <v>0</v>
      </c>
      <c r="V199" s="231">
        <f>U199*H199</f>
        <v>0</v>
      </c>
      <c r="W199" s="231">
        <v>0</v>
      </c>
      <c r="X199" s="232">
        <f>W199*H199</f>
        <v>0</v>
      </c>
      <c r="Y199" s="37"/>
      <c r="Z199" s="37"/>
      <c r="AA199" s="37"/>
      <c r="AB199" s="37"/>
      <c r="AC199" s="37"/>
      <c r="AD199" s="37"/>
      <c r="AE199" s="37"/>
      <c r="AR199" s="233" t="s">
        <v>163</v>
      </c>
      <c r="AT199" s="233" t="s">
        <v>159</v>
      </c>
      <c r="AU199" s="233" t="s">
        <v>93</v>
      </c>
      <c r="AY199" s="11" t="s">
        <v>164</v>
      </c>
      <c r="BE199" s="149">
        <f>IF(O199="základní",K199,0)</f>
        <v>0</v>
      </c>
      <c r="BF199" s="149">
        <f>IF(O199="snížená",K199,0)</f>
        <v>0</v>
      </c>
      <c r="BG199" s="149">
        <f>IF(O199="zákl. přenesená",K199,0)</f>
        <v>0</v>
      </c>
      <c r="BH199" s="149">
        <f>IF(O199="sníž. přenesená",K199,0)</f>
        <v>0</v>
      </c>
      <c r="BI199" s="149">
        <f>IF(O199="nulová",K199,0)</f>
        <v>0</v>
      </c>
      <c r="BJ199" s="11" t="s">
        <v>100</v>
      </c>
      <c r="BK199" s="149">
        <f>ROUND(P199*H199,2)</f>
        <v>0</v>
      </c>
      <c r="BL199" s="11" t="s">
        <v>165</v>
      </c>
      <c r="BM199" s="233" t="s">
        <v>345</v>
      </c>
    </row>
    <row r="200" s="2" customFormat="1">
      <c r="A200" s="37"/>
      <c r="B200" s="38"/>
      <c r="C200" s="39"/>
      <c r="D200" s="234" t="s">
        <v>167</v>
      </c>
      <c r="E200" s="39"/>
      <c r="F200" s="235" t="s">
        <v>346</v>
      </c>
      <c r="G200" s="39"/>
      <c r="H200" s="39"/>
      <c r="I200" s="204"/>
      <c r="J200" s="204"/>
      <c r="K200" s="39"/>
      <c r="L200" s="39"/>
      <c r="M200" s="40"/>
      <c r="N200" s="236"/>
      <c r="O200" s="237"/>
      <c r="P200" s="90"/>
      <c r="Q200" s="90"/>
      <c r="R200" s="90"/>
      <c r="S200" s="90"/>
      <c r="T200" s="90"/>
      <c r="U200" s="90"/>
      <c r="V200" s="90"/>
      <c r="W200" s="90"/>
      <c r="X200" s="91"/>
      <c r="Y200" s="37"/>
      <c r="Z200" s="37"/>
      <c r="AA200" s="37"/>
      <c r="AB200" s="37"/>
      <c r="AC200" s="37"/>
      <c r="AD200" s="37"/>
      <c r="AE200" s="37"/>
      <c r="AT200" s="11" t="s">
        <v>167</v>
      </c>
      <c r="AU200" s="11" t="s">
        <v>93</v>
      </c>
    </row>
    <row r="201" s="2" customFormat="1" ht="24.15" customHeight="1">
      <c r="A201" s="37"/>
      <c r="B201" s="38"/>
      <c r="C201" s="219" t="s">
        <v>347</v>
      </c>
      <c r="D201" s="219" t="s">
        <v>159</v>
      </c>
      <c r="E201" s="220" t="s">
        <v>348</v>
      </c>
      <c r="F201" s="221" t="s">
        <v>349</v>
      </c>
      <c r="G201" s="222" t="s">
        <v>171</v>
      </c>
      <c r="H201" s="223">
        <v>1</v>
      </c>
      <c r="I201" s="224"/>
      <c r="J201" s="225"/>
      <c r="K201" s="226">
        <f>ROUND(P201*H201,2)</f>
        <v>0</v>
      </c>
      <c r="L201" s="221" t="s">
        <v>1</v>
      </c>
      <c r="M201" s="227"/>
      <c r="N201" s="228" t="s">
        <v>1</v>
      </c>
      <c r="O201" s="229" t="s">
        <v>56</v>
      </c>
      <c r="P201" s="230">
        <f>I201+J201</f>
        <v>0</v>
      </c>
      <c r="Q201" s="230">
        <f>ROUND(I201*H201,2)</f>
        <v>0</v>
      </c>
      <c r="R201" s="230">
        <f>ROUND(J201*H201,2)</f>
        <v>0</v>
      </c>
      <c r="S201" s="90"/>
      <c r="T201" s="231">
        <f>S201*H201</f>
        <v>0</v>
      </c>
      <c r="U201" s="231">
        <v>0</v>
      </c>
      <c r="V201" s="231">
        <f>U201*H201</f>
        <v>0</v>
      </c>
      <c r="W201" s="231">
        <v>0</v>
      </c>
      <c r="X201" s="232">
        <f>W201*H201</f>
        <v>0</v>
      </c>
      <c r="Y201" s="37"/>
      <c r="Z201" s="37"/>
      <c r="AA201" s="37"/>
      <c r="AB201" s="37"/>
      <c r="AC201" s="37"/>
      <c r="AD201" s="37"/>
      <c r="AE201" s="37"/>
      <c r="AR201" s="233" t="s">
        <v>163</v>
      </c>
      <c r="AT201" s="233" t="s">
        <v>159</v>
      </c>
      <c r="AU201" s="233" t="s">
        <v>93</v>
      </c>
      <c r="AY201" s="11" t="s">
        <v>164</v>
      </c>
      <c r="BE201" s="149">
        <f>IF(O201="základní",K201,0)</f>
        <v>0</v>
      </c>
      <c r="BF201" s="149">
        <f>IF(O201="snížená",K201,0)</f>
        <v>0</v>
      </c>
      <c r="BG201" s="149">
        <f>IF(O201="zákl. přenesená",K201,0)</f>
        <v>0</v>
      </c>
      <c r="BH201" s="149">
        <f>IF(O201="sníž. přenesená",K201,0)</f>
        <v>0</v>
      </c>
      <c r="BI201" s="149">
        <f>IF(O201="nulová",K201,0)</f>
        <v>0</v>
      </c>
      <c r="BJ201" s="11" t="s">
        <v>100</v>
      </c>
      <c r="BK201" s="149">
        <f>ROUND(P201*H201,2)</f>
        <v>0</v>
      </c>
      <c r="BL201" s="11" t="s">
        <v>165</v>
      </c>
      <c r="BM201" s="233" t="s">
        <v>350</v>
      </c>
    </row>
    <row r="202" s="2" customFormat="1" ht="14.4" customHeight="1">
      <c r="A202" s="37"/>
      <c r="B202" s="38"/>
      <c r="C202" s="219" t="s">
        <v>351</v>
      </c>
      <c r="D202" s="219" t="s">
        <v>159</v>
      </c>
      <c r="E202" s="220" t="s">
        <v>352</v>
      </c>
      <c r="F202" s="221" t="s">
        <v>353</v>
      </c>
      <c r="G202" s="222" t="s">
        <v>162</v>
      </c>
      <c r="H202" s="223">
        <v>5</v>
      </c>
      <c r="I202" s="224"/>
      <c r="J202" s="225"/>
      <c r="K202" s="226">
        <f>ROUND(P202*H202,2)</f>
        <v>0</v>
      </c>
      <c r="L202" s="221" t="s">
        <v>1</v>
      </c>
      <c r="M202" s="227"/>
      <c r="N202" s="228" t="s">
        <v>1</v>
      </c>
      <c r="O202" s="229" t="s">
        <v>56</v>
      </c>
      <c r="P202" s="230">
        <f>I202+J202</f>
        <v>0</v>
      </c>
      <c r="Q202" s="230">
        <f>ROUND(I202*H202,2)</f>
        <v>0</v>
      </c>
      <c r="R202" s="230">
        <f>ROUND(J202*H202,2)</f>
        <v>0</v>
      </c>
      <c r="S202" s="90"/>
      <c r="T202" s="231">
        <f>S202*H202</f>
        <v>0</v>
      </c>
      <c r="U202" s="231">
        <v>0</v>
      </c>
      <c r="V202" s="231">
        <f>U202*H202</f>
        <v>0</v>
      </c>
      <c r="W202" s="231">
        <v>0</v>
      </c>
      <c r="X202" s="232">
        <f>W202*H202</f>
        <v>0</v>
      </c>
      <c r="Y202" s="37"/>
      <c r="Z202" s="37"/>
      <c r="AA202" s="37"/>
      <c r="AB202" s="37"/>
      <c r="AC202" s="37"/>
      <c r="AD202" s="37"/>
      <c r="AE202" s="37"/>
      <c r="AR202" s="233" t="s">
        <v>163</v>
      </c>
      <c r="AT202" s="233" t="s">
        <v>159</v>
      </c>
      <c r="AU202" s="233" t="s">
        <v>93</v>
      </c>
      <c r="AY202" s="11" t="s">
        <v>164</v>
      </c>
      <c r="BE202" s="149">
        <f>IF(O202="základní",K202,0)</f>
        <v>0</v>
      </c>
      <c r="BF202" s="149">
        <f>IF(O202="snížená",K202,0)</f>
        <v>0</v>
      </c>
      <c r="BG202" s="149">
        <f>IF(O202="zákl. přenesená",K202,0)</f>
        <v>0</v>
      </c>
      <c r="BH202" s="149">
        <f>IF(O202="sníž. přenesená",K202,0)</f>
        <v>0</v>
      </c>
      <c r="BI202" s="149">
        <f>IF(O202="nulová",K202,0)</f>
        <v>0</v>
      </c>
      <c r="BJ202" s="11" t="s">
        <v>100</v>
      </c>
      <c r="BK202" s="149">
        <f>ROUND(P202*H202,2)</f>
        <v>0</v>
      </c>
      <c r="BL202" s="11" t="s">
        <v>165</v>
      </c>
      <c r="BM202" s="233" t="s">
        <v>354</v>
      </c>
    </row>
    <row r="203" s="2" customFormat="1" ht="24.15" customHeight="1">
      <c r="A203" s="37"/>
      <c r="B203" s="38"/>
      <c r="C203" s="219" t="s">
        <v>30</v>
      </c>
      <c r="D203" s="219" t="s">
        <v>159</v>
      </c>
      <c r="E203" s="220" t="s">
        <v>355</v>
      </c>
      <c r="F203" s="221" t="s">
        <v>356</v>
      </c>
      <c r="G203" s="222" t="s">
        <v>162</v>
      </c>
      <c r="H203" s="223">
        <v>10</v>
      </c>
      <c r="I203" s="224"/>
      <c r="J203" s="225"/>
      <c r="K203" s="226">
        <f>ROUND(P203*H203,2)</f>
        <v>0</v>
      </c>
      <c r="L203" s="221" t="s">
        <v>1</v>
      </c>
      <c r="M203" s="227"/>
      <c r="N203" s="228" t="s">
        <v>1</v>
      </c>
      <c r="O203" s="229" t="s">
        <v>56</v>
      </c>
      <c r="P203" s="230">
        <f>I203+J203</f>
        <v>0</v>
      </c>
      <c r="Q203" s="230">
        <f>ROUND(I203*H203,2)</f>
        <v>0</v>
      </c>
      <c r="R203" s="230">
        <f>ROUND(J203*H203,2)</f>
        <v>0</v>
      </c>
      <c r="S203" s="90"/>
      <c r="T203" s="231">
        <f>S203*H203</f>
        <v>0</v>
      </c>
      <c r="U203" s="231">
        <v>0</v>
      </c>
      <c r="V203" s="231">
        <f>U203*H203</f>
        <v>0</v>
      </c>
      <c r="W203" s="231">
        <v>0</v>
      </c>
      <c r="X203" s="232">
        <f>W203*H203</f>
        <v>0</v>
      </c>
      <c r="Y203" s="37"/>
      <c r="Z203" s="37"/>
      <c r="AA203" s="37"/>
      <c r="AB203" s="37"/>
      <c r="AC203" s="37"/>
      <c r="AD203" s="37"/>
      <c r="AE203" s="37"/>
      <c r="AR203" s="233" t="s">
        <v>163</v>
      </c>
      <c r="AT203" s="233" t="s">
        <v>159</v>
      </c>
      <c r="AU203" s="233" t="s">
        <v>93</v>
      </c>
      <c r="AY203" s="11" t="s">
        <v>164</v>
      </c>
      <c r="BE203" s="149">
        <f>IF(O203="základní",K203,0)</f>
        <v>0</v>
      </c>
      <c r="BF203" s="149">
        <f>IF(O203="snížená",K203,0)</f>
        <v>0</v>
      </c>
      <c r="BG203" s="149">
        <f>IF(O203="zákl. přenesená",K203,0)</f>
        <v>0</v>
      </c>
      <c r="BH203" s="149">
        <f>IF(O203="sníž. přenesená",K203,0)</f>
        <v>0</v>
      </c>
      <c r="BI203" s="149">
        <f>IF(O203="nulová",K203,0)</f>
        <v>0</v>
      </c>
      <c r="BJ203" s="11" t="s">
        <v>100</v>
      </c>
      <c r="BK203" s="149">
        <f>ROUND(P203*H203,2)</f>
        <v>0</v>
      </c>
      <c r="BL203" s="11" t="s">
        <v>165</v>
      </c>
      <c r="BM203" s="233" t="s">
        <v>357</v>
      </c>
    </row>
    <row r="204" s="2" customFormat="1">
      <c r="A204" s="37"/>
      <c r="B204" s="38"/>
      <c r="C204" s="39"/>
      <c r="D204" s="234" t="s">
        <v>167</v>
      </c>
      <c r="E204" s="39"/>
      <c r="F204" s="235" t="s">
        <v>358</v>
      </c>
      <c r="G204" s="39"/>
      <c r="H204" s="39"/>
      <c r="I204" s="204"/>
      <c r="J204" s="204"/>
      <c r="K204" s="39"/>
      <c r="L204" s="39"/>
      <c r="M204" s="40"/>
      <c r="N204" s="236"/>
      <c r="O204" s="237"/>
      <c r="P204" s="90"/>
      <c r="Q204" s="90"/>
      <c r="R204" s="90"/>
      <c r="S204" s="90"/>
      <c r="T204" s="90"/>
      <c r="U204" s="90"/>
      <c r="V204" s="90"/>
      <c r="W204" s="90"/>
      <c r="X204" s="91"/>
      <c r="Y204" s="37"/>
      <c r="Z204" s="37"/>
      <c r="AA204" s="37"/>
      <c r="AB204" s="37"/>
      <c r="AC204" s="37"/>
      <c r="AD204" s="37"/>
      <c r="AE204" s="37"/>
      <c r="AT204" s="11" t="s">
        <v>167</v>
      </c>
      <c r="AU204" s="11" t="s">
        <v>93</v>
      </c>
    </row>
    <row r="205" s="2" customFormat="1" ht="24.15" customHeight="1">
      <c r="A205" s="37"/>
      <c r="B205" s="38"/>
      <c r="C205" s="219" t="s">
        <v>359</v>
      </c>
      <c r="D205" s="219" t="s">
        <v>159</v>
      </c>
      <c r="E205" s="220" t="s">
        <v>360</v>
      </c>
      <c r="F205" s="221" t="s">
        <v>361</v>
      </c>
      <c r="G205" s="222" t="s">
        <v>162</v>
      </c>
      <c r="H205" s="223">
        <v>1</v>
      </c>
      <c r="I205" s="224"/>
      <c r="J205" s="225"/>
      <c r="K205" s="226">
        <f>ROUND(P205*H205,2)</f>
        <v>0</v>
      </c>
      <c r="L205" s="221" t="s">
        <v>1</v>
      </c>
      <c r="M205" s="227"/>
      <c r="N205" s="228" t="s">
        <v>1</v>
      </c>
      <c r="O205" s="229" t="s">
        <v>56</v>
      </c>
      <c r="P205" s="230">
        <f>I205+J205</f>
        <v>0</v>
      </c>
      <c r="Q205" s="230">
        <f>ROUND(I205*H205,2)</f>
        <v>0</v>
      </c>
      <c r="R205" s="230">
        <f>ROUND(J205*H205,2)</f>
        <v>0</v>
      </c>
      <c r="S205" s="90"/>
      <c r="T205" s="231">
        <f>S205*H205</f>
        <v>0</v>
      </c>
      <c r="U205" s="231">
        <v>0</v>
      </c>
      <c r="V205" s="231">
        <f>U205*H205</f>
        <v>0</v>
      </c>
      <c r="W205" s="231">
        <v>0</v>
      </c>
      <c r="X205" s="232">
        <f>W205*H205</f>
        <v>0</v>
      </c>
      <c r="Y205" s="37"/>
      <c r="Z205" s="37"/>
      <c r="AA205" s="37"/>
      <c r="AB205" s="37"/>
      <c r="AC205" s="37"/>
      <c r="AD205" s="37"/>
      <c r="AE205" s="37"/>
      <c r="AR205" s="233" t="s">
        <v>163</v>
      </c>
      <c r="AT205" s="233" t="s">
        <v>159</v>
      </c>
      <c r="AU205" s="233" t="s">
        <v>93</v>
      </c>
      <c r="AY205" s="11" t="s">
        <v>164</v>
      </c>
      <c r="BE205" s="149">
        <f>IF(O205="základní",K205,0)</f>
        <v>0</v>
      </c>
      <c r="BF205" s="149">
        <f>IF(O205="snížená",K205,0)</f>
        <v>0</v>
      </c>
      <c r="BG205" s="149">
        <f>IF(O205="zákl. přenesená",K205,0)</f>
        <v>0</v>
      </c>
      <c r="BH205" s="149">
        <f>IF(O205="sníž. přenesená",K205,0)</f>
        <v>0</v>
      </c>
      <c r="BI205" s="149">
        <f>IF(O205="nulová",K205,0)</f>
        <v>0</v>
      </c>
      <c r="BJ205" s="11" t="s">
        <v>100</v>
      </c>
      <c r="BK205" s="149">
        <f>ROUND(P205*H205,2)</f>
        <v>0</v>
      </c>
      <c r="BL205" s="11" t="s">
        <v>165</v>
      </c>
      <c r="BM205" s="233" t="s">
        <v>362</v>
      </c>
    </row>
    <row r="206" s="2" customFormat="1">
      <c r="A206" s="37"/>
      <c r="B206" s="38"/>
      <c r="C206" s="39"/>
      <c r="D206" s="234" t="s">
        <v>167</v>
      </c>
      <c r="E206" s="39"/>
      <c r="F206" s="235" t="s">
        <v>363</v>
      </c>
      <c r="G206" s="39"/>
      <c r="H206" s="39"/>
      <c r="I206" s="204"/>
      <c r="J206" s="204"/>
      <c r="K206" s="39"/>
      <c r="L206" s="39"/>
      <c r="M206" s="40"/>
      <c r="N206" s="236"/>
      <c r="O206" s="237"/>
      <c r="P206" s="90"/>
      <c r="Q206" s="90"/>
      <c r="R206" s="90"/>
      <c r="S206" s="90"/>
      <c r="T206" s="90"/>
      <c r="U206" s="90"/>
      <c r="V206" s="90"/>
      <c r="W206" s="90"/>
      <c r="X206" s="91"/>
      <c r="Y206" s="37"/>
      <c r="Z206" s="37"/>
      <c r="AA206" s="37"/>
      <c r="AB206" s="37"/>
      <c r="AC206" s="37"/>
      <c r="AD206" s="37"/>
      <c r="AE206" s="37"/>
      <c r="AT206" s="11" t="s">
        <v>167</v>
      </c>
      <c r="AU206" s="11" t="s">
        <v>93</v>
      </c>
    </row>
    <row r="207" s="2" customFormat="1" ht="14.4" customHeight="1">
      <c r="A207" s="37"/>
      <c r="B207" s="38"/>
      <c r="C207" s="219" t="s">
        <v>364</v>
      </c>
      <c r="D207" s="219" t="s">
        <v>159</v>
      </c>
      <c r="E207" s="220" t="s">
        <v>365</v>
      </c>
      <c r="F207" s="221" t="s">
        <v>366</v>
      </c>
      <c r="G207" s="222" t="s">
        <v>162</v>
      </c>
      <c r="H207" s="223">
        <v>4</v>
      </c>
      <c r="I207" s="224"/>
      <c r="J207" s="225"/>
      <c r="K207" s="226">
        <f>ROUND(P207*H207,2)</f>
        <v>0</v>
      </c>
      <c r="L207" s="221" t="s">
        <v>1</v>
      </c>
      <c r="M207" s="227"/>
      <c r="N207" s="228" t="s">
        <v>1</v>
      </c>
      <c r="O207" s="229" t="s">
        <v>56</v>
      </c>
      <c r="P207" s="230">
        <f>I207+J207</f>
        <v>0</v>
      </c>
      <c r="Q207" s="230">
        <f>ROUND(I207*H207,2)</f>
        <v>0</v>
      </c>
      <c r="R207" s="230">
        <f>ROUND(J207*H207,2)</f>
        <v>0</v>
      </c>
      <c r="S207" s="90"/>
      <c r="T207" s="231">
        <f>S207*H207</f>
        <v>0</v>
      </c>
      <c r="U207" s="231">
        <v>0</v>
      </c>
      <c r="V207" s="231">
        <f>U207*H207</f>
        <v>0</v>
      </c>
      <c r="W207" s="231">
        <v>0</v>
      </c>
      <c r="X207" s="232">
        <f>W207*H207</f>
        <v>0</v>
      </c>
      <c r="Y207" s="37"/>
      <c r="Z207" s="37"/>
      <c r="AA207" s="37"/>
      <c r="AB207" s="37"/>
      <c r="AC207" s="37"/>
      <c r="AD207" s="37"/>
      <c r="AE207" s="37"/>
      <c r="AR207" s="233" t="s">
        <v>163</v>
      </c>
      <c r="AT207" s="233" t="s">
        <v>159</v>
      </c>
      <c r="AU207" s="233" t="s">
        <v>93</v>
      </c>
      <c r="AY207" s="11" t="s">
        <v>164</v>
      </c>
      <c r="BE207" s="149">
        <f>IF(O207="základní",K207,0)</f>
        <v>0</v>
      </c>
      <c r="BF207" s="149">
        <f>IF(O207="snížená",K207,0)</f>
        <v>0</v>
      </c>
      <c r="BG207" s="149">
        <f>IF(O207="zákl. přenesená",K207,0)</f>
        <v>0</v>
      </c>
      <c r="BH207" s="149">
        <f>IF(O207="sníž. přenesená",K207,0)</f>
        <v>0</v>
      </c>
      <c r="BI207" s="149">
        <f>IF(O207="nulová",K207,0)</f>
        <v>0</v>
      </c>
      <c r="BJ207" s="11" t="s">
        <v>100</v>
      </c>
      <c r="BK207" s="149">
        <f>ROUND(P207*H207,2)</f>
        <v>0</v>
      </c>
      <c r="BL207" s="11" t="s">
        <v>165</v>
      </c>
      <c r="BM207" s="233" t="s">
        <v>367</v>
      </c>
    </row>
    <row r="208" s="2" customFormat="1">
      <c r="A208" s="37"/>
      <c r="B208" s="38"/>
      <c r="C208" s="39"/>
      <c r="D208" s="234" t="s">
        <v>167</v>
      </c>
      <c r="E208" s="39"/>
      <c r="F208" s="235" t="s">
        <v>368</v>
      </c>
      <c r="G208" s="39"/>
      <c r="H208" s="39"/>
      <c r="I208" s="204"/>
      <c r="J208" s="204"/>
      <c r="K208" s="39"/>
      <c r="L208" s="39"/>
      <c r="M208" s="40"/>
      <c r="N208" s="236"/>
      <c r="O208" s="237"/>
      <c r="P208" s="90"/>
      <c r="Q208" s="90"/>
      <c r="R208" s="90"/>
      <c r="S208" s="90"/>
      <c r="T208" s="90"/>
      <c r="U208" s="90"/>
      <c r="V208" s="90"/>
      <c r="W208" s="90"/>
      <c r="X208" s="91"/>
      <c r="Y208" s="37"/>
      <c r="Z208" s="37"/>
      <c r="AA208" s="37"/>
      <c r="AB208" s="37"/>
      <c r="AC208" s="37"/>
      <c r="AD208" s="37"/>
      <c r="AE208" s="37"/>
      <c r="AT208" s="11" t="s">
        <v>167</v>
      </c>
      <c r="AU208" s="11" t="s">
        <v>93</v>
      </c>
    </row>
    <row r="209" s="2" customFormat="1" ht="14.4" customHeight="1">
      <c r="A209" s="37"/>
      <c r="B209" s="38"/>
      <c r="C209" s="219" t="s">
        <v>369</v>
      </c>
      <c r="D209" s="219" t="s">
        <v>159</v>
      </c>
      <c r="E209" s="220" t="s">
        <v>370</v>
      </c>
      <c r="F209" s="221" t="s">
        <v>371</v>
      </c>
      <c r="G209" s="222" t="s">
        <v>162</v>
      </c>
      <c r="H209" s="223">
        <v>17</v>
      </c>
      <c r="I209" s="224"/>
      <c r="J209" s="225"/>
      <c r="K209" s="226">
        <f>ROUND(P209*H209,2)</f>
        <v>0</v>
      </c>
      <c r="L209" s="221" t="s">
        <v>1</v>
      </c>
      <c r="M209" s="227"/>
      <c r="N209" s="228" t="s">
        <v>1</v>
      </c>
      <c r="O209" s="229" t="s">
        <v>56</v>
      </c>
      <c r="P209" s="230">
        <f>I209+J209</f>
        <v>0</v>
      </c>
      <c r="Q209" s="230">
        <f>ROUND(I209*H209,2)</f>
        <v>0</v>
      </c>
      <c r="R209" s="230">
        <f>ROUND(J209*H209,2)</f>
        <v>0</v>
      </c>
      <c r="S209" s="90"/>
      <c r="T209" s="231">
        <f>S209*H209</f>
        <v>0</v>
      </c>
      <c r="U209" s="231">
        <v>0</v>
      </c>
      <c r="V209" s="231">
        <f>U209*H209</f>
        <v>0</v>
      </c>
      <c r="W209" s="231">
        <v>0</v>
      </c>
      <c r="X209" s="232">
        <f>W209*H209</f>
        <v>0</v>
      </c>
      <c r="Y209" s="37"/>
      <c r="Z209" s="37"/>
      <c r="AA209" s="37"/>
      <c r="AB209" s="37"/>
      <c r="AC209" s="37"/>
      <c r="AD209" s="37"/>
      <c r="AE209" s="37"/>
      <c r="AR209" s="233" t="s">
        <v>163</v>
      </c>
      <c r="AT209" s="233" t="s">
        <v>159</v>
      </c>
      <c r="AU209" s="233" t="s">
        <v>93</v>
      </c>
      <c r="AY209" s="11" t="s">
        <v>164</v>
      </c>
      <c r="BE209" s="149">
        <f>IF(O209="základní",K209,0)</f>
        <v>0</v>
      </c>
      <c r="BF209" s="149">
        <f>IF(O209="snížená",K209,0)</f>
        <v>0</v>
      </c>
      <c r="BG209" s="149">
        <f>IF(O209="zákl. přenesená",K209,0)</f>
        <v>0</v>
      </c>
      <c r="BH209" s="149">
        <f>IF(O209="sníž. přenesená",K209,0)</f>
        <v>0</v>
      </c>
      <c r="BI209" s="149">
        <f>IF(O209="nulová",K209,0)</f>
        <v>0</v>
      </c>
      <c r="BJ209" s="11" t="s">
        <v>100</v>
      </c>
      <c r="BK209" s="149">
        <f>ROUND(P209*H209,2)</f>
        <v>0</v>
      </c>
      <c r="BL209" s="11" t="s">
        <v>165</v>
      </c>
      <c r="BM209" s="233" t="s">
        <v>372</v>
      </c>
    </row>
    <row r="210" s="2" customFormat="1">
      <c r="A210" s="37"/>
      <c r="B210" s="38"/>
      <c r="C210" s="39"/>
      <c r="D210" s="234" t="s">
        <v>167</v>
      </c>
      <c r="E210" s="39"/>
      <c r="F210" s="235" t="s">
        <v>373</v>
      </c>
      <c r="G210" s="39"/>
      <c r="H210" s="39"/>
      <c r="I210" s="204"/>
      <c r="J210" s="204"/>
      <c r="K210" s="39"/>
      <c r="L210" s="39"/>
      <c r="M210" s="40"/>
      <c r="N210" s="236"/>
      <c r="O210" s="237"/>
      <c r="P210" s="90"/>
      <c r="Q210" s="90"/>
      <c r="R210" s="90"/>
      <c r="S210" s="90"/>
      <c r="T210" s="90"/>
      <c r="U210" s="90"/>
      <c r="V210" s="90"/>
      <c r="W210" s="90"/>
      <c r="X210" s="91"/>
      <c r="Y210" s="37"/>
      <c r="Z210" s="37"/>
      <c r="AA210" s="37"/>
      <c r="AB210" s="37"/>
      <c r="AC210" s="37"/>
      <c r="AD210" s="37"/>
      <c r="AE210" s="37"/>
      <c r="AT210" s="11" t="s">
        <v>167</v>
      </c>
      <c r="AU210" s="11" t="s">
        <v>93</v>
      </c>
    </row>
    <row r="211" s="2" customFormat="1" ht="24.15" customHeight="1">
      <c r="A211" s="37"/>
      <c r="B211" s="38"/>
      <c r="C211" s="219" t="s">
        <v>374</v>
      </c>
      <c r="D211" s="219" t="s">
        <v>159</v>
      </c>
      <c r="E211" s="220" t="s">
        <v>375</v>
      </c>
      <c r="F211" s="221" t="s">
        <v>376</v>
      </c>
      <c r="G211" s="222" t="s">
        <v>171</v>
      </c>
      <c r="H211" s="223">
        <v>1</v>
      </c>
      <c r="I211" s="224"/>
      <c r="J211" s="225"/>
      <c r="K211" s="226">
        <f>ROUND(P211*H211,2)</f>
        <v>0</v>
      </c>
      <c r="L211" s="221" t="s">
        <v>1</v>
      </c>
      <c r="M211" s="227"/>
      <c r="N211" s="228" t="s">
        <v>1</v>
      </c>
      <c r="O211" s="229" t="s">
        <v>56</v>
      </c>
      <c r="P211" s="230">
        <f>I211+J211</f>
        <v>0</v>
      </c>
      <c r="Q211" s="230">
        <f>ROUND(I211*H211,2)</f>
        <v>0</v>
      </c>
      <c r="R211" s="230">
        <f>ROUND(J211*H211,2)</f>
        <v>0</v>
      </c>
      <c r="S211" s="90"/>
      <c r="T211" s="231">
        <f>S211*H211</f>
        <v>0</v>
      </c>
      <c r="U211" s="231">
        <v>0</v>
      </c>
      <c r="V211" s="231">
        <f>U211*H211</f>
        <v>0</v>
      </c>
      <c r="W211" s="231">
        <v>0</v>
      </c>
      <c r="X211" s="232">
        <f>W211*H211</f>
        <v>0</v>
      </c>
      <c r="Y211" s="37"/>
      <c r="Z211" s="37"/>
      <c r="AA211" s="37"/>
      <c r="AB211" s="37"/>
      <c r="AC211" s="37"/>
      <c r="AD211" s="37"/>
      <c r="AE211" s="37"/>
      <c r="AR211" s="233" t="s">
        <v>163</v>
      </c>
      <c r="AT211" s="233" t="s">
        <v>159</v>
      </c>
      <c r="AU211" s="233" t="s">
        <v>93</v>
      </c>
      <c r="AY211" s="11" t="s">
        <v>164</v>
      </c>
      <c r="BE211" s="149">
        <f>IF(O211="základní",K211,0)</f>
        <v>0</v>
      </c>
      <c r="BF211" s="149">
        <f>IF(O211="snížená",K211,0)</f>
        <v>0</v>
      </c>
      <c r="BG211" s="149">
        <f>IF(O211="zákl. přenesená",K211,0)</f>
        <v>0</v>
      </c>
      <c r="BH211" s="149">
        <f>IF(O211="sníž. přenesená",K211,0)</f>
        <v>0</v>
      </c>
      <c r="BI211" s="149">
        <f>IF(O211="nulová",K211,0)</f>
        <v>0</v>
      </c>
      <c r="BJ211" s="11" t="s">
        <v>100</v>
      </c>
      <c r="BK211" s="149">
        <f>ROUND(P211*H211,2)</f>
        <v>0</v>
      </c>
      <c r="BL211" s="11" t="s">
        <v>165</v>
      </c>
      <c r="BM211" s="233" t="s">
        <v>377</v>
      </c>
    </row>
    <row r="212" s="2" customFormat="1" ht="14.4" customHeight="1">
      <c r="A212" s="37"/>
      <c r="B212" s="38"/>
      <c r="C212" s="219" t="s">
        <v>378</v>
      </c>
      <c r="D212" s="219" t="s">
        <v>159</v>
      </c>
      <c r="E212" s="220" t="s">
        <v>379</v>
      </c>
      <c r="F212" s="221" t="s">
        <v>380</v>
      </c>
      <c r="G212" s="222" t="s">
        <v>162</v>
      </c>
      <c r="H212" s="223">
        <v>1</v>
      </c>
      <c r="I212" s="224"/>
      <c r="J212" s="225"/>
      <c r="K212" s="226">
        <f>ROUND(P212*H212,2)</f>
        <v>0</v>
      </c>
      <c r="L212" s="221" t="s">
        <v>1</v>
      </c>
      <c r="M212" s="227"/>
      <c r="N212" s="238" t="s">
        <v>1</v>
      </c>
      <c r="O212" s="239" t="s">
        <v>56</v>
      </c>
      <c r="P212" s="240">
        <f>I212+J212</f>
        <v>0</v>
      </c>
      <c r="Q212" s="240">
        <f>ROUND(I212*H212,2)</f>
        <v>0</v>
      </c>
      <c r="R212" s="240">
        <f>ROUND(J212*H212,2)</f>
        <v>0</v>
      </c>
      <c r="S212" s="241"/>
      <c r="T212" s="242">
        <f>S212*H212</f>
        <v>0</v>
      </c>
      <c r="U212" s="242">
        <v>0</v>
      </c>
      <c r="V212" s="242">
        <f>U212*H212</f>
        <v>0</v>
      </c>
      <c r="W212" s="242">
        <v>0</v>
      </c>
      <c r="X212" s="243">
        <f>W212*H212</f>
        <v>0</v>
      </c>
      <c r="Y212" s="37"/>
      <c r="Z212" s="37"/>
      <c r="AA212" s="37"/>
      <c r="AB212" s="37"/>
      <c r="AC212" s="37"/>
      <c r="AD212" s="37"/>
      <c r="AE212" s="37"/>
      <c r="AR212" s="233" t="s">
        <v>163</v>
      </c>
      <c r="AT212" s="233" t="s">
        <v>159</v>
      </c>
      <c r="AU212" s="233" t="s">
        <v>93</v>
      </c>
      <c r="AY212" s="11" t="s">
        <v>164</v>
      </c>
      <c r="BE212" s="149">
        <f>IF(O212="základní",K212,0)</f>
        <v>0</v>
      </c>
      <c r="BF212" s="149">
        <f>IF(O212="snížená",K212,0)</f>
        <v>0</v>
      </c>
      <c r="BG212" s="149">
        <f>IF(O212="zákl. přenesená",K212,0)</f>
        <v>0</v>
      </c>
      <c r="BH212" s="149">
        <f>IF(O212="sníž. přenesená",K212,0)</f>
        <v>0</v>
      </c>
      <c r="BI212" s="149">
        <f>IF(O212="nulová",K212,0)</f>
        <v>0</v>
      </c>
      <c r="BJ212" s="11" t="s">
        <v>100</v>
      </c>
      <c r="BK212" s="149">
        <f>ROUND(P212*H212,2)</f>
        <v>0</v>
      </c>
      <c r="BL212" s="11" t="s">
        <v>165</v>
      </c>
      <c r="BM212" s="233" t="s">
        <v>381</v>
      </c>
    </row>
    <row r="213" s="2" customFormat="1" ht="6.96" customHeight="1">
      <c r="A213" s="37"/>
      <c r="B213" s="65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40"/>
      <c r="N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</row>
  </sheetData>
  <sheetProtection sheet="1" autoFilter="0" formatColumns="0" formatRows="0" objects="1" scenarios="1" spinCount="100000" saltValue="MZVAEdstFJkGZlH9hxw8On838jfWNQWhnTToLuAEsKeXJIIXv2tUM0A6/1cKOFlEZAoCuNAmGJiUvXZYMzLrgg==" hashValue="LTc/TScrOXB7fYi8TDNHckrYkbneaRpr++ceGpu6Old6xu2JdcO2K522s1MUoWW1tuipdmbRH1JzKFkxEt3DTQ==" algorithmName="SHA-512" password="CC35"/>
  <autoFilter ref="C129:L21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2:F102"/>
    <mergeCell ref="D103:F103"/>
    <mergeCell ref="D104:F104"/>
    <mergeCell ref="D105:F105"/>
    <mergeCell ref="D106:F106"/>
    <mergeCell ref="E118:H118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WIN7PC\Jana</dc:creator>
  <cp:lastModifiedBy>WIN7PC\Jana</cp:lastModifiedBy>
  <dcterms:created xsi:type="dcterms:W3CDTF">2020-08-18T17:41:56Z</dcterms:created>
  <dcterms:modified xsi:type="dcterms:W3CDTF">2020-08-18T17:41:57Z</dcterms:modified>
</cp:coreProperties>
</file>