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miroslava.morska\Desktop\ciganek 06-20\"/>
    </mc:Choice>
  </mc:AlternateContent>
  <xr:revisionPtr revIDLastSave="0" documentId="13_ncr:1_{D67DC977-A11D-40F5-A985-24A5F7108A75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Rekapitulace stavby" sheetId="1" r:id="rId1"/>
    <sheet name="D.1.1 - Architektonicko -..." sheetId="2" r:id="rId2"/>
    <sheet name="D.1.4.1 - Zdravotechnické..." sheetId="3" r:id="rId3"/>
    <sheet name="D.1.4.2 - Zařízení silnop..." sheetId="4" r:id="rId4"/>
    <sheet name="D.1.4.3 - Vytápění" sheetId="5" r:id="rId5"/>
    <sheet name="VON - Vedlejší a ostatní ..." sheetId="6" r:id="rId6"/>
  </sheets>
  <definedNames>
    <definedName name="_xlnm._FilterDatabase" localSheetId="1" hidden="1">'D.1.1 - Architektonicko -...'!$C$132:$K$427</definedName>
    <definedName name="_xlnm._FilterDatabase" localSheetId="2" hidden="1">'D.1.4.1 - Zdravotechnické...'!$C$127:$K$215</definedName>
    <definedName name="_xlnm._FilterDatabase" localSheetId="3" hidden="1">'D.1.4.2 - Zařízení silnop...'!$C$121:$K$148</definedName>
    <definedName name="_xlnm._FilterDatabase" localSheetId="4" hidden="1">'D.1.4.3 - Vytápění'!$C$125:$K$151</definedName>
    <definedName name="_xlnm._FilterDatabase" localSheetId="5" hidden="1">'VON - Vedlejší a ostatní ...'!$C$119:$K$127</definedName>
    <definedName name="_xlnm.Print_Titles" localSheetId="1">'D.1.1 - Architektonicko -...'!$132:$132</definedName>
    <definedName name="_xlnm.Print_Titles" localSheetId="2">'D.1.4.1 - Zdravotechnické...'!$127:$127</definedName>
    <definedName name="_xlnm.Print_Titles" localSheetId="3">'D.1.4.2 - Zařízení silnop...'!$121:$121</definedName>
    <definedName name="_xlnm.Print_Titles" localSheetId="4">'D.1.4.3 - Vytápění'!$125:$125</definedName>
    <definedName name="_xlnm.Print_Titles" localSheetId="0">'Rekapitulace stavby'!$92:$92</definedName>
    <definedName name="_xlnm.Print_Titles" localSheetId="5">'VON - Vedlejší a ostatní ...'!$119:$119</definedName>
    <definedName name="_xlnm.Print_Area" localSheetId="1">'D.1.1 - Architektonicko -...'!$C$4:$J$76,'D.1.1 - Architektonicko -...'!$C$82:$J$114,'D.1.1 - Architektonicko -...'!$C$120:$K$427</definedName>
    <definedName name="_xlnm.Print_Area" localSheetId="2">'D.1.4.1 - Zdravotechnické...'!$C$4:$J$76,'D.1.4.1 - Zdravotechnické...'!$C$82:$J$107,'D.1.4.1 - Zdravotechnické...'!$C$113:$K$215</definedName>
    <definedName name="_xlnm.Print_Area" localSheetId="3">'D.1.4.2 - Zařízení silnop...'!$C$4:$J$76,'D.1.4.2 - Zařízení silnop...'!$C$82:$J$101,'D.1.4.2 - Zařízení silnop...'!$C$107:$K$148</definedName>
    <definedName name="_xlnm.Print_Area" localSheetId="4">'D.1.4.3 - Vytápění'!$C$4:$J$76,'D.1.4.3 - Vytápění'!$C$82:$J$105,'D.1.4.3 - Vytápění'!$C$111:$K$151</definedName>
    <definedName name="_xlnm.Print_Area" localSheetId="0">'Rekapitulace stavby'!$D$4:$AO$76,'Rekapitulace stavby'!$C$82:$AQ$101</definedName>
    <definedName name="_xlnm.Print_Area" localSheetId="5">'VON - Vedlejší a ostatní ...'!$C$4:$J$76,'VON - Vedlejší a ostatní ...'!$C$82:$J$101,'VON - Vedlejší a ostatní ...'!$C$107:$K$127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100" i="1"/>
  <c r="J35" i="6"/>
  <c r="AX100" i="1"/>
  <c r="BI127" i="6"/>
  <c r="BH127" i="6"/>
  <c r="BG127" i="6"/>
  <c r="BF127" i="6"/>
  <c r="T127" i="6"/>
  <c r="T126" i="6"/>
  <c r="R127" i="6"/>
  <c r="R126" i="6"/>
  <c r="P127" i="6"/>
  <c r="P126" i="6"/>
  <c r="BI125" i="6"/>
  <c r="BH125" i="6"/>
  <c r="BG125" i="6"/>
  <c r="BF125" i="6"/>
  <c r="T125" i="6"/>
  <c r="T124" i="6"/>
  <c r="R125" i="6"/>
  <c r="R124" i="6"/>
  <c r="P125" i="6"/>
  <c r="P124" i="6"/>
  <c r="BI123" i="6"/>
  <c r="BH123" i="6"/>
  <c r="BG123" i="6"/>
  <c r="BF123" i="6"/>
  <c r="T123" i="6"/>
  <c r="T122" i="6"/>
  <c r="T121" i="6" s="1"/>
  <c r="T120" i="6" s="1"/>
  <c r="R123" i="6"/>
  <c r="R122" i="6"/>
  <c r="R121" i="6" s="1"/>
  <c r="R120" i="6" s="1"/>
  <c r="P123" i="6"/>
  <c r="P122" i="6"/>
  <c r="P121" i="6" s="1"/>
  <c r="P120" i="6" s="1"/>
  <c r="AU100" i="1" s="1"/>
  <c r="J116" i="6"/>
  <c r="F116" i="6"/>
  <c r="F114" i="6"/>
  <c r="E112" i="6"/>
  <c r="J91" i="6"/>
  <c r="F91" i="6"/>
  <c r="F89" i="6"/>
  <c r="E87" i="6"/>
  <c r="J24" i="6"/>
  <c r="E24" i="6"/>
  <c r="J117" i="6"/>
  <c r="J23" i="6"/>
  <c r="J18" i="6"/>
  <c r="E18" i="6"/>
  <c r="F117" i="6"/>
  <c r="J17" i="6"/>
  <c r="J12" i="6"/>
  <c r="J114" i="6" s="1"/>
  <c r="E7" i="6"/>
  <c r="E85" i="6" s="1"/>
  <c r="J39" i="5"/>
  <c r="J38" i="5"/>
  <c r="AY99" i="1"/>
  <c r="J37" i="5"/>
  <c r="AX99" i="1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J122" i="5"/>
  <c r="F122" i="5"/>
  <c r="F120" i="5"/>
  <c r="E118" i="5"/>
  <c r="J93" i="5"/>
  <c r="F93" i="5"/>
  <c r="F91" i="5"/>
  <c r="E89" i="5"/>
  <c r="J26" i="5"/>
  <c r="E26" i="5"/>
  <c r="J123" i="5" s="1"/>
  <c r="J25" i="5"/>
  <c r="J20" i="5"/>
  <c r="E20" i="5"/>
  <c r="F123" i="5" s="1"/>
  <c r="J19" i="5"/>
  <c r="J14" i="5"/>
  <c r="J120" i="5"/>
  <c r="E7" i="5"/>
  <c r="E114" i="5"/>
  <c r="J39" i="4"/>
  <c r="J38" i="4"/>
  <c r="AY98" i="1" s="1"/>
  <c r="J37" i="4"/>
  <c r="AX98" i="1" s="1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J118" i="4"/>
  <c r="F118" i="4"/>
  <c r="F116" i="4"/>
  <c r="E114" i="4"/>
  <c r="J93" i="4"/>
  <c r="F93" i="4"/>
  <c r="F91" i="4"/>
  <c r="E89" i="4"/>
  <c r="J26" i="4"/>
  <c r="E26" i="4"/>
  <c r="J119" i="4"/>
  <c r="J25" i="4"/>
  <c r="J20" i="4"/>
  <c r="E20" i="4"/>
  <c r="F119" i="4"/>
  <c r="J19" i="4"/>
  <c r="J14" i="4"/>
  <c r="J116" i="4" s="1"/>
  <c r="E7" i="4"/>
  <c r="E85" i="4" s="1"/>
  <c r="J39" i="3"/>
  <c r="J38" i="3"/>
  <c r="AY97" i="1"/>
  <c r="J37" i="3"/>
  <c r="AX97" i="1"/>
  <c r="BI215" i="3"/>
  <c r="BH215" i="3"/>
  <c r="BG215" i="3"/>
  <c r="BF215" i="3"/>
  <c r="T215" i="3"/>
  <c r="T214" i="3"/>
  <c r="R215" i="3"/>
  <c r="R214" i="3"/>
  <c r="P215" i="3"/>
  <c r="P214" i="3"/>
  <c r="BI213" i="3"/>
  <c r="BH213" i="3"/>
  <c r="BG213" i="3"/>
  <c r="BF213" i="3"/>
  <c r="T213" i="3"/>
  <c r="T212" i="3"/>
  <c r="R213" i="3"/>
  <c r="R212" i="3"/>
  <c r="P213" i="3"/>
  <c r="P212" i="3"/>
  <c r="BI211" i="3"/>
  <c r="BH211" i="3"/>
  <c r="BG211" i="3"/>
  <c r="BF211" i="3"/>
  <c r="T211" i="3"/>
  <c r="R211" i="3"/>
  <c r="P211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J124" i="3"/>
  <c r="F124" i="3"/>
  <c r="F122" i="3"/>
  <c r="E120" i="3"/>
  <c r="J93" i="3"/>
  <c r="F93" i="3"/>
  <c r="F91" i="3"/>
  <c r="E89" i="3"/>
  <c r="J26" i="3"/>
  <c r="E26" i="3"/>
  <c r="J94" i="3" s="1"/>
  <c r="J25" i="3"/>
  <c r="J20" i="3"/>
  <c r="E20" i="3"/>
  <c r="F125" i="3" s="1"/>
  <c r="J19" i="3"/>
  <c r="J14" i="3"/>
  <c r="J122" i="3"/>
  <c r="E7" i="3"/>
  <c r="E85" i="3"/>
  <c r="J37" i="2"/>
  <c r="J36" i="2"/>
  <c r="AY95" i="1" s="1"/>
  <c r="J35" i="2"/>
  <c r="AX95" i="1" s="1"/>
  <c r="BI425" i="2"/>
  <c r="BH425" i="2"/>
  <c r="BG425" i="2"/>
  <c r="BF425" i="2"/>
  <c r="T425" i="2"/>
  <c r="R425" i="2"/>
  <c r="P425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7" i="2"/>
  <c r="BH417" i="2"/>
  <c r="BG417" i="2"/>
  <c r="BF417" i="2"/>
  <c r="T417" i="2"/>
  <c r="R417" i="2"/>
  <c r="P417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2" i="2"/>
  <c r="BH392" i="2"/>
  <c r="BG392" i="2"/>
  <c r="BF392" i="2"/>
  <c r="T392" i="2"/>
  <c r="R392" i="2"/>
  <c r="P392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51" i="2"/>
  <c r="BH351" i="2"/>
  <c r="BG351" i="2"/>
  <c r="BF351" i="2"/>
  <c r="T351" i="2"/>
  <c r="R351" i="2"/>
  <c r="P351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3" i="2"/>
  <c r="BH293" i="2"/>
  <c r="BG293" i="2"/>
  <c r="BF293" i="2"/>
  <c r="T293" i="2"/>
  <c r="R293" i="2"/>
  <c r="P293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T278" i="2"/>
  <c r="R279" i="2"/>
  <c r="R278" i="2"/>
  <c r="P279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46" i="2"/>
  <c r="BH246" i="2"/>
  <c r="BG246" i="2"/>
  <c r="BF246" i="2"/>
  <c r="T246" i="2"/>
  <c r="R246" i="2"/>
  <c r="P246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3" i="2"/>
  <c r="BH193" i="2"/>
  <c r="BG193" i="2"/>
  <c r="BF193" i="2"/>
  <c r="T193" i="2"/>
  <c r="R193" i="2"/>
  <c r="P193" i="2"/>
  <c r="BI188" i="2"/>
  <c r="BH188" i="2"/>
  <c r="BG188" i="2"/>
  <c r="BF188" i="2"/>
  <c r="T188" i="2"/>
  <c r="R188" i="2"/>
  <c r="P188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6" i="2"/>
  <c r="BH136" i="2"/>
  <c r="BG136" i="2"/>
  <c r="BF136" i="2"/>
  <c r="T136" i="2"/>
  <c r="R136" i="2"/>
  <c r="P136" i="2"/>
  <c r="J129" i="2"/>
  <c r="F129" i="2"/>
  <c r="F127" i="2"/>
  <c r="E125" i="2"/>
  <c r="J91" i="2"/>
  <c r="F91" i="2"/>
  <c r="F89" i="2"/>
  <c r="E87" i="2"/>
  <c r="J24" i="2"/>
  <c r="E24" i="2"/>
  <c r="J130" i="2"/>
  <c r="J23" i="2"/>
  <c r="J18" i="2"/>
  <c r="E18" i="2"/>
  <c r="F130" i="2"/>
  <c r="J17" i="2"/>
  <c r="J12" i="2"/>
  <c r="J127" i="2" s="1"/>
  <c r="E7" i="2"/>
  <c r="E123" i="2" s="1"/>
  <c r="L90" i="1"/>
  <c r="AM90" i="1"/>
  <c r="AM89" i="1"/>
  <c r="L89" i="1"/>
  <c r="AM87" i="1"/>
  <c r="L87" i="1"/>
  <c r="L85" i="1"/>
  <c r="L84" i="1"/>
  <c r="J127" i="6"/>
  <c r="BK125" i="6"/>
  <c r="J123" i="6"/>
  <c r="J151" i="5"/>
  <c r="J150" i="5"/>
  <c r="J149" i="5"/>
  <c r="BK147" i="5"/>
  <c r="BK146" i="5"/>
  <c r="BK144" i="5"/>
  <c r="BK143" i="5"/>
  <c r="BK142" i="5"/>
  <c r="J141" i="5"/>
  <c r="J140" i="5"/>
  <c r="BK138" i="5"/>
  <c r="BK137" i="5"/>
  <c r="BK135" i="5"/>
  <c r="BK134" i="5"/>
  <c r="BK131" i="5"/>
  <c r="J130" i="5"/>
  <c r="BK129" i="5"/>
  <c r="BK148" i="4"/>
  <c r="BK147" i="4"/>
  <c r="J146" i="4"/>
  <c r="J145" i="4"/>
  <c r="BK144" i="4"/>
  <c r="J142" i="4"/>
  <c r="J141" i="4"/>
  <c r="J140" i="4"/>
  <c r="BK139" i="4"/>
  <c r="J138" i="4"/>
  <c r="J137" i="4"/>
  <c r="BK136" i="4"/>
  <c r="BK135" i="4"/>
  <c r="J134" i="4"/>
  <c r="J133" i="4"/>
  <c r="J132" i="4"/>
  <c r="BK131" i="4"/>
  <c r="J130" i="4"/>
  <c r="BK129" i="4"/>
  <c r="BK128" i="4"/>
  <c r="BK127" i="4"/>
  <c r="J126" i="4"/>
  <c r="BK125" i="4"/>
  <c r="BK124" i="4"/>
  <c r="BK215" i="3"/>
  <c r="BK213" i="3"/>
  <c r="BK211" i="3"/>
  <c r="J208" i="3"/>
  <c r="J207" i="3"/>
  <c r="J206" i="3"/>
  <c r="BK205" i="3"/>
  <c r="J204" i="3"/>
  <c r="BK203" i="3"/>
  <c r="J202" i="3"/>
  <c r="BK201" i="3"/>
  <c r="J200" i="3"/>
  <c r="J199" i="3"/>
  <c r="J198" i="3"/>
  <c r="J196" i="3"/>
  <c r="J195" i="3"/>
  <c r="J194" i="3"/>
  <c r="J193" i="3"/>
  <c r="J192" i="3"/>
  <c r="BK190" i="3"/>
  <c r="J189" i="3"/>
  <c r="J188" i="3"/>
  <c r="BK187" i="3"/>
  <c r="BK186" i="3"/>
  <c r="BK184" i="3"/>
  <c r="J180" i="3"/>
  <c r="J179" i="3"/>
  <c r="BK178" i="3"/>
  <c r="BK177" i="3"/>
  <c r="J175" i="3"/>
  <c r="J174" i="3"/>
  <c r="BK173" i="3"/>
  <c r="BK172" i="3"/>
  <c r="J170" i="3"/>
  <c r="BK169" i="3"/>
  <c r="J168" i="3"/>
  <c r="BK167" i="3"/>
  <c r="BK166" i="3"/>
  <c r="J163" i="3"/>
  <c r="BK162" i="3"/>
  <c r="BK161" i="3"/>
  <c r="J159" i="3"/>
  <c r="BK158" i="3"/>
  <c r="J157" i="3"/>
  <c r="BK156" i="3"/>
  <c r="BK155" i="3"/>
  <c r="BK154" i="3"/>
  <c r="BK152" i="3"/>
  <c r="BK150" i="3"/>
  <c r="J148" i="3"/>
  <c r="J147" i="3"/>
  <c r="J146" i="3"/>
  <c r="BK145" i="3"/>
  <c r="BK144" i="3"/>
  <c r="BK143" i="3"/>
  <c r="J142" i="3"/>
  <c r="J141" i="3"/>
  <c r="J140" i="3"/>
  <c r="BK137" i="3"/>
  <c r="BK135" i="3"/>
  <c r="J134" i="3"/>
  <c r="J132" i="3"/>
  <c r="J131" i="3"/>
  <c r="BK422" i="2"/>
  <c r="BK420" i="2"/>
  <c r="BK417" i="2"/>
  <c r="J413" i="2"/>
  <c r="BK411" i="2"/>
  <c r="J404" i="2"/>
  <c r="J402" i="2"/>
  <c r="J401" i="2"/>
  <c r="J399" i="2"/>
  <c r="J398" i="2"/>
  <c r="J397" i="2"/>
  <c r="BK396" i="2"/>
  <c r="J395" i="2"/>
  <c r="J392" i="2"/>
  <c r="BK380" i="2"/>
  <c r="BK378" i="2"/>
  <c r="J377" i="2"/>
  <c r="J376" i="2"/>
  <c r="J375" i="2"/>
  <c r="BK366" i="2"/>
  <c r="BK127" i="6"/>
  <c r="J125" i="6"/>
  <c r="BK123" i="6"/>
  <c r="BK151" i="5"/>
  <c r="BK150" i="5"/>
  <c r="BK149" i="5"/>
  <c r="J147" i="5"/>
  <c r="J146" i="5"/>
  <c r="J144" i="5"/>
  <c r="J143" i="5"/>
  <c r="J142" i="5"/>
  <c r="BK141" i="5"/>
  <c r="BK140" i="5"/>
  <c r="J138" i="5"/>
  <c r="J137" i="5"/>
  <c r="BK136" i="5"/>
  <c r="J136" i="5"/>
  <c r="J135" i="5"/>
  <c r="J134" i="5"/>
  <c r="J131" i="5"/>
  <c r="BK130" i="5"/>
  <c r="J129" i="5"/>
  <c r="J148" i="4"/>
  <c r="J147" i="4"/>
  <c r="BK146" i="4"/>
  <c r="BK145" i="4"/>
  <c r="J144" i="4"/>
  <c r="BK142" i="4"/>
  <c r="BK141" i="4"/>
  <c r="BK140" i="4"/>
  <c r="J139" i="4"/>
  <c r="BK138" i="4"/>
  <c r="BK137" i="4"/>
  <c r="J136" i="4"/>
  <c r="J135" i="4"/>
  <c r="BK134" i="4"/>
  <c r="BK133" i="4"/>
  <c r="BK132" i="4"/>
  <c r="J131" i="4"/>
  <c r="BK130" i="4"/>
  <c r="J129" i="4"/>
  <c r="J128" i="4"/>
  <c r="J127" i="4"/>
  <c r="BK126" i="4"/>
  <c r="J125" i="4"/>
  <c r="J124" i="4"/>
  <c r="J215" i="3"/>
  <c r="J213" i="3"/>
  <c r="J211" i="3"/>
  <c r="BK208" i="3"/>
  <c r="BK207" i="3"/>
  <c r="BK206" i="3"/>
  <c r="J205" i="3"/>
  <c r="BK204" i="3"/>
  <c r="J203" i="3"/>
  <c r="BK202" i="3"/>
  <c r="J201" i="3"/>
  <c r="BK200" i="3"/>
  <c r="BK199" i="3"/>
  <c r="BK198" i="3"/>
  <c r="BK196" i="3"/>
  <c r="BK195" i="3"/>
  <c r="BK194" i="3"/>
  <c r="BK193" i="3"/>
  <c r="BK192" i="3"/>
  <c r="J190" i="3"/>
  <c r="BK189" i="3"/>
  <c r="BK188" i="3"/>
  <c r="J187" i="3"/>
  <c r="J186" i="3"/>
  <c r="J184" i="3"/>
  <c r="BK180" i="3"/>
  <c r="BK179" i="3"/>
  <c r="J178" i="3"/>
  <c r="J177" i="3"/>
  <c r="BK175" i="3"/>
  <c r="BK174" i="3"/>
  <c r="J173" i="3"/>
  <c r="J172" i="3"/>
  <c r="BK170" i="3"/>
  <c r="J169" i="3"/>
  <c r="BK168" i="3"/>
  <c r="J167" i="3"/>
  <c r="J166" i="3"/>
  <c r="BK165" i="3"/>
  <c r="J165" i="3"/>
  <c r="BK163" i="3"/>
  <c r="J162" i="3"/>
  <c r="J161" i="3"/>
  <c r="BK159" i="3"/>
  <c r="J158" i="3"/>
  <c r="BK157" i="3"/>
  <c r="J156" i="3"/>
  <c r="J155" i="3"/>
  <c r="J154" i="3"/>
  <c r="J152" i="3"/>
  <c r="J150" i="3"/>
  <c r="BK148" i="3"/>
  <c r="BK147" i="3"/>
  <c r="BK146" i="3"/>
  <c r="J145" i="3"/>
  <c r="J144" i="3"/>
  <c r="J143" i="3"/>
  <c r="BK142" i="3"/>
  <c r="BK141" i="3"/>
  <c r="BK140" i="3"/>
  <c r="J137" i="3"/>
  <c r="J135" i="3"/>
  <c r="BK134" i="3"/>
  <c r="BK132" i="3"/>
  <c r="BK131" i="3"/>
  <c r="BK425" i="2"/>
  <c r="J425" i="2"/>
  <c r="J422" i="2"/>
  <c r="J420" i="2"/>
  <c r="J417" i="2"/>
  <c r="BK413" i="2"/>
  <c r="J411" i="2"/>
  <c r="BK404" i="2"/>
  <c r="BK402" i="2"/>
  <c r="BK401" i="2"/>
  <c r="BK399" i="2"/>
  <c r="BK398" i="2"/>
  <c r="BK397" i="2"/>
  <c r="J396" i="2"/>
  <c r="BK395" i="2"/>
  <c r="BK392" i="2"/>
  <c r="J380" i="2"/>
  <c r="J378" i="2"/>
  <c r="BK377" i="2"/>
  <c r="BK376" i="2"/>
  <c r="BK375" i="2"/>
  <c r="BK368" i="2"/>
  <c r="J368" i="2"/>
  <c r="J366" i="2"/>
  <c r="BK351" i="2"/>
  <c r="J351" i="2"/>
  <c r="BK346" i="2"/>
  <c r="J346" i="2"/>
  <c r="BK345" i="2"/>
  <c r="J345" i="2"/>
  <c r="BK344" i="2"/>
  <c r="J344" i="2"/>
  <c r="BK342" i="2"/>
  <c r="J342" i="2"/>
  <c r="BK341" i="2"/>
  <c r="J341" i="2"/>
  <c r="BK340" i="2"/>
  <c r="J340" i="2"/>
  <c r="BK338" i="2"/>
  <c r="J338" i="2"/>
  <c r="BK337" i="2"/>
  <c r="J337" i="2"/>
  <c r="BK336" i="2"/>
  <c r="J336" i="2"/>
  <c r="BK333" i="2"/>
  <c r="J333" i="2"/>
  <c r="BK330" i="2"/>
  <c r="J330" i="2"/>
  <c r="BK329" i="2"/>
  <c r="J329" i="2"/>
  <c r="BK328" i="2"/>
  <c r="J328" i="2"/>
  <c r="BK326" i="2"/>
  <c r="J326" i="2"/>
  <c r="BK324" i="2"/>
  <c r="J324" i="2"/>
  <c r="BK323" i="2"/>
  <c r="J323" i="2"/>
  <c r="BK320" i="2"/>
  <c r="J320" i="2"/>
  <c r="BK318" i="2"/>
  <c r="J318" i="2"/>
  <c r="BK316" i="2"/>
  <c r="J316" i="2"/>
  <c r="BK314" i="2"/>
  <c r="J314" i="2"/>
  <c r="BK304" i="2"/>
  <c r="J304" i="2"/>
  <c r="BK303" i="2"/>
  <c r="J303" i="2"/>
  <c r="BK301" i="2"/>
  <c r="J301" i="2"/>
  <c r="BK299" i="2"/>
  <c r="J299" i="2"/>
  <c r="BK298" i="2"/>
  <c r="J298" i="2"/>
  <c r="BK297" i="2"/>
  <c r="J297" i="2"/>
  <c r="BK293" i="2"/>
  <c r="J293" i="2"/>
  <c r="BK282" i="2"/>
  <c r="J282" i="2"/>
  <c r="BK279" i="2"/>
  <c r="J279" i="2"/>
  <c r="BK277" i="2"/>
  <c r="J277" i="2"/>
  <c r="BK276" i="2"/>
  <c r="J276" i="2"/>
  <c r="BK275" i="2"/>
  <c r="J275" i="2"/>
  <c r="BK274" i="2"/>
  <c r="J274" i="2"/>
  <c r="BK272" i="2"/>
  <c r="J272" i="2"/>
  <c r="BK271" i="2"/>
  <c r="J271" i="2"/>
  <c r="BK269" i="2"/>
  <c r="J269" i="2"/>
  <c r="BK268" i="2"/>
  <c r="J268" i="2"/>
  <c r="BK265" i="2"/>
  <c r="J265" i="2"/>
  <c r="BK260" i="2"/>
  <c r="J260" i="2"/>
  <c r="BK258" i="2"/>
  <c r="J258" i="2"/>
  <c r="BK257" i="2"/>
  <c r="J257" i="2"/>
  <c r="BK246" i="2"/>
  <c r="J246" i="2"/>
  <c r="BK235" i="2"/>
  <c r="J235" i="2"/>
  <c r="BK233" i="2"/>
  <c r="J233" i="2"/>
  <c r="BK232" i="2"/>
  <c r="J232" i="2"/>
  <c r="BK231" i="2"/>
  <c r="J231" i="2"/>
  <c r="BK229" i="2"/>
  <c r="J229" i="2"/>
  <c r="BK225" i="2"/>
  <c r="J225" i="2"/>
  <c r="BK223" i="2"/>
  <c r="J223" i="2"/>
  <c r="BK217" i="2"/>
  <c r="J217" i="2"/>
  <c r="BK216" i="2"/>
  <c r="J216" i="2"/>
  <c r="BK209" i="2"/>
  <c r="J209" i="2"/>
  <c r="BK208" i="2"/>
  <c r="J208" i="2"/>
  <c r="BK207" i="2"/>
  <c r="J207" i="2"/>
  <c r="BK206" i="2"/>
  <c r="J206" i="2"/>
  <c r="BK205" i="2"/>
  <c r="J205" i="2"/>
  <c r="BK204" i="2"/>
  <c r="J204" i="2"/>
  <c r="BK203" i="2"/>
  <c r="J203" i="2"/>
  <c r="BK202" i="2"/>
  <c r="J202" i="2"/>
  <c r="BK200" i="2"/>
  <c r="J200" i="2"/>
  <c r="BK199" i="2"/>
  <c r="J199" i="2"/>
  <c r="BK198" i="2"/>
  <c r="J198" i="2"/>
  <c r="BK193" i="2"/>
  <c r="J193" i="2"/>
  <c r="BK188" i="2"/>
  <c r="J188" i="2"/>
  <c r="BK183" i="2"/>
  <c r="J183" i="2"/>
  <c r="BK182" i="2"/>
  <c r="J182" i="2"/>
  <c r="BK178" i="2"/>
  <c r="J178" i="2"/>
  <c r="BK177" i="2"/>
  <c r="J177" i="2"/>
  <c r="BK175" i="2"/>
  <c r="J175" i="2"/>
  <c r="BK171" i="2"/>
  <c r="J171" i="2"/>
  <c r="BK169" i="2"/>
  <c r="J169" i="2"/>
  <c r="BK164" i="2"/>
  <c r="J164" i="2"/>
  <c r="BK162" i="2"/>
  <c r="J162" i="2"/>
  <c r="BK154" i="2"/>
  <c r="J154" i="2"/>
  <c r="BK152" i="2"/>
  <c r="J152" i="2"/>
  <c r="BK150" i="2"/>
  <c r="J150" i="2"/>
  <c r="BK149" i="2"/>
  <c r="J149" i="2"/>
  <c r="BK148" i="2"/>
  <c r="J148" i="2"/>
  <c r="BK147" i="2"/>
  <c r="J147" i="2"/>
  <c r="BK145" i="2"/>
  <c r="J145" i="2"/>
  <c r="BK141" i="2"/>
  <c r="J141" i="2"/>
  <c r="BK136" i="2"/>
  <c r="J136" i="2"/>
  <c r="AS96" i="1"/>
  <c r="P135" i="2" l="1"/>
  <c r="T135" i="2"/>
  <c r="P146" i="2"/>
  <c r="BK151" i="2"/>
  <c r="J151" i="2" s="1"/>
  <c r="J100" i="2" s="1"/>
  <c r="R151" i="2"/>
  <c r="BK201" i="2"/>
  <c r="J201" i="2" s="1"/>
  <c r="J101" i="2" s="1"/>
  <c r="T201" i="2"/>
  <c r="BK267" i="2"/>
  <c r="J267" i="2" s="1"/>
  <c r="J102" i="2" s="1"/>
  <c r="T267" i="2"/>
  <c r="BK281" i="2"/>
  <c r="J281" i="2" s="1"/>
  <c r="J105" i="2" s="1"/>
  <c r="P281" i="2"/>
  <c r="T281" i="2"/>
  <c r="R300" i="2"/>
  <c r="BK313" i="2"/>
  <c r="J313" i="2" s="1"/>
  <c r="J107" i="2" s="1"/>
  <c r="R313" i="2"/>
  <c r="BK322" i="2"/>
  <c r="J322" i="2" s="1"/>
  <c r="J108" i="2" s="1"/>
  <c r="R322" i="2"/>
  <c r="BK339" i="2"/>
  <c r="J339" i="2" s="1"/>
  <c r="J109" i="2" s="1"/>
  <c r="BK343" i="2"/>
  <c r="J343" i="2" s="1"/>
  <c r="J110" i="2" s="1"/>
  <c r="R343" i="2"/>
  <c r="BK379" i="2"/>
  <c r="J379" i="2" s="1"/>
  <c r="J111" i="2" s="1"/>
  <c r="R379" i="2"/>
  <c r="BK403" i="2"/>
  <c r="J403" i="2" s="1"/>
  <c r="J112" i="2" s="1"/>
  <c r="R403" i="2"/>
  <c r="BK419" i="2"/>
  <c r="J419" i="2" s="1"/>
  <c r="J113" i="2" s="1"/>
  <c r="T419" i="2"/>
  <c r="P130" i="3"/>
  <c r="P129" i="3" s="1"/>
  <c r="T130" i="3"/>
  <c r="T129" i="3" s="1"/>
  <c r="P139" i="3"/>
  <c r="T139" i="3"/>
  <c r="P160" i="3"/>
  <c r="T160" i="3"/>
  <c r="P191" i="3"/>
  <c r="T191" i="3"/>
  <c r="BK123" i="4"/>
  <c r="J123" i="4" s="1"/>
  <c r="J99" i="4" s="1"/>
  <c r="R123" i="4"/>
  <c r="BK143" i="4"/>
  <c r="J143" i="4" s="1"/>
  <c r="J100" i="4" s="1"/>
  <c r="R143" i="4"/>
  <c r="BK128" i="5"/>
  <c r="J128" i="5" s="1"/>
  <c r="J100" i="5" s="1"/>
  <c r="P128" i="5"/>
  <c r="T128" i="5"/>
  <c r="P133" i="5"/>
  <c r="T133" i="5"/>
  <c r="R139" i="5"/>
  <c r="BK145" i="5"/>
  <c r="J145" i="5" s="1"/>
  <c r="J103" i="5" s="1"/>
  <c r="R145" i="5"/>
  <c r="BK148" i="5"/>
  <c r="J148" i="5" s="1"/>
  <c r="J104" i="5" s="1"/>
  <c r="P148" i="5"/>
  <c r="T148" i="5"/>
  <c r="BK135" i="2"/>
  <c r="J135" i="2"/>
  <c r="J98" i="2" s="1"/>
  <c r="R135" i="2"/>
  <c r="BK146" i="2"/>
  <c r="J146" i="2"/>
  <c r="J99" i="2" s="1"/>
  <c r="R146" i="2"/>
  <c r="T146" i="2"/>
  <c r="P151" i="2"/>
  <c r="T151" i="2"/>
  <c r="P201" i="2"/>
  <c r="R201" i="2"/>
  <c r="P267" i="2"/>
  <c r="R267" i="2"/>
  <c r="R281" i="2"/>
  <c r="BK300" i="2"/>
  <c r="J300" i="2"/>
  <c r="J106" i="2" s="1"/>
  <c r="P300" i="2"/>
  <c r="T300" i="2"/>
  <c r="P313" i="2"/>
  <c r="T313" i="2"/>
  <c r="P322" i="2"/>
  <c r="T322" i="2"/>
  <c r="P339" i="2"/>
  <c r="R339" i="2"/>
  <c r="T339" i="2"/>
  <c r="P343" i="2"/>
  <c r="T343" i="2"/>
  <c r="P379" i="2"/>
  <c r="T379" i="2"/>
  <c r="P403" i="2"/>
  <c r="T403" i="2"/>
  <c r="P419" i="2"/>
  <c r="R419" i="2"/>
  <c r="BK130" i="3"/>
  <c r="J130" i="3"/>
  <c r="J100" i="3" s="1"/>
  <c r="R130" i="3"/>
  <c r="R129" i="3" s="1"/>
  <c r="BK139" i="3"/>
  <c r="J139" i="3" s="1"/>
  <c r="J102" i="3" s="1"/>
  <c r="R139" i="3"/>
  <c r="BK160" i="3"/>
  <c r="J160" i="3" s="1"/>
  <c r="J103" i="3" s="1"/>
  <c r="R160" i="3"/>
  <c r="BK191" i="3"/>
  <c r="J191" i="3" s="1"/>
  <c r="J104" i="3" s="1"/>
  <c r="R191" i="3"/>
  <c r="P123" i="4"/>
  <c r="T123" i="4"/>
  <c r="P143" i="4"/>
  <c r="T143" i="4"/>
  <c r="R128" i="5"/>
  <c r="BK133" i="5"/>
  <c r="J133" i="5"/>
  <c r="J101" i="5" s="1"/>
  <c r="R133" i="5"/>
  <c r="BK139" i="5"/>
  <c r="J139" i="5"/>
  <c r="J102" i="5" s="1"/>
  <c r="P139" i="5"/>
  <c r="T139" i="5"/>
  <c r="P145" i="5"/>
  <c r="T145" i="5"/>
  <c r="R148" i="5"/>
  <c r="E85" i="2"/>
  <c r="J89" i="2"/>
  <c r="F92" i="2"/>
  <c r="J92" i="2"/>
  <c r="BE136" i="2"/>
  <c r="BE141" i="2"/>
  <c r="BE145" i="2"/>
  <c r="BE147" i="2"/>
  <c r="BE148" i="2"/>
  <c r="BE149" i="2"/>
  <c r="BE150" i="2"/>
  <c r="BE152" i="2"/>
  <c r="BE154" i="2"/>
  <c r="BE162" i="2"/>
  <c r="BE164" i="2"/>
  <c r="BE169" i="2"/>
  <c r="BE171" i="2"/>
  <c r="BE175" i="2"/>
  <c r="BE177" i="2"/>
  <c r="BE178" i="2"/>
  <c r="BE182" i="2"/>
  <c r="BE183" i="2"/>
  <c r="BE188" i="2"/>
  <c r="BE193" i="2"/>
  <c r="BE198" i="2"/>
  <c r="BE199" i="2"/>
  <c r="BE200" i="2"/>
  <c r="BE202" i="2"/>
  <c r="BE203" i="2"/>
  <c r="BE204" i="2"/>
  <c r="BE205" i="2"/>
  <c r="BE206" i="2"/>
  <c r="BE207" i="2"/>
  <c r="BE208" i="2"/>
  <c r="BE209" i="2"/>
  <c r="BE216" i="2"/>
  <c r="BE217" i="2"/>
  <c r="BE223" i="2"/>
  <c r="BE225" i="2"/>
  <c r="BE229" i="2"/>
  <c r="BE231" i="2"/>
  <c r="BE232" i="2"/>
  <c r="BE233" i="2"/>
  <c r="BE235" i="2"/>
  <c r="BE246" i="2"/>
  <c r="BE257" i="2"/>
  <c r="BE258" i="2"/>
  <c r="BE260" i="2"/>
  <c r="BE265" i="2"/>
  <c r="BE268" i="2"/>
  <c r="BE269" i="2"/>
  <c r="BE271" i="2"/>
  <c r="BE272" i="2"/>
  <c r="BE274" i="2"/>
  <c r="BE275" i="2"/>
  <c r="BE276" i="2"/>
  <c r="BE277" i="2"/>
  <c r="BE279" i="2"/>
  <c r="BE282" i="2"/>
  <c r="BE293" i="2"/>
  <c r="BE297" i="2"/>
  <c r="BE298" i="2"/>
  <c r="BE299" i="2"/>
  <c r="BE301" i="2"/>
  <c r="BE303" i="2"/>
  <c r="BE304" i="2"/>
  <c r="BE314" i="2"/>
  <c r="BE316" i="2"/>
  <c r="BE318" i="2"/>
  <c r="BE320" i="2"/>
  <c r="BE323" i="2"/>
  <c r="BE324" i="2"/>
  <c r="BE326" i="2"/>
  <c r="BE328" i="2"/>
  <c r="BE329" i="2"/>
  <c r="BE330" i="2"/>
  <c r="BE333" i="2"/>
  <c r="BE336" i="2"/>
  <c r="BE337" i="2"/>
  <c r="BE338" i="2"/>
  <c r="BE340" i="2"/>
  <c r="BE341" i="2"/>
  <c r="BE342" i="2"/>
  <c r="BE344" i="2"/>
  <c r="BE345" i="2"/>
  <c r="BE346" i="2"/>
  <c r="BE351" i="2"/>
  <c r="BE375" i="2"/>
  <c r="BE392" i="2"/>
  <c r="BE396" i="2"/>
  <c r="BE398" i="2"/>
  <c r="BE401" i="2"/>
  <c r="BE422" i="2"/>
  <c r="BE425" i="2"/>
  <c r="BK278" i="2"/>
  <c r="J278" i="2"/>
  <c r="J103" i="2" s="1"/>
  <c r="J91" i="3"/>
  <c r="F94" i="3"/>
  <c r="E116" i="3"/>
  <c r="J125" i="3"/>
  <c r="BE134" i="3"/>
  <c r="BE140" i="3"/>
  <c r="BE145" i="3"/>
  <c r="BE146" i="3"/>
  <c r="BE147" i="3"/>
  <c r="BE148" i="3"/>
  <c r="BE154" i="3"/>
  <c r="BE156" i="3"/>
  <c r="BE158" i="3"/>
  <c r="BE159" i="3"/>
  <c r="BE162" i="3"/>
  <c r="BE167" i="3"/>
  <c r="BE169" i="3"/>
  <c r="BE170" i="3"/>
  <c r="BE172" i="3"/>
  <c r="BE174" i="3"/>
  <c r="BE175" i="3"/>
  <c r="BE178" i="3"/>
  <c r="BE179" i="3"/>
  <c r="BE186" i="3"/>
  <c r="BE187" i="3"/>
  <c r="BE189" i="3"/>
  <c r="BE193" i="3"/>
  <c r="BE194" i="3"/>
  <c r="BE195" i="3"/>
  <c r="BE198" i="3"/>
  <c r="BE199" i="3"/>
  <c r="BE201" i="3"/>
  <c r="BE203" i="3"/>
  <c r="BE205" i="3"/>
  <c r="BE207" i="3"/>
  <c r="BE208" i="3"/>
  <c r="BK214" i="3"/>
  <c r="J214" i="3" s="1"/>
  <c r="J106" i="3" s="1"/>
  <c r="J91" i="4"/>
  <c r="F94" i="4"/>
  <c r="E110" i="4"/>
  <c r="BE125" i="4"/>
  <c r="BE127" i="4"/>
  <c r="BE133" i="4"/>
  <c r="BE136" i="4"/>
  <c r="BE137" i="4"/>
  <c r="BE139" i="4"/>
  <c r="BE141" i="4"/>
  <c r="BE145" i="4"/>
  <c r="BE148" i="4"/>
  <c r="J91" i="5"/>
  <c r="J94" i="5"/>
  <c r="BE129" i="5"/>
  <c r="BE131" i="5"/>
  <c r="BE140" i="5"/>
  <c r="BE150" i="5"/>
  <c r="J89" i="6"/>
  <c r="F92" i="6"/>
  <c r="E110" i="6"/>
  <c r="BE123" i="6"/>
  <c r="BE125" i="6"/>
  <c r="BE366" i="2"/>
  <c r="BE368" i="2"/>
  <c r="BE376" i="2"/>
  <c r="BE377" i="2"/>
  <c r="BE378" i="2"/>
  <c r="BE380" i="2"/>
  <c r="BE395" i="2"/>
  <c r="BE397" i="2"/>
  <c r="BE399" i="2"/>
  <c r="BE402" i="2"/>
  <c r="BE404" i="2"/>
  <c r="BE411" i="2"/>
  <c r="BE413" i="2"/>
  <c r="BE417" i="2"/>
  <c r="BE420" i="2"/>
  <c r="BE131" i="3"/>
  <c r="BE132" i="3"/>
  <c r="BE135" i="3"/>
  <c r="BE137" i="3"/>
  <c r="BE141" i="3"/>
  <c r="BE142" i="3"/>
  <c r="BE143" i="3"/>
  <c r="BE144" i="3"/>
  <c r="BE150" i="3"/>
  <c r="BE152" i="3"/>
  <c r="BE155" i="3"/>
  <c r="BE157" i="3"/>
  <c r="BE161" i="3"/>
  <c r="BE163" i="3"/>
  <c r="BE165" i="3"/>
  <c r="BE166" i="3"/>
  <c r="BE168" i="3"/>
  <c r="BE173" i="3"/>
  <c r="BE177" i="3"/>
  <c r="BE180" i="3"/>
  <c r="BE184" i="3"/>
  <c r="BE188" i="3"/>
  <c r="BE190" i="3"/>
  <c r="BE192" i="3"/>
  <c r="BE196" i="3"/>
  <c r="BE200" i="3"/>
  <c r="BE202" i="3"/>
  <c r="BE204" i="3"/>
  <c r="BE206" i="3"/>
  <c r="BE211" i="3"/>
  <c r="BE213" i="3"/>
  <c r="BE215" i="3"/>
  <c r="BK212" i="3"/>
  <c r="J212" i="3"/>
  <c r="J105" i="3" s="1"/>
  <c r="J94" i="4"/>
  <c r="BE124" i="4"/>
  <c r="BE126" i="4"/>
  <c r="BE128" i="4"/>
  <c r="BE129" i="4"/>
  <c r="BE130" i="4"/>
  <c r="BE131" i="4"/>
  <c r="BE132" i="4"/>
  <c r="BE134" i="4"/>
  <c r="BE135" i="4"/>
  <c r="BE138" i="4"/>
  <c r="BE140" i="4"/>
  <c r="BE142" i="4"/>
  <c r="BE144" i="4"/>
  <c r="BE146" i="4"/>
  <c r="BE147" i="4"/>
  <c r="E85" i="5"/>
  <c r="F94" i="5"/>
  <c r="BE130" i="5"/>
  <c r="BE134" i="5"/>
  <c r="BE135" i="5"/>
  <c r="BE136" i="5"/>
  <c r="BE137" i="5"/>
  <c r="BE138" i="5"/>
  <c r="BE141" i="5"/>
  <c r="BE142" i="5"/>
  <c r="BE143" i="5"/>
  <c r="BE144" i="5"/>
  <c r="BE146" i="5"/>
  <c r="BE147" i="5"/>
  <c r="BE149" i="5"/>
  <c r="BE151" i="5"/>
  <c r="J92" i="6"/>
  <c r="BE127" i="6"/>
  <c r="BK122" i="6"/>
  <c r="J122" i="6"/>
  <c r="J98" i="6" s="1"/>
  <c r="BK124" i="6"/>
  <c r="J124" i="6" s="1"/>
  <c r="J99" i="6" s="1"/>
  <c r="BK126" i="6"/>
  <c r="J126" i="6"/>
  <c r="J100" i="6" s="1"/>
  <c r="J34" i="2"/>
  <c r="AW95" i="1" s="1"/>
  <c r="F36" i="2"/>
  <c r="BC95" i="1" s="1"/>
  <c r="F36" i="3"/>
  <c r="BA97" i="1" s="1"/>
  <c r="F37" i="3"/>
  <c r="BB97" i="1" s="1"/>
  <c r="F39" i="3"/>
  <c r="BD97" i="1" s="1"/>
  <c r="F37" i="4"/>
  <c r="BB98" i="1" s="1"/>
  <c r="F38" i="4"/>
  <c r="BC98" i="1" s="1"/>
  <c r="F36" i="5"/>
  <c r="BA99" i="1" s="1"/>
  <c r="F37" i="5"/>
  <c r="BB99" i="1" s="1"/>
  <c r="F38" i="5"/>
  <c r="BC99" i="1" s="1"/>
  <c r="F36" i="6"/>
  <c r="BC100" i="1" s="1"/>
  <c r="F34" i="2"/>
  <c r="BA95" i="1" s="1"/>
  <c r="F35" i="2"/>
  <c r="BB95" i="1" s="1"/>
  <c r="F37" i="2"/>
  <c r="BD95" i="1" s="1"/>
  <c r="J36" i="3"/>
  <c r="AW97" i="1" s="1"/>
  <c r="F38" i="3"/>
  <c r="BC97" i="1" s="1"/>
  <c r="F36" i="4"/>
  <c r="BA98" i="1" s="1"/>
  <c r="J36" i="4"/>
  <c r="AW98" i="1" s="1"/>
  <c r="F39" i="4"/>
  <c r="BD98" i="1" s="1"/>
  <c r="J36" i="5"/>
  <c r="AW99" i="1" s="1"/>
  <c r="F39" i="5"/>
  <c r="BD99" i="1" s="1"/>
  <c r="F34" i="6"/>
  <c r="BA100" i="1" s="1"/>
  <c r="J34" i="6"/>
  <c r="AW100" i="1" s="1"/>
  <c r="F35" i="6"/>
  <c r="BB100" i="1" s="1"/>
  <c r="F37" i="6"/>
  <c r="BD100" i="1" s="1"/>
  <c r="AS94" i="1"/>
  <c r="R127" i="5" l="1"/>
  <c r="R126" i="5" s="1"/>
  <c r="T122" i="4"/>
  <c r="P122" i="4"/>
  <c r="AU98" i="1"/>
  <c r="R138" i="3"/>
  <c r="R128" i="3"/>
  <c r="R280" i="2"/>
  <c r="R134" i="2"/>
  <c r="R133" i="2"/>
  <c r="T127" i="5"/>
  <c r="T126" i="5"/>
  <c r="P127" i="5"/>
  <c r="P126" i="5"/>
  <c r="AU99" i="1" s="1"/>
  <c r="R122" i="4"/>
  <c r="T138" i="3"/>
  <c r="P138" i="3"/>
  <c r="T128" i="3"/>
  <c r="P128" i="3"/>
  <c r="AU97" i="1" s="1"/>
  <c r="T280" i="2"/>
  <c r="P280" i="2"/>
  <c r="T134" i="2"/>
  <c r="T133" i="2" s="1"/>
  <c r="P134" i="2"/>
  <c r="P133" i="2" s="1"/>
  <c r="AU95" i="1" s="1"/>
  <c r="BK134" i="2"/>
  <c r="J134" i="2"/>
  <c r="J97" i="2" s="1"/>
  <c r="BK122" i="4"/>
  <c r="J122" i="4" s="1"/>
  <c r="J32" i="4" s="1"/>
  <c r="AG98" i="1" s="1"/>
  <c r="BK280" i="2"/>
  <c r="J280" i="2" s="1"/>
  <c r="J104" i="2" s="1"/>
  <c r="BK129" i="3"/>
  <c r="BK138" i="3"/>
  <c r="J138" i="3" s="1"/>
  <c r="J101" i="3" s="1"/>
  <c r="BK127" i="5"/>
  <c r="J127" i="5"/>
  <c r="J99" i="5" s="1"/>
  <c r="BK121" i="6"/>
  <c r="J121" i="6" s="1"/>
  <c r="J97" i="6" s="1"/>
  <c r="BA96" i="1"/>
  <c r="AW96" i="1" s="1"/>
  <c r="BB96" i="1"/>
  <c r="AX96" i="1" s="1"/>
  <c r="BC96" i="1"/>
  <c r="AY96" i="1" s="1"/>
  <c r="BD96" i="1"/>
  <c r="J33" i="2"/>
  <c r="AV95" i="1" s="1"/>
  <c r="AT95" i="1" s="1"/>
  <c r="F35" i="3"/>
  <c r="AZ97" i="1"/>
  <c r="J35" i="4"/>
  <c r="AV98" i="1"/>
  <c r="AT98" i="1" s="1"/>
  <c r="J33" i="6"/>
  <c r="AV100" i="1" s="1"/>
  <c r="AT100" i="1" s="1"/>
  <c r="F33" i="2"/>
  <c r="AZ95" i="1" s="1"/>
  <c r="J35" i="3"/>
  <c r="AV97" i="1" s="1"/>
  <c r="AT97" i="1" s="1"/>
  <c r="F35" i="4"/>
  <c r="AZ98" i="1"/>
  <c r="F35" i="5"/>
  <c r="AZ99" i="1"/>
  <c r="J35" i="5"/>
  <c r="AV99" i="1"/>
  <c r="AT99" i="1" s="1"/>
  <c r="F33" i="6"/>
  <c r="AZ100" i="1" s="1"/>
  <c r="BK128" i="3" l="1"/>
  <c r="J128" i="3" s="1"/>
  <c r="J98" i="3" s="1"/>
  <c r="J41" i="4"/>
  <c r="BK133" i="2"/>
  <c r="J133" i="2" s="1"/>
  <c r="J30" i="2" s="1"/>
  <c r="AG95" i="1" s="1"/>
  <c r="J129" i="3"/>
  <c r="J99" i="3"/>
  <c r="J98" i="4"/>
  <c r="BK126" i="5"/>
  <c r="J126" i="5" s="1"/>
  <c r="J98" i="5" s="1"/>
  <c r="BK120" i="6"/>
  <c r="J120" i="6"/>
  <c r="J96" i="6" s="1"/>
  <c r="BC94" i="1"/>
  <c r="W32" i="1" s="1"/>
  <c r="BA94" i="1"/>
  <c r="W30" i="1" s="1"/>
  <c r="BB94" i="1"/>
  <c r="W31" i="1" s="1"/>
  <c r="BD94" i="1"/>
  <c r="W33" i="1" s="1"/>
  <c r="AN98" i="1"/>
  <c r="AU96" i="1"/>
  <c r="AZ96" i="1"/>
  <c r="AV96" i="1" s="1"/>
  <c r="AT96" i="1" s="1"/>
  <c r="AN95" i="1" l="1"/>
  <c r="J39" i="2"/>
  <c r="J96" i="2"/>
  <c r="AZ94" i="1"/>
  <c r="W29" i="1" s="1"/>
  <c r="AU94" i="1"/>
  <c r="AW94" i="1"/>
  <c r="AK30" i="1" s="1"/>
  <c r="AX94" i="1"/>
  <c r="AY94" i="1"/>
  <c r="J32" i="3"/>
  <c r="AG97" i="1"/>
  <c r="AN97" i="1" s="1"/>
  <c r="J32" i="5"/>
  <c r="AG99" i="1"/>
  <c r="AN99" i="1"/>
  <c r="J30" i="6"/>
  <c r="AG100" i="1"/>
  <c r="AN100" i="1" s="1"/>
  <c r="J41" i="5" l="1"/>
  <c r="J39" i="6"/>
  <c r="J41" i="3"/>
  <c r="AG96" i="1"/>
  <c r="AN96" i="1"/>
  <c r="AV94" i="1"/>
  <c r="AK29" i="1"/>
  <c r="AG94" i="1" l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<sst xmlns="http://schemas.openxmlformats.org/spreadsheetml/2006/main" count="5751" uniqueCount="1042">
  <si>
    <t>Export Komplet</t>
  </si>
  <si>
    <t/>
  </si>
  <si>
    <t>2.0</t>
  </si>
  <si>
    <t>ZAMOK</t>
  </si>
  <si>
    <t>False</t>
  </si>
  <si>
    <t>{9547e9f6-3a07-4f32-ae73-7415c8629c28}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</si>
  <si>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</si>
  <si>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</si>
  <si>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</si>
  <si>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</si>
  <si>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</si>
  <si>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</si>
  <si>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</si>
  <si>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</si>
  <si>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50010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</si>
  <si>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</si>
  <si>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</si>
  <si>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Areál autobusy Hranečník - Hala I - Rekonstrukce sprchových koutů a kanalizace</t>
  </si>
  <si>
    <t>KSO:</t>
  </si>
  <si>
    <t>CC-CZ:</t>
  </si>
  <si>
    <t>Místo:</t>
  </si>
  <si>
    <t>Ostrava - Hranečník</t>
  </si>
  <si>
    <t>Datum:</t>
  </si>
  <si>
    <t>30. 3. 2020</t>
  </si>
  <si>
    <t>Zadavatel:</t>
  </si>
  <si>
    <t>IČ:</t>
  </si>
  <si>
    <t>DP Ostrava</t>
  </si>
  <si>
    <t>DIČ:</t>
  </si>
  <si>
    <t>Uchazeč:</t>
  </si>
  <si>
    <t>Vyplň údaj</t>
  </si>
  <si>
    <t>Projektant:</t>
  </si>
  <si>
    <t>Stavební a rozvojová s.r.o.</t>
  </si>
  <si>
    <t>True</t>
  </si>
  <si>
    <t>Zpracovatel:</t>
  </si>
  <si>
    <t xml:space="preserve"> </t>
  </si>
  <si>
    <t>Poznámka:</t>
  </si>
  <si>
    <t>Rozpočet je zpracován na základě DPS v CÚ ÚRS 2020/I.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</si>
  <si>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</si>
  <si>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</si>
  <si>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</si>
  <si>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</si>
  <si>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</si>
  <si>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</si>
  <si>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</si>
  <si>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</si>
  <si>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</si>
  <si>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</si>
  <si>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</si>
  <si>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</si>
  <si>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</si>
  <si>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</si>
  <si>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</si>
  <si>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</si>
  <si>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</si>
  <si>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</si>
  <si>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</si>
  <si>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</si>
  <si>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</si>
  <si>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</si>
  <si>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</si>
  <si>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</si>
  <si>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</si>
  <si>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</si>
  <si>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</si>
  <si>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</si>
  <si>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</si>
  <si>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</si>
  <si>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</si>
  <si>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</si>
  <si>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</si>
  <si>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</si>
  <si>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</si>
  <si>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</si>
  <si>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</si>
  <si>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</si>
  <si>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</si>
  <si>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</si>
  <si>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</si>
  <si>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</si>
  <si>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</si>
  <si>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</si>
  <si>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</si>
  <si>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</si>
  <si>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Architektonicko - stavební část</t>
  </si>
  <si>
    <t>STA</t>
  </si>
  <si>
    <t>1</t>
  </si>
  <si>
    <t>{fce9b913-194b-4330-b7fe-dff1b0e94f35}</t>
  </si>
  <si>
    <t>2</t>
  </si>
  <si>
    <t>D.1.4</t>
  </si>
  <si>
    <t>Technika prostředí staveb</t>
  </si>
  <si>
    <t>{60fe04bd-efbe-4ee2-ad78-2308bcf1b9a5}</t>
  </si>
  <si>
    <t>D.1.4.1</t>
  </si>
  <si>
    <t>Zdravotechnické instalace</t>
  </si>
  <si>
    <t>Soupis</t>
  </si>
  <si>
    <t>{3647feff-add8-4d37-91ef-9da3eb02fd8f}</t>
  </si>
  <si>
    <t>D.1.4.2</t>
  </si>
  <si>
    <t>Zařízení silnoproudé elektrotechniky</t>
  </si>
  <si>
    <t>{eaa2197c-0bde-4c13-baed-8ae4a2961b11}</t>
  </si>
  <si>
    <t>D.1.4.3</t>
  </si>
  <si>
    <t>Vytápění</t>
  </si>
  <si>
    <t>{dd6f3816-28c6-4534-a3ba-e9cdbceec63d}</t>
  </si>
  <si>
    <t>VON</t>
  </si>
  <si>
    <t>Vedlejší a ostatní rozpočtové náklady</t>
  </si>
  <si>
    <t>{235168b6-3fca-4790-a6e0-b65c6adef364}</t>
  </si>
  <si>
    <t>KRYCÍ LIST SOUPISU PRACÍ</t>
  </si>
  <si>
    <t>Objekt:</t>
  </si>
  <si>
    <t>D.1.1 - Architektonicko - stavební část</t>
  </si>
  <si>
    <t>Rozpočet je zpracován na základě DPS část Pozemní stavební objekty.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</si>
  <si>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</si>
  <si>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</si>
  <si>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</si>
  <si>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</si>
  <si>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</si>
  <si>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</si>
  <si>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</si>
  <si>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</si>
  <si>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</si>
  <si>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</si>
  <si>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</si>
  <si>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</si>
  <si>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</si>
  <si>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</si>
  <si>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725 - Zdravotechnika - zařizovací předměty</t>
  </si>
  <si>
    <t xml:space="preserve">    751 - Vzduchotechnika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</si>
  <si>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</si>
  <si>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</si>
  <si>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</si>
  <si>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</si>
  <si>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</si>
  <si>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</si>
  <si>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</si>
  <si>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</si>
  <si>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</si>
  <si>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</si>
  <si>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</si>
  <si>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</si>
  <si>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</si>
  <si>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</si>
  <si>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</si>
  <si>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</si>
  <si>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</si>
  <si>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</si>
  <si>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</si>
  <si>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</si>
  <si>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</si>
  <si>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</si>
  <si>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</si>
  <si>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</si>
  <si>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274313811-1</t>
  </si>
  <si>
    <t>Základové pásy z betonu tř. C 30</t>
  </si>
  <si>
    <t>m3</t>
  </si>
  <si>
    <t>4</t>
  </si>
  <si>
    <t>677419050</t>
  </si>
  <si>
    <t>VV</t>
  </si>
  <si>
    <t>"sokl sprchy</t>
  </si>
  <si>
    <t>0,10*0,10*0,90*9</t>
  </si>
  <si>
    <t>0,10*0,10*0,75*3</t>
  </si>
  <si>
    <t>Součet</t>
  </si>
  <si>
    <t>274351121</t>
  </si>
  <si>
    <t>Zřízení bednění základových pasů rovného</t>
  </si>
  <si>
    <t>m2</t>
  </si>
  <si>
    <t>242582789</t>
  </si>
  <si>
    <t>0,10*0,90*2*9</t>
  </si>
  <si>
    <t>0,10*0,75*2*3</t>
  </si>
  <si>
    <t>3</t>
  </si>
  <si>
    <t>274351122</t>
  </si>
  <si>
    <t>Odstranění bednění základových pasů rovného</t>
  </si>
  <si>
    <t>48035533</t>
  </si>
  <si>
    <t>Svislé a kompletní konstrukce</t>
  </si>
  <si>
    <t>340235211</t>
  </si>
  <si>
    <t>Zazdívka otvorů v příčkách nebo stěnách plochy do 0,0225 m2 cihlami plnými tl do 100 mm</t>
  </si>
  <si>
    <t>kus</t>
  </si>
  <si>
    <t>-134396307</t>
  </si>
  <si>
    <t>5</t>
  </si>
  <si>
    <t>340236212</t>
  </si>
  <si>
    <t>Zazdívka otvorů v příčkách nebo stěnách plochy do 0,09 m2 cihlami plnými tl přes 100 mm</t>
  </si>
  <si>
    <t>-1154204312</t>
  </si>
  <si>
    <t>6</t>
  </si>
  <si>
    <t>340237212</t>
  </si>
  <si>
    <t>Zazdívka otvorů v příčkách nebo stěnách plochy do 0,25 m2 cihlami plnými tl přes 100 mm</t>
  </si>
  <si>
    <t>165780921</t>
  </si>
  <si>
    <t>7</t>
  </si>
  <si>
    <t>346481112</t>
  </si>
  <si>
    <t>Zaplentování rýh, potrubí, výklenků nebo nik ve stěnách keramickým pletivem</t>
  </si>
  <si>
    <t>-796954242</t>
  </si>
  <si>
    <t>Úpravy povrchů, podlahy a osazování výplní</t>
  </si>
  <si>
    <t>8</t>
  </si>
  <si>
    <t>611311131</t>
  </si>
  <si>
    <t>Potažení vnitřních rovných stropů vápenným štukem tloušťky do 3 mm</t>
  </si>
  <si>
    <t>-1338032402</t>
  </si>
  <si>
    <t>"skladba S5" 14,00</t>
  </si>
  <si>
    <t>9</t>
  </si>
  <si>
    <t>612131101</t>
  </si>
  <si>
    <t>Cementový postřik vnitřních stěn nanášený celoplošně ručně</t>
  </si>
  <si>
    <t>1306468693</t>
  </si>
  <si>
    <t>"TECHNICKÁ ZPRÁVA</t>
  </si>
  <si>
    <t>"VÝPIS PODROBNOSTÍ</t>
  </si>
  <si>
    <t>"PŮDORYS 2.NP, ŘEZY</t>
  </si>
  <si>
    <t>"skladba S3" 145,00</t>
  </si>
  <si>
    <t>"skladba S4" 86,80*2</t>
  </si>
  <si>
    <t>"skladba S6" 8,90</t>
  </si>
  <si>
    <t>10</t>
  </si>
  <si>
    <t>612135101</t>
  </si>
  <si>
    <t>Hrubá výplň rýh ve stěnách maltou jakékoli šířky rýhy</t>
  </si>
  <si>
    <t>-1840962615</t>
  </si>
  <si>
    <t>30,00*0,20</t>
  </si>
  <si>
    <t>11</t>
  </si>
  <si>
    <t>612142001</t>
  </si>
  <si>
    <t>Potažení vnitřních stěn sklovláknitým pletivem vtlačeným do tenkovrstvé hmoty</t>
  </si>
  <si>
    <t>-1460511998</t>
  </si>
  <si>
    <t>"skladba S4" 86,80</t>
  </si>
  <si>
    <t>12</t>
  </si>
  <si>
    <t>612311131</t>
  </si>
  <si>
    <t>Potažení vnitřních stěn vápenným štukem tloušťky do 3 mm</t>
  </si>
  <si>
    <t>305014984</t>
  </si>
  <si>
    <t>13</t>
  </si>
  <si>
    <t>612331121</t>
  </si>
  <si>
    <t>Cementová omítka hladká jednovrstvá vnitřních stěn nanášená ručně</t>
  </si>
  <si>
    <t>698560798</t>
  </si>
  <si>
    <t>14</t>
  </si>
  <si>
    <t>612331191</t>
  </si>
  <si>
    <t>Příplatek k cementové omítce vnitřních stěn za každých dalších 5 mm tloušťky ručně</t>
  </si>
  <si>
    <t>893175008</t>
  </si>
  <si>
    <t>153,9*2 'Přepočtené koeficientem množství</t>
  </si>
  <si>
    <t>612335222</t>
  </si>
  <si>
    <t>Cementová štuková omítka malých ploch do 0,25 m2 na stěnách</t>
  </si>
  <si>
    <t>1280764263</t>
  </si>
  <si>
    <t>16</t>
  </si>
  <si>
    <t>622135002</t>
  </si>
  <si>
    <t>Vyrovnání podkladu vnějších stěn maltou cementovou tl do 10 mm</t>
  </si>
  <si>
    <t>2057891923</t>
  </si>
  <si>
    <t>0,25*2</t>
  </si>
  <si>
    <t>0,50*2</t>
  </si>
  <si>
    <t>17</t>
  </si>
  <si>
    <t>622525103</t>
  </si>
  <si>
    <t>Tenkovrstvá omítka malých ploch do 0,5m2 na stěnách</t>
  </si>
  <si>
    <t>-1267523282</t>
  </si>
  <si>
    <t>18</t>
  </si>
  <si>
    <t>631311131</t>
  </si>
  <si>
    <t>Doplnění dosavadních mazanin betonem prostým plochy do 1 m2 tloušťky přes 80 mm</t>
  </si>
  <si>
    <t>-590517119</t>
  </si>
  <si>
    <t xml:space="preserve">"rýhy pro potrubí </t>
  </si>
  <si>
    <t>15,00*0,20*0,15</t>
  </si>
  <si>
    <t>2,00*0,10*0,15</t>
  </si>
  <si>
    <t>19</t>
  </si>
  <si>
    <t>R63245011</t>
  </si>
  <si>
    <t xml:space="preserve">Cementový potěr C 30 ve spádu tl. do100 mm provedený v ploše </t>
  </si>
  <si>
    <t>822988043</t>
  </si>
  <si>
    <t>"skladba S1</t>
  </si>
  <si>
    <t>0,90*0,90*9</t>
  </si>
  <si>
    <t>1,050*0,90*3</t>
  </si>
  <si>
    <t>20</t>
  </si>
  <si>
    <t>632451251</t>
  </si>
  <si>
    <t>Potěr cementový samonivelační litý C30 tl do 35 mm</t>
  </si>
  <si>
    <t>671692147</t>
  </si>
  <si>
    <t xml:space="preserve">"skladba S2" </t>
  </si>
  <si>
    <t>"m.č. 2.01" 1,35</t>
  </si>
  <si>
    <t>"m.č. 2.02" 33,84</t>
  </si>
  <si>
    <t>642942611</t>
  </si>
  <si>
    <t>Osazování zárubní nebo rámů dveřních kovových do 2,5 m2 na montážní pěnu</t>
  </si>
  <si>
    <t>930888573</t>
  </si>
  <si>
    <t>22</t>
  </si>
  <si>
    <t>M</t>
  </si>
  <si>
    <t>55331380</t>
  </si>
  <si>
    <t>zárubeň ocelová pro běžné zdění a pórobeton 150 levá/pravá 600</t>
  </si>
  <si>
    <t>1071991803</t>
  </si>
  <si>
    <t>23</t>
  </si>
  <si>
    <t>55331384</t>
  </si>
  <si>
    <t>zárubeň ocelová pro běžné zdění a pórobeton 150 levá/pravá 800</t>
  </si>
  <si>
    <t>-300305956</t>
  </si>
  <si>
    <t>Ostatní konstrukce a práce, bourání</t>
  </si>
  <si>
    <t>24</t>
  </si>
  <si>
    <t>945412111</t>
  </si>
  <si>
    <t>Teleskopická hydraulická montážní plošina výška zdvihu do 8 m</t>
  </si>
  <si>
    <t>den</t>
  </si>
  <si>
    <t>-798896757</t>
  </si>
  <si>
    <t>25</t>
  </si>
  <si>
    <t>946112114</t>
  </si>
  <si>
    <t>Montáž pojízdných věží trubkových/dílcových š do 1,6 m dl do 3,2 m v do 4,5 m</t>
  </si>
  <si>
    <t>-1953010159</t>
  </si>
  <si>
    <t>26</t>
  </si>
  <si>
    <t>946112214</t>
  </si>
  <si>
    <t>Příplatek k pojízdným věžím š do 1,6 m dl do 3,2 m v do 4,5 m za první a ZKD den použití</t>
  </si>
  <si>
    <t>-826442797</t>
  </si>
  <si>
    <t>27</t>
  </si>
  <si>
    <t>946112814</t>
  </si>
  <si>
    <t>Demontáž pojízdných věží trubkových/dílcových š do 1,6 m dl do 3,2 m v do 4,5 m</t>
  </si>
  <si>
    <t>768635000</t>
  </si>
  <si>
    <t>28</t>
  </si>
  <si>
    <t>949101111</t>
  </si>
  <si>
    <t>Lešení pomocné pro objekty pozemních staveb s lešeňovou podlahou v do 1,9 m zatížení do 150 kg/m2</t>
  </si>
  <si>
    <t>1738766099</t>
  </si>
  <si>
    <t>29</t>
  </si>
  <si>
    <t>949101112</t>
  </si>
  <si>
    <t>Lešení pomocné pro objekty pozemních staveb s lešeňovou podlahou v do 3,5 m zatížení do 150 kg/m2</t>
  </si>
  <si>
    <t>-752820134</t>
  </si>
  <si>
    <t>30</t>
  </si>
  <si>
    <t>952901111</t>
  </si>
  <si>
    <t>Vyčištění budov bytové a občanské výstavby při výšce podlaží do 4 m</t>
  </si>
  <si>
    <t>685670182</t>
  </si>
  <si>
    <t>31</t>
  </si>
  <si>
    <t>962032230</t>
  </si>
  <si>
    <t>Bourání zdiva z cihel pálených nebo vápenopískových na MV nebo MVC do 1 m3</t>
  </si>
  <si>
    <t>-135001440</t>
  </si>
  <si>
    <t xml:space="preserve">"D4 - sokl kolem vaničky, podezdívka" </t>
  </si>
  <si>
    <t>0,15*0,27*0,90*9</t>
  </si>
  <si>
    <t>0,15*0,27*0,75*3</t>
  </si>
  <si>
    <t>(0,15*0,25*0,90*3)*9</t>
  </si>
  <si>
    <t>(0,15*0,25*(0,90*2+1,05))*3</t>
  </si>
  <si>
    <t>32</t>
  </si>
  <si>
    <t>965045113</t>
  </si>
  <si>
    <t>Bourání potěrů cementových nebo pískocementových tl do 50 mm pl přes 4 m2</t>
  </si>
  <si>
    <t>-729852244</t>
  </si>
  <si>
    <t>33</t>
  </si>
  <si>
    <t>965081213</t>
  </si>
  <si>
    <t>Bourání podlah z dlaždic keramických nebo xylolitových tl do 10 mm plochy přes 1 m2</t>
  </si>
  <si>
    <t>464174717</t>
  </si>
  <si>
    <t>"PŮDORYS 2.NP, ŘEZY - BOURACÍ A DEMONTÁŽNÍ PRÁCE</t>
  </si>
  <si>
    <t>"D2 - m.č. 2.01" 1,35</t>
  </si>
  <si>
    <t>"D2 - m.č. 2.02" 33,84</t>
  </si>
  <si>
    <t>34</t>
  </si>
  <si>
    <t>965081611</t>
  </si>
  <si>
    <t>Odsekání soklíků rovných</t>
  </si>
  <si>
    <t>m</t>
  </si>
  <si>
    <t>679757435</t>
  </si>
  <si>
    <t>"D2 - m.č. 2.02" (0,90*9+0,75*3)*2</t>
  </si>
  <si>
    <t>35</t>
  </si>
  <si>
    <t>968072455</t>
  </si>
  <si>
    <t>Vybourání kovových dveřních zárubní pl do 2 m2</t>
  </si>
  <si>
    <t>1455991270</t>
  </si>
  <si>
    <t>"D5"  0,60*2,00</t>
  </si>
  <si>
    <t>"D6"  0,80*2,00</t>
  </si>
  <si>
    <t>36</t>
  </si>
  <si>
    <t>974031165</t>
  </si>
  <si>
    <t>Vysekání rýh ve zdivu cihelném hl do 150 mm š do 200 mm</t>
  </si>
  <si>
    <t>826601334</t>
  </si>
  <si>
    <t>"rozvody vody, kanalizace, vytápění" 30,00</t>
  </si>
  <si>
    <t>37</t>
  </si>
  <si>
    <t>974042554</t>
  </si>
  <si>
    <t>Vysekání rýh v dlažbě betonové nebo jiné monolitické hl do 100 mm š do 150 mm</t>
  </si>
  <si>
    <t>-1435981087</t>
  </si>
  <si>
    <t>38</t>
  </si>
  <si>
    <t>974042565</t>
  </si>
  <si>
    <t>Vysekání rýh v dlažbě betonové nebo jiné monolitické hl do 150 mm š do 200 mm</t>
  </si>
  <si>
    <t>1071220013</t>
  </si>
  <si>
    <t>39</t>
  </si>
  <si>
    <t>978011141</t>
  </si>
  <si>
    <t>Otlučení (osekání) vnitřní vápenné nebo vápenocementové omítky stropů v rozsahu do 30 %</t>
  </si>
  <si>
    <t>-664538926</t>
  </si>
  <si>
    <t>"D7 - sanace stropu pod místností č. 2.01 a 2.02" 46,35</t>
  </si>
  <si>
    <t>40</t>
  </si>
  <si>
    <t>978035127</t>
  </si>
  <si>
    <t>Odsekání tenkovrstvé omítky odsekáním v rozsahu do 100%</t>
  </si>
  <si>
    <t>-2095567047</t>
  </si>
  <si>
    <t>"odstranění stáv. štukové omítky stěn mimo obklad</t>
  </si>
  <si>
    <t>" m.č. 2.01</t>
  </si>
  <si>
    <t>1,30*(1,10*2+1,85*2)</t>
  </si>
  <si>
    <t>" m.č. 2.02</t>
  </si>
  <si>
    <t>1,30*(6,8*2+6,70*2)-(0,65*1,20*3)</t>
  </si>
  <si>
    <t>"odstranění stáv. štukové omítky stropů</t>
  </si>
  <si>
    <t>" m.č. 2.01" 1,35</t>
  </si>
  <si>
    <t>"m.č. 2.02" 45,00</t>
  </si>
  <si>
    <t>Mezisoučet</t>
  </si>
  <si>
    <t>86,80</t>
  </si>
  <si>
    <t>41</t>
  </si>
  <si>
    <t>978059541</t>
  </si>
  <si>
    <t>Odsekání obkladů  stěn včetně otlučení podkladní omítky až na zdivo z obkládaček vnitřních, z jakýchkoliv materiálů, plochy přes 1 m2</t>
  </si>
  <si>
    <t>-2062757701</t>
  </si>
  <si>
    <t>"D1 - m.č. 2.01</t>
  </si>
  <si>
    <t>2,00*(1,35*2+1,00+0,40)</t>
  </si>
  <si>
    <t>"D1 - m.č. 2.02</t>
  </si>
  <si>
    <t>2,10*(2,15+0,90*9+1,05*3+1,00*22+0,90*3+0,30*2*3+0,20*10+0,15*5)</t>
  </si>
  <si>
    <t>2,00*(2,05+1,50+6,00+3,50+1,10)</t>
  </si>
  <si>
    <t>2,00*6,25-(1,20*0,85*3)</t>
  </si>
  <si>
    <t>2,15*0,15*5+1,00*0,10*2+0,30*0,10*3+0,90*0,15*4+1,05*0,15</t>
  </si>
  <si>
    <t>42</t>
  </si>
  <si>
    <t>985131311</t>
  </si>
  <si>
    <t>Ruční dočištění ploch stěn, rubu kleneb a podlah ocelových kartáči</t>
  </si>
  <si>
    <t>-523786639</t>
  </si>
  <si>
    <t>43</t>
  </si>
  <si>
    <t>985132311</t>
  </si>
  <si>
    <t>Ruční dočištění ploch líce kleneb a podhledů ocelových kartáči</t>
  </si>
  <si>
    <t>-277256774</t>
  </si>
  <si>
    <t>44</t>
  </si>
  <si>
    <t>985311211</t>
  </si>
  <si>
    <t>Reprofilace líce kleneb a podhledů cementovými sanačními maltami tl 10 mm</t>
  </si>
  <si>
    <t>-1136646690</t>
  </si>
  <si>
    <t>"S5" 14,00*2</t>
  </si>
  <si>
    <t>45</t>
  </si>
  <si>
    <t>985323111</t>
  </si>
  <si>
    <t>Spojovací můstek reprofilovaného betonu na cementové bázi tl 1 mm</t>
  </si>
  <si>
    <t>1250972513</t>
  </si>
  <si>
    <t>997</t>
  </si>
  <si>
    <t>Přesun sutě</t>
  </si>
  <si>
    <t>46</t>
  </si>
  <si>
    <t>997013211</t>
  </si>
  <si>
    <t>Vnitrostaveništní doprava suti a vybouraných hmot pro budovy v do 6 m ručně</t>
  </si>
  <si>
    <t>t</t>
  </si>
  <si>
    <t>154925117</t>
  </si>
  <si>
    <t>47</t>
  </si>
  <si>
    <t>997013219</t>
  </si>
  <si>
    <t>Příplatek k vnitrostaveništní dopravě suti a vybouraných hmot za zvětšenou dopravu suti ZKD 10 m</t>
  </si>
  <si>
    <t>684157912</t>
  </si>
  <si>
    <t>20,688*3 'Přepočtené koeficientem množství</t>
  </si>
  <si>
    <t>48</t>
  </si>
  <si>
    <t>997013501</t>
  </si>
  <si>
    <t>Odvoz suti a vybouraných hmot na skládku nebo meziskládku do 1 km se složením</t>
  </si>
  <si>
    <t>1278352914</t>
  </si>
  <si>
    <t>49</t>
  </si>
  <si>
    <t>997013509</t>
  </si>
  <si>
    <t>Příplatek k odvozu suti a vybouraných hmot na skládku ZKD 1 km přes 1 km</t>
  </si>
  <si>
    <t>-1646456181</t>
  </si>
  <si>
    <t>50</t>
  </si>
  <si>
    <t>997013601</t>
  </si>
  <si>
    <t>Poplatek za uložení na skládce (skládkovné) stavebního odpadu betonového kód odpadu 17 01 01</t>
  </si>
  <si>
    <t>-1510222684</t>
  </si>
  <si>
    <t>51</t>
  </si>
  <si>
    <t>997013603</t>
  </si>
  <si>
    <t>Poplatek za uložení na skládce (skládkovné) stavebního odpadu cihelného kód odpadu 17 01 02</t>
  </si>
  <si>
    <t>184135890</t>
  </si>
  <si>
    <t>52</t>
  </si>
  <si>
    <t>997013609</t>
  </si>
  <si>
    <t>Poplatek za uložení na skládce (skládkovné) stavebního odpadu ze směsí nebo oddělených frakcí betonu, cihel a keramických výrobků kód odpadu 17 01 07</t>
  </si>
  <si>
    <t>1472319880</t>
  </si>
  <si>
    <t>53</t>
  </si>
  <si>
    <t>997013631</t>
  </si>
  <si>
    <t>Poplatek za uložení na skládce (skládkovné) stavebního odpadu směsného kód odpadu 17 09 04</t>
  </si>
  <si>
    <t>1994859362</t>
  </si>
  <si>
    <t>998</t>
  </si>
  <si>
    <t>Přesun hmot</t>
  </si>
  <si>
    <t>54</t>
  </si>
  <si>
    <t>998011001</t>
  </si>
  <si>
    <t>Přesun hmot pro budovy zděné v do 6 m</t>
  </si>
  <si>
    <t>1292454839</t>
  </si>
  <si>
    <t>PSV</t>
  </si>
  <si>
    <t>Práce a dodávky PSV</t>
  </si>
  <si>
    <t>711</t>
  </si>
  <si>
    <t>Izolace proti vodě, vlhkosti a plynům</t>
  </si>
  <si>
    <t>55</t>
  </si>
  <si>
    <t>711193121</t>
  </si>
  <si>
    <t>Izolace proti vlhkosti na vodorovné ploše těsnicí hmotou minerální na bázi cementu a disperze dvousložková</t>
  </si>
  <si>
    <t>484315210</t>
  </si>
  <si>
    <t>"skladba S1, S2, stěrka tl. 3mm</t>
  </si>
  <si>
    <t>"vč. systémové těsnící rohové pásky</t>
  </si>
  <si>
    <t>"m.č. 2.01" 1,35+0,30*(1,35*2+1,00+0,40)</t>
  </si>
  <si>
    <t>"m.č. 2.02</t>
  </si>
  <si>
    <t>45,00+23,22</t>
  </si>
  <si>
    <t>85,00*0,30</t>
  </si>
  <si>
    <t>56</t>
  </si>
  <si>
    <t>711193131</t>
  </si>
  <si>
    <t>Izolace proti vlhkosti na svislé ploše těsnicí kaší minerální minerální na bázi cementu a disperze dvousložková</t>
  </si>
  <si>
    <t>1153591491</t>
  </si>
  <si>
    <t>145,00</t>
  </si>
  <si>
    <t>57</t>
  </si>
  <si>
    <t>998711101</t>
  </si>
  <si>
    <t>Přesun hmot tonážní pro izolace proti vodě, vlhkosti a plynům v objektech výšky do 6 m</t>
  </si>
  <si>
    <t>403081435</t>
  </si>
  <si>
    <t>58</t>
  </si>
  <si>
    <t>R71193101</t>
  </si>
  <si>
    <t>Systémová penetrace na ploše vodorovné</t>
  </si>
  <si>
    <t>1794287281</t>
  </si>
  <si>
    <t>59</t>
  </si>
  <si>
    <t>R711932501</t>
  </si>
  <si>
    <t>Systémová penetrace na ploše svislé</t>
  </si>
  <si>
    <t>2096995798</t>
  </si>
  <si>
    <t>725</t>
  </si>
  <si>
    <t>Zdravotechnika - zařizovací předměty</t>
  </si>
  <si>
    <t>60</t>
  </si>
  <si>
    <t>725240812</t>
  </si>
  <si>
    <t>Demontáž vaniček sprchových bez výtokových armatur</t>
  </si>
  <si>
    <t>soubor</t>
  </si>
  <si>
    <t>-1391065267</t>
  </si>
  <si>
    <t>"D3" 12</t>
  </si>
  <si>
    <t>61</t>
  </si>
  <si>
    <t>725590811</t>
  </si>
  <si>
    <t>Přemístění vnitrostaveništní demontovaných zařizovacích předmětů v objektech výšky do 6 m</t>
  </si>
  <si>
    <t>1977007781</t>
  </si>
  <si>
    <t>62</t>
  </si>
  <si>
    <t>R725021</t>
  </si>
  <si>
    <t>Demontáž doplňků koupelen</t>
  </si>
  <si>
    <t>kpl</t>
  </si>
  <si>
    <t>1159317661</t>
  </si>
  <si>
    <t>"Popis:</t>
  </si>
  <si>
    <t>"D3a</t>
  </si>
  <si>
    <t>"polička 150/1000 mm - 3x</t>
  </si>
  <si>
    <t>"polička 150/1100 mm - 1x</t>
  </si>
  <si>
    <t>"polička 150/850 mm - 2x</t>
  </si>
  <si>
    <t>"D3c - zrcadlo 500/400 mm - 7x</t>
  </si>
  <si>
    <t>"D3d - poličky ve sprch. koutech - 12x</t>
  </si>
  <si>
    <t>751</t>
  </si>
  <si>
    <t>Vzduchotechnika</t>
  </si>
  <si>
    <t>63</t>
  </si>
  <si>
    <t>751111811</t>
  </si>
  <si>
    <t>Demontáž ventilátoru axiálního nízkotlakého kruhové potrubí D do 200 mm</t>
  </si>
  <si>
    <t>-281477934</t>
  </si>
  <si>
    <t>"D8" 1</t>
  </si>
  <si>
    <t>64</t>
  </si>
  <si>
    <t>751123823</t>
  </si>
  <si>
    <t>Demontáž ventilátoru radiálního nízkotlakého čtyřhranné potrubí průřezu do 0,280 m2</t>
  </si>
  <si>
    <t>395359206</t>
  </si>
  <si>
    <t>"D9 - demontáž ventilátoru 500/500 mm vč. vnějšího oplechování" 1</t>
  </si>
  <si>
    <t>65</t>
  </si>
  <si>
    <t>751398822</t>
  </si>
  <si>
    <t>Demontáž větrací mřížky stěnové do průřezu 0,100 m2</t>
  </si>
  <si>
    <t>-2024477868</t>
  </si>
  <si>
    <t>"D11" 4</t>
  </si>
  <si>
    <t>66</t>
  </si>
  <si>
    <t>751398823</t>
  </si>
  <si>
    <t>Demontáž větrací mřížky stěnové do průřezu 0,150 m2</t>
  </si>
  <si>
    <t>-1222685411</t>
  </si>
  <si>
    <t>"D10" 2</t>
  </si>
  <si>
    <t>766</t>
  </si>
  <si>
    <t>Konstrukce truhlářské</t>
  </si>
  <si>
    <t>67</t>
  </si>
  <si>
    <t>766660001</t>
  </si>
  <si>
    <t>Montáž dveřních křídel otvíravých jednokřídlových š do 0,8 m do ocelové zárubně</t>
  </si>
  <si>
    <t>409295302</t>
  </si>
  <si>
    <t>68</t>
  </si>
  <si>
    <t>611-D1</t>
  </si>
  <si>
    <t xml:space="preserve">dveře jednokřídlé CLP lamino plné 600x1970mm </t>
  </si>
  <si>
    <t>1886792699</t>
  </si>
  <si>
    <t>"dveře levé" 1</t>
  </si>
  <si>
    <t>69</t>
  </si>
  <si>
    <t>611-D2</t>
  </si>
  <si>
    <t xml:space="preserve">dveře jednokřídlé CLP lamino plné 800x1970mm </t>
  </si>
  <si>
    <t>536633114</t>
  </si>
  <si>
    <t>"dveře pravé" 1</t>
  </si>
  <si>
    <t>70</t>
  </si>
  <si>
    <t>766660728</t>
  </si>
  <si>
    <t>Montáž dveřního interiérového kování - zámku</t>
  </si>
  <si>
    <t>185392294</t>
  </si>
  <si>
    <t>71</t>
  </si>
  <si>
    <t>611-D1,D2/Z</t>
  </si>
  <si>
    <t>kování - klasický zámek dveří, klíč - materiálové provedení nerez</t>
  </si>
  <si>
    <t>2040055631</t>
  </si>
  <si>
    <t>72</t>
  </si>
  <si>
    <t>766660729</t>
  </si>
  <si>
    <t>Montáž dveřního interiérového kování - štítku s klikou</t>
  </si>
  <si>
    <t>-100928363</t>
  </si>
  <si>
    <t>"dodávka viz dodávka dveří</t>
  </si>
  <si>
    <t>73</t>
  </si>
  <si>
    <t>611-D1,D2/K</t>
  </si>
  <si>
    <t>kování - klika dveří materiálové provedení nerez</t>
  </si>
  <si>
    <t>1361377925</t>
  </si>
  <si>
    <t>"systém klika-klika</t>
  </si>
  <si>
    <t>74</t>
  </si>
  <si>
    <t>766662811</t>
  </si>
  <si>
    <t>Demontáž dveřních prahů u dveří jednokřídlových</t>
  </si>
  <si>
    <t>-1847598171</t>
  </si>
  <si>
    <t>75</t>
  </si>
  <si>
    <t>766691914</t>
  </si>
  <si>
    <t>Vyvěšení nebo zavěšení dřevěných křídel dveří pl do 2 m2</t>
  </si>
  <si>
    <t>439719932</t>
  </si>
  <si>
    <t>76</t>
  </si>
  <si>
    <t>998766101</t>
  </si>
  <si>
    <t>Přesun hmot tonážní pro konstrukce truhlářské v objektech v do 6 m</t>
  </si>
  <si>
    <t>1470098539</t>
  </si>
  <si>
    <t>767</t>
  </si>
  <si>
    <t>Konstrukce zámečnické</t>
  </si>
  <si>
    <t>77</t>
  </si>
  <si>
    <t>767648511</t>
  </si>
  <si>
    <t>Montáž ocelového prahu dveře jednokřídlové</t>
  </si>
  <si>
    <t>-1641061969</t>
  </si>
  <si>
    <t>78</t>
  </si>
  <si>
    <t>76701</t>
  </si>
  <si>
    <t>dveřní prah š. 600 materiál ocel nerez</t>
  </si>
  <si>
    <t>1447862133</t>
  </si>
  <si>
    <t>79</t>
  </si>
  <si>
    <t>76702</t>
  </si>
  <si>
    <t>dveřní prah š. 800 materiál ocel nerez</t>
  </si>
  <si>
    <t>1358711224</t>
  </si>
  <si>
    <t>771</t>
  </si>
  <si>
    <t>Podlahy z dlaždic</t>
  </si>
  <si>
    <t>80</t>
  </si>
  <si>
    <t>771111011</t>
  </si>
  <si>
    <t>Vysátí podkladu před pokládkou dlažby</t>
  </si>
  <si>
    <t>-1132302276</t>
  </si>
  <si>
    <t>81</t>
  </si>
  <si>
    <t>771121011</t>
  </si>
  <si>
    <t>Nátěr penetrační na podlahu</t>
  </si>
  <si>
    <t>1948814429</t>
  </si>
  <si>
    <t>82</t>
  </si>
  <si>
    <t>771151011</t>
  </si>
  <si>
    <t>Samonivelační stěrka podlah pevnosti 20 MPa tl 3 mm</t>
  </si>
  <si>
    <t>2008243041</t>
  </si>
  <si>
    <t>35,20</t>
  </si>
  <si>
    <t>83</t>
  </si>
  <si>
    <t>771574266</t>
  </si>
  <si>
    <t>Montáž podlah keramických pro mechanické zatížení protiskluzných lepených flexibilním lepidlem do 25 ks/m2</t>
  </si>
  <si>
    <t>-1945594759</t>
  </si>
  <si>
    <t>"ukazatel nebezpečí uklouznutí dlažby R11, protiskluzovost B</t>
  </si>
  <si>
    <t>"skladba S2</t>
  </si>
  <si>
    <t>0,90*1,05*3</t>
  </si>
  <si>
    <t>0,75*0,20*3+0,90*0,20*9</t>
  </si>
  <si>
    <t>35,20+12,20</t>
  </si>
  <si>
    <t>84</t>
  </si>
  <si>
    <t>597-615</t>
  </si>
  <si>
    <t>dlažba keramická slinutá protiskluzná tl. 15mm do interiéru i exteriéru pro vysoké mechanické namáhání přes 22 do 25ks/m2</t>
  </si>
  <si>
    <t>976960306</t>
  </si>
  <si>
    <t>47,4*1,1 'Přepočtené koeficientem množství</t>
  </si>
  <si>
    <t>85</t>
  </si>
  <si>
    <t>771577111</t>
  </si>
  <si>
    <t>Příplatek k montáži podlah keramických lepených flexibilním lepidlem za plochu do 5 m2</t>
  </si>
  <si>
    <t>1621675663</t>
  </si>
  <si>
    <t xml:space="preserve">"m.č. 2.02" </t>
  </si>
  <si>
    <t>86</t>
  </si>
  <si>
    <t>771577114-1</t>
  </si>
  <si>
    <t>Příplatek k montáži podlah keramických lepených flexibilním lepidlem za spárování tmelem s protiplísňovou přísadou do vlhkého prostředí</t>
  </si>
  <si>
    <t>-616412326</t>
  </si>
  <si>
    <t>87</t>
  </si>
  <si>
    <t>771591115</t>
  </si>
  <si>
    <t>Podlahy spárování silikonem</t>
  </si>
  <si>
    <t>-1874958046</t>
  </si>
  <si>
    <t>88</t>
  </si>
  <si>
    <t>771591185</t>
  </si>
  <si>
    <t>Podlahy pracnější řezání keramických dlaždic rovné</t>
  </si>
  <si>
    <t>-2013946364</t>
  </si>
  <si>
    <t>89</t>
  </si>
  <si>
    <t>998771101</t>
  </si>
  <si>
    <t>Přesun hmot tonážní pro podlahy z dlaždic v objektech v do 6 m</t>
  </si>
  <si>
    <t>642299250</t>
  </si>
  <si>
    <t>781</t>
  </si>
  <si>
    <t>Dokončovací práce - obklady</t>
  </si>
  <si>
    <t>90</t>
  </si>
  <si>
    <t>781474115</t>
  </si>
  <si>
    <t>Montáž obkladů vnitřních keramických hladkých do 25 ks/m2 lepených flexibilním lepidlem</t>
  </si>
  <si>
    <t>2031941280</t>
  </si>
  <si>
    <t>"skladba S3</t>
  </si>
  <si>
    <t>2,10*(2,15+0,90*9+1,05*3+1,00*22+0,90*3+0,30*2*3)</t>
  </si>
  <si>
    <t>2,00*6,25-(1,20*0,85*3)+5,27</t>
  </si>
  <si>
    <t>91</t>
  </si>
  <si>
    <t>597-080</t>
  </si>
  <si>
    <t>obklad keramický tl. 8mm přes 22 do 25ks/m2</t>
  </si>
  <si>
    <t>-1320269374</t>
  </si>
  <si>
    <t>135,00+49,8*0,20</t>
  </si>
  <si>
    <t>144,96*1,1 'Přepočtené koeficientem množství</t>
  </si>
  <si>
    <t>92</t>
  </si>
  <si>
    <t>781477111</t>
  </si>
  <si>
    <t>Příplatek k montáži obkladů vnitřních keramických hladkých za plochu do 10 m2</t>
  </si>
  <si>
    <t>178358479</t>
  </si>
  <si>
    <t>93</t>
  </si>
  <si>
    <t>781477114-1</t>
  </si>
  <si>
    <t>Příplatek k montáži obkladů vnitřních keramických hladkých za spárování tmelem s protiplísňovou přísadou do vlhkého prostředí</t>
  </si>
  <si>
    <t>-1624130992</t>
  </si>
  <si>
    <t>94</t>
  </si>
  <si>
    <t>781495115</t>
  </si>
  <si>
    <t>Spárování vnitřních obkladů silikonem</t>
  </si>
  <si>
    <t>-1534795776</t>
  </si>
  <si>
    <t>95</t>
  </si>
  <si>
    <t>781495185</t>
  </si>
  <si>
    <t>Řezání pracnější rovné keramických obkládaček</t>
  </si>
  <si>
    <t>1999734523</t>
  </si>
  <si>
    <t>96</t>
  </si>
  <si>
    <t>781571131</t>
  </si>
  <si>
    <t>Montáž obkladů ostění šířky do 200 mm lepenými flexibilním lepidlem</t>
  </si>
  <si>
    <t>-1756545607</t>
  </si>
  <si>
    <t>2,10*15+2,15*5+1,00*2+0,30*3+0,90*4+1,05</t>
  </si>
  <si>
    <t>97</t>
  </si>
  <si>
    <t>998781101</t>
  </si>
  <si>
    <t>Přesun hmot tonážní pro obklady keramické v objektech v do 6 m</t>
  </si>
  <si>
    <t>30593988</t>
  </si>
  <si>
    <t>98</t>
  </si>
  <si>
    <t>R78150011</t>
  </si>
  <si>
    <t>Obkladové lišty systémové merez provedení (ukončovací, přechodové, rohové ), lepené flexibilním lepidlem</t>
  </si>
  <si>
    <t>1445661603</t>
  </si>
  <si>
    <t>784</t>
  </si>
  <si>
    <t>Dokončovací práce - malby a tapety</t>
  </si>
  <si>
    <t>99</t>
  </si>
  <si>
    <t>784181121</t>
  </si>
  <si>
    <t>Hloubková jednonásobná penetrace podkladu v místnostech výšky do 3,80 m</t>
  </si>
  <si>
    <t>1029757603</t>
  </si>
  <si>
    <t>"skladba S4 - zdivo + stropy" 86,80</t>
  </si>
  <si>
    <t>"dozdívky" 3,00</t>
  </si>
  <si>
    <t>100</t>
  </si>
  <si>
    <t>784181123</t>
  </si>
  <si>
    <t>Hloubková jednonásobná penetrace podkladu v místnostech výšky do 5,00 m</t>
  </si>
  <si>
    <t>-429441286</t>
  </si>
  <si>
    <t>"skladba S5 " 46,35</t>
  </si>
  <si>
    <t>101</t>
  </si>
  <si>
    <t>784211101</t>
  </si>
  <si>
    <t>Dvojnásobné bílé malby ze směsí za mokra výborně otěruvzdorných v místnostech výšky do 3,80 m</t>
  </si>
  <si>
    <t>1846590299</t>
  </si>
  <si>
    <t>102</t>
  </si>
  <si>
    <t>784211105</t>
  </si>
  <si>
    <t>Dvojnásobné bílé malby ze směsí za mokra výborně otěruvzdorných v místnostech výšky přes 5,00 m</t>
  </si>
  <si>
    <t>-1381927252</t>
  </si>
  <si>
    <t>789</t>
  </si>
  <si>
    <t>Povrchové úpravy ocelových konstrukcí a technologických zařízení</t>
  </si>
  <si>
    <t>103</t>
  </si>
  <si>
    <t>789121141</t>
  </si>
  <si>
    <t>Čištění mechanizované ocelových konstrukcí třídy I stupeň přípravy St 3 stupeň zrezivění B</t>
  </si>
  <si>
    <t>1064991255</t>
  </si>
  <si>
    <t>" I profily sanovaného stropu 1.NP " 10,00</t>
  </si>
  <si>
    <t>104</t>
  </si>
  <si>
    <t>R78932081</t>
  </si>
  <si>
    <t>Povrchová úprava ocelových nezinkovaných prvků - 2x 40um dvousložkový zinkoepoxidový nátěr s vysokým obsahem zinku, 2x80um dvousložkový modifikovaný epoxidový nátěr</t>
  </si>
  <si>
    <t>1636395971</t>
  </si>
  <si>
    <t>105</t>
  </si>
  <si>
    <t>R78932091</t>
  </si>
  <si>
    <t xml:space="preserve">Povrchová úprava zárubní - žárové zinkování (90%zinek, 10% hliník), následný přechodový a svrchní nátěr dvousložkový modifikovaný epoxidový </t>
  </si>
  <si>
    <t>-1781772389</t>
  </si>
  <si>
    <t>"odstín nátěru dle požadavku investora" 1+1</t>
  </si>
  <si>
    <t>D.1.4 - Technika prostředí staveb</t>
  </si>
  <si>
    <t>Soupis:</t>
  </si>
  <si>
    <t>D.1.4.1 - Zdravotechnické instalace</t>
  </si>
  <si>
    <t>Rozpočet je zpracován na základě DPS část Zdravotechnické instalace.</t>
  </si>
  <si>
    <t xml:space="preserve">    721 - Zdravotechnika - vnitřní kanalizace</t>
  </si>
  <si>
    <t xml:space="preserve">    722 - Zdravotechnika - vnitřní vodovod</t>
  </si>
  <si>
    <t xml:space="preserve">    727 - Zdravotechnika - požární ochrana</t>
  </si>
  <si>
    <t>1000524962</t>
  </si>
  <si>
    <t>609513486</t>
  </si>
  <si>
    <t>0,433*3 'Přepočtené koeficientem množství</t>
  </si>
  <si>
    <t>-675907156</t>
  </si>
  <si>
    <t>-61747229</t>
  </si>
  <si>
    <t>-2119518428</t>
  </si>
  <si>
    <t>721</t>
  </si>
  <si>
    <t>Zdravotechnika - vnitřní kanalizace</t>
  </si>
  <si>
    <t>721171803</t>
  </si>
  <si>
    <t>Demontáž potrubí z PVC do D 75</t>
  </si>
  <si>
    <t>-1474636646</t>
  </si>
  <si>
    <t>721171808</t>
  </si>
  <si>
    <t>Demontáž potrubí z PVC do D 114</t>
  </si>
  <si>
    <t>-1396141444</t>
  </si>
  <si>
    <t>721171915</t>
  </si>
  <si>
    <t>Potrubí z PP propojení potrubí DN 110</t>
  </si>
  <si>
    <t>-1094411100</t>
  </si>
  <si>
    <t>721174024</t>
  </si>
  <si>
    <t>Potrubí kanalizační z PP odpadní DN 75</t>
  </si>
  <si>
    <t>1990523915</t>
  </si>
  <si>
    <t>721174025</t>
  </si>
  <si>
    <t>Potrubí kanalizační z PP odpadní DN 110</t>
  </si>
  <si>
    <t>-1769629356</t>
  </si>
  <si>
    <t>721174042</t>
  </si>
  <si>
    <t>Potrubí kanalizační z PP připojovací DN 40</t>
  </si>
  <si>
    <t>-74285419</t>
  </si>
  <si>
    <t>721174043</t>
  </si>
  <si>
    <t>Potrubí kanalizační z PP připojovací DN 50</t>
  </si>
  <si>
    <t>205804526</t>
  </si>
  <si>
    <t>721174045</t>
  </si>
  <si>
    <t>Potrubí kanalizační z PP připojovací DN 110</t>
  </si>
  <si>
    <t>913093704</t>
  </si>
  <si>
    <t>721194104</t>
  </si>
  <si>
    <t>Vyvedení a upevnění odpadních výpustek DN 40</t>
  </si>
  <si>
    <t>-1865633888</t>
  </si>
  <si>
    <t>"umyvadlo" 4</t>
  </si>
  <si>
    <t>721194105</t>
  </si>
  <si>
    <t>Vyvedení a upevnění odpadních výpustek DN 50</t>
  </si>
  <si>
    <t>1201488937</t>
  </si>
  <si>
    <t>"sprchy" 12</t>
  </si>
  <si>
    <t>721194109</t>
  </si>
  <si>
    <t>Vyvedení a upevnění odpadních výpustek DN 100</t>
  </si>
  <si>
    <t>962407764</t>
  </si>
  <si>
    <t>"WC" 1</t>
  </si>
  <si>
    <t>721210812-1</t>
  </si>
  <si>
    <t>Demontáž vpustí podlahových do DN 70</t>
  </si>
  <si>
    <t>1118784368</t>
  </si>
  <si>
    <t>721211403</t>
  </si>
  <si>
    <t>Vpusť podlahová s vodorovným odtokem DN 50/75 s kulovým kloubem</t>
  </si>
  <si>
    <t>-1127553359</t>
  </si>
  <si>
    <t>721212126</t>
  </si>
  <si>
    <t>Odtokový sprchový žlab délky 950 mm s krycím roštem a zápachovou uzávěrkou</t>
  </si>
  <si>
    <t>-1794810293</t>
  </si>
  <si>
    <t>721290111</t>
  </si>
  <si>
    <t>Zkouška těsnosti potrubí kanalizace vodou do DN 125</t>
  </si>
  <si>
    <t>97171166</t>
  </si>
  <si>
    <t>721290821</t>
  </si>
  <si>
    <t>Přemístění vnitrostaveništní demontovaných hmot vnitřní kanalizace v objektech výšky do 6 m</t>
  </si>
  <si>
    <t>-926545090</t>
  </si>
  <si>
    <t>998721101</t>
  </si>
  <si>
    <t>Přesun hmot tonážní pro vnitřní kanalizace v objektech v do 6 m</t>
  </si>
  <si>
    <t>-1676867412</t>
  </si>
  <si>
    <t>722</t>
  </si>
  <si>
    <t>Zdravotechnika - vnitřní vodovod</t>
  </si>
  <si>
    <t>722170804</t>
  </si>
  <si>
    <t>Demontáž rozvodů vody z plastů do D 50</t>
  </si>
  <si>
    <t>123317526</t>
  </si>
  <si>
    <t>722171916</t>
  </si>
  <si>
    <t>Potrubí plastové odříznutí trubky D do 50 mm</t>
  </si>
  <si>
    <t>-1180292343</t>
  </si>
  <si>
    <t>722171935</t>
  </si>
  <si>
    <t>Potrubí plastové výměna trub nebo tvarovek D do 40 mm</t>
  </si>
  <si>
    <t>-1073819440</t>
  </si>
  <si>
    <t>"dopojení na stávající rozvody SV a TV" 4*2</t>
  </si>
  <si>
    <t>722174002</t>
  </si>
  <si>
    <t>Potrubí vodovodní plastové PPR svar polyfuze PN 16 D 20 x 2,8 mm</t>
  </si>
  <si>
    <t>-2082215666</t>
  </si>
  <si>
    <t>722174003</t>
  </si>
  <si>
    <t>Potrubí vodovodní plastové PPR svar polyfuze PN 16 D 25 x 3,5 mm</t>
  </si>
  <si>
    <t>-1856310878</t>
  </si>
  <si>
    <t>722174004</t>
  </si>
  <si>
    <t>Potrubí vodovodní plastové PPR svar polyfuze PN 16 D 32 x 4,4 mm</t>
  </si>
  <si>
    <t>-810468883</t>
  </si>
  <si>
    <t>722174005</t>
  </si>
  <si>
    <t>Potrubí vodovodní plastové PPR svar polyfuze PN 16 D 40 x 5,5 mm</t>
  </si>
  <si>
    <t>710985997</t>
  </si>
  <si>
    <t>722181211</t>
  </si>
  <si>
    <t>Ochrana vodovodního potrubí přilepenými termoizolačními trubicemi z PE tl do 6 mm DN do 22 mm</t>
  </si>
  <si>
    <t>1291224751</t>
  </si>
  <si>
    <t>722181212</t>
  </si>
  <si>
    <t>Ochrana vodovodního potrubí přilepenými termoizolačními trubicemi z PE tl do 6 mm DN do 32 mm</t>
  </si>
  <si>
    <t>1084199276</t>
  </si>
  <si>
    <t>4,00+9,00</t>
  </si>
  <si>
    <t>722181222</t>
  </si>
  <si>
    <t>Ochrana vodovodního potrubí přilepenými termoizolačními trubicemi z PE tl do 9 mm DN do 45 mm</t>
  </si>
  <si>
    <t>992222659</t>
  </si>
  <si>
    <t>722181241</t>
  </si>
  <si>
    <t>Ochrana vodovodního potrubí přilepenými termoizolačními trubicemi z PE tl do 20 mm DN do 22 mm</t>
  </si>
  <si>
    <t>-1445810946</t>
  </si>
  <si>
    <t>722181242</t>
  </si>
  <si>
    <t>Ochrana vodovodního potrubí přilepenými termoizolačními trubicemi z PE tl do 20 mm DN do 45 mm</t>
  </si>
  <si>
    <t>816110086</t>
  </si>
  <si>
    <t>722181252</t>
  </si>
  <si>
    <t>Ochrana vodovodního potrubí přilepenými termoizolačními trubicemi z PE tl do 25 mm DN do 45 mm</t>
  </si>
  <si>
    <t>-236024965</t>
  </si>
  <si>
    <t>9,00+5,00</t>
  </si>
  <si>
    <t>722181812</t>
  </si>
  <si>
    <t>Demontáž plstěných pásů z trub do D 50</t>
  </si>
  <si>
    <t>-1061999067</t>
  </si>
  <si>
    <t>722182016</t>
  </si>
  <si>
    <t>Podpůrný žlab pro potrubí D 63</t>
  </si>
  <si>
    <t>166609493</t>
  </si>
  <si>
    <t>722190901</t>
  </si>
  <si>
    <t>Uzavření nebo otevření vodovodního potrubí při opravách</t>
  </si>
  <si>
    <t>1576706061</t>
  </si>
  <si>
    <t>722220111</t>
  </si>
  <si>
    <t>Nástěnka pro výtokový ventil G 1/2 s jedním závitem</t>
  </si>
  <si>
    <t>2096388174</t>
  </si>
  <si>
    <t>"umyvadlo" 4*2</t>
  </si>
  <si>
    <t>722220121</t>
  </si>
  <si>
    <t>Nástěnka pro baterii G 1/2 s jedním závitem</t>
  </si>
  <si>
    <t>pár</t>
  </si>
  <si>
    <t>-832264710</t>
  </si>
  <si>
    <t>722220851</t>
  </si>
  <si>
    <t>Demontáž armatur závitových s jedním závitem G do 3/4</t>
  </si>
  <si>
    <t>1089907254</t>
  </si>
  <si>
    <t>722290226</t>
  </si>
  <si>
    <t>Zkouška těsnosti vodovodního potrubí závitového do DN 50</t>
  </si>
  <si>
    <t>-1494373297</t>
  </si>
  <si>
    <t>722290234</t>
  </si>
  <si>
    <t>Proplach a dezinfekce vodovodního potrubí do DN 80</t>
  </si>
  <si>
    <t>771606662</t>
  </si>
  <si>
    <t>722290821</t>
  </si>
  <si>
    <t>Přemístění vnitrostaveništní demontovaných hmot pro vnitřní vodovod v objektech výšky do 6 m</t>
  </si>
  <si>
    <t>402143240</t>
  </si>
  <si>
    <t>998722101</t>
  </si>
  <si>
    <t>Přesun hmot tonážní pro vnitřní vodovod v objektech v do 6 m</t>
  </si>
  <si>
    <t>434968170</t>
  </si>
  <si>
    <t>725110814</t>
  </si>
  <si>
    <t>Demontáž klozetu Kombi</t>
  </si>
  <si>
    <t>1538446355</t>
  </si>
  <si>
    <t>725112171-1</t>
  </si>
  <si>
    <t>Kombi klozet s hlubokým splachováním odpad svislý</t>
  </si>
  <si>
    <t>38690034</t>
  </si>
  <si>
    <t>725210821</t>
  </si>
  <si>
    <t>Demontáž umyvadel bez výtokových armatur</t>
  </si>
  <si>
    <t>814920371</t>
  </si>
  <si>
    <t>725211617</t>
  </si>
  <si>
    <t>Umyvadlo keramické bílé šířky 600 mm s krytem na sifon připevněné na stěnu šrouby</t>
  </si>
  <si>
    <t>73657616</t>
  </si>
  <si>
    <t>55190006</t>
  </si>
  <si>
    <t>hadice flexibilní sanitární 3/8"</t>
  </si>
  <si>
    <t>-448112444</t>
  </si>
  <si>
    <t>0,50*2*4</t>
  </si>
  <si>
    <t>295730152</t>
  </si>
  <si>
    <t>725820801</t>
  </si>
  <si>
    <t>Demontáž baterie nástěnné do G 3 / 4</t>
  </si>
  <si>
    <t>-998999798</t>
  </si>
  <si>
    <t>725822613</t>
  </si>
  <si>
    <t>Baterie umyvadlová stojánková páková s výpustí</t>
  </si>
  <si>
    <t>-1139686250</t>
  </si>
  <si>
    <t>725840850</t>
  </si>
  <si>
    <t>Demontáž baterie sprch diferenciální do G 3/4x1</t>
  </si>
  <si>
    <t>286989104</t>
  </si>
  <si>
    <t>725860811</t>
  </si>
  <si>
    <t>Demontáž uzávěrů zápachu jednoduchých</t>
  </si>
  <si>
    <t>-1715305721</t>
  </si>
  <si>
    <t>998725101</t>
  </si>
  <si>
    <t>Přesun hmot tonážní pro zařizovací předměty v objektech v do 6 m</t>
  </si>
  <si>
    <t>-2127819960</t>
  </si>
  <si>
    <t>R72529011</t>
  </si>
  <si>
    <t>Doplňky a zařízení koupelen a záchodů - nástěnné zrcadlo 600x600 mm lepené, D+M</t>
  </si>
  <si>
    <t>-2097700359</t>
  </si>
  <si>
    <t>R72529012</t>
  </si>
  <si>
    <t>Doplňky a zařízení koupelen a záchodů - police ocel nerez 1000x150 mm vč. kotvení, D+M</t>
  </si>
  <si>
    <t>-617783397</t>
  </si>
  <si>
    <t>R72529013</t>
  </si>
  <si>
    <t>Doplňky a zařízení koupelen a záchodů - police ocel nerez 1200x150 mm vč. kotvení, D+M</t>
  </si>
  <si>
    <t>605934508</t>
  </si>
  <si>
    <t>R72529014</t>
  </si>
  <si>
    <t>Doplňky a zařízení koupelen a záchodů - vysoušeč rukou elektrický vč. kotvení, D+M (zapojení viz. elektro část)</t>
  </si>
  <si>
    <t>1970383423</t>
  </si>
  <si>
    <t>R72584101</t>
  </si>
  <si>
    <t>Baterie sprchová směšovací nástěnná vč. příslušenství, D+M</t>
  </si>
  <si>
    <t>1667836956</t>
  </si>
  <si>
    <t>"baterie vč. ruční sprcha, sprchová tyč, sprchová hadice</t>
  </si>
  <si>
    <t>R72584201</t>
  </si>
  <si>
    <t>Rohová polička dvoupatrová kovová chrom, D+M</t>
  </si>
  <si>
    <t>-122087213</t>
  </si>
  <si>
    <t>727</t>
  </si>
  <si>
    <t>Zdravotechnika - požární ochrana</t>
  </si>
  <si>
    <t>727121107</t>
  </si>
  <si>
    <t>Protipožární manžeta D 110 mm z jedné strany dělící konstrukce požární odolnost EI 90</t>
  </si>
  <si>
    <t>679223268</t>
  </si>
  <si>
    <t>R76799901</t>
  </si>
  <si>
    <t>Oprava, doplnění stávajícího zavěšení potrubí vody (SV, TUV, C); D+M</t>
  </si>
  <si>
    <t>kg</t>
  </si>
  <si>
    <t>273028530</t>
  </si>
  <si>
    <t>D.1.4.2 - Zařízení silnoproudé elektrotechniky</t>
  </si>
  <si>
    <t>Rozpočet je zpracován na základě DPS část Zařízení silnoproudé elektrotechniky.</t>
  </si>
  <si>
    <t>D1 - Materiál/montáž</t>
  </si>
  <si>
    <t>D2 - HZS</t>
  </si>
  <si>
    <t>D1</t>
  </si>
  <si>
    <t>Materiál/montáž</t>
  </si>
  <si>
    <t>CYKY-J  3X1,5 (C)</t>
  </si>
  <si>
    <t>CYKY-O  2X1,5 (A)</t>
  </si>
  <si>
    <t>CYA 4 zž</t>
  </si>
  <si>
    <t>svorka OP</t>
  </si>
  <si>
    <t>ks</t>
  </si>
  <si>
    <t>B - LED SVÍTIDLO 40W, PŘISAZENÉ, IP 65, PLASTOVÉ</t>
  </si>
  <si>
    <t>D - LED SVÍTIDLO 15W, PŘISAZENÉ, IP 44, KULATÉ, PLASTOVÉ</t>
  </si>
  <si>
    <t>N - NOUZOVÉ LED SVÍTIDLO 1x3W S PIK., PŘISAZENÉ, 1HOD ZÁLOHA IP44</t>
  </si>
  <si>
    <t>1-pól. vyp. (1), IP44  - barva bílá</t>
  </si>
  <si>
    <t>KP68, KU68, nebo do dutých stěn</t>
  </si>
  <si>
    <t>KR68, nebo do dutých stěn</t>
  </si>
  <si>
    <t>ukončení kabelů do 3 x 1,5-4</t>
  </si>
  <si>
    <t>ukončení vodičů pospojování</t>
  </si>
  <si>
    <t>potrubní ventilátor DN100, Příkon 16 W/230V</t>
  </si>
  <si>
    <t>1491778735</t>
  </si>
  <si>
    <t>doběhové relé pod vypínač, ovládání ventilátorů</t>
  </si>
  <si>
    <t>1259859578</t>
  </si>
  <si>
    <t>nosný a podružný materiál</t>
  </si>
  <si>
    <t>průraz zdivem do 30 cm</t>
  </si>
  <si>
    <t>průraz zdivem do 15 cm</t>
  </si>
  <si>
    <t>vysekání rýh ve zdi cihelné 3 x 3 cm</t>
  </si>
  <si>
    <t>vysekání, vyvrtání kapes pro krabice</t>
  </si>
  <si>
    <t>D2</t>
  </si>
  <si>
    <t>HZS</t>
  </si>
  <si>
    <t>1.1</t>
  </si>
  <si>
    <t>demontáž a úprava stávající elektroinstalce</t>
  </si>
  <si>
    <t>hod</t>
  </si>
  <si>
    <t>2.1</t>
  </si>
  <si>
    <t>vynášení suti do kontejneru</t>
  </si>
  <si>
    <t>5.1</t>
  </si>
  <si>
    <t>úprava v rozvaděčích - napojení</t>
  </si>
  <si>
    <t>6.1</t>
  </si>
  <si>
    <t>inženýrská činnost</t>
  </si>
  <si>
    <t>7.1</t>
  </si>
  <si>
    <t>výchozí revize</t>
  </si>
  <si>
    <t>D.1.4.3 - Vytápění</t>
  </si>
  <si>
    <t>Rozpočet je zpracován na základě DPS část Vytápění.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</si>
  <si>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</si>
  <si>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</si>
  <si>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</si>
  <si>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</si>
  <si>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OST - Ostatní</t>
  </si>
  <si>
    <t>733</t>
  </si>
  <si>
    <t>Ústřední vytápění - rozvodné potrubí</t>
  </si>
  <si>
    <t>733110803</t>
  </si>
  <si>
    <t>Demontáž potrubí ocelového závitového do DN 15</t>
  </si>
  <si>
    <t>1167618657</t>
  </si>
  <si>
    <t>733222102</t>
  </si>
  <si>
    <t>Potrubí měděné D 15x1</t>
  </si>
  <si>
    <t>-1543380118</t>
  </si>
  <si>
    <t>733291902</t>
  </si>
  <si>
    <t>Propojení potrubí měděného při opravě D 15x1 mm</t>
  </si>
  <si>
    <t>-1242138599</t>
  </si>
  <si>
    <t>2*3</t>
  </si>
  <si>
    <t>734</t>
  </si>
  <si>
    <t>Ústřední vytápění - armatury</t>
  </si>
  <si>
    <t>734200811</t>
  </si>
  <si>
    <t>Demontáž armatury závitové s jedním závitem do G 1/2</t>
  </si>
  <si>
    <t>1928251613</t>
  </si>
  <si>
    <t>734200821</t>
  </si>
  <si>
    <t>Demontáž armatury závitové se dvěma závity do G 1/2</t>
  </si>
  <si>
    <t>-1892549207</t>
  </si>
  <si>
    <t>734221552</t>
  </si>
  <si>
    <t>Ventil závitový termostatický přímý dvouregulační G 1/2 PN 16 do 110°C bez hlavice ovládání</t>
  </si>
  <si>
    <t>-618196081</t>
  </si>
  <si>
    <t>734261717</t>
  </si>
  <si>
    <t>Šroubení regulační radiátorové přímé G 1/2 s vypouštěním</t>
  </si>
  <si>
    <t>561711937</t>
  </si>
  <si>
    <t>R73422001</t>
  </si>
  <si>
    <t>Termostatická hlavice PN 10 do 110°C  - provedení pro veřejné prostory; D+M</t>
  </si>
  <si>
    <t>818260514</t>
  </si>
  <si>
    <t>735</t>
  </si>
  <si>
    <t>Ústřední vytápění - otopná tělesa</t>
  </si>
  <si>
    <t>735151811</t>
  </si>
  <si>
    <t>Demontáž otopného tělesa panelového jednořadého délka do 1500 mm</t>
  </si>
  <si>
    <t>1339940344</t>
  </si>
  <si>
    <t>735159110</t>
  </si>
  <si>
    <t>Montáž otopných těles panelových jednořadých délky do 1500 mm</t>
  </si>
  <si>
    <t>1471449750</t>
  </si>
  <si>
    <t>484011</t>
  </si>
  <si>
    <t>otopné těleso deskové 11-6110-5-Z (pozinkovaná úprava do vlhkého prostředí)</t>
  </si>
  <si>
    <t>139896549</t>
  </si>
  <si>
    <t>735890801</t>
  </si>
  <si>
    <t>Přemístění demontovaného otopného tělesa vodorovně 100 m v objektech výšky do 6 m</t>
  </si>
  <si>
    <t>-1081971717</t>
  </si>
  <si>
    <t>998735101</t>
  </si>
  <si>
    <t>Přesun hmot tonážní pro otopná tělesa v objektech v do 6 m</t>
  </si>
  <si>
    <t>-633219256</t>
  </si>
  <si>
    <t>Hodinové zúčtovací sazby</t>
  </si>
  <si>
    <t>HZS221101</t>
  </si>
  <si>
    <t>HZS - Topná zkouška</t>
  </si>
  <si>
    <t>512</t>
  </si>
  <si>
    <t>1152870302</t>
  </si>
  <si>
    <t>HZS221102</t>
  </si>
  <si>
    <t>HZS - Zaregulování otopné soustavy</t>
  </si>
  <si>
    <t>-1052889993</t>
  </si>
  <si>
    <t>OST</t>
  </si>
  <si>
    <t>Ostatní</t>
  </si>
  <si>
    <t>OST01</t>
  </si>
  <si>
    <t>Tlaková zkouška</t>
  </si>
  <si>
    <t>-2096860877</t>
  </si>
  <si>
    <t>OST03</t>
  </si>
  <si>
    <t>Vypuštění a napuštění systému při opravách</t>
  </si>
  <si>
    <t>1598633069</t>
  </si>
  <si>
    <t>OST04</t>
  </si>
  <si>
    <t>Proplach otopné soustavy</t>
  </si>
  <si>
    <t>-1142134257</t>
  </si>
  <si>
    <t>VON - Vedlejší a ostatní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</si>
  <si>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</si>
  <si>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</si>
  <si>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</si>
  <si>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</si>
  <si>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</si>
  <si>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</si>
  <si>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</si>
  <si>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</si>
  <si>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</si>
  <si>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</si>
  <si>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</si>
  <si>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-1876949304</t>
  </si>
  <si>
    <t>VRN3</t>
  </si>
  <si>
    <t>Zařízení staveniště</t>
  </si>
  <si>
    <t>030001001</t>
  </si>
  <si>
    <t>Zařízení staveniště (zřízení a odstranění)</t>
  </si>
  <si>
    <t>-1423785386</t>
  </si>
  <si>
    <t>VRN7</t>
  </si>
  <si>
    <t>Provozní vlivy</t>
  </si>
  <si>
    <t>070001000</t>
  </si>
  <si>
    <t>128893168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</si>
</sst>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9" fillId="0" borderId="0" xfId="0" applyNumberFormat="1" applyFont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abSelected="1" topLeftCell="A16" workbookViewId="0">
      <selection activeCell="K5" sqref="K5:AO5"/>
    </sheetView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33" width="2.28515625" style="1" customWidth="1"/>
    <col min="34" max="34" width="2.85546875" style="1" customWidth="1"/>
    <col min="35" max="35" width="27.140625" style="1" customWidth="1"/>
    <col min="36" max="37" width="2.140625" style="1" customWidth="1"/>
    <col min="38" max="38" width="7.140625" style="1" customWidth="1"/>
    <col min="39" max="39" width="2.85546875" style="1" customWidth="1"/>
    <col min="40" max="40" width="11.42578125" style="1" customWidth="1"/>
    <col min="41" max="41" width="6.42578125" style="1" customWidth="1"/>
    <col min="42" max="42" width="3.5703125" style="1" customWidth="1"/>
    <col min="43" max="43" width="13.42578125" style="1" hidden="1" customWidth="1"/>
    <col min="44" max="44" width="11.7109375" style="1" customWidth="1"/>
    <col min="45" max="47" width="22.140625" style="1" hidden="1" customWidth="1"/>
    <col min="48" max="49" width="18.5703125" style="1" hidden="1" customWidth="1"/>
    <col min="50" max="51" width="21.42578125" style="1" hidden="1" customWidth="1"/>
    <col min="52" max="52" width="18.5703125" style="1" hidden="1" customWidth="1"/>
    <col min="53" max="53" width="16.42578125" style="1" hidden="1" customWidth="1"/>
    <col min="54" max="54" width="21.42578125" style="1" hidden="1" customWidth="1"/>
    <col min="55" max="55" width="18.5703125" style="1" hidden="1" customWidth="1"/>
    <col min="56" max="56" width="16.42578125" style="1" hidden="1" customWidth="1"/>
    <col min="57" max="57" width="57" style="1" customWidth="1"/>
    <col min="71" max="91" width="9.140625" style="1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331"/>
      <c r="AS2" s="331"/>
      <c r="AT2" s="331"/>
      <c r="AU2" s="331"/>
      <c r="AV2" s="331"/>
      <c r="AW2" s="331"/>
      <c r="AX2" s="331"/>
      <c r="AY2" s="331"/>
      <c r="AZ2" s="331"/>
      <c r="BA2" s="331"/>
      <c r="BB2" s="331"/>
      <c r="BC2" s="331"/>
      <c r="BD2" s="331"/>
      <c r="BE2" s="331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15" t="s">
        <v>14</v>
      </c>
      <c r="L5" s="316"/>
      <c r="M5" s="316"/>
      <c r="N5" s="316"/>
      <c r="O5" s="316"/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16"/>
      <c r="AC5" s="316"/>
      <c r="AD5" s="316"/>
      <c r="AE5" s="316"/>
      <c r="AF5" s="316"/>
      <c r="AG5" s="316"/>
      <c r="AH5" s="316"/>
      <c r="AI5" s="316"/>
      <c r="AJ5" s="316"/>
      <c r="AK5" s="316"/>
      <c r="AL5" s="316"/>
      <c r="AM5" s="316"/>
      <c r="AN5" s="316"/>
      <c r="AO5" s="316"/>
      <c r="AP5" s="23"/>
      <c r="AQ5" s="23"/>
      <c r="AR5" s="21"/>
      <c r="BE5" s="312" t="s">
        <v>15</v>
      </c>
      <c r="BS5" s="18" t="s">
        <v>6</v>
      </c>
    </row>
    <row r="6" spans="1:74" s="1" customFormat="1" ht="36.9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17" t="s">
        <v>17</v>
      </c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6"/>
      <c r="AA6" s="316"/>
      <c r="AB6" s="316"/>
      <c r="AC6" s="316"/>
      <c r="AD6" s="316"/>
      <c r="AE6" s="316"/>
      <c r="AF6" s="316"/>
      <c r="AG6" s="316"/>
      <c r="AH6" s="316"/>
      <c r="AI6" s="316"/>
      <c r="AJ6" s="316"/>
      <c r="AK6" s="316"/>
      <c r="AL6" s="316"/>
      <c r="AM6" s="316"/>
      <c r="AN6" s="316"/>
      <c r="AO6" s="316"/>
      <c r="AP6" s="23"/>
      <c r="AQ6" s="23"/>
      <c r="AR6" s="21"/>
      <c r="BE6" s="313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313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313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13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13"/>
      <c r="BS10" s="18" t="s">
        <v>6</v>
      </c>
    </row>
    <row r="11" spans="1:74" s="1" customFormat="1" ht="18.45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13"/>
      <c r="BS11" s="18" t="s">
        <v>6</v>
      </c>
    </row>
    <row r="12" spans="1:74" s="1" customFormat="1" ht="6.9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13"/>
      <c r="BS12" s="18" t="s">
        <v>6</v>
      </c>
    </row>
    <row r="13" spans="1:74" s="1" customFormat="1" ht="12" customHeight="1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29</v>
      </c>
      <c r="AO13" s="23"/>
      <c r="AP13" s="23"/>
      <c r="AQ13" s="23"/>
      <c r="AR13" s="21"/>
      <c r="BE13" s="313"/>
      <c r="BS13" s="18" t="s">
        <v>6</v>
      </c>
    </row>
    <row r="14" spans="1:74" ht="13.2">
      <c r="B14" s="22"/>
      <c r="C14" s="23"/>
      <c r="D14" s="23"/>
      <c r="E14" s="318" t="s">
        <v>29</v>
      </c>
      <c r="F14" s="319"/>
      <c r="G14" s="319"/>
      <c r="H14" s="319"/>
      <c r="I14" s="319"/>
      <c r="J14" s="319"/>
      <c r="K14" s="319"/>
      <c r="L14" s="319"/>
      <c r="M14" s="319"/>
      <c r="N14" s="319"/>
      <c r="O14" s="319"/>
      <c r="P14" s="319"/>
      <c r="Q14" s="319"/>
      <c r="R14" s="319"/>
      <c r="S14" s="319"/>
      <c r="T14" s="319"/>
      <c r="U14" s="319"/>
      <c r="V14" s="319"/>
      <c r="W14" s="319"/>
      <c r="X14" s="319"/>
      <c r="Y14" s="319"/>
      <c r="Z14" s="319"/>
      <c r="AA14" s="319"/>
      <c r="AB14" s="319"/>
      <c r="AC14" s="319"/>
      <c r="AD14" s="319"/>
      <c r="AE14" s="319"/>
      <c r="AF14" s="319"/>
      <c r="AG14" s="319"/>
      <c r="AH14" s="319"/>
      <c r="AI14" s="319"/>
      <c r="AJ14" s="319"/>
      <c r="AK14" s="30" t="s">
        <v>27</v>
      </c>
      <c r="AL14" s="23"/>
      <c r="AM14" s="23"/>
      <c r="AN14" s="32" t="s">
        <v>29</v>
      </c>
      <c r="AO14" s="23"/>
      <c r="AP14" s="23"/>
      <c r="AQ14" s="23"/>
      <c r="AR14" s="21"/>
      <c r="BE14" s="313"/>
      <c r="BS14" s="18" t="s">
        <v>6</v>
      </c>
    </row>
    <row r="15" spans="1:74" s="1" customFormat="1" ht="6.9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13"/>
      <c r="BS15" s="18" t="s">
        <v>4</v>
      </c>
    </row>
    <row r="16" spans="1:74" s="1" customFormat="1" ht="12" customHeight="1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13"/>
      <c r="BS16" s="18" t="s">
        <v>4</v>
      </c>
    </row>
    <row r="17" spans="1:71" s="1" customFormat="1" ht="18.45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13"/>
      <c r="BS17" s="18" t="s">
        <v>32</v>
      </c>
    </row>
    <row r="18" spans="1:71" s="1" customFormat="1" ht="6.9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13"/>
      <c r="BS18" s="18" t="s">
        <v>6</v>
      </c>
    </row>
    <row r="19" spans="1:71" s="1" customFormat="1" ht="12" customHeight="1">
      <c r="B19" s="22"/>
      <c r="C19" s="23"/>
      <c r="D19" s="30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13"/>
      <c r="BS19" s="18" t="s">
        <v>6</v>
      </c>
    </row>
    <row r="20" spans="1:71" s="1" customFormat="1" ht="18.45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13"/>
      <c r="BS20" s="18" t="s">
        <v>32</v>
      </c>
    </row>
    <row r="21" spans="1:71" s="1" customFormat="1" ht="6.9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13"/>
    </row>
    <row r="22" spans="1:71" s="1" customFormat="1" ht="12" customHeight="1">
      <c r="B22" s="22"/>
      <c r="C22" s="23"/>
      <c r="D22" s="30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13"/>
    </row>
    <row r="23" spans="1:71" s="1" customFormat="1" ht="14.4" customHeight="1">
      <c r="B23" s="22"/>
      <c r="C23" s="23"/>
      <c r="D23" s="23"/>
      <c r="E23" s="320" t="s">
        <v>36</v>
      </c>
      <c r="F23" s="320"/>
      <c r="G23" s="320"/>
      <c r="H23" s="320"/>
      <c r="I23" s="320"/>
      <c r="J23" s="320"/>
      <c r="K23" s="320"/>
      <c r="L23" s="320"/>
      <c r="M23" s="320"/>
      <c r="N23" s="320"/>
      <c r="O23" s="320"/>
      <c r="P23" s="320"/>
      <c r="Q23" s="320"/>
      <c r="R23" s="320"/>
      <c r="S23" s="320"/>
      <c r="T23" s="320"/>
      <c r="U23" s="320"/>
      <c r="V23" s="320"/>
      <c r="W23" s="320"/>
      <c r="X23" s="320"/>
      <c r="Y23" s="320"/>
      <c r="Z23" s="320"/>
      <c r="AA23" s="320"/>
      <c r="AB23" s="320"/>
      <c r="AC23" s="320"/>
      <c r="AD23" s="320"/>
      <c r="AE23" s="320"/>
      <c r="AF23" s="320"/>
      <c r="AG23" s="320"/>
      <c r="AH23" s="320"/>
      <c r="AI23" s="320"/>
      <c r="AJ23" s="320"/>
      <c r="AK23" s="320"/>
      <c r="AL23" s="320"/>
      <c r="AM23" s="320"/>
      <c r="AN23" s="320"/>
      <c r="AO23" s="23"/>
      <c r="AP23" s="23"/>
      <c r="AQ23" s="23"/>
      <c r="AR23" s="21"/>
      <c r="BE23" s="313"/>
    </row>
    <row r="24" spans="1:71" s="1" customFormat="1" ht="6.9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13"/>
    </row>
    <row r="25" spans="1:71" s="1" customFormat="1" ht="6.9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13"/>
    </row>
    <row r="26" spans="1:71" s="2" customFormat="1" ht="25.95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21">
        <f>ROUND(AG94,2)</f>
        <v>0</v>
      </c>
      <c r="AL26" s="322"/>
      <c r="AM26" s="322"/>
      <c r="AN26" s="322"/>
      <c r="AO26" s="322"/>
      <c r="AP26" s="37"/>
      <c r="AQ26" s="37"/>
      <c r="AR26" s="40"/>
      <c r="BE26" s="313"/>
    </row>
    <row r="27" spans="1:71" s="2" customFormat="1" ht="6.9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13"/>
    </row>
    <row r="28" spans="1:71" s="2" customFormat="1" ht="13.2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23" t="s">
        <v>38</v>
      </c>
      <c r="M28" s="323"/>
      <c r="N28" s="323"/>
      <c r="O28" s="323"/>
      <c r="P28" s="323"/>
      <c r="Q28" s="37"/>
      <c r="R28" s="37"/>
      <c r="S28" s="37"/>
      <c r="T28" s="37"/>
      <c r="U28" s="37"/>
      <c r="V28" s="37"/>
      <c r="W28" s="323" t="s">
        <v>39</v>
      </c>
      <c r="X28" s="323"/>
      <c r="Y28" s="323"/>
      <c r="Z28" s="323"/>
      <c r="AA28" s="323"/>
      <c r="AB28" s="323"/>
      <c r="AC28" s="323"/>
      <c r="AD28" s="323"/>
      <c r="AE28" s="323"/>
      <c r="AF28" s="37"/>
      <c r="AG28" s="37"/>
      <c r="AH28" s="37"/>
      <c r="AI28" s="37"/>
      <c r="AJ28" s="37"/>
      <c r="AK28" s="323" t="s">
        <v>40</v>
      </c>
      <c r="AL28" s="323"/>
      <c r="AM28" s="323"/>
      <c r="AN28" s="323"/>
      <c r="AO28" s="323"/>
      <c r="AP28" s="37"/>
      <c r="AQ28" s="37"/>
      <c r="AR28" s="40"/>
      <c r="BE28" s="313"/>
    </row>
    <row r="29" spans="1:71" s="3" customFormat="1" ht="14.4" customHeight="1">
      <c r="B29" s="41"/>
      <c r="C29" s="42"/>
      <c r="D29" s="30" t="s">
        <v>41</v>
      </c>
      <c r="E29" s="42"/>
      <c r="F29" s="30" t="s">
        <v>42</v>
      </c>
      <c r="G29" s="42"/>
      <c r="H29" s="42"/>
      <c r="I29" s="42"/>
      <c r="J29" s="42"/>
      <c r="K29" s="42"/>
      <c r="L29" s="326">
        <v>0.21</v>
      </c>
      <c r="M29" s="325"/>
      <c r="N29" s="325"/>
      <c r="O29" s="325"/>
      <c r="P29" s="325"/>
      <c r="Q29" s="42"/>
      <c r="R29" s="42"/>
      <c r="S29" s="42"/>
      <c r="T29" s="42"/>
      <c r="U29" s="42"/>
      <c r="V29" s="42"/>
      <c r="W29" s="324">
        <f>ROUND(AZ94, 2)</f>
        <v>0</v>
      </c>
      <c r="X29" s="325"/>
      <c r="Y29" s="325"/>
      <c r="Z29" s="325"/>
      <c r="AA29" s="325"/>
      <c r="AB29" s="325"/>
      <c r="AC29" s="325"/>
      <c r="AD29" s="325"/>
      <c r="AE29" s="325"/>
      <c r="AF29" s="42"/>
      <c r="AG29" s="42"/>
      <c r="AH29" s="42"/>
      <c r="AI29" s="42"/>
      <c r="AJ29" s="42"/>
      <c r="AK29" s="324">
        <f>ROUND(AV94, 2)</f>
        <v>0</v>
      </c>
      <c r="AL29" s="325"/>
      <c r="AM29" s="325"/>
      <c r="AN29" s="325"/>
      <c r="AO29" s="325"/>
      <c r="AP29" s="42"/>
      <c r="AQ29" s="42"/>
      <c r="AR29" s="43"/>
      <c r="BE29" s="314"/>
    </row>
    <row r="30" spans="1:71" s="3" customFormat="1" ht="14.4" customHeight="1">
      <c r="B30" s="41"/>
      <c r="C30" s="42"/>
      <c r="D30" s="42"/>
      <c r="E30" s="42"/>
      <c r="F30" s="30" t="s">
        <v>43</v>
      </c>
      <c r="G30" s="42"/>
      <c r="H30" s="42"/>
      <c r="I30" s="42"/>
      <c r="J30" s="42"/>
      <c r="K30" s="42"/>
      <c r="L30" s="326">
        <v>0.15</v>
      </c>
      <c r="M30" s="325"/>
      <c r="N30" s="325"/>
      <c r="O30" s="325"/>
      <c r="P30" s="325"/>
      <c r="Q30" s="42"/>
      <c r="R30" s="42"/>
      <c r="S30" s="42"/>
      <c r="T30" s="42"/>
      <c r="U30" s="42"/>
      <c r="V30" s="42"/>
      <c r="W30" s="324">
        <f>ROUND(BA94, 2)</f>
        <v>0</v>
      </c>
      <c r="X30" s="325"/>
      <c r="Y30" s="325"/>
      <c r="Z30" s="325"/>
      <c r="AA30" s="325"/>
      <c r="AB30" s="325"/>
      <c r="AC30" s="325"/>
      <c r="AD30" s="325"/>
      <c r="AE30" s="325"/>
      <c r="AF30" s="42"/>
      <c r="AG30" s="42"/>
      <c r="AH30" s="42"/>
      <c r="AI30" s="42"/>
      <c r="AJ30" s="42"/>
      <c r="AK30" s="324">
        <f>ROUND(AW94, 2)</f>
        <v>0</v>
      </c>
      <c r="AL30" s="325"/>
      <c r="AM30" s="325"/>
      <c r="AN30" s="325"/>
      <c r="AO30" s="325"/>
      <c r="AP30" s="42"/>
      <c r="AQ30" s="42"/>
      <c r="AR30" s="43"/>
      <c r="BE30" s="314"/>
    </row>
    <row r="31" spans="1:71" s="3" customFormat="1" ht="14.4" hidden="1" customHeight="1">
      <c r="B31" s="41"/>
      <c r="C31" s="42"/>
      <c r="D31" s="42"/>
      <c r="E31" s="42"/>
      <c r="F31" s="30" t="s">
        <v>44</v>
      </c>
      <c r="G31" s="42"/>
      <c r="H31" s="42"/>
      <c r="I31" s="42"/>
      <c r="J31" s="42"/>
      <c r="K31" s="42"/>
      <c r="L31" s="326">
        <v>0.21</v>
      </c>
      <c r="M31" s="325"/>
      <c r="N31" s="325"/>
      <c r="O31" s="325"/>
      <c r="P31" s="325"/>
      <c r="Q31" s="42"/>
      <c r="R31" s="42"/>
      <c r="S31" s="42"/>
      <c r="T31" s="42"/>
      <c r="U31" s="42"/>
      <c r="V31" s="42"/>
      <c r="W31" s="324">
        <f>ROUND(BB94, 2)</f>
        <v>0</v>
      </c>
      <c r="X31" s="325"/>
      <c r="Y31" s="325"/>
      <c r="Z31" s="325"/>
      <c r="AA31" s="325"/>
      <c r="AB31" s="325"/>
      <c r="AC31" s="325"/>
      <c r="AD31" s="325"/>
      <c r="AE31" s="325"/>
      <c r="AF31" s="42"/>
      <c r="AG31" s="42"/>
      <c r="AH31" s="42"/>
      <c r="AI31" s="42"/>
      <c r="AJ31" s="42"/>
      <c r="AK31" s="324">
        <v>0</v>
      </c>
      <c r="AL31" s="325"/>
      <c r="AM31" s="325"/>
      <c r="AN31" s="325"/>
      <c r="AO31" s="325"/>
      <c r="AP31" s="42"/>
      <c r="AQ31" s="42"/>
      <c r="AR31" s="43"/>
      <c r="BE31" s="314"/>
    </row>
    <row r="32" spans="1:71" s="3" customFormat="1" ht="14.4" hidden="1" customHeight="1">
      <c r="B32" s="41"/>
      <c r="C32" s="42"/>
      <c r="D32" s="42"/>
      <c r="E32" s="42"/>
      <c r="F32" s="30" t="s">
        <v>45</v>
      </c>
      <c r="G32" s="42"/>
      <c r="H32" s="42"/>
      <c r="I32" s="42"/>
      <c r="J32" s="42"/>
      <c r="K32" s="42"/>
      <c r="L32" s="326">
        <v>0.15</v>
      </c>
      <c r="M32" s="325"/>
      <c r="N32" s="325"/>
      <c r="O32" s="325"/>
      <c r="P32" s="325"/>
      <c r="Q32" s="42"/>
      <c r="R32" s="42"/>
      <c r="S32" s="42"/>
      <c r="T32" s="42"/>
      <c r="U32" s="42"/>
      <c r="V32" s="42"/>
      <c r="W32" s="324">
        <f>ROUND(BC94, 2)</f>
        <v>0</v>
      </c>
      <c r="X32" s="325"/>
      <c r="Y32" s="325"/>
      <c r="Z32" s="325"/>
      <c r="AA32" s="325"/>
      <c r="AB32" s="325"/>
      <c r="AC32" s="325"/>
      <c r="AD32" s="325"/>
      <c r="AE32" s="325"/>
      <c r="AF32" s="42"/>
      <c r="AG32" s="42"/>
      <c r="AH32" s="42"/>
      <c r="AI32" s="42"/>
      <c r="AJ32" s="42"/>
      <c r="AK32" s="324">
        <v>0</v>
      </c>
      <c r="AL32" s="325"/>
      <c r="AM32" s="325"/>
      <c r="AN32" s="325"/>
      <c r="AO32" s="325"/>
      <c r="AP32" s="42"/>
      <c r="AQ32" s="42"/>
      <c r="AR32" s="43"/>
      <c r="BE32" s="314"/>
    </row>
    <row r="33" spans="1:57" s="3" customFormat="1" ht="14.4" hidden="1" customHeight="1">
      <c r="B33" s="41"/>
      <c r="C33" s="42"/>
      <c r="D33" s="42"/>
      <c r="E33" s="42"/>
      <c r="F33" s="30" t="s">
        <v>46</v>
      </c>
      <c r="G33" s="42"/>
      <c r="H33" s="42"/>
      <c r="I33" s="42"/>
      <c r="J33" s="42"/>
      <c r="K33" s="42"/>
      <c r="L33" s="326">
        <v>0</v>
      </c>
      <c r="M33" s="325"/>
      <c r="N33" s="325"/>
      <c r="O33" s="325"/>
      <c r="P33" s="325"/>
      <c r="Q33" s="42"/>
      <c r="R33" s="42"/>
      <c r="S33" s="42"/>
      <c r="T33" s="42"/>
      <c r="U33" s="42"/>
      <c r="V33" s="42"/>
      <c r="W33" s="324">
        <f>ROUND(BD94, 2)</f>
        <v>0</v>
      </c>
      <c r="X33" s="325"/>
      <c r="Y33" s="325"/>
      <c r="Z33" s="325"/>
      <c r="AA33" s="325"/>
      <c r="AB33" s="325"/>
      <c r="AC33" s="325"/>
      <c r="AD33" s="325"/>
      <c r="AE33" s="325"/>
      <c r="AF33" s="42"/>
      <c r="AG33" s="42"/>
      <c r="AH33" s="42"/>
      <c r="AI33" s="42"/>
      <c r="AJ33" s="42"/>
      <c r="AK33" s="324">
        <v>0</v>
      </c>
      <c r="AL33" s="325"/>
      <c r="AM33" s="325"/>
      <c r="AN33" s="325"/>
      <c r="AO33" s="325"/>
      <c r="AP33" s="42"/>
      <c r="AQ33" s="42"/>
      <c r="AR33" s="43"/>
      <c r="BE33" s="314"/>
    </row>
    <row r="34" spans="1:57" s="2" customFormat="1" ht="6.9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13"/>
    </row>
    <row r="35" spans="1:57" s="2" customFormat="1" ht="25.95" customHeight="1">
      <c r="A35" s="35"/>
      <c r="B35" s="36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330" t="s">
        <v>49</v>
      </c>
      <c r="Y35" s="328"/>
      <c r="Z35" s="328"/>
      <c r="AA35" s="328"/>
      <c r="AB35" s="328"/>
      <c r="AC35" s="46"/>
      <c r="AD35" s="46"/>
      <c r="AE35" s="46"/>
      <c r="AF35" s="46"/>
      <c r="AG35" s="46"/>
      <c r="AH35" s="46"/>
      <c r="AI35" s="46"/>
      <c r="AJ35" s="46"/>
      <c r="AK35" s="327">
        <f>SUM(AK26:AK33)</f>
        <v>0</v>
      </c>
      <c r="AL35" s="328"/>
      <c r="AM35" s="328"/>
      <c r="AN35" s="328"/>
      <c r="AO35" s="329"/>
      <c r="AP35" s="44"/>
      <c r="AQ35" s="44"/>
      <c r="AR35" s="40"/>
      <c r="BE35" s="35"/>
    </row>
    <row r="36" spans="1:57" s="2" customFormat="1" ht="6.9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" customHeight="1">
      <c r="B49" s="48"/>
      <c r="C49" s="49"/>
      <c r="D49" s="50" t="s">
        <v>50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51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0.199999999999999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0.199999999999999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0.199999999999999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0.199999999999999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0.199999999999999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0.199999999999999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0.199999999999999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0.199999999999999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0.199999999999999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0.19999999999999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3.2">
      <c r="A60" s="35"/>
      <c r="B60" s="36"/>
      <c r="C60" s="37"/>
      <c r="D60" s="53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52</v>
      </c>
      <c r="AI60" s="39"/>
      <c r="AJ60" s="39"/>
      <c r="AK60" s="39"/>
      <c r="AL60" s="39"/>
      <c r="AM60" s="53" t="s">
        <v>53</v>
      </c>
      <c r="AN60" s="39"/>
      <c r="AO60" s="39"/>
      <c r="AP60" s="37"/>
      <c r="AQ60" s="37"/>
      <c r="AR60" s="40"/>
      <c r="BE60" s="35"/>
    </row>
    <row r="61" spans="1:57" ht="10.199999999999999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0.199999999999999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0.199999999999999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3.2">
      <c r="A64" s="35"/>
      <c r="B64" s="36"/>
      <c r="C64" s="37"/>
      <c r="D64" s="50" t="s">
        <v>54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55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0.199999999999999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0.199999999999999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0.199999999999999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0.199999999999999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0.19999999999999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0.199999999999999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0.199999999999999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0.199999999999999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0.199999999999999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0.199999999999999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3.2">
      <c r="A75" s="35"/>
      <c r="B75" s="36"/>
      <c r="C75" s="37"/>
      <c r="D75" s="53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52</v>
      </c>
      <c r="AI75" s="39"/>
      <c r="AJ75" s="39"/>
      <c r="AK75" s="39"/>
      <c r="AL75" s="39"/>
      <c r="AM75" s="53" t="s">
        <v>53</v>
      </c>
      <c r="AN75" s="39"/>
      <c r="AO75" s="39"/>
      <c r="AP75" s="37"/>
      <c r="AQ75" s="37"/>
      <c r="AR75" s="40"/>
      <c r="BE75" s="35"/>
    </row>
    <row r="76" spans="1:57" s="2" customFormat="1" ht="10.199999999999999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" customHeight="1">
      <c r="A82" s="35"/>
      <c r="B82" s="36"/>
      <c r="C82" s="24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50010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87" t="str">
        <f>K6</f>
        <v>Areál autobusy Hranečník - Hala I - Rekonstrukce sprchových koutů a kanalizace</v>
      </c>
      <c r="M85" s="288"/>
      <c r="N85" s="288"/>
      <c r="O85" s="288"/>
      <c r="P85" s="288"/>
      <c r="Q85" s="288"/>
      <c r="R85" s="288"/>
      <c r="S85" s="288"/>
      <c r="T85" s="288"/>
      <c r="U85" s="288"/>
      <c r="V85" s="288"/>
      <c r="W85" s="288"/>
      <c r="X85" s="288"/>
      <c r="Y85" s="288"/>
      <c r="Z85" s="288"/>
      <c r="AA85" s="288"/>
      <c r="AB85" s="288"/>
      <c r="AC85" s="288"/>
      <c r="AD85" s="288"/>
      <c r="AE85" s="288"/>
      <c r="AF85" s="288"/>
      <c r="AG85" s="288"/>
      <c r="AH85" s="288"/>
      <c r="AI85" s="288"/>
      <c r="AJ85" s="288"/>
      <c r="AK85" s="288"/>
      <c r="AL85" s="288"/>
      <c r="AM85" s="288"/>
      <c r="AN85" s="288"/>
      <c r="AO85" s="288"/>
      <c r="AP85" s="64"/>
      <c r="AQ85" s="64"/>
      <c r="AR85" s="65"/>
    </row>
    <row r="86" spans="1:91" s="2" customFormat="1" ht="6.9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Ostrava - Hranečník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89" t="str">
        <f>IF(AN8= "","",AN8)</f>
        <v>30. 3. 2020</v>
      </c>
      <c r="AN87" s="289"/>
      <c r="AO87" s="37"/>
      <c r="AP87" s="37"/>
      <c r="AQ87" s="37"/>
      <c r="AR87" s="40"/>
      <c r="BE87" s="35"/>
    </row>
    <row r="88" spans="1:91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26.4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DP Ostrava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290" t="str">
        <f>IF(E17="","",E17)</f>
        <v>Stavební a rozvojová s.r.o.</v>
      </c>
      <c r="AN89" s="291"/>
      <c r="AO89" s="291"/>
      <c r="AP89" s="291"/>
      <c r="AQ89" s="37"/>
      <c r="AR89" s="40"/>
      <c r="AS89" s="292" t="s">
        <v>57</v>
      </c>
      <c r="AT89" s="293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6" customHeight="1">
      <c r="A90" s="35"/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33</v>
      </c>
      <c r="AJ90" s="37"/>
      <c r="AK90" s="37"/>
      <c r="AL90" s="37"/>
      <c r="AM90" s="290" t="str">
        <f>IF(E20="","",E20)</f>
        <v xml:space="preserve"> </v>
      </c>
      <c r="AN90" s="291"/>
      <c r="AO90" s="291"/>
      <c r="AP90" s="291"/>
      <c r="AQ90" s="37"/>
      <c r="AR90" s="40"/>
      <c r="AS90" s="294"/>
      <c r="AT90" s="295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96"/>
      <c r="AT91" s="297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98" t="s">
        <v>58</v>
      </c>
      <c r="D92" s="299"/>
      <c r="E92" s="299"/>
      <c r="F92" s="299"/>
      <c r="G92" s="299"/>
      <c r="H92" s="74"/>
      <c r="I92" s="301" t="s">
        <v>59</v>
      </c>
      <c r="J92" s="299"/>
      <c r="K92" s="299"/>
      <c r="L92" s="299"/>
      <c r="M92" s="299"/>
      <c r="N92" s="299"/>
      <c r="O92" s="299"/>
      <c r="P92" s="299"/>
      <c r="Q92" s="299"/>
      <c r="R92" s="299"/>
      <c r="S92" s="299"/>
      <c r="T92" s="299"/>
      <c r="U92" s="299"/>
      <c r="V92" s="299"/>
      <c r="W92" s="299"/>
      <c r="X92" s="299"/>
      <c r="Y92" s="299"/>
      <c r="Z92" s="299"/>
      <c r="AA92" s="299"/>
      <c r="AB92" s="299"/>
      <c r="AC92" s="299"/>
      <c r="AD92" s="299"/>
      <c r="AE92" s="299"/>
      <c r="AF92" s="299"/>
      <c r="AG92" s="300" t="s">
        <v>60</v>
      </c>
      <c r="AH92" s="299"/>
      <c r="AI92" s="299"/>
      <c r="AJ92" s="299"/>
      <c r="AK92" s="299"/>
      <c r="AL92" s="299"/>
      <c r="AM92" s="299"/>
      <c r="AN92" s="301" t="s">
        <v>61</v>
      </c>
      <c r="AO92" s="299"/>
      <c r="AP92" s="302"/>
      <c r="AQ92" s="75" t="s">
        <v>62</v>
      </c>
      <c r="AR92" s="40"/>
      <c r="AS92" s="76" t="s">
        <v>63</v>
      </c>
      <c r="AT92" s="77" t="s">
        <v>64</v>
      </c>
      <c r="AU92" s="77" t="s">
        <v>65</v>
      </c>
      <c r="AV92" s="77" t="s">
        <v>66</v>
      </c>
      <c r="AW92" s="77" t="s">
        <v>67</v>
      </c>
      <c r="AX92" s="77" t="s">
        <v>68</v>
      </c>
      <c r="AY92" s="77" t="s">
        <v>69</v>
      </c>
      <c r="AZ92" s="77" t="s">
        <v>70</v>
      </c>
      <c r="BA92" s="77" t="s">
        <v>71</v>
      </c>
      <c r="BB92" s="77" t="s">
        <v>72</v>
      </c>
      <c r="BC92" s="77" t="s">
        <v>73</v>
      </c>
      <c r="BD92" s="78" t="s">
        <v>74</v>
      </c>
      <c r="BE92" s="35"/>
    </row>
    <row r="93" spans="1:91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" customHeight="1">
      <c r="B94" s="82"/>
      <c r="C94" s="83" t="s">
        <v>75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10">
        <f>ROUND(AG95+AG96+AG100,2)</f>
        <v>0</v>
      </c>
      <c r="AH94" s="310"/>
      <c r="AI94" s="310"/>
      <c r="AJ94" s="310"/>
      <c r="AK94" s="310"/>
      <c r="AL94" s="310"/>
      <c r="AM94" s="310"/>
      <c r="AN94" s="311">
        <f t="shared" ref="AN94:AN100" si="0">SUM(AG94,AT94)</f>
        <v>0</v>
      </c>
      <c r="AO94" s="311"/>
      <c r="AP94" s="311"/>
      <c r="AQ94" s="86" t="s">
        <v>1</v>
      </c>
      <c r="AR94" s="87"/>
      <c r="AS94" s="88">
        <f>ROUND(AS95+AS96+AS100,2)</f>
        <v>0</v>
      </c>
      <c r="AT94" s="89">
        <f t="shared" ref="AT94:AT100" si="1">ROUND(SUM(AV94:AW94),2)</f>
        <v>0</v>
      </c>
      <c r="AU94" s="90">
        <f>ROUND(AU95+AU96+AU100,5)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ROUND(AZ95+AZ96+AZ100,2)</f>
        <v>0</v>
      </c>
      <c r="BA94" s="89">
        <f>ROUND(BA95+BA96+BA100,2)</f>
        <v>0</v>
      </c>
      <c r="BB94" s="89">
        <f>ROUND(BB95+BB96+BB100,2)</f>
        <v>0</v>
      </c>
      <c r="BC94" s="89">
        <f>ROUND(BC95+BC96+BC100,2)</f>
        <v>0</v>
      </c>
      <c r="BD94" s="91">
        <f>ROUND(BD95+BD96+BD100,2)</f>
        <v>0</v>
      </c>
      <c r="BS94" s="92" t="s">
        <v>76</v>
      </c>
      <c r="BT94" s="92" t="s">
        <v>77</v>
      </c>
      <c r="BU94" s="93" t="s">
        <v>78</v>
      </c>
      <c r="BV94" s="92" t="s">
        <v>79</v>
      </c>
      <c r="BW94" s="92" t="s">
        <v>5</v>
      </c>
      <c r="BX94" s="92" t="s">
        <v>80</v>
      </c>
      <c r="CL94" s="92" t="s">
        <v>1</v>
      </c>
    </row>
    <row r="95" spans="1:91" s="7" customFormat="1" ht="14.4" customHeight="1">
      <c r="A95" s="94" t="s">
        <v>81</v>
      </c>
      <c r="B95" s="95"/>
      <c r="C95" s="96"/>
      <c r="D95" s="305" t="s">
        <v>82</v>
      </c>
      <c r="E95" s="305"/>
      <c r="F95" s="305"/>
      <c r="G95" s="305"/>
      <c r="H95" s="305"/>
      <c r="I95" s="97"/>
      <c r="J95" s="305" t="s">
        <v>83</v>
      </c>
      <c r="K95" s="305"/>
      <c r="L95" s="305"/>
      <c r="M95" s="305"/>
      <c r="N95" s="305"/>
      <c r="O95" s="305"/>
      <c r="P95" s="305"/>
      <c r="Q95" s="305"/>
      <c r="R95" s="305"/>
      <c r="S95" s="305"/>
      <c r="T95" s="305"/>
      <c r="U95" s="305"/>
      <c r="V95" s="305"/>
      <c r="W95" s="305"/>
      <c r="X95" s="305"/>
      <c r="Y95" s="305"/>
      <c r="Z95" s="305"/>
      <c r="AA95" s="305"/>
      <c r="AB95" s="305"/>
      <c r="AC95" s="305"/>
      <c r="AD95" s="305"/>
      <c r="AE95" s="305"/>
      <c r="AF95" s="305"/>
      <c r="AG95" s="303">
        <f>'D.1.1 - Architektonicko -...'!J30</f>
        <v>0</v>
      </c>
      <c r="AH95" s="304"/>
      <c r="AI95" s="304"/>
      <c r="AJ95" s="304"/>
      <c r="AK95" s="304"/>
      <c r="AL95" s="304"/>
      <c r="AM95" s="304"/>
      <c r="AN95" s="303">
        <f t="shared" si="0"/>
        <v>0</v>
      </c>
      <c r="AO95" s="304"/>
      <c r="AP95" s="304"/>
      <c r="AQ95" s="98" t="s">
        <v>84</v>
      </c>
      <c r="AR95" s="99"/>
      <c r="AS95" s="100">
        <v>0</v>
      </c>
      <c r="AT95" s="101">
        <f t="shared" si="1"/>
        <v>0</v>
      </c>
      <c r="AU95" s="102">
        <f>'D.1.1 - Architektonicko -...'!P133</f>
        <v>0</v>
      </c>
      <c r="AV95" s="101">
        <f>'D.1.1 - Architektonicko -...'!J33</f>
        <v>0</v>
      </c>
      <c r="AW95" s="101">
        <f>'D.1.1 - Architektonicko -...'!J34</f>
        <v>0</v>
      </c>
      <c r="AX95" s="101">
        <f>'D.1.1 - Architektonicko -...'!J35</f>
        <v>0</v>
      </c>
      <c r="AY95" s="101">
        <f>'D.1.1 - Architektonicko -...'!J36</f>
        <v>0</v>
      </c>
      <c r="AZ95" s="101">
        <f>'D.1.1 - Architektonicko -...'!F33</f>
        <v>0</v>
      </c>
      <c r="BA95" s="101">
        <f>'D.1.1 - Architektonicko -...'!F34</f>
        <v>0</v>
      </c>
      <c r="BB95" s="101">
        <f>'D.1.1 - Architektonicko -...'!F35</f>
        <v>0</v>
      </c>
      <c r="BC95" s="101">
        <f>'D.1.1 - Architektonicko -...'!F36</f>
        <v>0</v>
      </c>
      <c r="BD95" s="103">
        <f>'D.1.1 - Architektonicko -...'!F37</f>
        <v>0</v>
      </c>
      <c r="BT95" s="104" t="s">
        <v>85</v>
      </c>
      <c r="BV95" s="104" t="s">
        <v>79</v>
      </c>
      <c r="BW95" s="104" t="s">
        <v>86</v>
      </c>
      <c r="BX95" s="104" t="s">
        <v>5</v>
      </c>
      <c r="CL95" s="104" t="s">
        <v>1</v>
      </c>
      <c r="CM95" s="104" t="s">
        <v>87</v>
      </c>
    </row>
    <row r="96" spans="1:91" s="7" customFormat="1" ht="14.4" customHeight="1">
      <c r="B96" s="95"/>
      <c r="C96" s="96"/>
      <c r="D96" s="305" t="s">
        <v>88</v>
      </c>
      <c r="E96" s="305"/>
      <c r="F96" s="305"/>
      <c r="G96" s="305"/>
      <c r="H96" s="305"/>
      <c r="I96" s="97"/>
      <c r="J96" s="305" t="s">
        <v>89</v>
      </c>
      <c r="K96" s="305"/>
      <c r="L96" s="305"/>
      <c r="M96" s="305"/>
      <c r="N96" s="305"/>
      <c r="O96" s="305"/>
      <c r="P96" s="305"/>
      <c r="Q96" s="305"/>
      <c r="R96" s="305"/>
      <c r="S96" s="305"/>
      <c r="T96" s="305"/>
      <c r="U96" s="305"/>
      <c r="V96" s="305"/>
      <c r="W96" s="305"/>
      <c r="X96" s="305"/>
      <c r="Y96" s="305"/>
      <c r="Z96" s="305"/>
      <c r="AA96" s="305"/>
      <c r="AB96" s="305"/>
      <c r="AC96" s="305"/>
      <c r="AD96" s="305"/>
      <c r="AE96" s="305"/>
      <c r="AF96" s="305"/>
      <c r="AG96" s="306">
        <f>ROUND(SUM(AG97:AG99),2)</f>
        <v>0</v>
      </c>
      <c r="AH96" s="304"/>
      <c r="AI96" s="304"/>
      <c r="AJ96" s="304"/>
      <c r="AK96" s="304"/>
      <c r="AL96" s="304"/>
      <c r="AM96" s="304"/>
      <c r="AN96" s="303">
        <f t="shared" si="0"/>
        <v>0</v>
      </c>
      <c r="AO96" s="304"/>
      <c r="AP96" s="304"/>
      <c r="AQ96" s="98" t="s">
        <v>84</v>
      </c>
      <c r="AR96" s="99"/>
      <c r="AS96" s="100">
        <f>ROUND(SUM(AS97:AS99),2)</f>
        <v>0</v>
      </c>
      <c r="AT96" s="101">
        <f t="shared" si="1"/>
        <v>0</v>
      </c>
      <c r="AU96" s="102">
        <f>ROUND(SUM(AU97:AU99),5)</f>
        <v>0</v>
      </c>
      <c r="AV96" s="101">
        <f>ROUND(AZ96*L29,2)</f>
        <v>0</v>
      </c>
      <c r="AW96" s="101">
        <f>ROUND(BA96*L30,2)</f>
        <v>0</v>
      </c>
      <c r="AX96" s="101">
        <f>ROUND(BB96*L29,2)</f>
        <v>0</v>
      </c>
      <c r="AY96" s="101">
        <f>ROUND(BC96*L30,2)</f>
        <v>0</v>
      </c>
      <c r="AZ96" s="101">
        <f>ROUND(SUM(AZ97:AZ99),2)</f>
        <v>0</v>
      </c>
      <c r="BA96" s="101">
        <f>ROUND(SUM(BA97:BA99),2)</f>
        <v>0</v>
      </c>
      <c r="BB96" s="101">
        <f>ROUND(SUM(BB97:BB99),2)</f>
        <v>0</v>
      </c>
      <c r="BC96" s="101">
        <f>ROUND(SUM(BC97:BC99),2)</f>
        <v>0</v>
      </c>
      <c r="BD96" s="103">
        <f>ROUND(SUM(BD97:BD99),2)</f>
        <v>0</v>
      </c>
      <c r="BS96" s="104" t="s">
        <v>76</v>
      </c>
      <c r="BT96" s="104" t="s">
        <v>85</v>
      </c>
      <c r="BU96" s="104" t="s">
        <v>78</v>
      </c>
      <c r="BV96" s="104" t="s">
        <v>79</v>
      </c>
      <c r="BW96" s="104" t="s">
        <v>90</v>
      </c>
      <c r="BX96" s="104" t="s">
        <v>5</v>
      </c>
      <c r="CL96" s="104" t="s">
        <v>1</v>
      </c>
      <c r="CM96" s="104" t="s">
        <v>87</v>
      </c>
    </row>
    <row r="97" spans="1:91" s="4" customFormat="1" ht="14.4" customHeight="1">
      <c r="A97" s="94" t="s">
        <v>81</v>
      </c>
      <c r="B97" s="59"/>
      <c r="C97" s="105"/>
      <c r="D97" s="105"/>
      <c r="E97" s="307" t="s">
        <v>91</v>
      </c>
      <c r="F97" s="307"/>
      <c r="G97" s="307"/>
      <c r="H97" s="307"/>
      <c r="I97" s="307"/>
      <c r="J97" s="105"/>
      <c r="K97" s="307" t="s">
        <v>92</v>
      </c>
      <c r="L97" s="307"/>
      <c r="M97" s="307"/>
      <c r="N97" s="307"/>
      <c r="O97" s="307"/>
      <c r="P97" s="307"/>
      <c r="Q97" s="307"/>
      <c r="R97" s="307"/>
      <c r="S97" s="307"/>
      <c r="T97" s="307"/>
      <c r="U97" s="307"/>
      <c r="V97" s="307"/>
      <c r="W97" s="307"/>
      <c r="X97" s="307"/>
      <c r="Y97" s="307"/>
      <c r="Z97" s="307"/>
      <c r="AA97" s="307"/>
      <c r="AB97" s="307"/>
      <c r="AC97" s="307"/>
      <c r="AD97" s="307"/>
      <c r="AE97" s="307"/>
      <c r="AF97" s="307"/>
      <c r="AG97" s="308">
        <f>'D.1.4.1 - Zdravotechnické...'!J32</f>
        <v>0</v>
      </c>
      <c r="AH97" s="309"/>
      <c r="AI97" s="309"/>
      <c r="AJ97" s="309"/>
      <c r="AK97" s="309"/>
      <c r="AL97" s="309"/>
      <c r="AM97" s="309"/>
      <c r="AN97" s="308">
        <f t="shared" si="0"/>
        <v>0</v>
      </c>
      <c r="AO97" s="309"/>
      <c r="AP97" s="309"/>
      <c r="AQ97" s="106" t="s">
        <v>93</v>
      </c>
      <c r="AR97" s="61"/>
      <c r="AS97" s="107">
        <v>0</v>
      </c>
      <c r="AT97" s="108">
        <f t="shared" si="1"/>
        <v>0</v>
      </c>
      <c r="AU97" s="109">
        <f>'D.1.4.1 - Zdravotechnické...'!P128</f>
        <v>0</v>
      </c>
      <c r="AV97" s="108">
        <f>'D.1.4.1 - Zdravotechnické...'!J35</f>
        <v>0</v>
      </c>
      <c r="AW97" s="108">
        <f>'D.1.4.1 - Zdravotechnické...'!J36</f>
        <v>0</v>
      </c>
      <c r="AX97" s="108">
        <f>'D.1.4.1 - Zdravotechnické...'!J37</f>
        <v>0</v>
      </c>
      <c r="AY97" s="108">
        <f>'D.1.4.1 - Zdravotechnické...'!J38</f>
        <v>0</v>
      </c>
      <c r="AZ97" s="108">
        <f>'D.1.4.1 - Zdravotechnické...'!F35</f>
        <v>0</v>
      </c>
      <c r="BA97" s="108">
        <f>'D.1.4.1 - Zdravotechnické...'!F36</f>
        <v>0</v>
      </c>
      <c r="BB97" s="108">
        <f>'D.1.4.1 - Zdravotechnické...'!F37</f>
        <v>0</v>
      </c>
      <c r="BC97" s="108">
        <f>'D.1.4.1 - Zdravotechnické...'!F38</f>
        <v>0</v>
      </c>
      <c r="BD97" s="110">
        <f>'D.1.4.1 - Zdravotechnické...'!F39</f>
        <v>0</v>
      </c>
      <c r="BT97" s="111" t="s">
        <v>87</v>
      </c>
      <c r="BV97" s="111" t="s">
        <v>79</v>
      </c>
      <c r="BW97" s="111" t="s">
        <v>94</v>
      </c>
      <c r="BX97" s="111" t="s">
        <v>90</v>
      </c>
      <c r="CL97" s="111" t="s">
        <v>1</v>
      </c>
    </row>
    <row r="98" spans="1:91" s="4" customFormat="1" ht="24" customHeight="1">
      <c r="A98" s="94" t="s">
        <v>81</v>
      </c>
      <c r="B98" s="59"/>
      <c r="C98" s="105"/>
      <c r="D98" s="105"/>
      <c r="E98" s="307" t="s">
        <v>95</v>
      </c>
      <c r="F98" s="307"/>
      <c r="G98" s="307"/>
      <c r="H98" s="307"/>
      <c r="I98" s="307"/>
      <c r="J98" s="105"/>
      <c r="K98" s="307" t="s">
        <v>96</v>
      </c>
      <c r="L98" s="307"/>
      <c r="M98" s="307"/>
      <c r="N98" s="307"/>
      <c r="O98" s="307"/>
      <c r="P98" s="307"/>
      <c r="Q98" s="307"/>
      <c r="R98" s="307"/>
      <c r="S98" s="307"/>
      <c r="T98" s="307"/>
      <c r="U98" s="307"/>
      <c r="V98" s="307"/>
      <c r="W98" s="307"/>
      <c r="X98" s="307"/>
      <c r="Y98" s="307"/>
      <c r="Z98" s="307"/>
      <c r="AA98" s="307"/>
      <c r="AB98" s="307"/>
      <c r="AC98" s="307"/>
      <c r="AD98" s="307"/>
      <c r="AE98" s="307"/>
      <c r="AF98" s="307"/>
      <c r="AG98" s="308">
        <f>'D.1.4.2 - Zařízení silnop...'!J32</f>
        <v>0</v>
      </c>
      <c r="AH98" s="309"/>
      <c r="AI98" s="309"/>
      <c r="AJ98" s="309"/>
      <c r="AK98" s="309"/>
      <c r="AL98" s="309"/>
      <c r="AM98" s="309"/>
      <c r="AN98" s="308">
        <f t="shared" si="0"/>
        <v>0</v>
      </c>
      <c r="AO98" s="309"/>
      <c r="AP98" s="309"/>
      <c r="AQ98" s="106" t="s">
        <v>93</v>
      </c>
      <c r="AR98" s="61"/>
      <c r="AS98" s="107">
        <v>0</v>
      </c>
      <c r="AT98" s="108">
        <f t="shared" si="1"/>
        <v>0</v>
      </c>
      <c r="AU98" s="109">
        <f>'D.1.4.2 - Zařízení silnop...'!P122</f>
        <v>0</v>
      </c>
      <c r="AV98" s="108">
        <f>'D.1.4.2 - Zařízení silnop...'!J35</f>
        <v>0</v>
      </c>
      <c r="AW98" s="108">
        <f>'D.1.4.2 - Zařízení silnop...'!J36</f>
        <v>0</v>
      </c>
      <c r="AX98" s="108">
        <f>'D.1.4.2 - Zařízení silnop...'!J37</f>
        <v>0</v>
      </c>
      <c r="AY98" s="108">
        <f>'D.1.4.2 - Zařízení silnop...'!J38</f>
        <v>0</v>
      </c>
      <c r="AZ98" s="108">
        <f>'D.1.4.2 - Zařízení silnop...'!F35</f>
        <v>0</v>
      </c>
      <c r="BA98" s="108">
        <f>'D.1.4.2 - Zařízení silnop...'!F36</f>
        <v>0</v>
      </c>
      <c r="BB98" s="108">
        <f>'D.1.4.2 - Zařízení silnop...'!F37</f>
        <v>0</v>
      </c>
      <c r="BC98" s="108">
        <f>'D.1.4.2 - Zařízení silnop...'!F38</f>
        <v>0</v>
      </c>
      <c r="BD98" s="110">
        <f>'D.1.4.2 - Zařízení silnop...'!F39</f>
        <v>0</v>
      </c>
      <c r="BT98" s="111" t="s">
        <v>87</v>
      </c>
      <c r="BV98" s="111" t="s">
        <v>79</v>
      </c>
      <c r="BW98" s="111" t="s">
        <v>97</v>
      </c>
      <c r="BX98" s="111" t="s">
        <v>90</v>
      </c>
      <c r="CL98" s="111" t="s">
        <v>1</v>
      </c>
    </row>
    <row r="99" spans="1:91" s="4" customFormat="1" ht="14.4" customHeight="1">
      <c r="A99" s="94" t="s">
        <v>81</v>
      </c>
      <c r="B99" s="59"/>
      <c r="C99" s="105"/>
      <c r="D99" s="105"/>
      <c r="E99" s="307" t="s">
        <v>98</v>
      </c>
      <c r="F99" s="307"/>
      <c r="G99" s="307"/>
      <c r="H99" s="307"/>
      <c r="I99" s="307"/>
      <c r="J99" s="105"/>
      <c r="K99" s="307" t="s">
        <v>99</v>
      </c>
      <c r="L99" s="307"/>
      <c r="M99" s="307"/>
      <c r="N99" s="307"/>
      <c r="O99" s="307"/>
      <c r="P99" s="307"/>
      <c r="Q99" s="307"/>
      <c r="R99" s="307"/>
      <c r="S99" s="307"/>
      <c r="T99" s="307"/>
      <c r="U99" s="307"/>
      <c r="V99" s="307"/>
      <c r="W99" s="307"/>
      <c r="X99" s="307"/>
      <c r="Y99" s="307"/>
      <c r="Z99" s="307"/>
      <c r="AA99" s="307"/>
      <c r="AB99" s="307"/>
      <c r="AC99" s="307"/>
      <c r="AD99" s="307"/>
      <c r="AE99" s="307"/>
      <c r="AF99" s="307"/>
      <c r="AG99" s="308">
        <f>'D.1.4.3 - Vytápění'!J32</f>
        <v>0</v>
      </c>
      <c r="AH99" s="309"/>
      <c r="AI99" s="309"/>
      <c r="AJ99" s="309"/>
      <c r="AK99" s="309"/>
      <c r="AL99" s="309"/>
      <c r="AM99" s="309"/>
      <c r="AN99" s="308">
        <f t="shared" si="0"/>
        <v>0</v>
      </c>
      <c r="AO99" s="309"/>
      <c r="AP99" s="309"/>
      <c r="AQ99" s="106" t="s">
        <v>93</v>
      </c>
      <c r="AR99" s="61"/>
      <c r="AS99" s="107">
        <v>0</v>
      </c>
      <c r="AT99" s="108">
        <f t="shared" si="1"/>
        <v>0</v>
      </c>
      <c r="AU99" s="109">
        <f>'D.1.4.3 - Vytápění'!P126</f>
        <v>0</v>
      </c>
      <c r="AV99" s="108">
        <f>'D.1.4.3 - Vytápění'!J35</f>
        <v>0</v>
      </c>
      <c r="AW99" s="108">
        <f>'D.1.4.3 - Vytápění'!J36</f>
        <v>0</v>
      </c>
      <c r="AX99" s="108">
        <f>'D.1.4.3 - Vytápění'!J37</f>
        <v>0</v>
      </c>
      <c r="AY99" s="108">
        <f>'D.1.4.3 - Vytápění'!J38</f>
        <v>0</v>
      </c>
      <c r="AZ99" s="108">
        <f>'D.1.4.3 - Vytápění'!F35</f>
        <v>0</v>
      </c>
      <c r="BA99" s="108">
        <f>'D.1.4.3 - Vytápění'!F36</f>
        <v>0</v>
      </c>
      <c r="BB99" s="108">
        <f>'D.1.4.3 - Vytápění'!F37</f>
        <v>0</v>
      </c>
      <c r="BC99" s="108">
        <f>'D.1.4.3 - Vytápění'!F38</f>
        <v>0</v>
      </c>
      <c r="BD99" s="110">
        <f>'D.1.4.3 - Vytápění'!F39</f>
        <v>0</v>
      </c>
      <c r="BT99" s="111" t="s">
        <v>87</v>
      </c>
      <c r="BV99" s="111" t="s">
        <v>79</v>
      </c>
      <c r="BW99" s="111" t="s">
        <v>100</v>
      </c>
      <c r="BX99" s="111" t="s">
        <v>90</v>
      </c>
      <c r="CL99" s="111" t="s">
        <v>1</v>
      </c>
    </row>
    <row r="100" spans="1:91" s="7" customFormat="1" ht="24.6" customHeight="1">
      <c r="A100" s="94" t="s">
        <v>81</v>
      </c>
      <c r="B100" s="95"/>
      <c r="C100" s="96"/>
      <c r="D100" s="305" t="s">
        <v>101</v>
      </c>
      <c r="E100" s="305"/>
      <c r="F100" s="305"/>
      <c r="G100" s="305"/>
      <c r="H100" s="305"/>
      <c r="I100" s="97"/>
      <c r="J100" s="305" t="s">
        <v>102</v>
      </c>
      <c r="K100" s="305"/>
      <c r="L100" s="305"/>
      <c r="M100" s="305"/>
      <c r="N100" s="305"/>
      <c r="O100" s="305"/>
      <c r="P100" s="305"/>
      <c r="Q100" s="305"/>
      <c r="R100" s="305"/>
      <c r="S100" s="305"/>
      <c r="T100" s="305"/>
      <c r="U100" s="305"/>
      <c r="V100" s="305"/>
      <c r="W100" s="305"/>
      <c r="X100" s="305"/>
      <c r="Y100" s="305"/>
      <c r="Z100" s="305"/>
      <c r="AA100" s="305"/>
      <c r="AB100" s="305"/>
      <c r="AC100" s="305"/>
      <c r="AD100" s="305"/>
      <c r="AE100" s="305"/>
      <c r="AF100" s="305"/>
      <c r="AG100" s="303">
        <f>'VON - Vedlejší a ostatní ...'!J30</f>
        <v>0</v>
      </c>
      <c r="AH100" s="304"/>
      <c r="AI100" s="304"/>
      <c r="AJ100" s="304"/>
      <c r="AK100" s="304"/>
      <c r="AL100" s="304"/>
      <c r="AM100" s="304"/>
      <c r="AN100" s="303">
        <f t="shared" si="0"/>
        <v>0</v>
      </c>
      <c r="AO100" s="304"/>
      <c r="AP100" s="304"/>
      <c r="AQ100" s="98" t="s">
        <v>84</v>
      </c>
      <c r="AR100" s="99"/>
      <c r="AS100" s="112">
        <v>0</v>
      </c>
      <c r="AT100" s="113">
        <f t="shared" si="1"/>
        <v>0</v>
      </c>
      <c r="AU100" s="114">
        <f>'VON - Vedlejší a ostatní ...'!P120</f>
        <v>0</v>
      </c>
      <c r="AV100" s="113">
        <f>'VON - Vedlejší a ostatní ...'!J33</f>
        <v>0</v>
      </c>
      <c r="AW100" s="113">
        <f>'VON - Vedlejší a ostatní ...'!J34</f>
        <v>0</v>
      </c>
      <c r="AX100" s="113">
        <f>'VON - Vedlejší a ostatní ...'!J35</f>
        <v>0</v>
      </c>
      <c r="AY100" s="113">
        <f>'VON - Vedlejší a ostatní ...'!J36</f>
        <v>0</v>
      </c>
      <c r="AZ100" s="113">
        <f>'VON - Vedlejší a ostatní ...'!F33</f>
        <v>0</v>
      </c>
      <c r="BA100" s="113">
        <f>'VON - Vedlejší a ostatní ...'!F34</f>
        <v>0</v>
      </c>
      <c r="BB100" s="113">
        <f>'VON - Vedlejší a ostatní ...'!F35</f>
        <v>0</v>
      </c>
      <c r="BC100" s="113">
        <f>'VON - Vedlejší a ostatní ...'!F36</f>
        <v>0</v>
      </c>
      <c r="BD100" s="115">
        <f>'VON - Vedlejší a ostatní ...'!F37</f>
        <v>0</v>
      </c>
      <c r="BT100" s="104" t="s">
        <v>85</v>
      </c>
      <c r="BV100" s="104" t="s">
        <v>79</v>
      </c>
      <c r="BW100" s="104" t="s">
        <v>103</v>
      </c>
      <c r="BX100" s="104" t="s">
        <v>5</v>
      </c>
      <c r="CL100" s="104" t="s">
        <v>1</v>
      </c>
      <c r="CM100" s="104" t="s">
        <v>87</v>
      </c>
    </row>
    <row r="101" spans="1:91" s="2" customFormat="1" ht="30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40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  <row r="102" spans="1:91" s="2" customFormat="1" ht="6.9" customHeight="1">
      <c r="A102" s="35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  <c r="AA102" s="56"/>
      <c r="AB102" s="56"/>
      <c r="AC102" s="56"/>
      <c r="AD102" s="56"/>
      <c r="AE102" s="56"/>
      <c r="AF102" s="56"/>
      <c r="AG102" s="56"/>
      <c r="AH102" s="56"/>
      <c r="AI102" s="56"/>
      <c r="AJ102" s="56"/>
      <c r="AK102" s="56"/>
      <c r="AL102" s="56"/>
      <c r="AM102" s="56"/>
      <c r="AN102" s="56"/>
      <c r="AO102" s="56"/>
      <c r="AP102" s="56"/>
      <c r="AQ102" s="56"/>
      <c r="AR102" s="40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</sheetData>
  <sheetProtection algorithmName="SHA-512" hashValue="9HZs7Rodf/aJD/5a0egtFKQqcaxM/cJvm/zF8BXAChx3EpTQcRvwd7XsxeIyFxOwqG02e6p9AFMDhAdOBRiXGA==" saltValue="HY5w3HoijbD129vdudb946Xc0oj3BR8R1mZ3iGBZ0kK6ZhlRZI9yPyyrYfHm7Jun8AMe7xwo5A8L4d1R7gyn4Q==" spinCount="100000" sheet="1" objects="1" scenarios="1" formatColumns="0" formatRows="0"/>
  <mergeCells count="62"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AN100:AP100"/>
    <mergeCell ref="AG100:AM100"/>
    <mergeCell ref="D100:H100"/>
    <mergeCell ref="J100:AF100"/>
    <mergeCell ref="AG94:AM94"/>
    <mergeCell ref="AN94:AP94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D96:H96"/>
    <mergeCell ref="J96:AF96"/>
    <mergeCell ref="AN96:AP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L85:AO85"/>
    <mergeCell ref="AM87:AN87"/>
    <mergeCell ref="AM89:AP89"/>
    <mergeCell ref="AS89:AT91"/>
    <mergeCell ref="AM90:AP90"/>
  </mergeCells>
  <hyperlinks>
    <hyperlink ref="A95" location="'D.1.1 - Architektonicko -...'!C2" display="/" xr:uid="{00000000-0004-0000-0000-000000000000}"/>
    <hyperlink ref="A97" location="'D.1.4.1 - Zdravotechnické...'!C2" display="/" xr:uid="{00000000-0004-0000-0000-000001000000}"/>
    <hyperlink ref="A98" location="'D.1.4.2 - Zařízení silnop...'!C2" display="/" xr:uid="{00000000-0004-0000-0000-000002000000}"/>
    <hyperlink ref="A99" location="'D.1.4.3 - Vytápění'!C2" display="/" xr:uid="{00000000-0004-0000-0000-000003000000}"/>
    <hyperlink ref="A100" location="'VON - Vedlejší a ostatní ...'!C2" display="/" xr:uid="{00000000-0004-0000-0000-000004000000}"/>
  </hyperlink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M428"/>
  <sheetViews>
    <sheetView showGridLines="0" topLeftCell="A128" workbookViewId="0">
      <selection activeCell="K5" sqref="K5:AO5"/>
    </sheetView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50" style="1" customWidth="1"/>
    <col min="7" max="7" width="6" style="1" customWidth="1"/>
    <col min="8" max="8" width="11.85546875" style="1" customWidth="1"/>
    <col min="9" max="9" width="17.28515625" style="116" customWidth="1"/>
    <col min="10" max="10" width="21.28515625" style="1" customWidth="1"/>
    <col min="11" max="11" width="17.28515625" style="1" hidden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16"/>
      <c r="L2" s="331"/>
      <c r="M2" s="331"/>
      <c r="N2" s="331"/>
      <c r="O2" s="331"/>
      <c r="P2" s="331"/>
      <c r="Q2" s="331"/>
      <c r="R2" s="331"/>
      <c r="S2" s="331"/>
      <c r="T2" s="331"/>
      <c r="U2" s="331"/>
      <c r="V2" s="331"/>
      <c r="AT2" s="18" t="s">
        <v>86</v>
      </c>
    </row>
    <row r="3" spans="1:46" s="1" customFormat="1" ht="6.9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21"/>
      <c r="AT3" s="18" t="s">
        <v>87</v>
      </c>
    </row>
    <row r="4" spans="1:46" s="1" customFormat="1" ht="24.9" customHeight="1">
      <c r="B4" s="21"/>
      <c r="D4" s="120" t="s">
        <v>104</v>
      </c>
      <c r="I4" s="116"/>
      <c r="L4" s="21"/>
      <c r="M4" s="121" t="s">
        <v>10</v>
      </c>
      <c r="AT4" s="18" t="s">
        <v>4</v>
      </c>
    </row>
    <row r="5" spans="1:46" s="1" customFormat="1" ht="6.9" customHeight="1">
      <c r="B5" s="21"/>
      <c r="I5" s="116"/>
      <c r="L5" s="21"/>
    </row>
    <row r="6" spans="1:46" s="1" customFormat="1" ht="12" customHeight="1">
      <c r="B6" s="21"/>
      <c r="D6" s="122" t="s">
        <v>16</v>
      </c>
      <c r="I6" s="116"/>
      <c r="L6" s="21"/>
    </row>
    <row r="7" spans="1:46" s="1" customFormat="1" ht="24" customHeight="1">
      <c r="B7" s="21"/>
      <c r="E7" s="332" t="str">
        <f>'Rekapitulace stavby'!K6</f>
        <v>Areál autobusy Hranečník - Hala I - Rekonstrukce sprchových koutů a kanalizace</v>
      </c>
      <c r="F7" s="333"/>
      <c r="G7" s="333"/>
      <c r="H7" s="333"/>
      <c r="I7" s="116"/>
      <c r="L7" s="21"/>
    </row>
    <row r="8" spans="1:46" s="2" customFormat="1" ht="12" customHeight="1">
      <c r="A8" s="35"/>
      <c r="B8" s="40"/>
      <c r="C8" s="35"/>
      <c r="D8" s="122" t="s">
        <v>105</v>
      </c>
      <c r="E8" s="35"/>
      <c r="F8" s="35"/>
      <c r="G8" s="35"/>
      <c r="H8" s="35"/>
      <c r="I8" s="123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4.4" customHeight="1">
      <c r="A9" s="35"/>
      <c r="B9" s="40"/>
      <c r="C9" s="35"/>
      <c r="D9" s="35"/>
      <c r="E9" s="334" t="s">
        <v>106</v>
      </c>
      <c r="F9" s="335"/>
      <c r="G9" s="335"/>
      <c r="H9" s="335"/>
      <c r="I9" s="12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12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2" t="s">
        <v>18</v>
      </c>
      <c r="E11" s="35"/>
      <c r="F11" s="111" t="s">
        <v>1</v>
      </c>
      <c r="G11" s="35"/>
      <c r="H11" s="35"/>
      <c r="I11" s="124" t="s">
        <v>19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2" t="s">
        <v>20</v>
      </c>
      <c r="E12" s="35"/>
      <c r="F12" s="111" t="s">
        <v>21</v>
      </c>
      <c r="G12" s="35"/>
      <c r="H12" s="35"/>
      <c r="I12" s="124" t="s">
        <v>22</v>
      </c>
      <c r="J12" s="125" t="str">
        <f>'Rekapitulace stavby'!AN8</f>
        <v>30. 3. 2020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123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2" t="s">
        <v>24</v>
      </c>
      <c r="E14" s="35"/>
      <c r="F14" s="35"/>
      <c r="G14" s="35"/>
      <c r="H14" s="35"/>
      <c r="I14" s="124" t="s">
        <v>25</v>
      </c>
      <c r="J14" s="111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26</v>
      </c>
      <c r="F15" s="35"/>
      <c r="G15" s="35"/>
      <c r="H15" s="35"/>
      <c r="I15" s="124" t="s">
        <v>27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123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2" t="s">
        <v>28</v>
      </c>
      <c r="E17" s="35"/>
      <c r="F17" s="35"/>
      <c r="G17" s="35"/>
      <c r="H17" s="35"/>
      <c r="I17" s="124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6" t="str">
        <f>'Rekapitulace stavby'!E14</f>
        <v>Vyplň údaj</v>
      </c>
      <c r="F18" s="337"/>
      <c r="G18" s="337"/>
      <c r="H18" s="337"/>
      <c r="I18" s="124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123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2" t="s">
        <v>30</v>
      </c>
      <c r="E20" s="35"/>
      <c r="F20" s="35"/>
      <c r="G20" s="35"/>
      <c r="H20" s="35"/>
      <c r="I20" s="124" t="s">
        <v>25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31</v>
      </c>
      <c r="F21" s="35"/>
      <c r="G21" s="35"/>
      <c r="H21" s="35"/>
      <c r="I21" s="124" t="s">
        <v>27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123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2" t="s">
        <v>33</v>
      </c>
      <c r="E23" s="35"/>
      <c r="F23" s="35"/>
      <c r="G23" s="35"/>
      <c r="H23" s="35"/>
      <c r="I23" s="124" t="s">
        <v>25</v>
      </c>
      <c r="J23" s="111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tr">
        <f>IF('Rekapitulace stavby'!E20="","",'Rekapitulace stavby'!E20)</f>
        <v xml:space="preserve"> </v>
      </c>
      <c r="F24" s="35"/>
      <c r="G24" s="35"/>
      <c r="H24" s="35"/>
      <c r="I24" s="124" t="s">
        <v>27</v>
      </c>
      <c r="J24" s="111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123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2" t="s">
        <v>35</v>
      </c>
      <c r="E26" s="35"/>
      <c r="F26" s="35"/>
      <c r="G26" s="35"/>
      <c r="H26" s="35"/>
      <c r="I26" s="123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24" customHeight="1">
      <c r="A27" s="126"/>
      <c r="B27" s="127"/>
      <c r="C27" s="126"/>
      <c r="D27" s="126"/>
      <c r="E27" s="338" t="s">
        <v>107</v>
      </c>
      <c r="F27" s="338"/>
      <c r="G27" s="338"/>
      <c r="H27" s="338"/>
      <c r="I27" s="128"/>
      <c r="J27" s="126"/>
      <c r="K27" s="126"/>
      <c r="L27" s="129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12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30"/>
      <c r="E29" s="130"/>
      <c r="F29" s="130"/>
      <c r="G29" s="130"/>
      <c r="H29" s="130"/>
      <c r="I29" s="131"/>
      <c r="J29" s="130"/>
      <c r="K29" s="130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32" t="s">
        <v>37</v>
      </c>
      <c r="E30" s="35"/>
      <c r="F30" s="35"/>
      <c r="G30" s="35"/>
      <c r="H30" s="35"/>
      <c r="I30" s="123"/>
      <c r="J30" s="133">
        <f>ROUND(J133,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30"/>
      <c r="E31" s="130"/>
      <c r="F31" s="130"/>
      <c r="G31" s="130"/>
      <c r="H31" s="130"/>
      <c r="I31" s="131"/>
      <c r="J31" s="130"/>
      <c r="K31" s="13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34" t="s">
        <v>39</v>
      </c>
      <c r="G32" s="35"/>
      <c r="H32" s="35"/>
      <c r="I32" s="135" t="s">
        <v>38</v>
      </c>
      <c r="J32" s="134" t="s">
        <v>40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36" t="s">
        <v>41</v>
      </c>
      <c r="E33" s="122" t="s">
        <v>42</v>
      </c>
      <c r="F33" s="137">
        <f>ROUND((SUM(BE133:BE427)),  2)</f>
        <v>0</v>
      </c>
      <c r="G33" s="35"/>
      <c r="H33" s="35"/>
      <c r="I33" s="138">
        <v>0.21</v>
      </c>
      <c r="J33" s="137">
        <f>ROUND(((SUM(BE133:BE427))*I33),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22" t="s">
        <v>43</v>
      </c>
      <c r="F34" s="137">
        <f>ROUND((SUM(BF133:BF427)),  2)</f>
        <v>0</v>
      </c>
      <c r="G34" s="35"/>
      <c r="H34" s="35"/>
      <c r="I34" s="138">
        <v>0.15</v>
      </c>
      <c r="J34" s="137">
        <f>ROUND(((SUM(BF133:BF427))*I34),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22" t="s">
        <v>44</v>
      </c>
      <c r="F35" s="137">
        <f>ROUND((SUM(BG133:BG427)),  2)</f>
        <v>0</v>
      </c>
      <c r="G35" s="35"/>
      <c r="H35" s="35"/>
      <c r="I35" s="138">
        <v>0.21</v>
      </c>
      <c r="J35" s="137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22" t="s">
        <v>45</v>
      </c>
      <c r="F36" s="137">
        <f>ROUND((SUM(BH133:BH427)),  2)</f>
        <v>0</v>
      </c>
      <c r="G36" s="35"/>
      <c r="H36" s="35"/>
      <c r="I36" s="138">
        <v>0.15</v>
      </c>
      <c r="J36" s="137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2" t="s">
        <v>46</v>
      </c>
      <c r="F37" s="137">
        <f>ROUND((SUM(BI133:BI427)),  2)</f>
        <v>0</v>
      </c>
      <c r="G37" s="35"/>
      <c r="H37" s="35"/>
      <c r="I37" s="138">
        <v>0</v>
      </c>
      <c r="J37" s="137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123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9"/>
      <c r="D39" s="140" t="s">
        <v>47</v>
      </c>
      <c r="E39" s="141"/>
      <c r="F39" s="141"/>
      <c r="G39" s="142" t="s">
        <v>48</v>
      </c>
      <c r="H39" s="143" t="s">
        <v>49</v>
      </c>
      <c r="I39" s="144"/>
      <c r="J39" s="145">
        <f>SUM(J30:J37)</f>
        <v>0</v>
      </c>
      <c r="K39" s="146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12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I41" s="116"/>
      <c r="L41" s="21"/>
    </row>
    <row r="42" spans="1:31" s="1" customFormat="1" ht="14.4" customHeight="1">
      <c r="B42" s="21"/>
      <c r="I42" s="116"/>
      <c r="L42" s="21"/>
    </row>
    <row r="43" spans="1:31" s="1" customFormat="1" ht="14.4" customHeight="1">
      <c r="B43" s="21"/>
      <c r="I43" s="116"/>
      <c r="L43" s="21"/>
    </row>
    <row r="44" spans="1:31" s="1" customFormat="1" ht="14.4" customHeight="1">
      <c r="B44" s="21"/>
      <c r="I44" s="116"/>
      <c r="L44" s="21"/>
    </row>
    <row r="45" spans="1:31" s="1" customFormat="1" ht="14.4" customHeight="1">
      <c r="B45" s="21"/>
      <c r="I45" s="116"/>
      <c r="L45" s="21"/>
    </row>
    <row r="46" spans="1:31" s="1" customFormat="1" ht="14.4" customHeight="1">
      <c r="B46" s="21"/>
      <c r="I46" s="116"/>
      <c r="L46" s="21"/>
    </row>
    <row r="47" spans="1:31" s="1" customFormat="1" ht="14.4" customHeight="1">
      <c r="B47" s="21"/>
      <c r="I47" s="116"/>
      <c r="L47" s="21"/>
    </row>
    <row r="48" spans="1:31" s="1" customFormat="1" ht="14.4" customHeight="1">
      <c r="B48" s="21"/>
      <c r="I48" s="116"/>
      <c r="L48" s="21"/>
    </row>
    <row r="49" spans="1:31" s="1" customFormat="1" ht="14.4" customHeight="1">
      <c r="B49" s="21"/>
      <c r="I49" s="116"/>
      <c r="L49" s="21"/>
    </row>
    <row r="50" spans="1:31" s="2" customFormat="1" ht="14.4" customHeight="1">
      <c r="B50" s="52"/>
      <c r="D50" s="147" t="s">
        <v>50</v>
      </c>
      <c r="E50" s="148"/>
      <c r="F50" s="148"/>
      <c r="G50" s="147" t="s">
        <v>51</v>
      </c>
      <c r="H50" s="148"/>
      <c r="I50" s="149"/>
      <c r="J50" s="148"/>
      <c r="K50" s="148"/>
      <c r="L50" s="52"/>
    </row>
    <row r="51" spans="1:31" ht="10.199999999999999">
      <c r="B51" s="21"/>
      <c r="L51" s="21"/>
    </row>
    <row r="52" spans="1:31" ht="10.199999999999999">
      <c r="B52" s="21"/>
      <c r="L52" s="21"/>
    </row>
    <row r="53" spans="1:31" ht="10.199999999999999">
      <c r="B53" s="21"/>
      <c r="L53" s="21"/>
    </row>
    <row r="54" spans="1:31" ht="10.199999999999999">
      <c r="B54" s="21"/>
      <c r="L54" s="21"/>
    </row>
    <row r="55" spans="1:31" ht="10.199999999999999">
      <c r="B55" s="21"/>
      <c r="L55" s="21"/>
    </row>
    <row r="56" spans="1:31" ht="10.199999999999999">
      <c r="B56" s="21"/>
      <c r="L56" s="21"/>
    </row>
    <row r="57" spans="1:31" ht="10.199999999999999">
      <c r="B57" s="21"/>
      <c r="L57" s="21"/>
    </row>
    <row r="58" spans="1:31" ht="10.199999999999999">
      <c r="B58" s="21"/>
      <c r="L58" s="21"/>
    </row>
    <row r="59" spans="1:31" ht="10.199999999999999">
      <c r="B59" s="21"/>
      <c r="L59" s="21"/>
    </row>
    <row r="60" spans="1:31" ht="10.199999999999999">
      <c r="B60" s="21"/>
      <c r="L60" s="21"/>
    </row>
    <row r="61" spans="1:31" s="2" customFormat="1" ht="13.2">
      <c r="A61" s="35"/>
      <c r="B61" s="40"/>
      <c r="C61" s="35"/>
      <c r="D61" s="150" t="s">
        <v>52</v>
      </c>
      <c r="E61" s="151"/>
      <c r="F61" s="152" t="s">
        <v>53</v>
      </c>
      <c r="G61" s="150" t="s">
        <v>52</v>
      </c>
      <c r="H61" s="151"/>
      <c r="I61" s="153"/>
      <c r="J61" s="154" t="s">
        <v>53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.199999999999999">
      <c r="B62" s="21"/>
      <c r="L62" s="21"/>
    </row>
    <row r="63" spans="1:31" ht="10.199999999999999">
      <c r="B63" s="21"/>
      <c r="L63" s="21"/>
    </row>
    <row r="64" spans="1:31" ht="10.199999999999999">
      <c r="B64" s="21"/>
      <c r="L64" s="21"/>
    </row>
    <row r="65" spans="1:31" s="2" customFormat="1" ht="13.2">
      <c r="A65" s="35"/>
      <c r="B65" s="40"/>
      <c r="C65" s="35"/>
      <c r="D65" s="147" t="s">
        <v>54</v>
      </c>
      <c r="E65" s="155"/>
      <c r="F65" s="155"/>
      <c r="G65" s="147" t="s">
        <v>55</v>
      </c>
      <c r="H65" s="155"/>
      <c r="I65" s="156"/>
      <c r="J65" s="155"/>
      <c r="K65" s="15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.199999999999999">
      <c r="B66" s="21"/>
      <c r="L66" s="21"/>
    </row>
    <row r="67" spans="1:31" ht="10.199999999999999">
      <c r="B67" s="21"/>
      <c r="L67" s="21"/>
    </row>
    <row r="68" spans="1:31" ht="10.199999999999999">
      <c r="B68" s="21"/>
      <c r="L68" s="21"/>
    </row>
    <row r="69" spans="1:31" ht="10.199999999999999">
      <c r="B69" s="21"/>
      <c r="L69" s="21"/>
    </row>
    <row r="70" spans="1:31" ht="10.199999999999999">
      <c r="B70" s="21"/>
      <c r="L70" s="21"/>
    </row>
    <row r="71" spans="1:31" ht="10.199999999999999">
      <c r="B71" s="21"/>
      <c r="L71" s="21"/>
    </row>
    <row r="72" spans="1:31" ht="10.199999999999999">
      <c r="B72" s="21"/>
      <c r="L72" s="21"/>
    </row>
    <row r="73" spans="1:31" ht="10.199999999999999">
      <c r="B73" s="21"/>
      <c r="L73" s="21"/>
    </row>
    <row r="74" spans="1:31" ht="10.199999999999999">
      <c r="B74" s="21"/>
      <c r="L74" s="21"/>
    </row>
    <row r="75" spans="1:31" ht="10.199999999999999">
      <c r="B75" s="21"/>
      <c r="L75" s="21"/>
    </row>
    <row r="76" spans="1:31" s="2" customFormat="1" ht="13.2">
      <c r="A76" s="35"/>
      <c r="B76" s="40"/>
      <c r="C76" s="35"/>
      <c r="D76" s="150" t="s">
        <v>52</v>
      </c>
      <c r="E76" s="151"/>
      <c r="F76" s="152" t="s">
        <v>53</v>
      </c>
      <c r="G76" s="150" t="s">
        <v>52</v>
      </c>
      <c r="H76" s="151"/>
      <c r="I76" s="153"/>
      <c r="J76" s="154" t="s">
        <v>53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57"/>
      <c r="C77" s="158"/>
      <c r="D77" s="158"/>
      <c r="E77" s="158"/>
      <c r="F77" s="158"/>
      <c r="G77" s="158"/>
      <c r="H77" s="158"/>
      <c r="I77" s="159"/>
      <c r="J77" s="158"/>
      <c r="K77" s="1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60"/>
      <c r="C81" s="161"/>
      <c r="D81" s="161"/>
      <c r="E81" s="161"/>
      <c r="F81" s="161"/>
      <c r="G81" s="161"/>
      <c r="H81" s="161"/>
      <c r="I81" s="162"/>
      <c r="J81" s="161"/>
      <c r="K81" s="161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108</v>
      </c>
      <c r="D82" s="37"/>
      <c r="E82" s="37"/>
      <c r="F82" s="37"/>
      <c r="G82" s="37"/>
      <c r="H82" s="37"/>
      <c r="I82" s="12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12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2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4" customHeight="1">
      <c r="A85" s="35"/>
      <c r="B85" s="36"/>
      <c r="C85" s="37"/>
      <c r="D85" s="37"/>
      <c r="E85" s="339" t="str">
        <f>E7</f>
        <v>Areál autobusy Hranečník - Hala I - Rekonstrukce sprchových koutů a kanalizace</v>
      </c>
      <c r="F85" s="340"/>
      <c r="G85" s="340"/>
      <c r="H85" s="340"/>
      <c r="I85" s="12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105</v>
      </c>
      <c r="D86" s="37"/>
      <c r="E86" s="37"/>
      <c r="F86" s="37"/>
      <c r="G86" s="37"/>
      <c r="H86" s="37"/>
      <c r="I86" s="123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4.4" customHeight="1">
      <c r="A87" s="35"/>
      <c r="B87" s="36"/>
      <c r="C87" s="37"/>
      <c r="D87" s="37"/>
      <c r="E87" s="287" t="str">
        <f>E9</f>
        <v>D.1.1 - Architektonicko - stavební část</v>
      </c>
      <c r="F87" s="341"/>
      <c r="G87" s="341"/>
      <c r="H87" s="341"/>
      <c r="I87" s="12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12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Ostrava - Hranečník</v>
      </c>
      <c r="G89" s="37"/>
      <c r="H89" s="37"/>
      <c r="I89" s="124" t="s">
        <v>22</v>
      </c>
      <c r="J89" s="67" t="str">
        <f>IF(J12="","",J12)</f>
        <v>30. 3. 2020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12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26.4" customHeight="1">
      <c r="A91" s="35"/>
      <c r="B91" s="36"/>
      <c r="C91" s="30" t="s">
        <v>24</v>
      </c>
      <c r="D91" s="37"/>
      <c r="E91" s="37"/>
      <c r="F91" s="28" t="str">
        <f>E15</f>
        <v>DP Ostrava</v>
      </c>
      <c r="G91" s="37"/>
      <c r="H91" s="37"/>
      <c r="I91" s="124" t="s">
        <v>30</v>
      </c>
      <c r="J91" s="33" t="str">
        <f>E21</f>
        <v>Stavební a rozvojová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6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124" t="s">
        <v>33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23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63" t="s">
        <v>109</v>
      </c>
      <c r="D94" s="164"/>
      <c r="E94" s="164"/>
      <c r="F94" s="164"/>
      <c r="G94" s="164"/>
      <c r="H94" s="164"/>
      <c r="I94" s="165"/>
      <c r="J94" s="166" t="s">
        <v>110</v>
      </c>
      <c r="K94" s="16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2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67" t="s">
        <v>111</v>
      </c>
      <c r="D96" s="37"/>
      <c r="E96" s="37"/>
      <c r="F96" s="37"/>
      <c r="G96" s="37"/>
      <c r="H96" s="37"/>
      <c r="I96" s="123"/>
      <c r="J96" s="85">
        <f>J133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112</v>
      </c>
    </row>
    <row r="97" spans="2:12" s="9" customFormat="1" ht="24.9" customHeight="1">
      <c r="B97" s="168"/>
      <c r="C97" s="169"/>
      <c r="D97" s="170" t="s">
        <v>113</v>
      </c>
      <c r="E97" s="171"/>
      <c r="F97" s="171"/>
      <c r="G97" s="171"/>
      <c r="H97" s="171"/>
      <c r="I97" s="172"/>
      <c r="J97" s="173">
        <f>J134</f>
        <v>0</v>
      </c>
      <c r="K97" s="169"/>
      <c r="L97" s="174"/>
    </row>
    <row r="98" spans="2:12" s="10" customFormat="1" ht="19.95" customHeight="1">
      <c r="B98" s="175"/>
      <c r="C98" s="105"/>
      <c r="D98" s="176" t="s">
        <v>114</v>
      </c>
      <c r="E98" s="177"/>
      <c r="F98" s="177"/>
      <c r="G98" s="177"/>
      <c r="H98" s="177"/>
      <c r="I98" s="178"/>
      <c r="J98" s="179">
        <f>J135</f>
        <v>0</v>
      </c>
      <c r="K98" s="105"/>
      <c r="L98" s="180"/>
    </row>
    <row r="99" spans="2:12" s="10" customFormat="1" ht="19.95" customHeight="1">
      <c r="B99" s="175"/>
      <c r="C99" s="105"/>
      <c r="D99" s="176" t="s">
        <v>115</v>
      </c>
      <c r="E99" s="177"/>
      <c r="F99" s="177"/>
      <c r="G99" s="177"/>
      <c r="H99" s="177"/>
      <c r="I99" s="178"/>
      <c r="J99" s="179">
        <f>J146</f>
        <v>0</v>
      </c>
      <c r="K99" s="105"/>
      <c r="L99" s="180"/>
    </row>
    <row r="100" spans="2:12" s="10" customFormat="1" ht="19.95" customHeight="1">
      <c r="B100" s="175"/>
      <c r="C100" s="105"/>
      <c r="D100" s="176" t="s">
        <v>116</v>
      </c>
      <c r="E100" s="177"/>
      <c r="F100" s="177"/>
      <c r="G100" s="177"/>
      <c r="H100" s="177"/>
      <c r="I100" s="178"/>
      <c r="J100" s="179">
        <f>J151</f>
        <v>0</v>
      </c>
      <c r="K100" s="105"/>
      <c r="L100" s="180"/>
    </row>
    <row r="101" spans="2:12" s="10" customFormat="1" ht="19.95" customHeight="1">
      <c r="B101" s="175"/>
      <c r="C101" s="105"/>
      <c r="D101" s="176" t="s">
        <v>117</v>
      </c>
      <c r="E101" s="177"/>
      <c r="F101" s="177"/>
      <c r="G101" s="177"/>
      <c r="H101" s="177"/>
      <c r="I101" s="178"/>
      <c r="J101" s="179">
        <f>J201</f>
        <v>0</v>
      </c>
      <c r="K101" s="105"/>
      <c r="L101" s="180"/>
    </row>
    <row r="102" spans="2:12" s="10" customFormat="1" ht="19.95" customHeight="1">
      <c r="B102" s="175"/>
      <c r="C102" s="105"/>
      <c r="D102" s="176" t="s">
        <v>118</v>
      </c>
      <c r="E102" s="177"/>
      <c r="F102" s="177"/>
      <c r="G102" s="177"/>
      <c r="H102" s="177"/>
      <c r="I102" s="178"/>
      <c r="J102" s="179">
        <f>J267</f>
        <v>0</v>
      </c>
      <c r="K102" s="105"/>
      <c r="L102" s="180"/>
    </row>
    <row r="103" spans="2:12" s="10" customFormat="1" ht="19.95" customHeight="1">
      <c r="B103" s="175"/>
      <c r="C103" s="105"/>
      <c r="D103" s="176" t="s">
        <v>119</v>
      </c>
      <c r="E103" s="177"/>
      <c r="F103" s="177"/>
      <c r="G103" s="177"/>
      <c r="H103" s="177"/>
      <c r="I103" s="178"/>
      <c r="J103" s="179">
        <f>J278</f>
        <v>0</v>
      </c>
      <c r="K103" s="105"/>
      <c r="L103" s="180"/>
    </row>
    <row r="104" spans="2:12" s="9" customFormat="1" ht="24.9" customHeight="1">
      <c r="B104" s="168"/>
      <c r="C104" s="169"/>
      <c r="D104" s="170" t="s">
        <v>120</v>
      </c>
      <c r="E104" s="171"/>
      <c r="F104" s="171"/>
      <c r="G104" s="171"/>
      <c r="H104" s="171"/>
      <c r="I104" s="172"/>
      <c r="J104" s="173">
        <f>J280</f>
        <v>0</v>
      </c>
      <c r="K104" s="169"/>
      <c r="L104" s="174"/>
    </row>
    <row r="105" spans="2:12" s="10" customFormat="1" ht="19.95" customHeight="1">
      <c r="B105" s="175"/>
      <c r="C105" s="105"/>
      <c r="D105" s="176" t="s">
        <v>121</v>
      </c>
      <c r="E105" s="177"/>
      <c r="F105" s="177"/>
      <c r="G105" s="177"/>
      <c r="H105" s="177"/>
      <c r="I105" s="178"/>
      <c r="J105" s="179">
        <f>J281</f>
        <v>0</v>
      </c>
      <c r="K105" s="105"/>
      <c r="L105" s="180"/>
    </row>
    <row r="106" spans="2:12" s="10" customFormat="1" ht="19.95" customHeight="1">
      <c r="B106" s="175"/>
      <c r="C106" s="105"/>
      <c r="D106" s="176" t="s">
        <v>122</v>
      </c>
      <c r="E106" s="177"/>
      <c r="F106" s="177"/>
      <c r="G106" s="177"/>
      <c r="H106" s="177"/>
      <c r="I106" s="178"/>
      <c r="J106" s="179">
        <f>J300</f>
        <v>0</v>
      </c>
      <c r="K106" s="105"/>
      <c r="L106" s="180"/>
    </row>
    <row r="107" spans="2:12" s="10" customFormat="1" ht="19.95" customHeight="1">
      <c r="B107" s="175"/>
      <c r="C107" s="105"/>
      <c r="D107" s="176" t="s">
        <v>123</v>
      </c>
      <c r="E107" s="177"/>
      <c r="F107" s="177"/>
      <c r="G107" s="177"/>
      <c r="H107" s="177"/>
      <c r="I107" s="178"/>
      <c r="J107" s="179">
        <f>J313</f>
        <v>0</v>
      </c>
      <c r="K107" s="105"/>
      <c r="L107" s="180"/>
    </row>
    <row r="108" spans="2:12" s="10" customFormat="1" ht="19.95" customHeight="1">
      <c r="B108" s="175"/>
      <c r="C108" s="105"/>
      <c r="D108" s="176" t="s">
        <v>124</v>
      </c>
      <c r="E108" s="177"/>
      <c r="F108" s="177"/>
      <c r="G108" s="177"/>
      <c r="H108" s="177"/>
      <c r="I108" s="178"/>
      <c r="J108" s="179">
        <f>J322</f>
        <v>0</v>
      </c>
      <c r="K108" s="105"/>
      <c r="L108" s="180"/>
    </row>
    <row r="109" spans="2:12" s="10" customFormat="1" ht="19.95" customHeight="1">
      <c r="B109" s="175"/>
      <c r="C109" s="105"/>
      <c r="D109" s="176" t="s">
        <v>125</v>
      </c>
      <c r="E109" s="177"/>
      <c r="F109" s="177"/>
      <c r="G109" s="177"/>
      <c r="H109" s="177"/>
      <c r="I109" s="178"/>
      <c r="J109" s="179">
        <f>J339</f>
        <v>0</v>
      </c>
      <c r="K109" s="105"/>
      <c r="L109" s="180"/>
    </row>
    <row r="110" spans="2:12" s="10" customFormat="1" ht="19.95" customHeight="1">
      <c r="B110" s="175"/>
      <c r="C110" s="105"/>
      <c r="D110" s="176" t="s">
        <v>126</v>
      </c>
      <c r="E110" s="177"/>
      <c r="F110" s="177"/>
      <c r="G110" s="177"/>
      <c r="H110" s="177"/>
      <c r="I110" s="178"/>
      <c r="J110" s="179">
        <f>J343</f>
        <v>0</v>
      </c>
      <c r="K110" s="105"/>
      <c r="L110" s="180"/>
    </row>
    <row r="111" spans="2:12" s="10" customFormat="1" ht="19.95" customHeight="1">
      <c r="B111" s="175"/>
      <c r="C111" s="105"/>
      <c r="D111" s="176" t="s">
        <v>127</v>
      </c>
      <c r="E111" s="177"/>
      <c r="F111" s="177"/>
      <c r="G111" s="177"/>
      <c r="H111" s="177"/>
      <c r="I111" s="178"/>
      <c r="J111" s="179">
        <f>J379</f>
        <v>0</v>
      </c>
      <c r="K111" s="105"/>
      <c r="L111" s="180"/>
    </row>
    <row r="112" spans="2:12" s="10" customFormat="1" ht="19.95" customHeight="1">
      <c r="B112" s="175"/>
      <c r="C112" s="105"/>
      <c r="D112" s="176" t="s">
        <v>128</v>
      </c>
      <c r="E112" s="177"/>
      <c r="F112" s="177"/>
      <c r="G112" s="177"/>
      <c r="H112" s="177"/>
      <c r="I112" s="178"/>
      <c r="J112" s="179">
        <f>J403</f>
        <v>0</v>
      </c>
      <c r="K112" s="105"/>
      <c r="L112" s="180"/>
    </row>
    <row r="113" spans="1:31" s="10" customFormat="1" ht="19.95" customHeight="1">
      <c r="B113" s="175"/>
      <c r="C113" s="105"/>
      <c r="D113" s="176" t="s">
        <v>129</v>
      </c>
      <c r="E113" s="177"/>
      <c r="F113" s="177"/>
      <c r="G113" s="177"/>
      <c r="H113" s="177"/>
      <c r="I113" s="178"/>
      <c r="J113" s="179">
        <f>J419</f>
        <v>0</v>
      </c>
      <c r="K113" s="105"/>
      <c r="L113" s="180"/>
    </row>
    <row r="114" spans="1:31" s="2" customFormat="1" ht="21.75" customHeight="1">
      <c r="A114" s="35"/>
      <c r="B114" s="36"/>
      <c r="C114" s="37"/>
      <c r="D114" s="37"/>
      <c r="E114" s="37"/>
      <c r="F114" s="37"/>
      <c r="G114" s="37"/>
      <c r="H114" s="37"/>
      <c r="I114" s="123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31" s="2" customFormat="1" ht="6.9" customHeight="1">
      <c r="A115" s="35"/>
      <c r="B115" s="55"/>
      <c r="C115" s="56"/>
      <c r="D115" s="56"/>
      <c r="E115" s="56"/>
      <c r="F115" s="56"/>
      <c r="G115" s="56"/>
      <c r="H115" s="56"/>
      <c r="I115" s="159"/>
      <c r="J115" s="56"/>
      <c r="K115" s="56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9" spans="1:31" s="2" customFormat="1" ht="6.9" customHeight="1">
      <c r="A119" s="35"/>
      <c r="B119" s="57"/>
      <c r="C119" s="58"/>
      <c r="D119" s="58"/>
      <c r="E119" s="58"/>
      <c r="F119" s="58"/>
      <c r="G119" s="58"/>
      <c r="H119" s="58"/>
      <c r="I119" s="162"/>
      <c r="J119" s="58"/>
      <c r="K119" s="58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24.9" customHeight="1">
      <c r="A120" s="35"/>
      <c r="B120" s="36"/>
      <c r="C120" s="24" t="s">
        <v>130</v>
      </c>
      <c r="D120" s="37"/>
      <c r="E120" s="37"/>
      <c r="F120" s="37"/>
      <c r="G120" s="37"/>
      <c r="H120" s="37"/>
      <c r="I120" s="123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6.9" customHeight="1">
      <c r="A121" s="35"/>
      <c r="B121" s="36"/>
      <c r="C121" s="37"/>
      <c r="D121" s="37"/>
      <c r="E121" s="37"/>
      <c r="F121" s="37"/>
      <c r="G121" s="37"/>
      <c r="H121" s="37"/>
      <c r="I121" s="123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2" customHeight="1">
      <c r="A122" s="35"/>
      <c r="B122" s="36"/>
      <c r="C122" s="30" t="s">
        <v>16</v>
      </c>
      <c r="D122" s="37"/>
      <c r="E122" s="37"/>
      <c r="F122" s="37"/>
      <c r="G122" s="37"/>
      <c r="H122" s="37"/>
      <c r="I122" s="123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24" customHeight="1">
      <c r="A123" s="35"/>
      <c r="B123" s="36"/>
      <c r="C123" s="37"/>
      <c r="D123" s="37"/>
      <c r="E123" s="339" t="str">
        <f>E7</f>
        <v>Areál autobusy Hranečník - Hala I - Rekonstrukce sprchových koutů a kanalizace</v>
      </c>
      <c r="F123" s="340"/>
      <c r="G123" s="340"/>
      <c r="H123" s="340"/>
      <c r="I123" s="123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30" t="s">
        <v>105</v>
      </c>
      <c r="D124" s="37"/>
      <c r="E124" s="37"/>
      <c r="F124" s="37"/>
      <c r="G124" s="37"/>
      <c r="H124" s="37"/>
      <c r="I124" s="123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4.4" customHeight="1">
      <c r="A125" s="35"/>
      <c r="B125" s="36"/>
      <c r="C125" s="37"/>
      <c r="D125" s="37"/>
      <c r="E125" s="287" t="str">
        <f>E9</f>
        <v>D.1.1 - Architektonicko - stavební část</v>
      </c>
      <c r="F125" s="341"/>
      <c r="G125" s="341"/>
      <c r="H125" s="341"/>
      <c r="I125" s="123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6.9" customHeight="1">
      <c r="A126" s="35"/>
      <c r="B126" s="36"/>
      <c r="C126" s="37"/>
      <c r="D126" s="37"/>
      <c r="E126" s="37"/>
      <c r="F126" s="37"/>
      <c r="G126" s="37"/>
      <c r="H126" s="37"/>
      <c r="I126" s="123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2" customHeight="1">
      <c r="A127" s="35"/>
      <c r="B127" s="36"/>
      <c r="C127" s="30" t="s">
        <v>20</v>
      </c>
      <c r="D127" s="37"/>
      <c r="E127" s="37"/>
      <c r="F127" s="28" t="str">
        <f>F12</f>
        <v>Ostrava - Hranečník</v>
      </c>
      <c r="G127" s="37"/>
      <c r="H127" s="37"/>
      <c r="I127" s="124" t="s">
        <v>22</v>
      </c>
      <c r="J127" s="67" t="str">
        <f>IF(J12="","",J12)</f>
        <v>30. 3. 2020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6.9" customHeight="1">
      <c r="A128" s="35"/>
      <c r="B128" s="36"/>
      <c r="C128" s="37"/>
      <c r="D128" s="37"/>
      <c r="E128" s="37"/>
      <c r="F128" s="37"/>
      <c r="G128" s="37"/>
      <c r="H128" s="37"/>
      <c r="I128" s="123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26.4" customHeight="1">
      <c r="A129" s="35"/>
      <c r="B129" s="36"/>
      <c r="C129" s="30" t="s">
        <v>24</v>
      </c>
      <c r="D129" s="37"/>
      <c r="E129" s="37"/>
      <c r="F129" s="28" t="str">
        <f>E15</f>
        <v>DP Ostrava</v>
      </c>
      <c r="G129" s="37"/>
      <c r="H129" s="37"/>
      <c r="I129" s="124" t="s">
        <v>30</v>
      </c>
      <c r="J129" s="33" t="str">
        <f>E21</f>
        <v>Stavební a rozvojová s.r.o.</v>
      </c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5.6" customHeight="1">
      <c r="A130" s="35"/>
      <c r="B130" s="36"/>
      <c r="C130" s="30" t="s">
        <v>28</v>
      </c>
      <c r="D130" s="37"/>
      <c r="E130" s="37"/>
      <c r="F130" s="28" t="str">
        <f>IF(E18="","",E18)</f>
        <v>Vyplň údaj</v>
      </c>
      <c r="G130" s="37"/>
      <c r="H130" s="37"/>
      <c r="I130" s="124" t="s">
        <v>33</v>
      </c>
      <c r="J130" s="33" t="str">
        <f>E24</f>
        <v xml:space="preserve"> </v>
      </c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0.35" customHeight="1">
      <c r="A131" s="35"/>
      <c r="B131" s="36"/>
      <c r="C131" s="37"/>
      <c r="D131" s="37"/>
      <c r="E131" s="37"/>
      <c r="F131" s="37"/>
      <c r="G131" s="37"/>
      <c r="H131" s="37"/>
      <c r="I131" s="123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11" customFormat="1" ht="29.25" customHeight="1">
      <c r="A132" s="181"/>
      <c r="B132" s="182"/>
      <c r="C132" s="183" t="s">
        <v>131</v>
      </c>
      <c r="D132" s="184" t="s">
        <v>62</v>
      </c>
      <c r="E132" s="184" t="s">
        <v>58</v>
      </c>
      <c r="F132" s="184" t="s">
        <v>59</v>
      </c>
      <c r="G132" s="184" t="s">
        <v>132</v>
      </c>
      <c r="H132" s="184" t="s">
        <v>133</v>
      </c>
      <c r="I132" s="185" t="s">
        <v>134</v>
      </c>
      <c r="J132" s="186" t="s">
        <v>110</v>
      </c>
      <c r="K132" s="187" t="s">
        <v>135</v>
      </c>
      <c r="L132" s="188"/>
      <c r="M132" s="76" t="s">
        <v>1</v>
      </c>
      <c r="N132" s="77" t="s">
        <v>41</v>
      </c>
      <c r="O132" s="77" t="s">
        <v>136</v>
      </c>
      <c r="P132" s="77" t="s">
        <v>137</v>
      </c>
      <c r="Q132" s="77" t="s">
        <v>138</v>
      </c>
      <c r="R132" s="77" t="s">
        <v>139</v>
      </c>
      <c r="S132" s="77" t="s">
        <v>140</v>
      </c>
      <c r="T132" s="78" t="s">
        <v>141</v>
      </c>
      <c r="U132" s="181"/>
      <c r="V132" s="181"/>
      <c r="W132" s="181"/>
      <c r="X132" s="181"/>
      <c r="Y132" s="181"/>
      <c r="Z132" s="181"/>
      <c r="AA132" s="181"/>
      <c r="AB132" s="181"/>
      <c r="AC132" s="181"/>
      <c r="AD132" s="181"/>
      <c r="AE132" s="181"/>
    </row>
    <row r="133" spans="1:65" s="2" customFormat="1" ht="22.8" customHeight="1">
      <c r="A133" s="35"/>
      <c r="B133" s="36"/>
      <c r="C133" s="83" t="s">
        <v>142</v>
      </c>
      <c r="D133" s="37"/>
      <c r="E133" s="37"/>
      <c r="F133" s="37"/>
      <c r="G133" s="37"/>
      <c r="H133" s="37"/>
      <c r="I133" s="123"/>
      <c r="J133" s="189">
        <f>BK133</f>
        <v>0</v>
      </c>
      <c r="K133" s="37"/>
      <c r="L133" s="40"/>
      <c r="M133" s="79"/>
      <c r="N133" s="190"/>
      <c r="O133" s="80"/>
      <c r="P133" s="191">
        <f>P134+P280</f>
        <v>0</v>
      </c>
      <c r="Q133" s="80"/>
      <c r="R133" s="191">
        <f>R134+R280</f>
        <v>21.622649260000003</v>
      </c>
      <c r="S133" s="80"/>
      <c r="T133" s="192">
        <f>T134+T280</f>
        <v>20.688443999999997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76</v>
      </c>
      <c r="AU133" s="18" t="s">
        <v>112</v>
      </c>
      <c r="BK133" s="193">
        <f>BK134+BK280</f>
        <v>0</v>
      </c>
    </row>
    <row r="134" spans="1:65" s="12" customFormat="1" ht="25.95" customHeight="1">
      <c r="B134" s="194"/>
      <c r="C134" s="195"/>
      <c r="D134" s="196" t="s">
        <v>76</v>
      </c>
      <c r="E134" s="197" t="s">
        <v>143</v>
      </c>
      <c r="F134" s="197" t="s">
        <v>144</v>
      </c>
      <c r="G134" s="195"/>
      <c r="H134" s="195"/>
      <c r="I134" s="198"/>
      <c r="J134" s="199">
        <f>BK134</f>
        <v>0</v>
      </c>
      <c r="K134" s="195"/>
      <c r="L134" s="200"/>
      <c r="M134" s="201"/>
      <c r="N134" s="202"/>
      <c r="O134" s="202"/>
      <c r="P134" s="203">
        <f>P135+P146+P151+P201+P267+P278</f>
        <v>0</v>
      </c>
      <c r="Q134" s="202"/>
      <c r="R134" s="203">
        <f>R135+R146+R151+R201+R267+R278</f>
        <v>16.465764660000001</v>
      </c>
      <c r="S134" s="202"/>
      <c r="T134" s="204">
        <f>T135+T146+T151+T201+T267+T278</f>
        <v>20.286193999999998</v>
      </c>
      <c r="AR134" s="205" t="s">
        <v>85</v>
      </c>
      <c r="AT134" s="206" t="s">
        <v>76</v>
      </c>
      <c r="AU134" s="206" t="s">
        <v>77</v>
      </c>
      <c r="AY134" s="205" t="s">
        <v>145</v>
      </c>
      <c r="BK134" s="207">
        <f>BK135+BK146+BK151+BK201+BK267+BK278</f>
        <v>0</v>
      </c>
    </row>
    <row r="135" spans="1:65" s="12" customFormat="1" ht="22.8" customHeight="1">
      <c r="B135" s="194"/>
      <c r="C135" s="195"/>
      <c r="D135" s="196" t="s">
        <v>76</v>
      </c>
      <c r="E135" s="208" t="s">
        <v>87</v>
      </c>
      <c r="F135" s="208" t="s">
        <v>146</v>
      </c>
      <c r="G135" s="195"/>
      <c r="H135" s="195"/>
      <c r="I135" s="198"/>
      <c r="J135" s="209">
        <f>BK135</f>
        <v>0</v>
      </c>
      <c r="K135" s="195"/>
      <c r="L135" s="200"/>
      <c r="M135" s="201"/>
      <c r="N135" s="202"/>
      <c r="O135" s="202"/>
      <c r="P135" s="203">
        <f>SUM(P136:P145)</f>
        <v>0</v>
      </c>
      <c r="Q135" s="202"/>
      <c r="R135" s="203">
        <f>SUM(R136:R145)</f>
        <v>0.26071046000000003</v>
      </c>
      <c r="S135" s="202"/>
      <c r="T135" s="204">
        <f>SUM(T136:T145)</f>
        <v>0</v>
      </c>
      <c r="AR135" s="205" t="s">
        <v>85</v>
      </c>
      <c r="AT135" s="206" t="s">
        <v>76</v>
      </c>
      <c r="AU135" s="206" t="s">
        <v>85</v>
      </c>
      <c r="AY135" s="205" t="s">
        <v>145</v>
      </c>
      <c r="BK135" s="207">
        <f>SUM(BK136:BK145)</f>
        <v>0</v>
      </c>
    </row>
    <row r="136" spans="1:65" s="2" customFormat="1" ht="14.4" customHeight="1">
      <c r="A136" s="35"/>
      <c r="B136" s="36"/>
      <c r="C136" s="210" t="s">
        <v>85</v>
      </c>
      <c r="D136" s="210" t="s">
        <v>147</v>
      </c>
      <c r="E136" s="211" t="s">
        <v>148</v>
      </c>
      <c r="F136" s="212" t="s">
        <v>149</v>
      </c>
      <c r="G136" s="213" t="s">
        <v>150</v>
      </c>
      <c r="H136" s="214">
        <v>0.104</v>
      </c>
      <c r="I136" s="215"/>
      <c r="J136" s="216">
        <f>ROUND(I136*H136,2)</f>
        <v>0</v>
      </c>
      <c r="K136" s="217"/>
      <c r="L136" s="40"/>
      <c r="M136" s="218" t="s">
        <v>1</v>
      </c>
      <c r="N136" s="219" t="s">
        <v>42</v>
      </c>
      <c r="O136" s="72"/>
      <c r="P136" s="220">
        <f>O136*H136</f>
        <v>0</v>
      </c>
      <c r="Q136" s="220">
        <v>2.45329</v>
      </c>
      <c r="R136" s="220">
        <f>Q136*H136</f>
        <v>0.25514216000000001</v>
      </c>
      <c r="S136" s="220">
        <v>0</v>
      </c>
      <c r="T136" s="22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2" t="s">
        <v>151</v>
      </c>
      <c r="AT136" s="222" t="s">
        <v>147</v>
      </c>
      <c r="AU136" s="222" t="s">
        <v>87</v>
      </c>
      <c r="AY136" s="18" t="s">
        <v>145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8" t="s">
        <v>85</v>
      </c>
      <c r="BK136" s="223">
        <f>ROUND(I136*H136,2)</f>
        <v>0</v>
      </c>
      <c r="BL136" s="18" t="s">
        <v>151</v>
      </c>
      <c r="BM136" s="222" t="s">
        <v>152</v>
      </c>
    </row>
    <row r="137" spans="1:65" s="13" customFormat="1" ht="10.199999999999999">
      <c r="B137" s="224"/>
      <c r="C137" s="225"/>
      <c r="D137" s="226" t="s">
        <v>153</v>
      </c>
      <c r="E137" s="227" t="s">
        <v>1</v>
      </c>
      <c r="F137" s="228" t="s">
        <v>154</v>
      </c>
      <c r="G137" s="225"/>
      <c r="H137" s="227" t="s">
        <v>1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AT137" s="234" t="s">
        <v>153</v>
      </c>
      <c r="AU137" s="234" t="s">
        <v>87</v>
      </c>
      <c r="AV137" s="13" t="s">
        <v>85</v>
      </c>
      <c r="AW137" s="13" t="s">
        <v>32</v>
      </c>
      <c r="AX137" s="13" t="s">
        <v>77</v>
      </c>
      <c r="AY137" s="234" t="s">
        <v>145</v>
      </c>
    </row>
    <row r="138" spans="1:65" s="14" customFormat="1" ht="10.199999999999999">
      <c r="B138" s="235"/>
      <c r="C138" s="236"/>
      <c r="D138" s="226" t="s">
        <v>153</v>
      </c>
      <c r="E138" s="237" t="s">
        <v>1</v>
      </c>
      <c r="F138" s="238" t="s">
        <v>155</v>
      </c>
      <c r="G138" s="236"/>
      <c r="H138" s="239">
        <v>8.1000000000000003E-2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AT138" s="245" t="s">
        <v>153</v>
      </c>
      <c r="AU138" s="245" t="s">
        <v>87</v>
      </c>
      <c r="AV138" s="14" t="s">
        <v>87</v>
      </c>
      <c r="AW138" s="14" t="s">
        <v>32</v>
      </c>
      <c r="AX138" s="14" t="s">
        <v>77</v>
      </c>
      <c r="AY138" s="245" t="s">
        <v>145</v>
      </c>
    </row>
    <row r="139" spans="1:65" s="14" customFormat="1" ht="10.199999999999999">
      <c r="B139" s="235"/>
      <c r="C139" s="236"/>
      <c r="D139" s="226" t="s">
        <v>153</v>
      </c>
      <c r="E139" s="237" t="s">
        <v>1</v>
      </c>
      <c r="F139" s="238" t="s">
        <v>156</v>
      </c>
      <c r="G139" s="236"/>
      <c r="H139" s="239">
        <v>2.3E-2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AT139" s="245" t="s">
        <v>153</v>
      </c>
      <c r="AU139" s="245" t="s">
        <v>87</v>
      </c>
      <c r="AV139" s="14" t="s">
        <v>87</v>
      </c>
      <c r="AW139" s="14" t="s">
        <v>32</v>
      </c>
      <c r="AX139" s="14" t="s">
        <v>77</v>
      </c>
      <c r="AY139" s="245" t="s">
        <v>145</v>
      </c>
    </row>
    <row r="140" spans="1:65" s="15" customFormat="1" ht="10.199999999999999">
      <c r="B140" s="246"/>
      <c r="C140" s="247"/>
      <c r="D140" s="226" t="s">
        <v>153</v>
      </c>
      <c r="E140" s="248" t="s">
        <v>1</v>
      </c>
      <c r="F140" s="249" t="s">
        <v>157</v>
      </c>
      <c r="G140" s="247"/>
      <c r="H140" s="250">
        <v>0.10400000000000001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AT140" s="256" t="s">
        <v>153</v>
      </c>
      <c r="AU140" s="256" t="s">
        <v>87</v>
      </c>
      <c r="AV140" s="15" t="s">
        <v>151</v>
      </c>
      <c r="AW140" s="15" t="s">
        <v>32</v>
      </c>
      <c r="AX140" s="15" t="s">
        <v>85</v>
      </c>
      <c r="AY140" s="256" t="s">
        <v>145</v>
      </c>
    </row>
    <row r="141" spans="1:65" s="2" customFormat="1" ht="14.4" customHeight="1">
      <c r="A141" s="35"/>
      <c r="B141" s="36"/>
      <c r="C141" s="210" t="s">
        <v>87</v>
      </c>
      <c r="D141" s="210" t="s">
        <v>147</v>
      </c>
      <c r="E141" s="211" t="s">
        <v>158</v>
      </c>
      <c r="F141" s="212" t="s">
        <v>159</v>
      </c>
      <c r="G141" s="213" t="s">
        <v>160</v>
      </c>
      <c r="H141" s="214">
        <v>2.0699999999999998</v>
      </c>
      <c r="I141" s="215"/>
      <c r="J141" s="216">
        <f>ROUND(I141*H141,2)</f>
        <v>0</v>
      </c>
      <c r="K141" s="217"/>
      <c r="L141" s="40"/>
      <c r="M141" s="218" t="s">
        <v>1</v>
      </c>
      <c r="N141" s="219" t="s">
        <v>42</v>
      </c>
      <c r="O141" s="72"/>
      <c r="P141" s="220">
        <f>O141*H141</f>
        <v>0</v>
      </c>
      <c r="Q141" s="220">
        <v>2.6900000000000001E-3</v>
      </c>
      <c r="R141" s="220">
        <f>Q141*H141</f>
        <v>5.5683E-3</v>
      </c>
      <c r="S141" s="220">
        <v>0</v>
      </c>
      <c r="T141" s="22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2" t="s">
        <v>151</v>
      </c>
      <c r="AT141" s="222" t="s">
        <v>147</v>
      </c>
      <c r="AU141" s="222" t="s">
        <v>87</v>
      </c>
      <c r="AY141" s="18" t="s">
        <v>145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8" t="s">
        <v>85</v>
      </c>
      <c r="BK141" s="223">
        <f>ROUND(I141*H141,2)</f>
        <v>0</v>
      </c>
      <c r="BL141" s="18" t="s">
        <v>151</v>
      </c>
      <c r="BM141" s="222" t="s">
        <v>161</v>
      </c>
    </row>
    <row r="142" spans="1:65" s="14" customFormat="1" ht="10.199999999999999">
      <c r="B142" s="235"/>
      <c r="C142" s="236"/>
      <c r="D142" s="226" t="s">
        <v>153</v>
      </c>
      <c r="E142" s="237" t="s">
        <v>1</v>
      </c>
      <c r="F142" s="238" t="s">
        <v>162</v>
      </c>
      <c r="G142" s="236"/>
      <c r="H142" s="239">
        <v>1.62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AT142" s="245" t="s">
        <v>153</v>
      </c>
      <c r="AU142" s="245" t="s">
        <v>87</v>
      </c>
      <c r="AV142" s="14" t="s">
        <v>87</v>
      </c>
      <c r="AW142" s="14" t="s">
        <v>32</v>
      </c>
      <c r="AX142" s="14" t="s">
        <v>77</v>
      </c>
      <c r="AY142" s="245" t="s">
        <v>145</v>
      </c>
    </row>
    <row r="143" spans="1:65" s="14" customFormat="1" ht="10.199999999999999">
      <c r="B143" s="235"/>
      <c r="C143" s="236"/>
      <c r="D143" s="226" t="s">
        <v>153</v>
      </c>
      <c r="E143" s="237" t="s">
        <v>1</v>
      </c>
      <c r="F143" s="238" t="s">
        <v>163</v>
      </c>
      <c r="G143" s="236"/>
      <c r="H143" s="239">
        <v>0.45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AT143" s="245" t="s">
        <v>153</v>
      </c>
      <c r="AU143" s="245" t="s">
        <v>87</v>
      </c>
      <c r="AV143" s="14" t="s">
        <v>87</v>
      </c>
      <c r="AW143" s="14" t="s">
        <v>32</v>
      </c>
      <c r="AX143" s="14" t="s">
        <v>77</v>
      </c>
      <c r="AY143" s="245" t="s">
        <v>145</v>
      </c>
    </row>
    <row r="144" spans="1:65" s="15" customFormat="1" ht="10.199999999999999">
      <c r="B144" s="246"/>
      <c r="C144" s="247"/>
      <c r="D144" s="226" t="s">
        <v>153</v>
      </c>
      <c r="E144" s="248" t="s">
        <v>1</v>
      </c>
      <c r="F144" s="249" t="s">
        <v>157</v>
      </c>
      <c r="G144" s="247"/>
      <c r="H144" s="250">
        <v>2.0700000000000003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AT144" s="256" t="s">
        <v>153</v>
      </c>
      <c r="AU144" s="256" t="s">
        <v>87</v>
      </c>
      <c r="AV144" s="15" t="s">
        <v>151</v>
      </c>
      <c r="AW144" s="15" t="s">
        <v>32</v>
      </c>
      <c r="AX144" s="15" t="s">
        <v>85</v>
      </c>
      <c r="AY144" s="256" t="s">
        <v>145</v>
      </c>
    </row>
    <row r="145" spans="1:65" s="2" customFormat="1" ht="19.8" customHeight="1">
      <c r="A145" s="35"/>
      <c r="B145" s="36"/>
      <c r="C145" s="210" t="s">
        <v>164</v>
      </c>
      <c r="D145" s="210" t="s">
        <v>147</v>
      </c>
      <c r="E145" s="211" t="s">
        <v>165</v>
      </c>
      <c r="F145" s="212" t="s">
        <v>166</v>
      </c>
      <c r="G145" s="213" t="s">
        <v>160</v>
      </c>
      <c r="H145" s="214">
        <v>2.0699999999999998</v>
      </c>
      <c r="I145" s="215"/>
      <c r="J145" s="216">
        <f>ROUND(I145*H145,2)</f>
        <v>0</v>
      </c>
      <c r="K145" s="217"/>
      <c r="L145" s="40"/>
      <c r="M145" s="218" t="s">
        <v>1</v>
      </c>
      <c r="N145" s="219" t="s">
        <v>42</v>
      </c>
      <c r="O145" s="72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2" t="s">
        <v>151</v>
      </c>
      <c r="AT145" s="222" t="s">
        <v>147</v>
      </c>
      <c r="AU145" s="222" t="s">
        <v>87</v>
      </c>
      <c r="AY145" s="18" t="s">
        <v>145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8" t="s">
        <v>85</v>
      </c>
      <c r="BK145" s="223">
        <f>ROUND(I145*H145,2)</f>
        <v>0</v>
      </c>
      <c r="BL145" s="18" t="s">
        <v>151</v>
      </c>
      <c r="BM145" s="222" t="s">
        <v>167</v>
      </c>
    </row>
    <row r="146" spans="1:65" s="12" customFormat="1" ht="22.8" customHeight="1">
      <c r="B146" s="194"/>
      <c r="C146" s="195"/>
      <c r="D146" s="196" t="s">
        <v>76</v>
      </c>
      <c r="E146" s="208" t="s">
        <v>164</v>
      </c>
      <c r="F146" s="208" t="s">
        <v>168</v>
      </c>
      <c r="G146" s="195"/>
      <c r="H146" s="195"/>
      <c r="I146" s="198"/>
      <c r="J146" s="209">
        <f>BK146</f>
        <v>0</v>
      </c>
      <c r="K146" s="195"/>
      <c r="L146" s="200"/>
      <c r="M146" s="201"/>
      <c r="N146" s="202"/>
      <c r="O146" s="202"/>
      <c r="P146" s="203">
        <f>SUM(P147:P150)</f>
        <v>0</v>
      </c>
      <c r="Q146" s="202"/>
      <c r="R146" s="203">
        <f>SUM(R147:R150)</f>
        <v>0.39171</v>
      </c>
      <c r="S146" s="202"/>
      <c r="T146" s="204">
        <f>SUM(T147:T150)</f>
        <v>0</v>
      </c>
      <c r="AR146" s="205" t="s">
        <v>85</v>
      </c>
      <c r="AT146" s="206" t="s">
        <v>76</v>
      </c>
      <c r="AU146" s="206" t="s">
        <v>85</v>
      </c>
      <c r="AY146" s="205" t="s">
        <v>145</v>
      </c>
      <c r="BK146" s="207">
        <f>SUM(BK147:BK150)</f>
        <v>0</v>
      </c>
    </row>
    <row r="147" spans="1:65" s="2" customFormat="1" ht="30" customHeight="1">
      <c r="A147" s="35"/>
      <c r="B147" s="36"/>
      <c r="C147" s="210" t="s">
        <v>151</v>
      </c>
      <c r="D147" s="210" t="s">
        <v>147</v>
      </c>
      <c r="E147" s="211" t="s">
        <v>169</v>
      </c>
      <c r="F147" s="212" t="s">
        <v>170</v>
      </c>
      <c r="G147" s="213" t="s">
        <v>171</v>
      </c>
      <c r="H147" s="214">
        <v>1</v>
      </c>
      <c r="I147" s="215"/>
      <c r="J147" s="216">
        <f>ROUND(I147*H147,2)</f>
        <v>0</v>
      </c>
      <c r="K147" s="217"/>
      <c r="L147" s="40"/>
      <c r="M147" s="218" t="s">
        <v>1</v>
      </c>
      <c r="N147" s="219" t="s">
        <v>42</v>
      </c>
      <c r="O147" s="72"/>
      <c r="P147" s="220">
        <f>O147*H147</f>
        <v>0</v>
      </c>
      <c r="Q147" s="220">
        <v>2.49E-3</v>
      </c>
      <c r="R147" s="220">
        <f>Q147*H147</f>
        <v>2.49E-3</v>
      </c>
      <c r="S147" s="220">
        <v>0</v>
      </c>
      <c r="T147" s="22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2" t="s">
        <v>151</v>
      </c>
      <c r="AT147" s="222" t="s">
        <v>147</v>
      </c>
      <c r="AU147" s="222" t="s">
        <v>87</v>
      </c>
      <c r="AY147" s="18" t="s">
        <v>145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8" t="s">
        <v>85</v>
      </c>
      <c r="BK147" s="223">
        <f>ROUND(I147*H147,2)</f>
        <v>0</v>
      </c>
      <c r="BL147" s="18" t="s">
        <v>151</v>
      </c>
      <c r="BM147" s="222" t="s">
        <v>172</v>
      </c>
    </row>
    <row r="148" spans="1:65" s="2" customFormat="1" ht="30" customHeight="1">
      <c r="A148" s="35"/>
      <c r="B148" s="36"/>
      <c r="C148" s="210" t="s">
        <v>173</v>
      </c>
      <c r="D148" s="210" t="s">
        <v>147</v>
      </c>
      <c r="E148" s="211" t="s">
        <v>174</v>
      </c>
      <c r="F148" s="212" t="s">
        <v>175</v>
      </c>
      <c r="G148" s="213" t="s">
        <v>171</v>
      </c>
      <c r="H148" s="214">
        <v>2</v>
      </c>
      <c r="I148" s="215"/>
      <c r="J148" s="216">
        <f>ROUND(I148*H148,2)</f>
        <v>0</v>
      </c>
      <c r="K148" s="217"/>
      <c r="L148" s="40"/>
      <c r="M148" s="218" t="s">
        <v>1</v>
      </c>
      <c r="N148" s="219" t="s">
        <v>42</v>
      </c>
      <c r="O148" s="72"/>
      <c r="P148" s="220">
        <f>O148*H148</f>
        <v>0</v>
      </c>
      <c r="Q148" s="220">
        <v>2.3910000000000001E-2</v>
      </c>
      <c r="R148" s="220">
        <f>Q148*H148</f>
        <v>4.7820000000000001E-2</v>
      </c>
      <c r="S148" s="220">
        <v>0</v>
      </c>
      <c r="T148" s="22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2" t="s">
        <v>151</v>
      </c>
      <c r="AT148" s="222" t="s">
        <v>147</v>
      </c>
      <c r="AU148" s="222" t="s">
        <v>87</v>
      </c>
      <c r="AY148" s="18" t="s">
        <v>145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8" t="s">
        <v>85</v>
      </c>
      <c r="BK148" s="223">
        <f>ROUND(I148*H148,2)</f>
        <v>0</v>
      </c>
      <c r="BL148" s="18" t="s">
        <v>151</v>
      </c>
      <c r="BM148" s="222" t="s">
        <v>176</v>
      </c>
    </row>
    <row r="149" spans="1:65" s="2" customFormat="1" ht="30" customHeight="1">
      <c r="A149" s="35"/>
      <c r="B149" s="36"/>
      <c r="C149" s="210" t="s">
        <v>177</v>
      </c>
      <c r="D149" s="210" t="s">
        <v>147</v>
      </c>
      <c r="E149" s="211" t="s">
        <v>178</v>
      </c>
      <c r="F149" s="212" t="s">
        <v>179</v>
      </c>
      <c r="G149" s="213" t="s">
        <v>171</v>
      </c>
      <c r="H149" s="214">
        <v>2</v>
      </c>
      <c r="I149" s="215"/>
      <c r="J149" s="216">
        <f>ROUND(I149*H149,2)</f>
        <v>0</v>
      </c>
      <c r="K149" s="217"/>
      <c r="L149" s="40"/>
      <c r="M149" s="218" t="s">
        <v>1</v>
      </c>
      <c r="N149" s="219" t="s">
        <v>42</v>
      </c>
      <c r="O149" s="72"/>
      <c r="P149" s="220">
        <f>O149*H149</f>
        <v>0</v>
      </c>
      <c r="Q149" s="220">
        <v>4.6940000000000003E-2</v>
      </c>
      <c r="R149" s="220">
        <f>Q149*H149</f>
        <v>9.3880000000000005E-2</v>
      </c>
      <c r="S149" s="220">
        <v>0</v>
      </c>
      <c r="T149" s="22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2" t="s">
        <v>151</v>
      </c>
      <c r="AT149" s="222" t="s">
        <v>147</v>
      </c>
      <c r="AU149" s="222" t="s">
        <v>87</v>
      </c>
      <c r="AY149" s="18" t="s">
        <v>145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8" t="s">
        <v>85</v>
      </c>
      <c r="BK149" s="223">
        <f>ROUND(I149*H149,2)</f>
        <v>0</v>
      </c>
      <c r="BL149" s="18" t="s">
        <v>151</v>
      </c>
      <c r="BM149" s="222" t="s">
        <v>180</v>
      </c>
    </row>
    <row r="150" spans="1:65" s="2" customFormat="1" ht="19.8" customHeight="1">
      <c r="A150" s="35"/>
      <c r="B150" s="36"/>
      <c r="C150" s="210" t="s">
        <v>181</v>
      </c>
      <c r="D150" s="210" t="s">
        <v>147</v>
      </c>
      <c r="E150" s="211" t="s">
        <v>182</v>
      </c>
      <c r="F150" s="212" t="s">
        <v>183</v>
      </c>
      <c r="G150" s="213" t="s">
        <v>160</v>
      </c>
      <c r="H150" s="214">
        <v>28</v>
      </c>
      <c r="I150" s="215"/>
      <c r="J150" s="216">
        <f>ROUND(I150*H150,2)</f>
        <v>0</v>
      </c>
      <c r="K150" s="217"/>
      <c r="L150" s="40"/>
      <c r="M150" s="218" t="s">
        <v>1</v>
      </c>
      <c r="N150" s="219" t="s">
        <v>42</v>
      </c>
      <c r="O150" s="72"/>
      <c r="P150" s="220">
        <f>O150*H150</f>
        <v>0</v>
      </c>
      <c r="Q150" s="220">
        <v>8.8400000000000006E-3</v>
      </c>
      <c r="R150" s="220">
        <f>Q150*H150</f>
        <v>0.24752000000000002</v>
      </c>
      <c r="S150" s="220">
        <v>0</v>
      </c>
      <c r="T150" s="22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2" t="s">
        <v>151</v>
      </c>
      <c r="AT150" s="222" t="s">
        <v>147</v>
      </c>
      <c r="AU150" s="222" t="s">
        <v>87</v>
      </c>
      <c r="AY150" s="18" t="s">
        <v>145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8" t="s">
        <v>85</v>
      </c>
      <c r="BK150" s="223">
        <f>ROUND(I150*H150,2)</f>
        <v>0</v>
      </c>
      <c r="BL150" s="18" t="s">
        <v>151</v>
      </c>
      <c r="BM150" s="222" t="s">
        <v>184</v>
      </c>
    </row>
    <row r="151" spans="1:65" s="12" customFormat="1" ht="22.8" customHeight="1">
      <c r="B151" s="194"/>
      <c r="C151" s="195"/>
      <c r="D151" s="196" t="s">
        <v>76</v>
      </c>
      <c r="E151" s="208" t="s">
        <v>177</v>
      </c>
      <c r="F151" s="208" t="s">
        <v>185</v>
      </c>
      <c r="G151" s="195"/>
      <c r="H151" s="195"/>
      <c r="I151" s="198"/>
      <c r="J151" s="209">
        <f>BK151</f>
        <v>0</v>
      </c>
      <c r="K151" s="195"/>
      <c r="L151" s="200"/>
      <c r="M151" s="201"/>
      <c r="N151" s="202"/>
      <c r="O151" s="202"/>
      <c r="P151" s="203">
        <f>SUM(P152:P200)</f>
        <v>0</v>
      </c>
      <c r="Q151" s="202"/>
      <c r="R151" s="203">
        <f>SUM(R152:R200)</f>
        <v>15.226614200000002</v>
      </c>
      <c r="S151" s="202"/>
      <c r="T151" s="204">
        <f>SUM(T152:T200)</f>
        <v>0</v>
      </c>
      <c r="AR151" s="205" t="s">
        <v>85</v>
      </c>
      <c r="AT151" s="206" t="s">
        <v>76</v>
      </c>
      <c r="AU151" s="206" t="s">
        <v>85</v>
      </c>
      <c r="AY151" s="205" t="s">
        <v>145</v>
      </c>
      <c r="BK151" s="207">
        <f>SUM(BK152:BK200)</f>
        <v>0</v>
      </c>
    </row>
    <row r="152" spans="1:65" s="2" customFormat="1" ht="19.8" customHeight="1">
      <c r="A152" s="35"/>
      <c r="B152" s="36"/>
      <c r="C152" s="210" t="s">
        <v>186</v>
      </c>
      <c r="D152" s="210" t="s">
        <v>147</v>
      </c>
      <c r="E152" s="211" t="s">
        <v>187</v>
      </c>
      <c r="F152" s="212" t="s">
        <v>188</v>
      </c>
      <c r="G152" s="213" t="s">
        <v>160</v>
      </c>
      <c r="H152" s="214">
        <v>14</v>
      </c>
      <c r="I152" s="215"/>
      <c r="J152" s="216">
        <f>ROUND(I152*H152,2)</f>
        <v>0</v>
      </c>
      <c r="K152" s="217"/>
      <c r="L152" s="40"/>
      <c r="M152" s="218" t="s">
        <v>1</v>
      </c>
      <c r="N152" s="219" t="s">
        <v>42</v>
      </c>
      <c r="O152" s="72"/>
      <c r="P152" s="220">
        <f>O152*H152</f>
        <v>0</v>
      </c>
      <c r="Q152" s="220">
        <v>3.0000000000000001E-3</v>
      </c>
      <c r="R152" s="220">
        <f>Q152*H152</f>
        <v>4.2000000000000003E-2</v>
      </c>
      <c r="S152" s="220">
        <v>0</v>
      </c>
      <c r="T152" s="22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2" t="s">
        <v>151</v>
      </c>
      <c r="AT152" s="222" t="s">
        <v>147</v>
      </c>
      <c r="AU152" s="222" t="s">
        <v>87</v>
      </c>
      <c r="AY152" s="18" t="s">
        <v>145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8" t="s">
        <v>85</v>
      </c>
      <c r="BK152" s="223">
        <f>ROUND(I152*H152,2)</f>
        <v>0</v>
      </c>
      <c r="BL152" s="18" t="s">
        <v>151</v>
      </c>
      <c r="BM152" s="222" t="s">
        <v>189</v>
      </c>
    </row>
    <row r="153" spans="1:65" s="14" customFormat="1" ht="10.199999999999999">
      <c r="B153" s="235"/>
      <c r="C153" s="236"/>
      <c r="D153" s="226" t="s">
        <v>153</v>
      </c>
      <c r="E153" s="237" t="s">
        <v>1</v>
      </c>
      <c r="F153" s="238" t="s">
        <v>190</v>
      </c>
      <c r="G153" s="236"/>
      <c r="H153" s="239">
        <v>14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AT153" s="245" t="s">
        <v>153</v>
      </c>
      <c r="AU153" s="245" t="s">
        <v>87</v>
      </c>
      <c r="AV153" s="14" t="s">
        <v>87</v>
      </c>
      <c r="AW153" s="14" t="s">
        <v>32</v>
      </c>
      <c r="AX153" s="14" t="s">
        <v>85</v>
      </c>
      <c r="AY153" s="245" t="s">
        <v>145</v>
      </c>
    </row>
    <row r="154" spans="1:65" s="2" customFormat="1" ht="19.8" customHeight="1">
      <c r="A154" s="35"/>
      <c r="B154" s="36"/>
      <c r="C154" s="210" t="s">
        <v>191</v>
      </c>
      <c r="D154" s="210" t="s">
        <v>147</v>
      </c>
      <c r="E154" s="211" t="s">
        <v>192</v>
      </c>
      <c r="F154" s="212" t="s">
        <v>193</v>
      </c>
      <c r="G154" s="213" t="s">
        <v>160</v>
      </c>
      <c r="H154" s="214">
        <v>327.5</v>
      </c>
      <c r="I154" s="215"/>
      <c r="J154" s="216">
        <f>ROUND(I154*H154,2)</f>
        <v>0</v>
      </c>
      <c r="K154" s="217"/>
      <c r="L154" s="40"/>
      <c r="M154" s="218" t="s">
        <v>1</v>
      </c>
      <c r="N154" s="219" t="s">
        <v>42</v>
      </c>
      <c r="O154" s="72"/>
      <c r="P154" s="220">
        <f>O154*H154</f>
        <v>0</v>
      </c>
      <c r="Q154" s="220">
        <v>7.3499999999999998E-3</v>
      </c>
      <c r="R154" s="220">
        <f>Q154*H154</f>
        <v>2.4071249999999997</v>
      </c>
      <c r="S154" s="220">
        <v>0</v>
      </c>
      <c r="T154" s="22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2" t="s">
        <v>151</v>
      </c>
      <c r="AT154" s="222" t="s">
        <v>147</v>
      </c>
      <c r="AU154" s="222" t="s">
        <v>87</v>
      </c>
      <c r="AY154" s="18" t="s">
        <v>145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8" t="s">
        <v>85</v>
      </c>
      <c r="BK154" s="223">
        <f>ROUND(I154*H154,2)</f>
        <v>0</v>
      </c>
      <c r="BL154" s="18" t="s">
        <v>151</v>
      </c>
      <c r="BM154" s="222" t="s">
        <v>194</v>
      </c>
    </row>
    <row r="155" spans="1:65" s="13" customFormat="1" ht="10.199999999999999">
      <c r="B155" s="224"/>
      <c r="C155" s="225"/>
      <c r="D155" s="226" t="s">
        <v>153</v>
      </c>
      <c r="E155" s="227" t="s">
        <v>1</v>
      </c>
      <c r="F155" s="228" t="s">
        <v>195</v>
      </c>
      <c r="G155" s="225"/>
      <c r="H155" s="227" t="s">
        <v>1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AT155" s="234" t="s">
        <v>153</v>
      </c>
      <c r="AU155" s="234" t="s">
        <v>87</v>
      </c>
      <c r="AV155" s="13" t="s">
        <v>85</v>
      </c>
      <c r="AW155" s="13" t="s">
        <v>32</v>
      </c>
      <c r="AX155" s="13" t="s">
        <v>77</v>
      </c>
      <c r="AY155" s="234" t="s">
        <v>145</v>
      </c>
    </row>
    <row r="156" spans="1:65" s="13" customFormat="1" ht="10.199999999999999">
      <c r="B156" s="224"/>
      <c r="C156" s="225"/>
      <c r="D156" s="226" t="s">
        <v>153</v>
      </c>
      <c r="E156" s="227" t="s">
        <v>1</v>
      </c>
      <c r="F156" s="228" t="s">
        <v>196</v>
      </c>
      <c r="G156" s="225"/>
      <c r="H156" s="227" t="s">
        <v>1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AT156" s="234" t="s">
        <v>153</v>
      </c>
      <c r="AU156" s="234" t="s">
        <v>87</v>
      </c>
      <c r="AV156" s="13" t="s">
        <v>85</v>
      </c>
      <c r="AW156" s="13" t="s">
        <v>32</v>
      </c>
      <c r="AX156" s="13" t="s">
        <v>77</v>
      </c>
      <c r="AY156" s="234" t="s">
        <v>145</v>
      </c>
    </row>
    <row r="157" spans="1:65" s="13" customFormat="1" ht="10.199999999999999">
      <c r="B157" s="224"/>
      <c r="C157" s="225"/>
      <c r="D157" s="226" t="s">
        <v>153</v>
      </c>
      <c r="E157" s="227" t="s">
        <v>1</v>
      </c>
      <c r="F157" s="228" t="s">
        <v>197</v>
      </c>
      <c r="G157" s="225"/>
      <c r="H157" s="227" t="s">
        <v>1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AT157" s="234" t="s">
        <v>153</v>
      </c>
      <c r="AU157" s="234" t="s">
        <v>87</v>
      </c>
      <c r="AV157" s="13" t="s">
        <v>85</v>
      </c>
      <c r="AW157" s="13" t="s">
        <v>32</v>
      </c>
      <c r="AX157" s="13" t="s">
        <v>77</v>
      </c>
      <c r="AY157" s="234" t="s">
        <v>145</v>
      </c>
    </row>
    <row r="158" spans="1:65" s="14" customFormat="1" ht="10.199999999999999">
      <c r="B158" s="235"/>
      <c r="C158" s="236"/>
      <c r="D158" s="226" t="s">
        <v>153</v>
      </c>
      <c r="E158" s="237" t="s">
        <v>1</v>
      </c>
      <c r="F158" s="238" t="s">
        <v>198</v>
      </c>
      <c r="G158" s="236"/>
      <c r="H158" s="239">
        <v>145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AT158" s="245" t="s">
        <v>153</v>
      </c>
      <c r="AU158" s="245" t="s">
        <v>87</v>
      </c>
      <c r="AV158" s="14" t="s">
        <v>87</v>
      </c>
      <c r="AW158" s="14" t="s">
        <v>32</v>
      </c>
      <c r="AX158" s="14" t="s">
        <v>77</v>
      </c>
      <c r="AY158" s="245" t="s">
        <v>145</v>
      </c>
    </row>
    <row r="159" spans="1:65" s="14" customFormat="1" ht="10.199999999999999">
      <c r="B159" s="235"/>
      <c r="C159" s="236"/>
      <c r="D159" s="226" t="s">
        <v>153</v>
      </c>
      <c r="E159" s="237" t="s">
        <v>1</v>
      </c>
      <c r="F159" s="238" t="s">
        <v>199</v>
      </c>
      <c r="G159" s="236"/>
      <c r="H159" s="239">
        <v>173.6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AT159" s="245" t="s">
        <v>153</v>
      </c>
      <c r="AU159" s="245" t="s">
        <v>87</v>
      </c>
      <c r="AV159" s="14" t="s">
        <v>87</v>
      </c>
      <c r="AW159" s="14" t="s">
        <v>32</v>
      </c>
      <c r="AX159" s="14" t="s">
        <v>77</v>
      </c>
      <c r="AY159" s="245" t="s">
        <v>145</v>
      </c>
    </row>
    <row r="160" spans="1:65" s="14" customFormat="1" ht="10.199999999999999">
      <c r="B160" s="235"/>
      <c r="C160" s="236"/>
      <c r="D160" s="226" t="s">
        <v>153</v>
      </c>
      <c r="E160" s="237" t="s">
        <v>1</v>
      </c>
      <c r="F160" s="238" t="s">
        <v>200</v>
      </c>
      <c r="G160" s="236"/>
      <c r="H160" s="239">
        <v>8.9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AT160" s="245" t="s">
        <v>153</v>
      </c>
      <c r="AU160" s="245" t="s">
        <v>87</v>
      </c>
      <c r="AV160" s="14" t="s">
        <v>87</v>
      </c>
      <c r="AW160" s="14" t="s">
        <v>32</v>
      </c>
      <c r="AX160" s="14" t="s">
        <v>77</v>
      </c>
      <c r="AY160" s="245" t="s">
        <v>145</v>
      </c>
    </row>
    <row r="161" spans="1:65" s="15" customFormat="1" ht="10.199999999999999">
      <c r="B161" s="246"/>
      <c r="C161" s="247"/>
      <c r="D161" s="226" t="s">
        <v>153</v>
      </c>
      <c r="E161" s="248" t="s">
        <v>1</v>
      </c>
      <c r="F161" s="249" t="s">
        <v>157</v>
      </c>
      <c r="G161" s="247"/>
      <c r="H161" s="250">
        <v>327.5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AT161" s="256" t="s">
        <v>153</v>
      </c>
      <c r="AU161" s="256" t="s">
        <v>87</v>
      </c>
      <c r="AV161" s="15" t="s">
        <v>151</v>
      </c>
      <c r="AW161" s="15" t="s">
        <v>32</v>
      </c>
      <c r="AX161" s="15" t="s">
        <v>85</v>
      </c>
      <c r="AY161" s="256" t="s">
        <v>145</v>
      </c>
    </row>
    <row r="162" spans="1:65" s="2" customFormat="1" ht="19.8" customHeight="1">
      <c r="A162" s="35"/>
      <c r="B162" s="36"/>
      <c r="C162" s="210" t="s">
        <v>201</v>
      </c>
      <c r="D162" s="210" t="s">
        <v>147</v>
      </c>
      <c r="E162" s="211" t="s">
        <v>202</v>
      </c>
      <c r="F162" s="212" t="s">
        <v>203</v>
      </c>
      <c r="G162" s="213" t="s">
        <v>160</v>
      </c>
      <c r="H162" s="214">
        <v>6</v>
      </c>
      <c r="I162" s="215"/>
      <c r="J162" s="216">
        <f>ROUND(I162*H162,2)</f>
        <v>0</v>
      </c>
      <c r="K162" s="217"/>
      <c r="L162" s="40"/>
      <c r="M162" s="218" t="s">
        <v>1</v>
      </c>
      <c r="N162" s="219" t="s">
        <v>42</v>
      </c>
      <c r="O162" s="72"/>
      <c r="P162" s="220">
        <f>O162*H162</f>
        <v>0</v>
      </c>
      <c r="Q162" s="220">
        <v>0.04</v>
      </c>
      <c r="R162" s="220">
        <f>Q162*H162</f>
        <v>0.24</v>
      </c>
      <c r="S162" s="220">
        <v>0</v>
      </c>
      <c r="T162" s="22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2" t="s">
        <v>151</v>
      </c>
      <c r="AT162" s="222" t="s">
        <v>147</v>
      </c>
      <c r="AU162" s="222" t="s">
        <v>87</v>
      </c>
      <c r="AY162" s="18" t="s">
        <v>145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8" t="s">
        <v>85</v>
      </c>
      <c r="BK162" s="223">
        <f>ROUND(I162*H162,2)</f>
        <v>0</v>
      </c>
      <c r="BL162" s="18" t="s">
        <v>151</v>
      </c>
      <c r="BM162" s="222" t="s">
        <v>204</v>
      </c>
    </row>
    <row r="163" spans="1:65" s="14" customFormat="1" ht="10.199999999999999">
      <c r="B163" s="235"/>
      <c r="C163" s="236"/>
      <c r="D163" s="226" t="s">
        <v>153</v>
      </c>
      <c r="E163" s="237" t="s">
        <v>1</v>
      </c>
      <c r="F163" s="238" t="s">
        <v>205</v>
      </c>
      <c r="G163" s="236"/>
      <c r="H163" s="239">
        <v>6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AT163" s="245" t="s">
        <v>153</v>
      </c>
      <c r="AU163" s="245" t="s">
        <v>87</v>
      </c>
      <c r="AV163" s="14" t="s">
        <v>87</v>
      </c>
      <c r="AW163" s="14" t="s">
        <v>32</v>
      </c>
      <c r="AX163" s="14" t="s">
        <v>85</v>
      </c>
      <c r="AY163" s="245" t="s">
        <v>145</v>
      </c>
    </row>
    <row r="164" spans="1:65" s="2" customFormat="1" ht="19.8" customHeight="1">
      <c r="A164" s="35"/>
      <c r="B164" s="36"/>
      <c r="C164" s="210" t="s">
        <v>206</v>
      </c>
      <c r="D164" s="210" t="s">
        <v>147</v>
      </c>
      <c r="E164" s="211" t="s">
        <v>207</v>
      </c>
      <c r="F164" s="212" t="s">
        <v>208</v>
      </c>
      <c r="G164" s="213" t="s">
        <v>160</v>
      </c>
      <c r="H164" s="214">
        <v>240.7</v>
      </c>
      <c r="I164" s="215"/>
      <c r="J164" s="216">
        <f>ROUND(I164*H164,2)</f>
        <v>0</v>
      </c>
      <c r="K164" s="217"/>
      <c r="L164" s="40"/>
      <c r="M164" s="218" t="s">
        <v>1</v>
      </c>
      <c r="N164" s="219" t="s">
        <v>42</v>
      </c>
      <c r="O164" s="72"/>
      <c r="P164" s="220">
        <f>O164*H164</f>
        <v>0</v>
      </c>
      <c r="Q164" s="220">
        <v>4.3800000000000002E-3</v>
      </c>
      <c r="R164" s="220">
        <f>Q164*H164</f>
        <v>1.0542659999999999</v>
      </c>
      <c r="S164" s="220">
        <v>0</v>
      </c>
      <c r="T164" s="22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2" t="s">
        <v>151</v>
      </c>
      <c r="AT164" s="222" t="s">
        <v>147</v>
      </c>
      <c r="AU164" s="222" t="s">
        <v>87</v>
      </c>
      <c r="AY164" s="18" t="s">
        <v>145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8" t="s">
        <v>85</v>
      </c>
      <c r="BK164" s="223">
        <f>ROUND(I164*H164,2)</f>
        <v>0</v>
      </c>
      <c r="BL164" s="18" t="s">
        <v>151</v>
      </c>
      <c r="BM164" s="222" t="s">
        <v>209</v>
      </c>
    </row>
    <row r="165" spans="1:65" s="14" customFormat="1" ht="10.199999999999999">
      <c r="B165" s="235"/>
      <c r="C165" s="236"/>
      <c r="D165" s="226" t="s">
        <v>153</v>
      </c>
      <c r="E165" s="237" t="s">
        <v>1</v>
      </c>
      <c r="F165" s="238" t="s">
        <v>198</v>
      </c>
      <c r="G165" s="236"/>
      <c r="H165" s="239">
        <v>145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AT165" s="245" t="s">
        <v>153</v>
      </c>
      <c r="AU165" s="245" t="s">
        <v>87</v>
      </c>
      <c r="AV165" s="14" t="s">
        <v>87</v>
      </c>
      <c r="AW165" s="14" t="s">
        <v>32</v>
      </c>
      <c r="AX165" s="14" t="s">
        <v>77</v>
      </c>
      <c r="AY165" s="245" t="s">
        <v>145</v>
      </c>
    </row>
    <row r="166" spans="1:65" s="14" customFormat="1" ht="10.199999999999999">
      <c r="B166" s="235"/>
      <c r="C166" s="236"/>
      <c r="D166" s="226" t="s">
        <v>153</v>
      </c>
      <c r="E166" s="237" t="s">
        <v>1</v>
      </c>
      <c r="F166" s="238" t="s">
        <v>210</v>
      </c>
      <c r="G166" s="236"/>
      <c r="H166" s="239">
        <v>86.8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AT166" s="245" t="s">
        <v>153</v>
      </c>
      <c r="AU166" s="245" t="s">
        <v>87</v>
      </c>
      <c r="AV166" s="14" t="s">
        <v>87</v>
      </c>
      <c r="AW166" s="14" t="s">
        <v>32</v>
      </c>
      <c r="AX166" s="14" t="s">
        <v>77</v>
      </c>
      <c r="AY166" s="245" t="s">
        <v>145</v>
      </c>
    </row>
    <row r="167" spans="1:65" s="14" customFormat="1" ht="10.199999999999999">
      <c r="B167" s="235"/>
      <c r="C167" s="236"/>
      <c r="D167" s="226" t="s">
        <v>153</v>
      </c>
      <c r="E167" s="237" t="s">
        <v>1</v>
      </c>
      <c r="F167" s="238" t="s">
        <v>200</v>
      </c>
      <c r="G167" s="236"/>
      <c r="H167" s="239">
        <v>8.9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AT167" s="245" t="s">
        <v>153</v>
      </c>
      <c r="AU167" s="245" t="s">
        <v>87</v>
      </c>
      <c r="AV167" s="14" t="s">
        <v>87</v>
      </c>
      <c r="AW167" s="14" t="s">
        <v>32</v>
      </c>
      <c r="AX167" s="14" t="s">
        <v>77</v>
      </c>
      <c r="AY167" s="245" t="s">
        <v>145</v>
      </c>
    </row>
    <row r="168" spans="1:65" s="15" customFormat="1" ht="10.199999999999999">
      <c r="B168" s="246"/>
      <c r="C168" s="247"/>
      <c r="D168" s="226" t="s">
        <v>153</v>
      </c>
      <c r="E168" s="248" t="s">
        <v>1</v>
      </c>
      <c r="F168" s="249" t="s">
        <v>157</v>
      </c>
      <c r="G168" s="247"/>
      <c r="H168" s="250">
        <v>240.70000000000002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AT168" s="256" t="s">
        <v>153</v>
      </c>
      <c r="AU168" s="256" t="s">
        <v>87</v>
      </c>
      <c r="AV168" s="15" t="s">
        <v>151</v>
      </c>
      <c r="AW168" s="15" t="s">
        <v>32</v>
      </c>
      <c r="AX168" s="15" t="s">
        <v>85</v>
      </c>
      <c r="AY168" s="256" t="s">
        <v>145</v>
      </c>
    </row>
    <row r="169" spans="1:65" s="2" customFormat="1" ht="19.8" customHeight="1">
      <c r="A169" s="35"/>
      <c r="B169" s="36"/>
      <c r="C169" s="210" t="s">
        <v>211</v>
      </c>
      <c r="D169" s="210" t="s">
        <v>147</v>
      </c>
      <c r="E169" s="211" t="s">
        <v>212</v>
      </c>
      <c r="F169" s="212" t="s">
        <v>213</v>
      </c>
      <c r="G169" s="213" t="s">
        <v>160</v>
      </c>
      <c r="H169" s="214">
        <v>86.8</v>
      </c>
      <c r="I169" s="215"/>
      <c r="J169" s="216">
        <f>ROUND(I169*H169,2)</f>
        <v>0</v>
      </c>
      <c r="K169" s="217"/>
      <c r="L169" s="40"/>
      <c r="M169" s="218" t="s">
        <v>1</v>
      </c>
      <c r="N169" s="219" t="s">
        <v>42</v>
      </c>
      <c r="O169" s="72"/>
      <c r="P169" s="220">
        <f>O169*H169</f>
        <v>0</v>
      </c>
      <c r="Q169" s="220">
        <v>3.0000000000000001E-3</v>
      </c>
      <c r="R169" s="220">
        <f>Q169*H169</f>
        <v>0.26040000000000002</v>
      </c>
      <c r="S169" s="220">
        <v>0</v>
      </c>
      <c r="T169" s="22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2" t="s">
        <v>151</v>
      </c>
      <c r="AT169" s="222" t="s">
        <v>147</v>
      </c>
      <c r="AU169" s="222" t="s">
        <v>87</v>
      </c>
      <c r="AY169" s="18" t="s">
        <v>145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8" t="s">
        <v>85</v>
      </c>
      <c r="BK169" s="223">
        <f>ROUND(I169*H169,2)</f>
        <v>0</v>
      </c>
      <c r="BL169" s="18" t="s">
        <v>151</v>
      </c>
      <c r="BM169" s="222" t="s">
        <v>214</v>
      </c>
    </row>
    <row r="170" spans="1:65" s="14" customFormat="1" ht="10.199999999999999">
      <c r="B170" s="235"/>
      <c r="C170" s="236"/>
      <c r="D170" s="226" t="s">
        <v>153</v>
      </c>
      <c r="E170" s="237" t="s">
        <v>1</v>
      </c>
      <c r="F170" s="238" t="s">
        <v>210</v>
      </c>
      <c r="G170" s="236"/>
      <c r="H170" s="239">
        <v>86.8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AT170" s="245" t="s">
        <v>153</v>
      </c>
      <c r="AU170" s="245" t="s">
        <v>87</v>
      </c>
      <c r="AV170" s="14" t="s">
        <v>87</v>
      </c>
      <c r="AW170" s="14" t="s">
        <v>32</v>
      </c>
      <c r="AX170" s="14" t="s">
        <v>85</v>
      </c>
      <c r="AY170" s="245" t="s">
        <v>145</v>
      </c>
    </row>
    <row r="171" spans="1:65" s="2" customFormat="1" ht="19.8" customHeight="1">
      <c r="A171" s="35"/>
      <c r="B171" s="36"/>
      <c r="C171" s="210" t="s">
        <v>215</v>
      </c>
      <c r="D171" s="210" t="s">
        <v>147</v>
      </c>
      <c r="E171" s="211" t="s">
        <v>216</v>
      </c>
      <c r="F171" s="212" t="s">
        <v>217</v>
      </c>
      <c r="G171" s="213" t="s">
        <v>160</v>
      </c>
      <c r="H171" s="214">
        <v>153.9</v>
      </c>
      <c r="I171" s="215"/>
      <c r="J171" s="216">
        <f>ROUND(I171*H171,2)</f>
        <v>0</v>
      </c>
      <c r="K171" s="217"/>
      <c r="L171" s="40"/>
      <c r="M171" s="218" t="s">
        <v>1</v>
      </c>
      <c r="N171" s="219" t="s">
        <v>42</v>
      </c>
      <c r="O171" s="72"/>
      <c r="P171" s="220">
        <f>O171*H171</f>
        <v>0</v>
      </c>
      <c r="Q171" s="220">
        <v>2.1000000000000001E-2</v>
      </c>
      <c r="R171" s="220">
        <f>Q171*H171</f>
        <v>3.2319000000000004</v>
      </c>
      <c r="S171" s="220">
        <v>0</v>
      </c>
      <c r="T171" s="22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2" t="s">
        <v>151</v>
      </c>
      <c r="AT171" s="222" t="s">
        <v>147</v>
      </c>
      <c r="AU171" s="222" t="s">
        <v>87</v>
      </c>
      <c r="AY171" s="18" t="s">
        <v>145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8" t="s">
        <v>85</v>
      </c>
      <c r="BK171" s="223">
        <f>ROUND(I171*H171,2)</f>
        <v>0</v>
      </c>
      <c r="BL171" s="18" t="s">
        <v>151</v>
      </c>
      <c r="BM171" s="222" t="s">
        <v>218</v>
      </c>
    </row>
    <row r="172" spans="1:65" s="14" customFormat="1" ht="10.199999999999999">
      <c r="B172" s="235"/>
      <c r="C172" s="236"/>
      <c r="D172" s="226" t="s">
        <v>153</v>
      </c>
      <c r="E172" s="237" t="s">
        <v>1</v>
      </c>
      <c r="F172" s="238" t="s">
        <v>198</v>
      </c>
      <c r="G172" s="236"/>
      <c r="H172" s="239">
        <v>145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AT172" s="245" t="s">
        <v>153</v>
      </c>
      <c r="AU172" s="245" t="s">
        <v>87</v>
      </c>
      <c r="AV172" s="14" t="s">
        <v>87</v>
      </c>
      <c r="AW172" s="14" t="s">
        <v>32</v>
      </c>
      <c r="AX172" s="14" t="s">
        <v>77</v>
      </c>
      <c r="AY172" s="245" t="s">
        <v>145</v>
      </c>
    </row>
    <row r="173" spans="1:65" s="14" customFormat="1" ht="10.199999999999999">
      <c r="B173" s="235"/>
      <c r="C173" s="236"/>
      <c r="D173" s="226" t="s">
        <v>153</v>
      </c>
      <c r="E173" s="237" t="s">
        <v>1</v>
      </c>
      <c r="F173" s="238" t="s">
        <v>200</v>
      </c>
      <c r="G173" s="236"/>
      <c r="H173" s="239">
        <v>8.9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AT173" s="245" t="s">
        <v>153</v>
      </c>
      <c r="AU173" s="245" t="s">
        <v>87</v>
      </c>
      <c r="AV173" s="14" t="s">
        <v>87</v>
      </c>
      <c r="AW173" s="14" t="s">
        <v>32</v>
      </c>
      <c r="AX173" s="14" t="s">
        <v>77</v>
      </c>
      <c r="AY173" s="245" t="s">
        <v>145</v>
      </c>
    </row>
    <row r="174" spans="1:65" s="15" customFormat="1" ht="10.199999999999999">
      <c r="B174" s="246"/>
      <c r="C174" s="247"/>
      <c r="D174" s="226" t="s">
        <v>153</v>
      </c>
      <c r="E174" s="248" t="s">
        <v>1</v>
      </c>
      <c r="F174" s="249" t="s">
        <v>157</v>
      </c>
      <c r="G174" s="247"/>
      <c r="H174" s="250">
        <v>153.9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AT174" s="256" t="s">
        <v>153</v>
      </c>
      <c r="AU174" s="256" t="s">
        <v>87</v>
      </c>
      <c r="AV174" s="15" t="s">
        <v>151</v>
      </c>
      <c r="AW174" s="15" t="s">
        <v>32</v>
      </c>
      <c r="AX174" s="15" t="s">
        <v>85</v>
      </c>
      <c r="AY174" s="256" t="s">
        <v>145</v>
      </c>
    </row>
    <row r="175" spans="1:65" s="2" customFormat="1" ht="19.8" customHeight="1">
      <c r="A175" s="35"/>
      <c r="B175" s="36"/>
      <c r="C175" s="210" t="s">
        <v>219</v>
      </c>
      <c r="D175" s="210" t="s">
        <v>147</v>
      </c>
      <c r="E175" s="211" t="s">
        <v>220</v>
      </c>
      <c r="F175" s="212" t="s">
        <v>221</v>
      </c>
      <c r="G175" s="213" t="s">
        <v>160</v>
      </c>
      <c r="H175" s="214">
        <v>307.8</v>
      </c>
      <c r="I175" s="215"/>
      <c r="J175" s="216">
        <f>ROUND(I175*H175,2)</f>
        <v>0</v>
      </c>
      <c r="K175" s="217"/>
      <c r="L175" s="40"/>
      <c r="M175" s="218" t="s">
        <v>1</v>
      </c>
      <c r="N175" s="219" t="s">
        <v>42</v>
      </c>
      <c r="O175" s="72"/>
      <c r="P175" s="220">
        <f>O175*H175</f>
        <v>0</v>
      </c>
      <c r="Q175" s="220">
        <v>1.0500000000000001E-2</v>
      </c>
      <c r="R175" s="220">
        <f>Q175*H175</f>
        <v>3.2319000000000004</v>
      </c>
      <c r="S175" s="220">
        <v>0</v>
      </c>
      <c r="T175" s="221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2" t="s">
        <v>151</v>
      </c>
      <c r="AT175" s="222" t="s">
        <v>147</v>
      </c>
      <c r="AU175" s="222" t="s">
        <v>87</v>
      </c>
      <c r="AY175" s="18" t="s">
        <v>145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8" t="s">
        <v>85</v>
      </c>
      <c r="BK175" s="223">
        <f>ROUND(I175*H175,2)</f>
        <v>0</v>
      </c>
      <c r="BL175" s="18" t="s">
        <v>151</v>
      </c>
      <c r="BM175" s="222" t="s">
        <v>222</v>
      </c>
    </row>
    <row r="176" spans="1:65" s="14" customFormat="1" ht="10.199999999999999">
      <c r="B176" s="235"/>
      <c r="C176" s="236"/>
      <c r="D176" s="226" t="s">
        <v>153</v>
      </c>
      <c r="E176" s="236"/>
      <c r="F176" s="238" t="s">
        <v>223</v>
      </c>
      <c r="G176" s="236"/>
      <c r="H176" s="239">
        <v>307.8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AT176" s="245" t="s">
        <v>153</v>
      </c>
      <c r="AU176" s="245" t="s">
        <v>87</v>
      </c>
      <c r="AV176" s="14" t="s">
        <v>87</v>
      </c>
      <c r="AW176" s="14" t="s">
        <v>4</v>
      </c>
      <c r="AX176" s="14" t="s">
        <v>85</v>
      </c>
      <c r="AY176" s="245" t="s">
        <v>145</v>
      </c>
    </row>
    <row r="177" spans="1:65" s="2" customFormat="1" ht="19.8" customHeight="1">
      <c r="A177" s="35"/>
      <c r="B177" s="36"/>
      <c r="C177" s="210" t="s">
        <v>8</v>
      </c>
      <c r="D177" s="210" t="s">
        <v>147</v>
      </c>
      <c r="E177" s="211" t="s">
        <v>224</v>
      </c>
      <c r="F177" s="212" t="s">
        <v>225</v>
      </c>
      <c r="G177" s="213" t="s">
        <v>171</v>
      </c>
      <c r="H177" s="214">
        <v>3</v>
      </c>
      <c r="I177" s="215"/>
      <c r="J177" s="216">
        <f>ROUND(I177*H177,2)</f>
        <v>0</v>
      </c>
      <c r="K177" s="217"/>
      <c r="L177" s="40"/>
      <c r="M177" s="218" t="s">
        <v>1</v>
      </c>
      <c r="N177" s="219" t="s">
        <v>42</v>
      </c>
      <c r="O177" s="72"/>
      <c r="P177" s="220">
        <f>O177*H177</f>
        <v>0</v>
      </c>
      <c r="Q177" s="220">
        <v>1.323E-2</v>
      </c>
      <c r="R177" s="220">
        <f>Q177*H177</f>
        <v>3.9690000000000003E-2</v>
      </c>
      <c r="S177" s="220">
        <v>0</v>
      </c>
      <c r="T177" s="221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2" t="s">
        <v>151</v>
      </c>
      <c r="AT177" s="222" t="s">
        <v>147</v>
      </c>
      <c r="AU177" s="222" t="s">
        <v>87</v>
      </c>
      <c r="AY177" s="18" t="s">
        <v>145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8" t="s">
        <v>85</v>
      </c>
      <c r="BK177" s="223">
        <f>ROUND(I177*H177,2)</f>
        <v>0</v>
      </c>
      <c r="BL177" s="18" t="s">
        <v>151</v>
      </c>
      <c r="BM177" s="222" t="s">
        <v>226</v>
      </c>
    </row>
    <row r="178" spans="1:65" s="2" customFormat="1" ht="19.8" customHeight="1">
      <c r="A178" s="35"/>
      <c r="B178" s="36"/>
      <c r="C178" s="210" t="s">
        <v>227</v>
      </c>
      <c r="D178" s="210" t="s">
        <v>147</v>
      </c>
      <c r="E178" s="211" t="s">
        <v>228</v>
      </c>
      <c r="F178" s="212" t="s">
        <v>229</v>
      </c>
      <c r="G178" s="213" t="s">
        <v>160</v>
      </c>
      <c r="H178" s="214">
        <v>1.5</v>
      </c>
      <c r="I178" s="215"/>
      <c r="J178" s="216">
        <f>ROUND(I178*H178,2)</f>
        <v>0</v>
      </c>
      <c r="K178" s="217"/>
      <c r="L178" s="40"/>
      <c r="M178" s="218" t="s">
        <v>1</v>
      </c>
      <c r="N178" s="219" t="s">
        <v>42</v>
      </c>
      <c r="O178" s="72"/>
      <c r="P178" s="220">
        <f>O178*H178</f>
        <v>0</v>
      </c>
      <c r="Q178" s="220">
        <v>2.7300000000000001E-2</v>
      </c>
      <c r="R178" s="220">
        <f>Q178*H178</f>
        <v>4.095E-2</v>
      </c>
      <c r="S178" s="220">
        <v>0</v>
      </c>
      <c r="T178" s="22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2" t="s">
        <v>151</v>
      </c>
      <c r="AT178" s="222" t="s">
        <v>147</v>
      </c>
      <c r="AU178" s="222" t="s">
        <v>87</v>
      </c>
      <c r="AY178" s="18" t="s">
        <v>145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8" t="s">
        <v>85</v>
      </c>
      <c r="BK178" s="223">
        <f>ROUND(I178*H178,2)</f>
        <v>0</v>
      </c>
      <c r="BL178" s="18" t="s">
        <v>151</v>
      </c>
      <c r="BM178" s="222" t="s">
        <v>230</v>
      </c>
    </row>
    <row r="179" spans="1:65" s="14" customFormat="1" ht="10.199999999999999">
      <c r="B179" s="235"/>
      <c r="C179" s="236"/>
      <c r="D179" s="226" t="s">
        <v>153</v>
      </c>
      <c r="E179" s="237" t="s">
        <v>1</v>
      </c>
      <c r="F179" s="238" t="s">
        <v>231</v>
      </c>
      <c r="G179" s="236"/>
      <c r="H179" s="239">
        <v>0.5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AT179" s="245" t="s">
        <v>153</v>
      </c>
      <c r="AU179" s="245" t="s">
        <v>87</v>
      </c>
      <c r="AV179" s="14" t="s">
        <v>87</v>
      </c>
      <c r="AW179" s="14" t="s">
        <v>32</v>
      </c>
      <c r="AX179" s="14" t="s">
        <v>77</v>
      </c>
      <c r="AY179" s="245" t="s">
        <v>145</v>
      </c>
    </row>
    <row r="180" spans="1:65" s="14" customFormat="1" ht="10.199999999999999">
      <c r="B180" s="235"/>
      <c r="C180" s="236"/>
      <c r="D180" s="226" t="s">
        <v>153</v>
      </c>
      <c r="E180" s="237" t="s">
        <v>1</v>
      </c>
      <c r="F180" s="238" t="s">
        <v>232</v>
      </c>
      <c r="G180" s="236"/>
      <c r="H180" s="239">
        <v>1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AT180" s="245" t="s">
        <v>153</v>
      </c>
      <c r="AU180" s="245" t="s">
        <v>87</v>
      </c>
      <c r="AV180" s="14" t="s">
        <v>87</v>
      </c>
      <c r="AW180" s="14" t="s">
        <v>32</v>
      </c>
      <c r="AX180" s="14" t="s">
        <v>77</v>
      </c>
      <c r="AY180" s="245" t="s">
        <v>145</v>
      </c>
    </row>
    <row r="181" spans="1:65" s="15" customFormat="1" ht="10.199999999999999">
      <c r="B181" s="246"/>
      <c r="C181" s="247"/>
      <c r="D181" s="226" t="s">
        <v>153</v>
      </c>
      <c r="E181" s="248" t="s">
        <v>1</v>
      </c>
      <c r="F181" s="249" t="s">
        <v>157</v>
      </c>
      <c r="G181" s="247"/>
      <c r="H181" s="250">
        <v>1.5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AT181" s="256" t="s">
        <v>153</v>
      </c>
      <c r="AU181" s="256" t="s">
        <v>87</v>
      </c>
      <c r="AV181" s="15" t="s">
        <v>151</v>
      </c>
      <c r="AW181" s="15" t="s">
        <v>32</v>
      </c>
      <c r="AX181" s="15" t="s">
        <v>85</v>
      </c>
      <c r="AY181" s="256" t="s">
        <v>145</v>
      </c>
    </row>
    <row r="182" spans="1:65" s="2" customFormat="1" ht="19.8" customHeight="1">
      <c r="A182" s="35"/>
      <c r="B182" s="36"/>
      <c r="C182" s="210" t="s">
        <v>233</v>
      </c>
      <c r="D182" s="210" t="s">
        <v>147</v>
      </c>
      <c r="E182" s="211" t="s">
        <v>234</v>
      </c>
      <c r="F182" s="212" t="s">
        <v>235</v>
      </c>
      <c r="G182" s="213" t="s">
        <v>171</v>
      </c>
      <c r="H182" s="214">
        <v>2</v>
      </c>
      <c r="I182" s="215"/>
      <c r="J182" s="216">
        <f>ROUND(I182*H182,2)</f>
        <v>0</v>
      </c>
      <c r="K182" s="217"/>
      <c r="L182" s="40"/>
      <c r="M182" s="218" t="s">
        <v>1</v>
      </c>
      <c r="N182" s="219" t="s">
        <v>42</v>
      </c>
      <c r="O182" s="72"/>
      <c r="P182" s="220">
        <f>O182*H182</f>
        <v>0</v>
      </c>
      <c r="Q182" s="220">
        <v>2.2300000000000002E-3</v>
      </c>
      <c r="R182" s="220">
        <f>Q182*H182</f>
        <v>4.4600000000000004E-3</v>
      </c>
      <c r="S182" s="220">
        <v>0</v>
      </c>
      <c r="T182" s="221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2" t="s">
        <v>151</v>
      </c>
      <c r="AT182" s="222" t="s">
        <v>147</v>
      </c>
      <c r="AU182" s="222" t="s">
        <v>87</v>
      </c>
      <c r="AY182" s="18" t="s">
        <v>145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8" t="s">
        <v>85</v>
      </c>
      <c r="BK182" s="223">
        <f>ROUND(I182*H182,2)</f>
        <v>0</v>
      </c>
      <c r="BL182" s="18" t="s">
        <v>151</v>
      </c>
      <c r="BM182" s="222" t="s">
        <v>236</v>
      </c>
    </row>
    <row r="183" spans="1:65" s="2" customFormat="1" ht="19.8" customHeight="1">
      <c r="A183" s="35"/>
      <c r="B183" s="36"/>
      <c r="C183" s="210" t="s">
        <v>237</v>
      </c>
      <c r="D183" s="210" t="s">
        <v>147</v>
      </c>
      <c r="E183" s="211" t="s">
        <v>238</v>
      </c>
      <c r="F183" s="212" t="s">
        <v>239</v>
      </c>
      <c r="G183" s="213" t="s">
        <v>150</v>
      </c>
      <c r="H183" s="214">
        <v>0.48</v>
      </c>
      <c r="I183" s="215"/>
      <c r="J183" s="216">
        <f>ROUND(I183*H183,2)</f>
        <v>0</v>
      </c>
      <c r="K183" s="217"/>
      <c r="L183" s="40"/>
      <c r="M183" s="218" t="s">
        <v>1</v>
      </c>
      <c r="N183" s="219" t="s">
        <v>42</v>
      </c>
      <c r="O183" s="72"/>
      <c r="P183" s="220">
        <f>O183*H183</f>
        <v>0</v>
      </c>
      <c r="Q183" s="220">
        <v>2.2563399999999998</v>
      </c>
      <c r="R183" s="220">
        <f>Q183*H183</f>
        <v>1.0830431999999999</v>
      </c>
      <c r="S183" s="220">
        <v>0</v>
      </c>
      <c r="T183" s="221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2" t="s">
        <v>151</v>
      </c>
      <c r="AT183" s="222" t="s">
        <v>147</v>
      </c>
      <c r="AU183" s="222" t="s">
        <v>87</v>
      </c>
      <c r="AY183" s="18" t="s">
        <v>145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8" t="s">
        <v>85</v>
      </c>
      <c r="BK183" s="223">
        <f>ROUND(I183*H183,2)</f>
        <v>0</v>
      </c>
      <c r="BL183" s="18" t="s">
        <v>151</v>
      </c>
      <c r="BM183" s="222" t="s">
        <v>240</v>
      </c>
    </row>
    <row r="184" spans="1:65" s="13" customFormat="1" ht="10.199999999999999">
      <c r="B184" s="224"/>
      <c r="C184" s="225"/>
      <c r="D184" s="226" t="s">
        <v>153</v>
      </c>
      <c r="E184" s="227" t="s">
        <v>1</v>
      </c>
      <c r="F184" s="228" t="s">
        <v>241</v>
      </c>
      <c r="G184" s="225"/>
      <c r="H184" s="227" t="s">
        <v>1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AT184" s="234" t="s">
        <v>153</v>
      </c>
      <c r="AU184" s="234" t="s">
        <v>87</v>
      </c>
      <c r="AV184" s="13" t="s">
        <v>85</v>
      </c>
      <c r="AW184" s="13" t="s">
        <v>32</v>
      </c>
      <c r="AX184" s="13" t="s">
        <v>77</v>
      </c>
      <c r="AY184" s="234" t="s">
        <v>145</v>
      </c>
    </row>
    <row r="185" spans="1:65" s="14" customFormat="1" ht="10.199999999999999">
      <c r="B185" s="235"/>
      <c r="C185" s="236"/>
      <c r="D185" s="226" t="s">
        <v>153</v>
      </c>
      <c r="E185" s="237" t="s">
        <v>1</v>
      </c>
      <c r="F185" s="238" t="s">
        <v>242</v>
      </c>
      <c r="G185" s="236"/>
      <c r="H185" s="239">
        <v>0.45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AT185" s="245" t="s">
        <v>153</v>
      </c>
      <c r="AU185" s="245" t="s">
        <v>87</v>
      </c>
      <c r="AV185" s="14" t="s">
        <v>87</v>
      </c>
      <c r="AW185" s="14" t="s">
        <v>32</v>
      </c>
      <c r="AX185" s="14" t="s">
        <v>77</v>
      </c>
      <c r="AY185" s="245" t="s">
        <v>145</v>
      </c>
    </row>
    <row r="186" spans="1:65" s="14" customFormat="1" ht="10.199999999999999">
      <c r="B186" s="235"/>
      <c r="C186" s="236"/>
      <c r="D186" s="226" t="s">
        <v>153</v>
      </c>
      <c r="E186" s="237" t="s">
        <v>1</v>
      </c>
      <c r="F186" s="238" t="s">
        <v>243</v>
      </c>
      <c r="G186" s="236"/>
      <c r="H186" s="239">
        <v>0.03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AT186" s="245" t="s">
        <v>153</v>
      </c>
      <c r="AU186" s="245" t="s">
        <v>87</v>
      </c>
      <c r="AV186" s="14" t="s">
        <v>87</v>
      </c>
      <c r="AW186" s="14" t="s">
        <v>32</v>
      </c>
      <c r="AX186" s="14" t="s">
        <v>77</v>
      </c>
      <c r="AY186" s="245" t="s">
        <v>145</v>
      </c>
    </row>
    <row r="187" spans="1:65" s="15" customFormat="1" ht="10.199999999999999">
      <c r="B187" s="246"/>
      <c r="C187" s="247"/>
      <c r="D187" s="226" t="s">
        <v>153</v>
      </c>
      <c r="E187" s="248" t="s">
        <v>1</v>
      </c>
      <c r="F187" s="249" t="s">
        <v>157</v>
      </c>
      <c r="G187" s="247"/>
      <c r="H187" s="250">
        <v>0.48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AT187" s="256" t="s">
        <v>153</v>
      </c>
      <c r="AU187" s="256" t="s">
        <v>87</v>
      </c>
      <c r="AV187" s="15" t="s">
        <v>151</v>
      </c>
      <c r="AW187" s="15" t="s">
        <v>32</v>
      </c>
      <c r="AX187" s="15" t="s">
        <v>85</v>
      </c>
      <c r="AY187" s="256" t="s">
        <v>145</v>
      </c>
    </row>
    <row r="188" spans="1:65" s="2" customFormat="1" ht="19.8" customHeight="1">
      <c r="A188" s="35"/>
      <c r="B188" s="36"/>
      <c r="C188" s="210" t="s">
        <v>244</v>
      </c>
      <c r="D188" s="210" t="s">
        <v>147</v>
      </c>
      <c r="E188" s="211" t="s">
        <v>245</v>
      </c>
      <c r="F188" s="212" t="s">
        <v>246</v>
      </c>
      <c r="G188" s="213" t="s">
        <v>160</v>
      </c>
      <c r="H188" s="214">
        <v>10.125</v>
      </c>
      <c r="I188" s="215"/>
      <c r="J188" s="216">
        <f>ROUND(I188*H188,2)</f>
        <v>0</v>
      </c>
      <c r="K188" s="217"/>
      <c r="L188" s="40"/>
      <c r="M188" s="218" t="s">
        <v>1</v>
      </c>
      <c r="N188" s="219" t="s">
        <v>42</v>
      </c>
      <c r="O188" s="72"/>
      <c r="P188" s="220">
        <f>O188*H188</f>
        <v>0</v>
      </c>
      <c r="Q188" s="220">
        <v>8.4000000000000005E-2</v>
      </c>
      <c r="R188" s="220">
        <f>Q188*H188</f>
        <v>0.85050000000000003</v>
      </c>
      <c r="S188" s="220">
        <v>0</v>
      </c>
      <c r="T188" s="221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2" t="s">
        <v>151</v>
      </c>
      <c r="AT188" s="222" t="s">
        <v>147</v>
      </c>
      <c r="AU188" s="222" t="s">
        <v>87</v>
      </c>
      <c r="AY188" s="18" t="s">
        <v>145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8" t="s">
        <v>85</v>
      </c>
      <c r="BK188" s="223">
        <f>ROUND(I188*H188,2)</f>
        <v>0</v>
      </c>
      <c r="BL188" s="18" t="s">
        <v>151</v>
      </c>
      <c r="BM188" s="222" t="s">
        <v>247</v>
      </c>
    </row>
    <row r="189" spans="1:65" s="13" customFormat="1" ht="10.199999999999999">
      <c r="B189" s="224"/>
      <c r="C189" s="225"/>
      <c r="D189" s="226" t="s">
        <v>153</v>
      </c>
      <c r="E189" s="227" t="s">
        <v>1</v>
      </c>
      <c r="F189" s="228" t="s">
        <v>248</v>
      </c>
      <c r="G189" s="225"/>
      <c r="H189" s="227" t="s">
        <v>1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AT189" s="234" t="s">
        <v>153</v>
      </c>
      <c r="AU189" s="234" t="s">
        <v>87</v>
      </c>
      <c r="AV189" s="13" t="s">
        <v>85</v>
      </c>
      <c r="AW189" s="13" t="s">
        <v>32</v>
      </c>
      <c r="AX189" s="13" t="s">
        <v>77</v>
      </c>
      <c r="AY189" s="234" t="s">
        <v>145</v>
      </c>
    </row>
    <row r="190" spans="1:65" s="14" customFormat="1" ht="10.199999999999999">
      <c r="B190" s="235"/>
      <c r="C190" s="236"/>
      <c r="D190" s="226" t="s">
        <v>153</v>
      </c>
      <c r="E190" s="237" t="s">
        <v>1</v>
      </c>
      <c r="F190" s="238" t="s">
        <v>249</v>
      </c>
      <c r="G190" s="236"/>
      <c r="H190" s="239">
        <v>7.29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AT190" s="245" t="s">
        <v>153</v>
      </c>
      <c r="AU190" s="245" t="s">
        <v>87</v>
      </c>
      <c r="AV190" s="14" t="s">
        <v>87</v>
      </c>
      <c r="AW190" s="14" t="s">
        <v>32</v>
      </c>
      <c r="AX190" s="14" t="s">
        <v>77</v>
      </c>
      <c r="AY190" s="245" t="s">
        <v>145</v>
      </c>
    </row>
    <row r="191" spans="1:65" s="14" customFormat="1" ht="10.199999999999999">
      <c r="B191" s="235"/>
      <c r="C191" s="236"/>
      <c r="D191" s="226" t="s">
        <v>153</v>
      </c>
      <c r="E191" s="237" t="s">
        <v>1</v>
      </c>
      <c r="F191" s="238" t="s">
        <v>250</v>
      </c>
      <c r="G191" s="236"/>
      <c r="H191" s="239">
        <v>2.835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AT191" s="245" t="s">
        <v>153</v>
      </c>
      <c r="AU191" s="245" t="s">
        <v>87</v>
      </c>
      <c r="AV191" s="14" t="s">
        <v>87</v>
      </c>
      <c r="AW191" s="14" t="s">
        <v>32</v>
      </c>
      <c r="AX191" s="14" t="s">
        <v>77</v>
      </c>
      <c r="AY191" s="245" t="s">
        <v>145</v>
      </c>
    </row>
    <row r="192" spans="1:65" s="15" customFormat="1" ht="10.199999999999999">
      <c r="B192" s="246"/>
      <c r="C192" s="247"/>
      <c r="D192" s="226" t="s">
        <v>153</v>
      </c>
      <c r="E192" s="248" t="s">
        <v>1</v>
      </c>
      <c r="F192" s="249" t="s">
        <v>157</v>
      </c>
      <c r="G192" s="247"/>
      <c r="H192" s="250">
        <v>10.125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AT192" s="256" t="s">
        <v>153</v>
      </c>
      <c r="AU192" s="256" t="s">
        <v>87</v>
      </c>
      <c r="AV192" s="15" t="s">
        <v>151</v>
      </c>
      <c r="AW192" s="15" t="s">
        <v>32</v>
      </c>
      <c r="AX192" s="15" t="s">
        <v>85</v>
      </c>
      <c r="AY192" s="256" t="s">
        <v>145</v>
      </c>
    </row>
    <row r="193" spans="1:65" s="2" customFormat="1" ht="19.8" customHeight="1">
      <c r="A193" s="35"/>
      <c r="B193" s="36"/>
      <c r="C193" s="210" t="s">
        <v>251</v>
      </c>
      <c r="D193" s="210" t="s">
        <v>147</v>
      </c>
      <c r="E193" s="211" t="s">
        <v>252</v>
      </c>
      <c r="F193" s="212" t="s">
        <v>253</v>
      </c>
      <c r="G193" s="213" t="s">
        <v>160</v>
      </c>
      <c r="H193" s="214">
        <v>35.19</v>
      </c>
      <c r="I193" s="215"/>
      <c r="J193" s="216">
        <f>ROUND(I193*H193,2)</f>
        <v>0</v>
      </c>
      <c r="K193" s="217"/>
      <c r="L193" s="40"/>
      <c r="M193" s="218" t="s">
        <v>1</v>
      </c>
      <c r="N193" s="219" t="s">
        <v>42</v>
      </c>
      <c r="O193" s="72"/>
      <c r="P193" s="220">
        <f>O193*H193</f>
        <v>0</v>
      </c>
      <c r="Q193" s="220">
        <v>7.6999999999999999E-2</v>
      </c>
      <c r="R193" s="220">
        <f>Q193*H193</f>
        <v>2.7096299999999998</v>
      </c>
      <c r="S193" s="220">
        <v>0</v>
      </c>
      <c r="T193" s="221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2" t="s">
        <v>151</v>
      </c>
      <c r="AT193" s="222" t="s">
        <v>147</v>
      </c>
      <c r="AU193" s="222" t="s">
        <v>87</v>
      </c>
      <c r="AY193" s="18" t="s">
        <v>145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8" t="s">
        <v>85</v>
      </c>
      <c r="BK193" s="223">
        <f>ROUND(I193*H193,2)</f>
        <v>0</v>
      </c>
      <c r="BL193" s="18" t="s">
        <v>151</v>
      </c>
      <c r="BM193" s="222" t="s">
        <v>254</v>
      </c>
    </row>
    <row r="194" spans="1:65" s="13" customFormat="1" ht="10.199999999999999">
      <c r="B194" s="224"/>
      <c r="C194" s="225"/>
      <c r="D194" s="226" t="s">
        <v>153</v>
      </c>
      <c r="E194" s="227" t="s">
        <v>1</v>
      </c>
      <c r="F194" s="228" t="s">
        <v>255</v>
      </c>
      <c r="G194" s="225"/>
      <c r="H194" s="227" t="s">
        <v>1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AT194" s="234" t="s">
        <v>153</v>
      </c>
      <c r="AU194" s="234" t="s">
        <v>87</v>
      </c>
      <c r="AV194" s="13" t="s">
        <v>85</v>
      </c>
      <c r="AW194" s="13" t="s">
        <v>32</v>
      </c>
      <c r="AX194" s="13" t="s">
        <v>77</v>
      </c>
      <c r="AY194" s="234" t="s">
        <v>145</v>
      </c>
    </row>
    <row r="195" spans="1:65" s="14" customFormat="1" ht="10.199999999999999">
      <c r="B195" s="235"/>
      <c r="C195" s="236"/>
      <c r="D195" s="226" t="s">
        <v>153</v>
      </c>
      <c r="E195" s="237" t="s">
        <v>1</v>
      </c>
      <c r="F195" s="238" t="s">
        <v>256</v>
      </c>
      <c r="G195" s="236"/>
      <c r="H195" s="239">
        <v>1.35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AT195" s="245" t="s">
        <v>153</v>
      </c>
      <c r="AU195" s="245" t="s">
        <v>87</v>
      </c>
      <c r="AV195" s="14" t="s">
        <v>87</v>
      </c>
      <c r="AW195" s="14" t="s">
        <v>32</v>
      </c>
      <c r="AX195" s="14" t="s">
        <v>77</v>
      </c>
      <c r="AY195" s="245" t="s">
        <v>145</v>
      </c>
    </row>
    <row r="196" spans="1:65" s="14" customFormat="1" ht="10.199999999999999">
      <c r="B196" s="235"/>
      <c r="C196" s="236"/>
      <c r="D196" s="226" t="s">
        <v>153</v>
      </c>
      <c r="E196" s="237" t="s">
        <v>1</v>
      </c>
      <c r="F196" s="238" t="s">
        <v>257</v>
      </c>
      <c r="G196" s="236"/>
      <c r="H196" s="239">
        <v>33.840000000000003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AT196" s="245" t="s">
        <v>153</v>
      </c>
      <c r="AU196" s="245" t="s">
        <v>87</v>
      </c>
      <c r="AV196" s="14" t="s">
        <v>87</v>
      </c>
      <c r="AW196" s="14" t="s">
        <v>32</v>
      </c>
      <c r="AX196" s="14" t="s">
        <v>77</v>
      </c>
      <c r="AY196" s="245" t="s">
        <v>145</v>
      </c>
    </row>
    <row r="197" spans="1:65" s="15" customFormat="1" ht="10.199999999999999">
      <c r="B197" s="246"/>
      <c r="C197" s="247"/>
      <c r="D197" s="226" t="s">
        <v>153</v>
      </c>
      <c r="E197" s="248" t="s">
        <v>1</v>
      </c>
      <c r="F197" s="249" t="s">
        <v>157</v>
      </c>
      <c r="G197" s="247"/>
      <c r="H197" s="250">
        <v>35.190000000000005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AT197" s="256" t="s">
        <v>153</v>
      </c>
      <c r="AU197" s="256" t="s">
        <v>87</v>
      </c>
      <c r="AV197" s="15" t="s">
        <v>151</v>
      </c>
      <c r="AW197" s="15" t="s">
        <v>32</v>
      </c>
      <c r="AX197" s="15" t="s">
        <v>85</v>
      </c>
      <c r="AY197" s="256" t="s">
        <v>145</v>
      </c>
    </row>
    <row r="198" spans="1:65" s="2" customFormat="1" ht="19.8" customHeight="1">
      <c r="A198" s="35"/>
      <c r="B198" s="36"/>
      <c r="C198" s="210" t="s">
        <v>7</v>
      </c>
      <c r="D198" s="210" t="s">
        <v>147</v>
      </c>
      <c r="E198" s="211" t="s">
        <v>258</v>
      </c>
      <c r="F198" s="212" t="s">
        <v>259</v>
      </c>
      <c r="G198" s="213" t="s">
        <v>171</v>
      </c>
      <c r="H198" s="214">
        <v>2</v>
      </c>
      <c r="I198" s="215"/>
      <c r="J198" s="216">
        <f>ROUND(I198*H198,2)</f>
        <v>0</v>
      </c>
      <c r="K198" s="217"/>
      <c r="L198" s="40"/>
      <c r="M198" s="218" t="s">
        <v>1</v>
      </c>
      <c r="N198" s="219" t="s">
        <v>42</v>
      </c>
      <c r="O198" s="72"/>
      <c r="P198" s="220">
        <f>O198*H198</f>
        <v>0</v>
      </c>
      <c r="Q198" s="220">
        <v>4.8000000000000001E-4</v>
      </c>
      <c r="R198" s="220">
        <f>Q198*H198</f>
        <v>9.6000000000000002E-4</v>
      </c>
      <c r="S198" s="220">
        <v>0</v>
      </c>
      <c r="T198" s="221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2" t="s">
        <v>151</v>
      </c>
      <c r="AT198" s="222" t="s">
        <v>147</v>
      </c>
      <c r="AU198" s="222" t="s">
        <v>87</v>
      </c>
      <c r="AY198" s="18" t="s">
        <v>145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8" t="s">
        <v>85</v>
      </c>
      <c r="BK198" s="223">
        <f>ROUND(I198*H198,2)</f>
        <v>0</v>
      </c>
      <c r="BL198" s="18" t="s">
        <v>151</v>
      </c>
      <c r="BM198" s="222" t="s">
        <v>260</v>
      </c>
    </row>
    <row r="199" spans="1:65" s="2" customFormat="1" ht="19.8" customHeight="1">
      <c r="A199" s="35"/>
      <c r="B199" s="36"/>
      <c r="C199" s="257" t="s">
        <v>261</v>
      </c>
      <c r="D199" s="257" t="s">
        <v>262</v>
      </c>
      <c r="E199" s="258" t="s">
        <v>263</v>
      </c>
      <c r="F199" s="259" t="s">
        <v>264</v>
      </c>
      <c r="G199" s="260" t="s">
        <v>171</v>
      </c>
      <c r="H199" s="261">
        <v>1</v>
      </c>
      <c r="I199" s="262"/>
      <c r="J199" s="263">
        <f>ROUND(I199*H199,2)</f>
        <v>0</v>
      </c>
      <c r="K199" s="264"/>
      <c r="L199" s="265"/>
      <c r="M199" s="266" t="s">
        <v>1</v>
      </c>
      <c r="N199" s="267" t="s">
        <v>42</v>
      </c>
      <c r="O199" s="72"/>
      <c r="P199" s="220">
        <f>O199*H199</f>
        <v>0</v>
      </c>
      <c r="Q199" s="220">
        <v>1.4579999999999999E-2</v>
      </c>
      <c r="R199" s="220">
        <f>Q199*H199</f>
        <v>1.4579999999999999E-2</v>
      </c>
      <c r="S199" s="220">
        <v>0</v>
      </c>
      <c r="T199" s="221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2" t="s">
        <v>186</v>
      </c>
      <c r="AT199" s="222" t="s">
        <v>262</v>
      </c>
      <c r="AU199" s="222" t="s">
        <v>87</v>
      </c>
      <c r="AY199" s="18" t="s">
        <v>145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8" t="s">
        <v>85</v>
      </c>
      <c r="BK199" s="223">
        <f>ROUND(I199*H199,2)</f>
        <v>0</v>
      </c>
      <c r="BL199" s="18" t="s">
        <v>151</v>
      </c>
      <c r="BM199" s="222" t="s">
        <v>265</v>
      </c>
    </row>
    <row r="200" spans="1:65" s="2" customFormat="1" ht="19.8" customHeight="1">
      <c r="A200" s="35"/>
      <c r="B200" s="36"/>
      <c r="C200" s="257" t="s">
        <v>266</v>
      </c>
      <c r="D200" s="257" t="s">
        <v>262</v>
      </c>
      <c r="E200" s="258" t="s">
        <v>267</v>
      </c>
      <c r="F200" s="259" t="s">
        <v>268</v>
      </c>
      <c r="G200" s="260" t="s">
        <v>171</v>
      </c>
      <c r="H200" s="261">
        <v>1</v>
      </c>
      <c r="I200" s="262"/>
      <c r="J200" s="263">
        <f>ROUND(I200*H200,2)</f>
        <v>0</v>
      </c>
      <c r="K200" s="264"/>
      <c r="L200" s="265"/>
      <c r="M200" s="266" t="s">
        <v>1</v>
      </c>
      <c r="N200" s="267" t="s">
        <v>42</v>
      </c>
      <c r="O200" s="72"/>
      <c r="P200" s="220">
        <f>O200*H200</f>
        <v>0</v>
      </c>
      <c r="Q200" s="220">
        <v>1.521E-2</v>
      </c>
      <c r="R200" s="220">
        <f>Q200*H200</f>
        <v>1.521E-2</v>
      </c>
      <c r="S200" s="220">
        <v>0</v>
      </c>
      <c r="T200" s="221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2" t="s">
        <v>186</v>
      </c>
      <c r="AT200" s="222" t="s">
        <v>262</v>
      </c>
      <c r="AU200" s="222" t="s">
        <v>87</v>
      </c>
      <c r="AY200" s="18" t="s">
        <v>145</v>
      </c>
      <c r="BE200" s="223">
        <f>IF(N200="základní",J200,0)</f>
        <v>0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18" t="s">
        <v>85</v>
      </c>
      <c r="BK200" s="223">
        <f>ROUND(I200*H200,2)</f>
        <v>0</v>
      </c>
      <c r="BL200" s="18" t="s">
        <v>151</v>
      </c>
      <c r="BM200" s="222" t="s">
        <v>269</v>
      </c>
    </row>
    <row r="201" spans="1:65" s="12" customFormat="1" ht="22.8" customHeight="1">
      <c r="B201" s="194"/>
      <c r="C201" s="195"/>
      <c r="D201" s="196" t="s">
        <v>76</v>
      </c>
      <c r="E201" s="208" t="s">
        <v>191</v>
      </c>
      <c r="F201" s="208" t="s">
        <v>270</v>
      </c>
      <c r="G201" s="195"/>
      <c r="H201" s="195"/>
      <c r="I201" s="198"/>
      <c r="J201" s="209">
        <f>BK201</f>
        <v>0</v>
      </c>
      <c r="K201" s="195"/>
      <c r="L201" s="200"/>
      <c r="M201" s="201"/>
      <c r="N201" s="202"/>
      <c r="O201" s="202"/>
      <c r="P201" s="203">
        <f>SUM(P202:P266)</f>
        <v>0</v>
      </c>
      <c r="Q201" s="202"/>
      <c r="R201" s="203">
        <f>SUM(R202:R266)</f>
        <v>0.58672999999999997</v>
      </c>
      <c r="S201" s="202"/>
      <c r="T201" s="204">
        <f>SUM(T202:T266)</f>
        <v>20.286193999999998</v>
      </c>
      <c r="AR201" s="205" t="s">
        <v>85</v>
      </c>
      <c r="AT201" s="206" t="s">
        <v>76</v>
      </c>
      <c r="AU201" s="206" t="s">
        <v>85</v>
      </c>
      <c r="AY201" s="205" t="s">
        <v>145</v>
      </c>
      <c r="BK201" s="207">
        <f>SUM(BK202:BK266)</f>
        <v>0</v>
      </c>
    </row>
    <row r="202" spans="1:65" s="2" customFormat="1" ht="19.8" customHeight="1">
      <c r="A202" s="35"/>
      <c r="B202" s="36"/>
      <c r="C202" s="210" t="s">
        <v>271</v>
      </c>
      <c r="D202" s="210" t="s">
        <v>147</v>
      </c>
      <c r="E202" s="211" t="s">
        <v>272</v>
      </c>
      <c r="F202" s="212" t="s">
        <v>273</v>
      </c>
      <c r="G202" s="213" t="s">
        <v>274</v>
      </c>
      <c r="H202" s="214">
        <v>2</v>
      </c>
      <c r="I202" s="215"/>
      <c r="J202" s="216">
        <f t="shared" ref="J202:J209" si="0">ROUND(I202*H202,2)</f>
        <v>0</v>
      </c>
      <c r="K202" s="217"/>
      <c r="L202" s="40"/>
      <c r="M202" s="218" t="s">
        <v>1</v>
      </c>
      <c r="N202" s="219" t="s">
        <v>42</v>
      </c>
      <c r="O202" s="72"/>
      <c r="P202" s="220">
        <f t="shared" ref="P202:P209" si="1">O202*H202</f>
        <v>0</v>
      </c>
      <c r="Q202" s="220">
        <v>0</v>
      </c>
      <c r="R202" s="220">
        <f t="shared" ref="R202:R209" si="2">Q202*H202</f>
        <v>0</v>
      </c>
      <c r="S202" s="220">
        <v>0</v>
      </c>
      <c r="T202" s="221">
        <f t="shared" ref="T202:T209" si="3"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2" t="s">
        <v>151</v>
      </c>
      <c r="AT202" s="222" t="s">
        <v>147</v>
      </c>
      <c r="AU202" s="222" t="s">
        <v>87</v>
      </c>
      <c r="AY202" s="18" t="s">
        <v>145</v>
      </c>
      <c r="BE202" s="223">
        <f t="shared" ref="BE202:BE209" si="4">IF(N202="základní",J202,0)</f>
        <v>0</v>
      </c>
      <c r="BF202" s="223">
        <f t="shared" ref="BF202:BF209" si="5">IF(N202="snížená",J202,0)</f>
        <v>0</v>
      </c>
      <c r="BG202" s="223">
        <f t="shared" ref="BG202:BG209" si="6">IF(N202="zákl. přenesená",J202,0)</f>
        <v>0</v>
      </c>
      <c r="BH202" s="223">
        <f t="shared" ref="BH202:BH209" si="7">IF(N202="sníž. přenesená",J202,0)</f>
        <v>0</v>
      </c>
      <c r="BI202" s="223">
        <f t="shared" ref="BI202:BI209" si="8">IF(N202="nulová",J202,0)</f>
        <v>0</v>
      </c>
      <c r="BJ202" s="18" t="s">
        <v>85</v>
      </c>
      <c r="BK202" s="223">
        <f t="shared" ref="BK202:BK209" si="9">ROUND(I202*H202,2)</f>
        <v>0</v>
      </c>
      <c r="BL202" s="18" t="s">
        <v>151</v>
      </c>
      <c r="BM202" s="222" t="s">
        <v>275</v>
      </c>
    </row>
    <row r="203" spans="1:65" s="2" customFormat="1" ht="19.8" customHeight="1">
      <c r="A203" s="35"/>
      <c r="B203" s="36"/>
      <c r="C203" s="210" t="s">
        <v>276</v>
      </c>
      <c r="D203" s="210" t="s">
        <v>147</v>
      </c>
      <c r="E203" s="211" t="s">
        <v>277</v>
      </c>
      <c r="F203" s="212" t="s">
        <v>278</v>
      </c>
      <c r="G203" s="213" t="s">
        <v>171</v>
      </c>
      <c r="H203" s="214">
        <v>1</v>
      </c>
      <c r="I203" s="215"/>
      <c r="J203" s="216">
        <f t="shared" si="0"/>
        <v>0</v>
      </c>
      <c r="K203" s="217"/>
      <c r="L203" s="40"/>
      <c r="M203" s="218" t="s">
        <v>1</v>
      </c>
      <c r="N203" s="219" t="s">
        <v>42</v>
      </c>
      <c r="O203" s="72"/>
      <c r="P203" s="220">
        <f t="shared" si="1"/>
        <v>0</v>
      </c>
      <c r="Q203" s="220">
        <v>0</v>
      </c>
      <c r="R203" s="220">
        <f t="shared" si="2"/>
        <v>0</v>
      </c>
      <c r="S203" s="220">
        <v>0</v>
      </c>
      <c r="T203" s="221">
        <f t="shared" si="3"/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2" t="s">
        <v>151</v>
      </c>
      <c r="AT203" s="222" t="s">
        <v>147</v>
      </c>
      <c r="AU203" s="222" t="s">
        <v>87</v>
      </c>
      <c r="AY203" s="18" t="s">
        <v>145</v>
      </c>
      <c r="BE203" s="223">
        <f t="shared" si="4"/>
        <v>0</v>
      </c>
      <c r="BF203" s="223">
        <f t="shared" si="5"/>
        <v>0</v>
      </c>
      <c r="BG203" s="223">
        <f t="shared" si="6"/>
        <v>0</v>
      </c>
      <c r="BH203" s="223">
        <f t="shared" si="7"/>
        <v>0</v>
      </c>
      <c r="BI203" s="223">
        <f t="shared" si="8"/>
        <v>0</v>
      </c>
      <c r="BJ203" s="18" t="s">
        <v>85</v>
      </c>
      <c r="BK203" s="223">
        <f t="shared" si="9"/>
        <v>0</v>
      </c>
      <c r="BL203" s="18" t="s">
        <v>151</v>
      </c>
      <c r="BM203" s="222" t="s">
        <v>279</v>
      </c>
    </row>
    <row r="204" spans="1:65" s="2" customFormat="1" ht="19.8" customHeight="1">
      <c r="A204" s="35"/>
      <c r="B204" s="36"/>
      <c r="C204" s="210" t="s">
        <v>280</v>
      </c>
      <c r="D204" s="210" t="s">
        <v>147</v>
      </c>
      <c r="E204" s="211" t="s">
        <v>281</v>
      </c>
      <c r="F204" s="212" t="s">
        <v>282</v>
      </c>
      <c r="G204" s="213" t="s">
        <v>171</v>
      </c>
      <c r="H204" s="214">
        <v>4</v>
      </c>
      <c r="I204" s="215"/>
      <c r="J204" s="216">
        <f t="shared" si="0"/>
        <v>0</v>
      </c>
      <c r="K204" s="217"/>
      <c r="L204" s="40"/>
      <c r="M204" s="218" t="s">
        <v>1</v>
      </c>
      <c r="N204" s="219" t="s">
        <v>42</v>
      </c>
      <c r="O204" s="72"/>
      <c r="P204" s="220">
        <f t="shared" si="1"/>
        <v>0</v>
      </c>
      <c r="Q204" s="220">
        <v>0</v>
      </c>
      <c r="R204" s="220">
        <f t="shared" si="2"/>
        <v>0</v>
      </c>
      <c r="S204" s="220">
        <v>0</v>
      </c>
      <c r="T204" s="221">
        <f t="shared" si="3"/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2" t="s">
        <v>151</v>
      </c>
      <c r="AT204" s="222" t="s">
        <v>147</v>
      </c>
      <c r="AU204" s="222" t="s">
        <v>87</v>
      </c>
      <c r="AY204" s="18" t="s">
        <v>145</v>
      </c>
      <c r="BE204" s="223">
        <f t="shared" si="4"/>
        <v>0</v>
      </c>
      <c r="BF204" s="223">
        <f t="shared" si="5"/>
        <v>0</v>
      </c>
      <c r="BG204" s="223">
        <f t="shared" si="6"/>
        <v>0</v>
      </c>
      <c r="BH204" s="223">
        <f t="shared" si="7"/>
        <v>0</v>
      </c>
      <c r="BI204" s="223">
        <f t="shared" si="8"/>
        <v>0</v>
      </c>
      <c r="BJ204" s="18" t="s">
        <v>85</v>
      </c>
      <c r="BK204" s="223">
        <f t="shared" si="9"/>
        <v>0</v>
      </c>
      <c r="BL204" s="18" t="s">
        <v>151</v>
      </c>
      <c r="BM204" s="222" t="s">
        <v>283</v>
      </c>
    </row>
    <row r="205" spans="1:65" s="2" customFormat="1" ht="30" customHeight="1">
      <c r="A205" s="35"/>
      <c r="B205" s="36"/>
      <c r="C205" s="210" t="s">
        <v>284</v>
      </c>
      <c r="D205" s="210" t="s">
        <v>147</v>
      </c>
      <c r="E205" s="211" t="s">
        <v>285</v>
      </c>
      <c r="F205" s="212" t="s">
        <v>286</v>
      </c>
      <c r="G205" s="213" t="s">
        <v>171</v>
      </c>
      <c r="H205" s="214">
        <v>1</v>
      </c>
      <c r="I205" s="215"/>
      <c r="J205" s="216">
        <f t="shared" si="0"/>
        <v>0</v>
      </c>
      <c r="K205" s="217"/>
      <c r="L205" s="40"/>
      <c r="M205" s="218" t="s">
        <v>1</v>
      </c>
      <c r="N205" s="219" t="s">
        <v>42</v>
      </c>
      <c r="O205" s="72"/>
      <c r="P205" s="220">
        <f t="shared" si="1"/>
        <v>0</v>
      </c>
      <c r="Q205" s="220">
        <v>0</v>
      </c>
      <c r="R205" s="220">
        <f t="shared" si="2"/>
        <v>0</v>
      </c>
      <c r="S205" s="220">
        <v>0</v>
      </c>
      <c r="T205" s="221">
        <f t="shared" si="3"/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2" t="s">
        <v>151</v>
      </c>
      <c r="AT205" s="222" t="s">
        <v>147</v>
      </c>
      <c r="AU205" s="222" t="s">
        <v>87</v>
      </c>
      <c r="AY205" s="18" t="s">
        <v>145</v>
      </c>
      <c r="BE205" s="223">
        <f t="shared" si="4"/>
        <v>0</v>
      </c>
      <c r="BF205" s="223">
        <f t="shared" si="5"/>
        <v>0</v>
      </c>
      <c r="BG205" s="223">
        <f t="shared" si="6"/>
        <v>0</v>
      </c>
      <c r="BH205" s="223">
        <f t="shared" si="7"/>
        <v>0</v>
      </c>
      <c r="BI205" s="223">
        <f t="shared" si="8"/>
        <v>0</v>
      </c>
      <c r="BJ205" s="18" t="s">
        <v>85</v>
      </c>
      <c r="BK205" s="223">
        <f t="shared" si="9"/>
        <v>0</v>
      </c>
      <c r="BL205" s="18" t="s">
        <v>151</v>
      </c>
      <c r="BM205" s="222" t="s">
        <v>287</v>
      </c>
    </row>
    <row r="206" spans="1:65" s="2" customFormat="1" ht="30" customHeight="1">
      <c r="A206" s="35"/>
      <c r="B206" s="36"/>
      <c r="C206" s="210" t="s">
        <v>288</v>
      </c>
      <c r="D206" s="210" t="s">
        <v>147</v>
      </c>
      <c r="E206" s="211" t="s">
        <v>289</v>
      </c>
      <c r="F206" s="212" t="s">
        <v>290</v>
      </c>
      <c r="G206" s="213" t="s">
        <v>160</v>
      </c>
      <c r="H206" s="214">
        <v>47</v>
      </c>
      <c r="I206" s="215"/>
      <c r="J206" s="216">
        <f t="shared" si="0"/>
        <v>0</v>
      </c>
      <c r="K206" s="217"/>
      <c r="L206" s="40"/>
      <c r="M206" s="218" t="s">
        <v>1</v>
      </c>
      <c r="N206" s="219" t="s">
        <v>42</v>
      </c>
      <c r="O206" s="72"/>
      <c r="P206" s="220">
        <f t="shared" si="1"/>
        <v>0</v>
      </c>
      <c r="Q206" s="220">
        <v>1.2999999999999999E-4</v>
      </c>
      <c r="R206" s="220">
        <f t="shared" si="2"/>
        <v>6.1099999999999991E-3</v>
      </c>
      <c r="S206" s="220">
        <v>0</v>
      </c>
      <c r="T206" s="221">
        <f t="shared" si="3"/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2" t="s">
        <v>151</v>
      </c>
      <c r="AT206" s="222" t="s">
        <v>147</v>
      </c>
      <c r="AU206" s="222" t="s">
        <v>87</v>
      </c>
      <c r="AY206" s="18" t="s">
        <v>145</v>
      </c>
      <c r="BE206" s="223">
        <f t="shared" si="4"/>
        <v>0</v>
      </c>
      <c r="BF206" s="223">
        <f t="shared" si="5"/>
        <v>0</v>
      </c>
      <c r="BG206" s="223">
        <f t="shared" si="6"/>
        <v>0</v>
      </c>
      <c r="BH206" s="223">
        <f t="shared" si="7"/>
        <v>0</v>
      </c>
      <c r="BI206" s="223">
        <f t="shared" si="8"/>
        <v>0</v>
      </c>
      <c r="BJ206" s="18" t="s">
        <v>85</v>
      </c>
      <c r="BK206" s="223">
        <f t="shared" si="9"/>
        <v>0</v>
      </c>
      <c r="BL206" s="18" t="s">
        <v>151</v>
      </c>
      <c r="BM206" s="222" t="s">
        <v>291</v>
      </c>
    </row>
    <row r="207" spans="1:65" s="2" customFormat="1" ht="30" customHeight="1">
      <c r="A207" s="35"/>
      <c r="B207" s="36"/>
      <c r="C207" s="210" t="s">
        <v>292</v>
      </c>
      <c r="D207" s="210" t="s">
        <v>147</v>
      </c>
      <c r="E207" s="211" t="s">
        <v>293</v>
      </c>
      <c r="F207" s="212" t="s">
        <v>294</v>
      </c>
      <c r="G207" s="213" t="s">
        <v>160</v>
      </c>
      <c r="H207" s="214">
        <v>46</v>
      </c>
      <c r="I207" s="215"/>
      <c r="J207" s="216">
        <f t="shared" si="0"/>
        <v>0</v>
      </c>
      <c r="K207" s="217"/>
      <c r="L207" s="40"/>
      <c r="M207" s="218" t="s">
        <v>1</v>
      </c>
      <c r="N207" s="219" t="s">
        <v>42</v>
      </c>
      <c r="O207" s="72"/>
      <c r="P207" s="220">
        <f t="shared" si="1"/>
        <v>0</v>
      </c>
      <c r="Q207" s="220">
        <v>2.1000000000000001E-4</v>
      </c>
      <c r="R207" s="220">
        <f t="shared" si="2"/>
        <v>9.6600000000000002E-3</v>
      </c>
      <c r="S207" s="220">
        <v>0</v>
      </c>
      <c r="T207" s="221">
        <f t="shared" si="3"/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2" t="s">
        <v>151</v>
      </c>
      <c r="AT207" s="222" t="s">
        <v>147</v>
      </c>
      <c r="AU207" s="222" t="s">
        <v>87</v>
      </c>
      <c r="AY207" s="18" t="s">
        <v>145</v>
      </c>
      <c r="BE207" s="223">
        <f t="shared" si="4"/>
        <v>0</v>
      </c>
      <c r="BF207" s="223">
        <f t="shared" si="5"/>
        <v>0</v>
      </c>
      <c r="BG207" s="223">
        <f t="shared" si="6"/>
        <v>0</v>
      </c>
      <c r="BH207" s="223">
        <f t="shared" si="7"/>
        <v>0</v>
      </c>
      <c r="BI207" s="223">
        <f t="shared" si="8"/>
        <v>0</v>
      </c>
      <c r="BJ207" s="18" t="s">
        <v>85</v>
      </c>
      <c r="BK207" s="223">
        <f t="shared" si="9"/>
        <v>0</v>
      </c>
      <c r="BL207" s="18" t="s">
        <v>151</v>
      </c>
      <c r="BM207" s="222" t="s">
        <v>295</v>
      </c>
    </row>
    <row r="208" spans="1:65" s="2" customFormat="1" ht="19.8" customHeight="1">
      <c r="A208" s="35"/>
      <c r="B208" s="36"/>
      <c r="C208" s="210" t="s">
        <v>296</v>
      </c>
      <c r="D208" s="210" t="s">
        <v>147</v>
      </c>
      <c r="E208" s="211" t="s">
        <v>297</v>
      </c>
      <c r="F208" s="212" t="s">
        <v>298</v>
      </c>
      <c r="G208" s="213" t="s">
        <v>160</v>
      </c>
      <c r="H208" s="214">
        <v>120</v>
      </c>
      <c r="I208" s="215"/>
      <c r="J208" s="216">
        <f t="shared" si="0"/>
        <v>0</v>
      </c>
      <c r="K208" s="217"/>
      <c r="L208" s="40"/>
      <c r="M208" s="218" t="s">
        <v>1</v>
      </c>
      <c r="N208" s="219" t="s">
        <v>42</v>
      </c>
      <c r="O208" s="72"/>
      <c r="P208" s="220">
        <f t="shared" si="1"/>
        <v>0</v>
      </c>
      <c r="Q208" s="220">
        <v>4.0000000000000003E-5</v>
      </c>
      <c r="R208" s="220">
        <f t="shared" si="2"/>
        <v>4.8000000000000004E-3</v>
      </c>
      <c r="S208" s="220">
        <v>0</v>
      </c>
      <c r="T208" s="221">
        <f t="shared" si="3"/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2" t="s">
        <v>151</v>
      </c>
      <c r="AT208" s="222" t="s">
        <v>147</v>
      </c>
      <c r="AU208" s="222" t="s">
        <v>87</v>
      </c>
      <c r="AY208" s="18" t="s">
        <v>145</v>
      </c>
      <c r="BE208" s="223">
        <f t="shared" si="4"/>
        <v>0</v>
      </c>
      <c r="BF208" s="223">
        <f t="shared" si="5"/>
        <v>0</v>
      </c>
      <c r="BG208" s="223">
        <f t="shared" si="6"/>
        <v>0</v>
      </c>
      <c r="BH208" s="223">
        <f t="shared" si="7"/>
        <v>0</v>
      </c>
      <c r="BI208" s="223">
        <f t="shared" si="8"/>
        <v>0</v>
      </c>
      <c r="BJ208" s="18" t="s">
        <v>85</v>
      </c>
      <c r="BK208" s="223">
        <f t="shared" si="9"/>
        <v>0</v>
      </c>
      <c r="BL208" s="18" t="s">
        <v>151</v>
      </c>
      <c r="BM208" s="222" t="s">
        <v>299</v>
      </c>
    </row>
    <row r="209" spans="1:65" s="2" customFormat="1" ht="19.8" customHeight="1">
      <c r="A209" s="35"/>
      <c r="B209" s="36"/>
      <c r="C209" s="210" t="s">
        <v>300</v>
      </c>
      <c r="D209" s="210" t="s">
        <v>147</v>
      </c>
      <c r="E209" s="211" t="s">
        <v>301</v>
      </c>
      <c r="F209" s="212" t="s">
        <v>302</v>
      </c>
      <c r="G209" s="213" t="s">
        <v>150</v>
      </c>
      <c r="H209" s="214">
        <v>1.651</v>
      </c>
      <c r="I209" s="215"/>
      <c r="J209" s="216">
        <f t="shared" si="0"/>
        <v>0</v>
      </c>
      <c r="K209" s="217"/>
      <c r="L209" s="40"/>
      <c r="M209" s="218" t="s">
        <v>1</v>
      </c>
      <c r="N209" s="219" t="s">
        <v>42</v>
      </c>
      <c r="O209" s="72"/>
      <c r="P209" s="220">
        <f t="shared" si="1"/>
        <v>0</v>
      </c>
      <c r="Q209" s="220">
        <v>0</v>
      </c>
      <c r="R209" s="220">
        <f t="shared" si="2"/>
        <v>0</v>
      </c>
      <c r="S209" s="220">
        <v>1.8</v>
      </c>
      <c r="T209" s="221">
        <f t="shared" si="3"/>
        <v>2.9718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2" t="s">
        <v>151</v>
      </c>
      <c r="AT209" s="222" t="s">
        <v>147</v>
      </c>
      <c r="AU209" s="222" t="s">
        <v>87</v>
      </c>
      <c r="AY209" s="18" t="s">
        <v>145</v>
      </c>
      <c r="BE209" s="223">
        <f t="shared" si="4"/>
        <v>0</v>
      </c>
      <c r="BF209" s="223">
        <f t="shared" si="5"/>
        <v>0</v>
      </c>
      <c r="BG209" s="223">
        <f t="shared" si="6"/>
        <v>0</v>
      </c>
      <c r="BH209" s="223">
        <f t="shared" si="7"/>
        <v>0</v>
      </c>
      <c r="BI209" s="223">
        <f t="shared" si="8"/>
        <v>0</v>
      </c>
      <c r="BJ209" s="18" t="s">
        <v>85</v>
      </c>
      <c r="BK209" s="223">
        <f t="shared" si="9"/>
        <v>0</v>
      </c>
      <c r="BL209" s="18" t="s">
        <v>151</v>
      </c>
      <c r="BM209" s="222" t="s">
        <v>303</v>
      </c>
    </row>
    <row r="210" spans="1:65" s="13" customFormat="1" ht="10.199999999999999">
      <c r="B210" s="224"/>
      <c r="C210" s="225"/>
      <c r="D210" s="226" t="s">
        <v>153</v>
      </c>
      <c r="E210" s="227" t="s">
        <v>1</v>
      </c>
      <c r="F210" s="228" t="s">
        <v>304</v>
      </c>
      <c r="G210" s="225"/>
      <c r="H210" s="227" t="s">
        <v>1</v>
      </c>
      <c r="I210" s="229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AT210" s="234" t="s">
        <v>153</v>
      </c>
      <c r="AU210" s="234" t="s">
        <v>87</v>
      </c>
      <c r="AV210" s="13" t="s">
        <v>85</v>
      </c>
      <c r="AW210" s="13" t="s">
        <v>32</v>
      </c>
      <c r="AX210" s="13" t="s">
        <v>77</v>
      </c>
      <c r="AY210" s="234" t="s">
        <v>145</v>
      </c>
    </row>
    <row r="211" spans="1:65" s="14" customFormat="1" ht="10.199999999999999">
      <c r="B211" s="235"/>
      <c r="C211" s="236"/>
      <c r="D211" s="226" t="s">
        <v>153</v>
      </c>
      <c r="E211" s="237" t="s">
        <v>1</v>
      </c>
      <c r="F211" s="238" t="s">
        <v>305</v>
      </c>
      <c r="G211" s="236"/>
      <c r="H211" s="239">
        <v>0.32800000000000001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AT211" s="245" t="s">
        <v>153</v>
      </c>
      <c r="AU211" s="245" t="s">
        <v>87</v>
      </c>
      <c r="AV211" s="14" t="s">
        <v>87</v>
      </c>
      <c r="AW211" s="14" t="s">
        <v>32</v>
      </c>
      <c r="AX211" s="14" t="s">
        <v>77</v>
      </c>
      <c r="AY211" s="245" t="s">
        <v>145</v>
      </c>
    </row>
    <row r="212" spans="1:65" s="14" customFormat="1" ht="10.199999999999999">
      <c r="B212" s="235"/>
      <c r="C212" s="236"/>
      <c r="D212" s="226" t="s">
        <v>153</v>
      </c>
      <c r="E212" s="237" t="s">
        <v>1</v>
      </c>
      <c r="F212" s="238" t="s">
        <v>306</v>
      </c>
      <c r="G212" s="236"/>
      <c r="H212" s="239">
        <v>9.0999999999999998E-2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AT212" s="245" t="s">
        <v>153</v>
      </c>
      <c r="AU212" s="245" t="s">
        <v>87</v>
      </c>
      <c r="AV212" s="14" t="s">
        <v>87</v>
      </c>
      <c r="AW212" s="14" t="s">
        <v>32</v>
      </c>
      <c r="AX212" s="14" t="s">
        <v>77</v>
      </c>
      <c r="AY212" s="245" t="s">
        <v>145</v>
      </c>
    </row>
    <row r="213" spans="1:65" s="14" customFormat="1" ht="10.199999999999999">
      <c r="B213" s="235"/>
      <c r="C213" s="236"/>
      <c r="D213" s="226" t="s">
        <v>153</v>
      </c>
      <c r="E213" s="237" t="s">
        <v>1</v>
      </c>
      <c r="F213" s="238" t="s">
        <v>307</v>
      </c>
      <c r="G213" s="236"/>
      <c r="H213" s="239">
        <v>0.91100000000000003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AT213" s="245" t="s">
        <v>153</v>
      </c>
      <c r="AU213" s="245" t="s">
        <v>87</v>
      </c>
      <c r="AV213" s="14" t="s">
        <v>87</v>
      </c>
      <c r="AW213" s="14" t="s">
        <v>32</v>
      </c>
      <c r="AX213" s="14" t="s">
        <v>77</v>
      </c>
      <c r="AY213" s="245" t="s">
        <v>145</v>
      </c>
    </row>
    <row r="214" spans="1:65" s="14" customFormat="1" ht="10.199999999999999">
      <c r="B214" s="235"/>
      <c r="C214" s="236"/>
      <c r="D214" s="226" t="s">
        <v>153</v>
      </c>
      <c r="E214" s="237" t="s">
        <v>1</v>
      </c>
      <c r="F214" s="238" t="s">
        <v>308</v>
      </c>
      <c r="G214" s="236"/>
      <c r="H214" s="239">
        <v>0.32100000000000001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AT214" s="245" t="s">
        <v>153</v>
      </c>
      <c r="AU214" s="245" t="s">
        <v>87</v>
      </c>
      <c r="AV214" s="14" t="s">
        <v>87</v>
      </c>
      <c r="AW214" s="14" t="s">
        <v>32</v>
      </c>
      <c r="AX214" s="14" t="s">
        <v>77</v>
      </c>
      <c r="AY214" s="245" t="s">
        <v>145</v>
      </c>
    </row>
    <row r="215" spans="1:65" s="15" customFormat="1" ht="10.199999999999999">
      <c r="B215" s="246"/>
      <c r="C215" s="247"/>
      <c r="D215" s="226" t="s">
        <v>153</v>
      </c>
      <c r="E215" s="248" t="s">
        <v>1</v>
      </c>
      <c r="F215" s="249" t="s">
        <v>157</v>
      </c>
      <c r="G215" s="247"/>
      <c r="H215" s="250">
        <v>1.651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AT215" s="256" t="s">
        <v>153</v>
      </c>
      <c r="AU215" s="256" t="s">
        <v>87</v>
      </c>
      <c r="AV215" s="15" t="s">
        <v>151</v>
      </c>
      <c r="AW215" s="15" t="s">
        <v>32</v>
      </c>
      <c r="AX215" s="15" t="s">
        <v>85</v>
      </c>
      <c r="AY215" s="256" t="s">
        <v>145</v>
      </c>
    </row>
    <row r="216" spans="1:65" s="2" customFormat="1" ht="19.8" customHeight="1">
      <c r="A216" s="35"/>
      <c r="B216" s="36"/>
      <c r="C216" s="210" t="s">
        <v>309</v>
      </c>
      <c r="D216" s="210" t="s">
        <v>147</v>
      </c>
      <c r="E216" s="211" t="s">
        <v>310</v>
      </c>
      <c r="F216" s="212" t="s">
        <v>311</v>
      </c>
      <c r="G216" s="213" t="s">
        <v>160</v>
      </c>
      <c r="H216" s="214">
        <v>35.19</v>
      </c>
      <c r="I216" s="215"/>
      <c r="J216" s="216">
        <f>ROUND(I216*H216,2)</f>
        <v>0</v>
      </c>
      <c r="K216" s="217"/>
      <c r="L216" s="40"/>
      <c r="M216" s="218" t="s">
        <v>1</v>
      </c>
      <c r="N216" s="219" t="s">
        <v>42</v>
      </c>
      <c r="O216" s="72"/>
      <c r="P216" s="220">
        <f>O216*H216</f>
        <v>0</v>
      </c>
      <c r="Q216" s="220">
        <v>0</v>
      </c>
      <c r="R216" s="220">
        <f>Q216*H216</f>
        <v>0</v>
      </c>
      <c r="S216" s="220">
        <v>0.09</v>
      </c>
      <c r="T216" s="221">
        <f>S216*H216</f>
        <v>3.1670999999999996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2" t="s">
        <v>151</v>
      </c>
      <c r="AT216" s="222" t="s">
        <v>147</v>
      </c>
      <c r="AU216" s="222" t="s">
        <v>87</v>
      </c>
      <c r="AY216" s="18" t="s">
        <v>145</v>
      </c>
      <c r="BE216" s="223">
        <f>IF(N216="základní",J216,0)</f>
        <v>0</v>
      </c>
      <c r="BF216" s="223">
        <f>IF(N216="snížená",J216,0)</f>
        <v>0</v>
      </c>
      <c r="BG216" s="223">
        <f>IF(N216="zákl. přenesená",J216,0)</f>
        <v>0</v>
      </c>
      <c r="BH216" s="223">
        <f>IF(N216="sníž. přenesená",J216,0)</f>
        <v>0</v>
      </c>
      <c r="BI216" s="223">
        <f>IF(N216="nulová",J216,0)</f>
        <v>0</v>
      </c>
      <c r="BJ216" s="18" t="s">
        <v>85</v>
      </c>
      <c r="BK216" s="223">
        <f>ROUND(I216*H216,2)</f>
        <v>0</v>
      </c>
      <c r="BL216" s="18" t="s">
        <v>151</v>
      </c>
      <c r="BM216" s="222" t="s">
        <v>312</v>
      </c>
    </row>
    <row r="217" spans="1:65" s="2" customFormat="1" ht="19.8" customHeight="1">
      <c r="A217" s="35"/>
      <c r="B217" s="36"/>
      <c r="C217" s="210" t="s">
        <v>313</v>
      </c>
      <c r="D217" s="210" t="s">
        <v>147</v>
      </c>
      <c r="E217" s="211" t="s">
        <v>314</v>
      </c>
      <c r="F217" s="212" t="s">
        <v>315</v>
      </c>
      <c r="G217" s="213" t="s">
        <v>160</v>
      </c>
      <c r="H217" s="214">
        <v>35.19</v>
      </c>
      <c r="I217" s="215"/>
      <c r="J217" s="216">
        <f>ROUND(I217*H217,2)</f>
        <v>0</v>
      </c>
      <c r="K217" s="217"/>
      <c r="L217" s="40"/>
      <c r="M217" s="218" t="s">
        <v>1</v>
      </c>
      <c r="N217" s="219" t="s">
        <v>42</v>
      </c>
      <c r="O217" s="72"/>
      <c r="P217" s="220">
        <f>O217*H217</f>
        <v>0</v>
      </c>
      <c r="Q217" s="220">
        <v>0</v>
      </c>
      <c r="R217" s="220">
        <f>Q217*H217</f>
        <v>0</v>
      </c>
      <c r="S217" s="220">
        <v>3.5000000000000003E-2</v>
      </c>
      <c r="T217" s="221">
        <f>S217*H217</f>
        <v>1.2316500000000001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2" t="s">
        <v>151</v>
      </c>
      <c r="AT217" s="222" t="s">
        <v>147</v>
      </c>
      <c r="AU217" s="222" t="s">
        <v>87</v>
      </c>
      <c r="AY217" s="18" t="s">
        <v>145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18" t="s">
        <v>85</v>
      </c>
      <c r="BK217" s="223">
        <f>ROUND(I217*H217,2)</f>
        <v>0</v>
      </c>
      <c r="BL217" s="18" t="s">
        <v>151</v>
      </c>
      <c r="BM217" s="222" t="s">
        <v>316</v>
      </c>
    </row>
    <row r="218" spans="1:65" s="13" customFormat="1" ht="10.199999999999999">
      <c r="B218" s="224"/>
      <c r="C218" s="225"/>
      <c r="D218" s="226" t="s">
        <v>153</v>
      </c>
      <c r="E218" s="227" t="s">
        <v>1</v>
      </c>
      <c r="F218" s="228" t="s">
        <v>195</v>
      </c>
      <c r="G218" s="225"/>
      <c r="H218" s="227" t="s">
        <v>1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AT218" s="234" t="s">
        <v>153</v>
      </c>
      <c r="AU218" s="234" t="s">
        <v>87</v>
      </c>
      <c r="AV218" s="13" t="s">
        <v>85</v>
      </c>
      <c r="AW218" s="13" t="s">
        <v>32</v>
      </c>
      <c r="AX218" s="13" t="s">
        <v>77</v>
      </c>
      <c r="AY218" s="234" t="s">
        <v>145</v>
      </c>
    </row>
    <row r="219" spans="1:65" s="13" customFormat="1" ht="20.399999999999999">
      <c r="B219" s="224"/>
      <c r="C219" s="225"/>
      <c r="D219" s="226" t="s">
        <v>153</v>
      </c>
      <c r="E219" s="227" t="s">
        <v>1</v>
      </c>
      <c r="F219" s="228" t="s">
        <v>317</v>
      </c>
      <c r="G219" s="225"/>
      <c r="H219" s="227" t="s">
        <v>1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AT219" s="234" t="s">
        <v>153</v>
      </c>
      <c r="AU219" s="234" t="s">
        <v>87</v>
      </c>
      <c r="AV219" s="13" t="s">
        <v>85</v>
      </c>
      <c r="AW219" s="13" t="s">
        <v>32</v>
      </c>
      <c r="AX219" s="13" t="s">
        <v>77</v>
      </c>
      <c r="AY219" s="234" t="s">
        <v>145</v>
      </c>
    </row>
    <row r="220" spans="1:65" s="14" customFormat="1" ht="10.199999999999999">
      <c r="B220" s="235"/>
      <c r="C220" s="236"/>
      <c r="D220" s="226" t="s">
        <v>153</v>
      </c>
      <c r="E220" s="237" t="s">
        <v>1</v>
      </c>
      <c r="F220" s="238" t="s">
        <v>318</v>
      </c>
      <c r="G220" s="236"/>
      <c r="H220" s="239">
        <v>1.35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AT220" s="245" t="s">
        <v>153</v>
      </c>
      <c r="AU220" s="245" t="s">
        <v>87</v>
      </c>
      <c r="AV220" s="14" t="s">
        <v>87</v>
      </c>
      <c r="AW220" s="14" t="s">
        <v>32</v>
      </c>
      <c r="AX220" s="14" t="s">
        <v>77</v>
      </c>
      <c r="AY220" s="245" t="s">
        <v>145</v>
      </c>
    </row>
    <row r="221" spans="1:65" s="14" customFormat="1" ht="10.199999999999999">
      <c r="B221" s="235"/>
      <c r="C221" s="236"/>
      <c r="D221" s="226" t="s">
        <v>153</v>
      </c>
      <c r="E221" s="237" t="s">
        <v>1</v>
      </c>
      <c r="F221" s="238" t="s">
        <v>319</v>
      </c>
      <c r="G221" s="236"/>
      <c r="H221" s="239">
        <v>33.840000000000003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AT221" s="245" t="s">
        <v>153</v>
      </c>
      <c r="AU221" s="245" t="s">
        <v>87</v>
      </c>
      <c r="AV221" s="14" t="s">
        <v>87</v>
      </c>
      <c r="AW221" s="14" t="s">
        <v>32</v>
      </c>
      <c r="AX221" s="14" t="s">
        <v>77</v>
      </c>
      <c r="AY221" s="245" t="s">
        <v>145</v>
      </c>
    </row>
    <row r="222" spans="1:65" s="15" customFormat="1" ht="10.199999999999999">
      <c r="B222" s="246"/>
      <c r="C222" s="247"/>
      <c r="D222" s="226" t="s">
        <v>153</v>
      </c>
      <c r="E222" s="248" t="s">
        <v>1</v>
      </c>
      <c r="F222" s="249" t="s">
        <v>157</v>
      </c>
      <c r="G222" s="247"/>
      <c r="H222" s="250">
        <v>35.190000000000005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AT222" s="256" t="s">
        <v>153</v>
      </c>
      <c r="AU222" s="256" t="s">
        <v>87</v>
      </c>
      <c r="AV222" s="15" t="s">
        <v>151</v>
      </c>
      <c r="AW222" s="15" t="s">
        <v>32</v>
      </c>
      <c r="AX222" s="15" t="s">
        <v>85</v>
      </c>
      <c r="AY222" s="256" t="s">
        <v>145</v>
      </c>
    </row>
    <row r="223" spans="1:65" s="2" customFormat="1" ht="14.4" customHeight="1">
      <c r="A223" s="35"/>
      <c r="B223" s="36"/>
      <c r="C223" s="210" t="s">
        <v>320</v>
      </c>
      <c r="D223" s="210" t="s">
        <v>147</v>
      </c>
      <c r="E223" s="211" t="s">
        <v>321</v>
      </c>
      <c r="F223" s="212" t="s">
        <v>322</v>
      </c>
      <c r="G223" s="213" t="s">
        <v>323</v>
      </c>
      <c r="H223" s="214">
        <v>20.7</v>
      </c>
      <c r="I223" s="215"/>
      <c r="J223" s="216">
        <f>ROUND(I223*H223,2)</f>
        <v>0</v>
      </c>
      <c r="K223" s="217"/>
      <c r="L223" s="40"/>
      <c r="M223" s="218" t="s">
        <v>1</v>
      </c>
      <c r="N223" s="219" t="s">
        <v>42</v>
      </c>
      <c r="O223" s="72"/>
      <c r="P223" s="220">
        <f>O223*H223</f>
        <v>0</v>
      </c>
      <c r="Q223" s="220">
        <v>0</v>
      </c>
      <c r="R223" s="220">
        <f>Q223*H223</f>
        <v>0</v>
      </c>
      <c r="S223" s="220">
        <v>8.9999999999999993E-3</v>
      </c>
      <c r="T223" s="221">
        <f>S223*H223</f>
        <v>0.18629999999999999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2" t="s">
        <v>151</v>
      </c>
      <c r="AT223" s="222" t="s">
        <v>147</v>
      </c>
      <c r="AU223" s="222" t="s">
        <v>87</v>
      </c>
      <c r="AY223" s="18" t="s">
        <v>145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8" t="s">
        <v>85</v>
      </c>
      <c r="BK223" s="223">
        <f>ROUND(I223*H223,2)</f>
        <v>0</v>
      </c>
      <c r="BL223" s="18" t="s">
        <v>151</v>
      </c>
      <c r="BM223" s="222" t="s">
        <v>324</v>
      </c>
    </row>
    <row r="224" spans="1:65" s="14" customFormat="1" ht="10.199999999999999">
      <c r="B224" s="235"/>
      <c r="C224" s="236"/>
      <c r="D224" s="226" t="s">
        <v>153</v>
      </c>
      <c r="E224" s="237" t="s">
        <v>1</v>
      </c>
      <c r="F224" s="238" t="s">
        <v>325</v>
      </c>
      <c r="G224" s="236"/>
      <c r="H224" s="239">
        <v>20.7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AT224" s="245" t="s">
        <v>153</v>
      </c>
      <c r="AU224" s="245" t="s">
        <v>87</v>
      </c>
      <c r="AV224" s="14" t="s">
        <v>87</v>
      </c>
      <c r="AW224" s="14" t="s">
        <v>32</v>
      </c>
      <c r="AX224" s="14" t="s">
        <v>85</v>
      </c>
      <c r="AY224" s="245" t="s">
        <v>145</v>
      </c>
    </row>
    <row r="225" spans="1:65" s="2" customFormat="1" ht="19.8" customHeight="1">
      <c r="A225" s="35"/>
      <c r="B225" s="36"/>
      <c r="C225" s="210" t="s">
        <v>326</v>
      </c>
      <c r="D225" s="210" t="s">
        <v>147</v>
      </c>
      <c r="E225" s="211" t="s">
        <v>327</v>
      </c>
      <c r="F225" s="212" t="s">
        <v>328</v>
      </c>
      <c r="G225" s="213" t="s">
        <v>160</v>
      </c>
      <c r="H225" s="214">
        <v>2.8</v>
      </c>
      <c r="I225" s="215"/>
      <c r="J225" s="216">
        <f>ROUND(I225*H225,2)</f>
        <v>0</v>
      </c>
      <c r="K225" s="217"/>
      <c r="L225" s="40"/>
      <c r="M225" s="218" t="s">
        <v>1</v>
      </c>
      <c r="N225" s="219" t="s">
        <v>42</v>
      </c>
      <c r="O225" s="72"/>
      <c r="P225" s="220">
        <f>O225*H225</f>
        <v>0</v>
      </c>
      <c r="Q225" s="220">
        <v>0</v>
      </c>
      <c r="R225" s="220">
        <f>Q225*H225</f>
        <v>0</v>
      </c>
      <c r="S225" s="220">
        <v>7.5999999999999998E-2</v>
      </c>
      <c r="T225" s="221">
        <f>S225*H225</f>
        <v>0.21279999999999999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2" t="s">
        <v>151</v>
      </c>
      <c r="AT225" s="222" t="s">
        <v>147</v>
      </c>
      <c r="AU225" s="222" t="s">
        <v>87</v>
      </c>
      <c r="AY225" s="18" t="s">
        <v>145</v>
      </c>
      <c r="BE225" s="223">
        <f>IF(N225="základní",J225,0)</f>
        <v>0</v>
      </c>
      <c r="BF225" s="223">
        <f>IF(N225="snížená",J225,0)</f>
        <v>0</v>
      </c>
      <c r="BG225" s="223">
        <f>IF(N225="zákl. přenesená",J225,0)</f>
        <v>0</v>
      </c>
      <c r="BH225" s="223">
        <f>IF(N225="sníž. přenesená",J225,0)</f>
        <v>0</v>
      </c>
      <c r="BI225" s="223">
        <f>IF(N225="nulová",J225,0)</f>
        <v>0</v>
      </c>
      <c r="BJ225" s="18" t="s">
        <v>85</v>
      </c>
      <c r="BK225" s="223">
        <f>ROUND(I225*H225,2)</f>
        <v>0</v>
      </c>
      <c r="BL225" s="18" t="s">
        <v>151</v>
      </c>
      <c r="BM225" s="222" t="s">
        <v>329</v>
      </c>
    </row>
    <row r="226" spans="1:65" s="14" customFormat="1" ht="10.199999999999999">
      <c r="B226" s="235"/>
      <c r="C226" s="236"/>
      <c r="D226" s="226" t="s">
        <v>153</v>
      </c>
      <c r="E226" s="237" t="s">
        <v>1</v>
      </c>
      <c r="F226" s="238" t="s">
        <v>330</v>
      </c>
      <c r="G226" s="236"/>
      <c r="H226" s="239">
        <v>1.2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AT226" s="245" t="s">
        <v>153</v>
      </c>
      <c r="AU226" s="245" t="s">
        <v>87</v>
      </c>
      <c r="AV226" s="14" t="s">
        <v>87</v>
      </c>
      <c r="AW226" s="14" t="s">
        <v>32</v>
      </c>
      <c r="AX226" s="14" t="s">
        <v>77</v>
      </c>
      <c r="AY226" s="245" t="s">
        <v>145</v>
      </c>
    </row>
    <row r="227" spans="1:65" s="14" customFormat="1" ht="10.199999999999999">
      <c r="B227" s="235"/>
      <c r="C227" s="236"/>
      <c r="D227" s="226" t="s">
        <v>153</v>
      </c>
      <c r="E227" s="237" t="s">
        <v>1</v>
      </c>
      <c r="F227" s="238" t="s">
        <v>331</v>
      </c>
      <c r="G227" s="236"/>
      <c r="H227" s="239">
        <v>1.6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AT227" s="245" t="s">
        <v>153</v>
      </c>
      <c r="AU227" s="245" t="s">
        <v>87</v>
      </c>
      <c r="AV227" s="14" t="s">
        <v>87</v>
      </c>
      <c r="AW227" s="14" t="s">
        <v>32</v>
      </c>
      <c r="AX227" s="14" t="s">
        <v>77</v>
      </c>
      <c r="AY227" s="245" t="s">
        <v>145</v>
      </c>
    </row>
    <row r="228" spans="1:65" s="15" customFormat="1" ht="10.199999999999999">
      <c r="B228" s="246"/>
      <c r="C228" s="247"/>
      <c r="D228" s="226" t="s">
        <v>153</v>
      </c>
      <c r="E228" s="248" t="s">
        <v>1</v>
      </c>
      <c r="F228" s="249" t="s">
        <v>157</v>
      </c>
      <c r="G228" s="247"/>
      <c r="H228" s="250">
        <v>2.8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AT228" s="256" t="s">
        <v>153</v>
      </c>
      <c r="AU228" s="256" t="s">
        <v>87</v>
      </c>
      <c r="AV228" s="15" t="s">
        <v>151</v>
      </c>
      <c r="AW228" s="15" t="s">
        <v>32</v>
      </c>
      <c r="AX228" s="15" t="s">
        <v>85</v>
      </c>
      <c r="AY228" s="256" t="s">
        <v>145</v>
      </c>
    </row>
    <row r="229" spans="1:65" s="2" customFormat="1" ht="19.8" customHeight="1">
      <c r="A229" s="35"/>
      <c r="B229" s="36"/>
      <c r="C229" s="210" t="s">
        <v>332</v>
      </c>
      <c r="D229" s="210" t="s">
        <v>147</v>
      </c>
      <c r="E229" s="211" t="s">
        <v>333</v>
      </c>
      <c r="F229" s="212" t="s">
        <v>334</v>
      </c>
      <c r="G229" s="213" t="s">
        <v>323</v>
      </c>
      <c r="H229" s="214">
        <v>30</v>
      </c>
      <c r="I229" s="215"/>
      <c r="J229" s="216">
        <f>ROUND(I229*H229,2)</f>
        <v>0</v>
      </c>
      <c r="K229" s="217"/>
      <c r="L229" s="40"/>
      <c r="M229" s="218" t="s">
        <v>1</v>
      </c>
      <c r="N229" s="219" t="s">
        <v>42</v>
      </c>
      <c r="O229" s="72"/>
      <c r="P229" s="220">
        <f>O229*H229</f>
        <v>0</v>
      </c>
      <c r="Q229" s="220">
        <v>0</v>
      </c>
      <c r="R229" s="220">
        <f>Q229*H229</f>
        <v>0</v>
      </c>
      <c r="S229" s="220">
        <v>5.3999999999999999E-2</v>
      </c>
      <c r="T229" s="221">
        <f>S229*H229</f>
        <v>1.6199999999999999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2" t="s">
        <v>151</v>
      </c>
      <c r="AT229" s="222" t="s">
        <v>147</v>
      </c>
      <c r="AU229" s="222" t="s">
        <v>87</v>
      </c>
      <c r="AY229" s="18" t="s">
        <v>145</v>
      </c>
      <c r="BE229" s="223">
        <f>IF(N229="základní",J229,0)</f>
        <v>0</v>
      </c>
      <c r="BF229" s="223">
        <f>IF(N229="snížená",J229,0)</f>
        <v>0</v>
      </c>
      <c r="BG229" s="223">
        <f>IF(N229="zákl. přenesená",J229,0)</f>
        <v>0</v>
      </c>
      <c r="BH229" s="223">
        <f>IF(N229="sníž. přenesená",J229,0)</f>
        <v>0</v>
      </c>
      <c r="BI229" s="223">
        <f>IF(N229="nulová",J229,0)</f>
        <v>0</v>
      </c>
      <c r="BJ229" s="18" t="s">
        <v>85</v>
      </c>
      <c r="BK229" s="223">
        <f>ROUND(I229*H229,2)</f>
        <v>0</v>
      </c>
      <c r="BL229" s="18" t="s">
        <v>151</v>
      </c>
      <c r="BM229" s="222" t="s">
        <v>335</v>
      </c>
    </row>
    <row r="230" spans="1:65" s="14" customFormat="1" ht="10.199999999999999">
      <c r="B230" s="235"/>
      <c r="C230" s="236"/>
      <c r="D230" s="226" t="s">
        <v>153</v>
      </c>
      <c r="E230" s="237" t="s">
        <v>1</v>
      </c>
      <c r="F230" s="238" t="s">
        <v>336</v>
      </c>
      <c r="G230" s="236"/>
      <c r="H230" s="239">
        <v>30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AT230" s="245" t="s">
        <v>153</v>
      </c>
      <c r="AU230" s="245" t="s">
        <v>87</v>
      </c>
      <c r="AV230" s="14" t="s">
        <v>87</v>
      </c>
      <c r="AW230" s="14" t="s">
        <v>32</v>
      </c>
      <c r="AX230" s="14" t="s">
        <v>85</v>
      </c>
      <c r="AY230" s="245" t="s">
        <v>145</v>
      </c>
    </row>
    <row r="231" spans="1:65" s="2" customFormat="1" ht="19.8" customHeight="1">
      <c r="A231" s="35"/>
      <c r="B231" s="36"/>
      <c r="C231" s="210" t="s">
        <v>337</v>
      </c>
      <c r="D231" s="210" t="s">
        <v>147</v>
      </c>
      <c r="E231" s="211" t="s">
        <v>338</v>
      </c>
      <c r="F231" s="212" t="s">
        <v>339</v>
      </c>
      <c r="G231" s="213" t="s">
        <v>323</v>
      </c>
      <c r="H231" s="214">
        <v>15</v>
      </c>
      <c r="I231" s="215"/>
      <c r="J231" s="216">
        <f>ROUND(I231*H231,2)</f>
        <v>0</v>
      </c>
      <c r="K231" s="217"/>
      <c r="L231" s="40"/>
      <c r="M231" s="218" t="s">
        <v>1</v>
      </c>
      <c r="N231" s="219" t="s">
        <v>42</v>
      </c>
      <c r="O231" s="72"/>
      <c r="P231" s="220">
        <f>O231*H231</f>
        <v>0</v>
      </c>
      <c r="Q231" s="220">
        <v>0</v>
      </c>
      <c r="R231" s="220">
        <f>Q231*H231</f>
        <v>0</v>
      </c>
      <c r="S231" s="220">
        <v>3.3000000000000002E-2</v>
      </c>
      <c r="T231" s="221">
        <f>S231*H231</f>
        <v>0.495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2" t="s">
        <v>151</v>
      </c>
      <c r="AT231" s="222" t="s">
        <v>147</v>
      </c>
      <c r="AU231" s="222" t="s">
        <v>87</v>
      </c>
      <c r="AY231" s="18" t="s">
        <v>145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8" t="s">
        <v>85</v>
      </c>
      <c r="BK231" s="223">
        <f>ROUND(I231*H231,2)</f>
        <v>0</v>
      </c>
      <c r="BL231" s="18" t="s">
        <v>151</v>
      </c>
      <c r="BM231" s="222" t="s">
        <v>340</v>
      </c>
    </row>
    <row r="232" spans="1:65" s="2" customFormat="1" ht="19.8" customHeight="1">
      <c r="A232" s="35"/>
      <c r="B232" s="36"/>
      <c r="C232" s="210" t="s">
        <v>341</v>
      </c>
      <c r="D232" s="210" t="s">
        <v>147</v>
      </c>
      <c r="E232" s="211" t="s">
        <v>342</v>
      </c>
      <c r="F232" s="212" t="s">
        <v>343</v>
      </c>
      <c r="G232" s="213" t="s">
        <v>323</v>
      </c>
      <c r="H232" s="214">
        <v>2</v>
      </c>
      <c r="I232" s="215"/>
      <c r="J232" s="216">
        <f>ROUND(I232*H232,2)</f>
        <v>0</v>
      </c>
      <c r="K232" s="217"/>
      <c r="L232" s="40"/>
      <c r="M232" s="218" t="s">
        <v>1</v>
      </c>
      <c r="N232" s="219" t="s">
        <v>42</v>
      </c>
      <c r="O232" s="72"/>
      <c r="P232" s="220">
        <f>O232*H232</f>
        <v>0</v>
      </c>
      <c r="Q232" s="220">
        <v>0</v>
      </c>
      <c r="R232" s="220">
        <f>Q232*H232</f>
        <v>0</v>
      </c>
      <c r="S232" s="220">
        <v>6.6000000000000003E-2</v>
      </c>
      <c r="T232" s="221">
        <f>S232*H232</f>
        <v>0.13200000000000001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2" t="s">
        <v>151</v>
      </c>
      <c r="AT232" s="222" t="s">
        <v>147</v>
      </c>
      <c r="AU232" s="222" t="s">
        <v>87</v>
      </c>
      <c r="AY232" s="18" t="s">
        <v>145</v>
      </c>
      <c r="BE232" s="223">
        <f>IF(N232="základní",J232,0)</f>
        <v>0</v>
      </c>
      <c r="BF232" s="223">
        <f>IF(N232="snížená",J232,0)</f>
        <v>0</v>
      </c>
      <c r="BG232" s="223">
        <f>IF(N232="zákl. přenesená",J232,0)</f>
        <v>0</v>
      </c>
      <c r="BH232" s="223">
        <f>IF(N232="sníž. přenesená",J232,0)</f>
        <v>0</v>
      </c>
      <c r="BI232" s="223">
        <f>IF(N232="nulová",J232,0)</f>
        <v>0</v>
      </c>
      <c r="BJ232" s="18" t="s">
        <v>85</v>
      </c>
      <c r="BK232" s="223">
        <f>ROUND(I232*H232,2)</f>
        <v>0</v>
      </c>
      <c r="BL232" s="18" t="s">
        <v>151</v>
      </c>
      <c r="BM232" s="222" t="s">
        <v>344</v>
      </c>
    </row>
    <row r="233" spans="1:65" s="2" customFormat="1" ht="30" customHeight="1">
      <c r="A233" s="35"/>
      <c r="B233" s="36"/>
      <c r="C233" s="210" t="s">
        <v>345</v>
      </c>
      <c r="D233" s="210" t="s">
        <v>147</v>
      </c>
      <c r="E233" s="211" t="s">
        <v>346</v>
      </c>
      <c r="F233" s="212" t="s">
        <v>347</v>
      </c>
      <c r="G233" s="213" t="s">
        <v>160</v>
      </c>
      <c r="H233" s="214">
        <v>46.35</v>
      </c>
      <c r="I233" s="215"/>
      <c r="J233" s="216">
        <f>ROUND(I233*H233,2)</f>
        <v>0</v>
      </c>
      <c r="K233" s="217"/>
      <c r="L233" s="40"/>
      <c r="M233" s="218" t="s">
        <v>1</v>
      </c>
      <c r="N233" s="219" t="s">
        <v>42</v>
      </c>
      <c r="O233" s="72"/>
      <c r="P233" s="220">
        <f>O233*H233</f>
        <v>0</v>
      </c>
      <c r="Q233" s="220">
        <v>0</v>
      </c>
      <c r="R233" s="220">
        <f>Q233*H233</f>
        <v>0</v>
      </c>
      <c r="S233" s="220">
        <v>0.01</v>
      </c>
      <c r="T233" s="221">
        <f>S233*H233</f>
        <v>0.46350000000000002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2" t="s">
        <v>151</v>
      </c>
      <c r="AT233" s="222" t="s">
        <v>147</v>
      </c>
      <c r="AU233" s="222" t="s">
        <v>87</v>
      </c>
      <c r="AY233" s="18" t="s">
        <v>145</v>
      </c>
      <c r="BE233" s="223">
        <f>IF(N233="základní",J233,0)</f>
        <v>0</v>
      </c>
      <c r="BF233" s="223">
        <f>IF(N233="snížená",J233,0)</f>
        <v>0</v>
      </c>
      <c r="BG233" s="223">
        <f>IF(N233="zákl. přenesená",J233,0)</f>
        <v>0</v>
      </c>
      <c r="BH233" s="223">
        <f>IF(N233="sníž. přenesená",J233,0)</f>
        <v>0</v>
      </c>
      <c r="BI233" s="223">
        <f>IF(N233="nulová",J233,0)</f>
        <v>0</v>
      </c>
      <c r="BJ233" s="18" t="s">
        <v>85</v>
      </c>
      <c r="BK233" s="223">
        <f>ROUND(I233*H233,2)</f>
        <v>0</v>
      </c>
      <c r="BL233" s="18" t="s">
        <v>151</v>
      </c>
      <c r="BM233" s="222" t="s">
        <v>348</v>
      </c>
    </row>
    <row r="234" spans="1:65" s="14" customFormat="1" ht="20.399999999999999">
      <c r="B234" s="235"/>
      <c r="C234" s="236"/>
      <c r="D234" s="226" t="s">
        <v>153</v>
      </c>
      <c r="E234" s="237" t="s">
        <v>1</v>
      </c>
      <c r="F234" s="238" t="s">
        <v>349</v>
      </c>
      <c r="G234" s="236"/>
      <c r="H234" s="239">
        <v>46.35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AT234" s="245" t="s">
        <v>153</v>
      </c>
      <c r="AU234" s="245" t="s">
        <v>87</v>
      </c>
      <c r="AV234" s="14" t="s">
        <v>87</v>
      </c>
      <c r="AW234" s="14" t="s">
        <v>32</v>
      </c>
      <c r="AX234" s="14" t="s">
        <v>85</v>
      </c>
      <c r="AY234" s="245" t="s">
        <v>145</v>
      </c>
    </row>
    <row r="235" spans="1:65" s="2" customFormat="1" ht="19.8" customHeight="1">
      <c r="A235" s="35"/>
      <c r="B235" s="36"/>
      <c r="C235" s="210" t="s">
        <v>350</v>
      </c>
      <c r="D235" s="210" t="s">
        <v>147</v>
      </c>
      <c r="E235" s="211" t="s">
        <v>351</v>
      </c>
      <c r="F235" s="212" t="s">
        <v>352</v>
      </c>
      <c r="G235" s="213" t="s">
        <v>160</v>
      </c>
      <c r="H235" s="214">
        <v>86.8</v>
      </c>
      <c r="I235" s="215"/>
      <c r="J235" s="216">
        <f>ROUND(I235*H235,2)</f>
        <v>0</v>
      </c>
      <c r="K235" s="217"/>
      <c r="L235" s="40"/>
      <c r="M235" s="218" t="s">
        <v>1</v>
      </c>
      <c r="N235" s="219" t="s">
        <v>42</v>
      </c>
      <c r="O235" s="72"/>
      <c r="P235" s="220">
        <f>O235*H235</f>
        <v>0</v>
      </c>
      <c r="Q235" s="220">
        <v>0</v>
      </c>
      <c r="R235" s="220">
        <f>Q235*H235</f>
        <v>0</v>
      </c>
      <c r="S235" s="220">
        <v>4.7800000000000004E-3</v>
      </c>
      <c r="T235" s="221">
        <f>S235*H235</f>
        <v>0.414904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2" t="s">
        <v>151</v>
      </c>
      <c r="AT235" s="222" t="s">
        <v>147</v>
      </c>
      <c r="AU235" s="222" t="s">
        <v>87</v>
      </c>
      <c r="AY235" s="18" t="s">
        <v>145</v>
      </c>
      <c r="BE235" s="223">
        <f>IF(N235="základní",J235,0)</f>
        <v>0</v>
      </c>
      <c r="BF235" s="223">
        <f>IF(N235="snížená",J235,0)</f>
        <v>0</v>
      </c>
      <c r="BG235" s="223">
        <f>IF(N235="zákl. přenesená",J235,0)</f>
        <v>0</v>
      </c>
      <c r="BH235" s="223">
        <f>IF(N235="sníž. přenesená",J235,0)</f>
        <v>0</v>
      </c>
      <c r="BI235" s="223">
        <f>IF(N235="nulová",J235,0)</f>
        <v>0</v>
      </c>
      <c r="BJ235" s="18" t="s">
        <v>85</v>
      </c>
      <c r="BK235" s="223">
        <f>ROUND(I235*H235,2)</f>
        <v>0</v>
      </c>
      <c r="BL235" s="18" t="s">
        <v>151</v>
      </c>
      <c r="BM235" s="222" t="s">
        <v>353</v>
      </c>
    </row>
    <row r="236" spans="1:65" s="13" customFormat="1" ht="20.399999999999999">
      <c r="B236" s="224"/>
      <c r="C236" s="225"/>
      <c r="D236" s="226" t="s">
        <v>153</v>
      </c>
      <c r="E236" s="227" t="s">
        <v>1</v>
      </c>
      <c r="F236" s="228" t="s">
        <v>354</v>
      </c>
      <c r="G236" s="225"/>
      <c r="H236" s="227" t="s">
        <v>1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AT236" s="234" t="s">
        <v>153</v>
      </c>
      <c r="AU236" s="234" t="s">
        <v>87</v>
      </c>
      <c r="AV236" s="13" t="s">
        <v>85</v>
      </c>
      <c r="AW236" s="13" t="s">
        <v>32</v>
      </c>
      <c r="AX236" s="13" t="s">
        <v>77</v>
      </c>
      <c r="AY236" s="234" t="s">
        <v>145</v>
      </c>
    </row>
    <row r="237" spans="1:65" s="13" customFormat="1" ht="10.199999999999999">
      <c r="B237" s="224"/>
      <c r="C237" s="225"/>
      <c r="D237" s="226" t="s">
        <v>153</v>
      </c>
      <c r="E237" s="227" t="s">
        <v>1</v>
      </c>
      <c r="F237" s="228" t="s">
        <v>355</v>
      </c>
      <c r="G237" s="225"/>
      <c r="H237" s="227" t="s">
        <v>1</v>
      </c>
      <c r="I237" s="229"/>
      <c r="J237" s="225"/>
      <c r="K237" s="225"/>
      <c r="L237" s="230"/>
      <c r="M237" s="231"/>
      <c r="N237" s="232"/>
      <c r="O237" s="232"/>
      <c r="P237" s="232"/>
      <c r="Q237" s="232"/>
      <c r="R237" s="232"/>
      <c r="S237" s="232"/>
      <c r="T237" s="233"/>
      <c r="AT237" s="234" t="s">
        <v>153</v>
      </c>
      <c r="AU237" s="234" t="s">
        <v>87</v>
      </c>
      <c r="AV237" s="13" t="s">
        <v>85</v>
      </c>
      <c r="AW237" s="13" t="s">
        <v>32</v>
      </c>
      <c r="AX237" s="13" t="s">
        <v>77</v>
      </c>
      <c r="AY237" s="234" t="s">
        <v>145</v>
      </c>
    </row>
    <row r="238" spans="1:65" s="14" customFormat="1" ht="10.199999999999999">
      <c r="B238" s="235"/>
      <c r="C238" s="236"/>
      <c r="D238" s="226" t="s">
        <v>153</v>
      </c>
      <c r="E238" s="237" t="s">
        <v>1</v>
      </c>
      <c r="F238" s="238" t="s">
        <v>356</v>
      </c>
      <c r="G238" s="236"/>
      <c r="H238" s="239">
        <v>7.67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AT238" s="245" t="s">
        <v>153</v>
      </c>
      <c r="AU238" s="245" t="s">
        <v>87</v>
      </c>
      <c r="AV238" s="14" t="s">
        <v>87</v>
      </c>
      <c r="AW238" s="14" t="s">
        <v>32</v>
      </c>
      <c r="AX238" s="14" t="s">
        <v>77</v>
      </c>
      <c r="AY238" s="245" t="s">
        <v>145</v>
      </c>
    </row>
    <row r="239" spans="1:65" s="13" customFormat="1" ht="10.199999999999999">
      <c r="B239" s="224"/>
      <c r="C239" s="225"/>
      <c r="D239" s="226" t="s">
        <v>153</v>
      </c>
      <c r="E239" s="227" t="s">
        <v>1</v>
      </c>
      <c r="F239" s="228" t="s">
        <v>357</v>
      </c>
      <c r="G239" s="225"/>
      <c r="H239" s="227" t="s">
        <v>1</v>
      </c>
      <c r="I239" s="229"/>
      <c r="J239" s="225"/>
      <c r="K239" s="225"/>
      <c r="L239" s="230"/>
      <c r="M239" s="231"/>
      <c r="N239" s="232"/>
      <c r="O239" s="232"/>
      <c r="P239" s="232"/>
      <c r="Q239" s="232"/>
      <c r="R239" s="232"/>
      <c r="S239" s="232"/>
      <c r="T239" s="233"/>
      <c r="AT239" s="234" t="s">
        <v>153</v>
      </c>
      <c r="AU239" s="234" t="s">
        <v>87</v>
      </c>
      <c r="AV239" s="13" t="s">
        <v>85</v>
      </c>
      <c r="AW239" s="13" t="s">
        <v>32</v>
      </c>
      <c r="AX239" s="13" t="s">
        <v>77</v>
      </c>
      <c r="AY239" s="234" t="s">
        <v>145</v>
      </c>
    </row>
    <row r="240" spans="1:65" s="14" customFormat="1" ht="10.199999999999999">
      <c r="B240" s="235"/>
      <c r="C240" s="236"/>
      <c r="D240" s="226" t="s">
        <v>153</v>
      </c>
      <c r="E240" s="237" t="s">
        <v>1</v>
      </c>
      <c r="F240" s="238" t="s">
        <v>358</v>
      </c>
      <c r="G240" s="236"/>
      <c r="H240" s="239">
        <v>32.76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AT240" s="245" t="s">
        <v>153</v>
      </c>
      <c r="AU240" s="245" t="s">
        <v>87</v>
      </c>
      <c r="AV240" s="14" t="s">
        <v>87</v>
      </c>
      <c r="AW240" s="14" t="s">
        <v>32</v>
      </c>
      <c r="AX240" s="14" t="s">
        <v>77</v>
      </c>
      <c r="AY240" s="245" t="s">
        <v>145</v>
      </c>
    </row>
    <row r="241" spans="1:65" s="13" customFormat="1" ht="10.199999999999999">
      <c r="B241" s="224"/>
      <c r="C241" s="225"/>
      <c r="D241" s="226" t="s">
        <v>153</v>
      </c>
      <c r="E241" s="227" t="s">
        <v>1</v>
      </c>
      <c r="F241" s="228" t="s">
        <v>359</v>
      </c>
      <c r="G241" s="225"/>
      <c r="H241" s="227" t="s">
        <v>1</v>
      </c>
      <c r="I241" s="229"/>
      <c r="J241" s="225"/>
      <c r="K241" s="225"/>
      <c r="L241" s="230"/>
      <c r="M241" s="231"/>
      <c r="N241" s="232"/>
      <c r="O241" s="232"/>
      <c r="P241" s="232"/>
      <c r="Q241" s="232"/>
      <c r="R241" s="232"/>
      <c r="S241" s="232"/>
      <c r="T241" s="233"/>
      <c r="AT241" s="234" t="s">
        <v>153</v>
      </c>
      <c r="AU241" s="234" t="s">
        <v>87</v>
      </c>
      <c r="AV241" s="13" t="s">
        <v>85</v>
      </c>
      <c r="AW241" s="13" t="s">
        <v>32</v>
      </c>
      <c r="AX241" s="13" t="s">
        <v>77</v>
      </c>
      <c r="AY241" s="234" t="s">
        <v>145</v>
      </c>
    </row>
    <row r="242" spans="1:65" s="14" customFormat="1" ht="10.199999999999999">
      <c r="B242" s="235"/>
      <c r="C242" s="236"/>
      <c r="D242" s="226" t="s">
        <v>153</v>
      </c>
      <c r="E242" s="237" t="s">
        <v>1</v>
      </c>
      <c r="F242" s="238" t="s">
        <v>360</v>
      </c>
      <c r="G242" s="236"/>
      <c r="H242" s="239">
        <v>1.35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AT242" s="245" t="s">
        <v>153</v>
      </c>
      <c r="AU242" s="245" t="s">
        <v>87</v>
      </c>
      <c r="AV242" s="14" t="s">
        <v>87</v>
      </c>
      <c r="AW242" s="14" t="s">
        <v>32</v>
      </c>
      <c r="AX242" s="14" t="s">
        <v>77</v>
      </c>
      <c r="AY242" s="245" t="s">
        <v>145</v>
      </c>
    </row>
    <row r="243" spans="1:65" s="14" customFormat="1" ht="10.199999999999999">
      <c r="B243" s="235"/>
      <c r="C243" s="236"/>
      <c r="D243" s="226" t="s">
        <v>153</v>
      </c>
      <c r="E243" s="237" t="s">
        <v>1</v>
      </c>
      <c r="F243" s="238" t="s">
        <v>361</v>
      </c>
      <c r="G243" s="236"/>
      <c r="H243" s="239">
        <v>45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AT243" s="245" t="s">
        <v>153</v>
      </c>
      <c r="AU243" s="245" t="s">
        <v>87</v>
      </c>
      <c r="AV243" s="14" t="s">
        <v>87</v>
      </c>
      <c r="AW243" s="14" t="s">
        <v>32</v>
      </c>
      <c r="AX243" s="14" t="s">
        <v>77</v>
      </c>
      <c r="AY243" s="245" t="s">
        <v>145</v>
      </c>
    </row>
    <row r="244" spans="1:65" s="16" customFormat="1" ht="10.199999999999999">
      <c r="B244" s="268"/>
      <c r="C244" s="269"/>
      <c r="D244" s="226" t="s">
        <v>153</v>
      </c>
      <c r="E244" s="270" t="s">
        <v>1</v>
      </c>
      <c r="F244" s="271" t="s">
        <v>362</v>
      </c>
      <c r="G244" s="269"/>
      <c r="H244" s="272">
        <v>86.78</v>
      </c>
      <c r="I244" s="273"/>
      <c r="J244" s="269"/>
      <c r="K244" s="269"/>
      <c r="L244" s="274"/>
      <c r="M244" s="275"/>
      <c r="N244" s="276"/>
      <c r="O244" s="276"/>
      <c r="P244" s="276"/>
      <c r="Q244" s="276"/>
      <c r="R244" s="276"/>
      <c r="S244" s="276"/>
      <c r="T244" s="277"/>
      <c r="AT244" s="278" t="s">
        <v>153</v>
      </c>
      <c r="AU244" s="278" t="s">
        <v>87</v>
      </c>
      <c r="AV244" s="16" t="s">
        <v>164</v>
      </c>
      <c r="AW244" s="16" t="s">
        <v>32</v>
      </c>
      <c r="AX244" s="16" t="s">
        <v>77</v>
      </c>
      <c r="AY244" s="278" t="s">
        <v>145</v>
      </c>
    </row>
    <row r="245" spans="1:65" s="14" customFormat="1" ht="10.199999999999999">
      <c r="B245" s="235"/>
      <c r="C245" s="236"/>
      <c r="D245" s="226" t="s">
        <v>153</v>
      </c>
      <c r="E245" s="237" t="s">
        <v>1</v>
      </c>
      <c r="F245" s="238" t="s">
        <v>363</v>
      </c>
      <c r="G245" s="236"/>
      <c r="H245" s="239">
        <v>86.8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AT245" s="245" t="s">
        <v>153</v>
      </c>
      <c r="AU245" s="245" t="s">
        <v>87</v>
      </c>
      <c r="AV245" s="14" t="s">
        <v>87</v>
      </c>
      <c r="AW245" s="14" t="s">
        <v>32</v>
      </c>
      <c r="AX245" s="14" t="s">
        <v>85</v>
      </c>
      <c r="AY245" s="245" t="s">
        <v>145</v>
      </c>
    </row>
    <row r="246" spans="1:65" s="2" customFormat="1" ht="40.200000000000003" customHeight="1">
      <c r="A246" s="35"/>
      <c r="B246" s="36"/>
      <c r="C246" s="210" t="s">
        <v>364</v>
      </c>
      <c r="D246" s="210" t="s">
        <v>147</v>
      </c>
      <c r="E246" s="211" t="s">
        <v>365</v>
      </c>
      <c r="F246" s="212" t="s">
        <v>366</v>
      </c>
      <c r="G246" s="213" t="s">
        <v>160</v>
      </c>
      <c r="H246" s="214">
        <v>138.10499999999999</v>
      </c>
      <c r="I246" s="215"/>
      <c r="J246" s="216">
        <f>ROUND(I246*H246,2)</f>
        <v>0</v>
      </c>
      <c r="K246" s="217"/>
      <c r="L246" s="40"/>
      <c r="M246" s="218" t="s">
        <v>1</v>
      </c>
      <c r="N246" s="219" t="s">
        <v>42</v>
      </c>
      <c r="O246" s="72"/>
      <c r="P246" s="220">
        <f>O246*H246</f>
        <v>0</v>
      </c>
      <c r="Q246" s="220">
        <v>0</v>
      </c>
      <c r="R246" s="220">
        <f>Q246*H246</f>
        <v>0</v>
      </c>
      <c r="S246" s="220">
        <v>6.8000000000000005E-2</v>
      </c>
      <c r="T246" s="221">
        <f>S246*H246</f>
        <v>9.39114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2" t="s">
        <v>151</v>
      </c>
      <c r="AT246" s="222" t="s">
        <v>147</v>
      </c>
      <c r="AU246" s="222" t="s">
        <v>87</v>
      </c>
      <c r="AY246" s="18" t="s">
        <v>145</v>
      </c>
      <c r="BE246" s="223">
        <f>IF(N246="základní",J246,0)</f>
        <v>0</v>
      </c>
      <c r="BF246" s="223">
        <f>IF(N246="snížená",J246,0)</f>
        <v>0</v>
      </c>
      <c r="BG246" s="223">
        <f>IF(N246="zákl. přenesená",J246,0)</f>
        <v>0</v>
      </c>
      <c r="BH246" s="223">
        <f>IF(N246="sníž. přenesená",J246,0)</f>
        <v>0</v>
      </c>
      <c r="BI246" s="223">
        <f>IF(N246="nulová",J246,0)</f>
        <v>0</v>
      </c>
      <c r="BJ246" s="18" t="s">
        <v>85</v>
      </c>
      <c r="BK246" s="223">
        <f>ROUND(I246*H246,2)</f>
        <v>0</v>
      </c>
      <c r="BL246" s="18" t="s">
        <v>151</v>
      </c>
      <c r="BM246" s="222" t="s">
        <v>367</v>
      </c>
    </row>
    <row r="247" spans="1:65" s="13" customFormat="1" ht="10.199999999999999">
      <c r="B247" s="224"/>
      <c r="C247" s="225"/>
      <c r="D247" s="226" t="s">
        <v>153</v>
      </c>
      <c r="E247" s="227" t="s">
        <v>1</v>
      </c>
      <c r="F247" s="228" t="s">
        <v>195</v>
      </c>
      <c r="G247" s="225"/>
      <c r="H247" s="227" t="s">
        <v>1</v>
      </c>
      <c r="I247" s="229"/>
      <c r="J247" s="225"/>
      <c r="K247" s="225"/>
      <c r="L247" s="230"/>
      <c r="M247" s="231"/>
      <c r="N247" s="232"/>
      <c r="O247" s="232"/>
      <c r="P247" s="232"/>
      <c r="Q247" s="232"/>
      <c r="R247" s="232"/>
      <c r="S247" s="232"/>
      <c r="T247" s="233"/>
      <c r="AT247" s="234" t="s">
        <v>153</v>
      </c>
      <c r="AU247" s="234" t="s">
        <v>87</v>
      </c>
      <c r="AV247" s="13" t="s">
        <v>85</v>
      </c>
      <c r="AW247" s="13" t="s">
        <v>32</v>
      </c>
      <c r="AX247" s="13" t="s">
        <v>77</v>
      </c>
      <c r="AY247" s="234" t="s">
        <v>145</v>
      </c>
    </row>
    <row r="248" spans="1:65" s="13" customFormat="1" ht="20.399999999999999">
      <c r="B248" s="224"/>
      <c r="C248" s="225"/>
      <c r="D248" s="226" t="s">
        <v>153</v>
      </c>
      <c r="E248" s="227" t="s">
        <v>1</v>
      </c>
      <c r="F248" s="228" t="s">
        <v>317</v>
      </c>
      <c r="G248" s="225"/>
      <c r="H248" s="227" t="s">
        <v>1</v>
      </c>
      <c r="I248" s="229"/>
      <c r="J248" s="225"/>
      <c r="K248" s="225"/>
      <c r="L248" s="230"/>
      <c r="M248" s="231"/>
      <c r="N248" s="232"/>
      <c r="O248" s="232"/>
      <c r="P248" s="232"/>
      <c r="Q248" s="232"/>
      <c r="R248" s="232"/>
      <c r="S248" s="232"/>
      <c r="T248" s="233"/>
      <c r="AT248" s="234" t="s">
        <v>153</v>
      </c>
      <c r="AU248" s="234" t="s">
        <v>87</v>
      </c>
      <c r="AV248" s="13" t="s">
        <v>85</v>
      </c>
      <c r="AW248" s="13" t="s">
        <v>32</v>
      </c>
      <c r="AX248" s="13" t="s">
        <v>77</v>
      </c>
      <c r="AY248" s="234" t="s">
        <v>145</v>
      </c>
    </row>
    <row r="249" spans="1:65" s="13" customFormat="1" ht="10.199999999999999">
      <c r="B249" s="224"/>
      <c r="C249" s="225"/>
      <c r="D249" s="226" t="s">
        <v>153</v>
      </c>
      <c r="E249" s="227" t="s">
        <v>1</v>
      </c>
      <c r="F249" s="228" t="s">
        <v>368</v>
      </c>
      <c r="G249" s="225"/>
      <c r="H249" s="227" t="s">
        <v>1</v>
      </c>
      <c r="I249" s="229"/>
      <c r="J249" s="225"/>
      <c r="K249" s="225"/>
      <c r="L249" s="230"/>
      <c r="M249" s="231"/>
      <c r="N249" s="232"/>
      <c r="O249" s="232"/>
      <c r="P249" s="232"/>
      <c r="Q249" s="232"/>
      <c r="R249" s="232"/>
      <c r="S249" s="232"/>
      <c r="T249" s="233"/>
      <c r="AT249" s="234" t="s">
        <v>153</v>
      </c>
      <c r="AU249" s="234" t="s">
        <v>87</v>
      </c>
      <c r="AV249" s="13" t="s">
        <v>85</v>
      </c>
      <c r="AW249" s="13" t="s">
        <v>32</v>
      </c>
      <c r="AX249" s="13" t="s">
        <v>77</v>
      </c>
      <c r="AY249" s="234" t="s">
        <v>145</v>
      </c>
    </row>
    <row r="250" spans="1:65" s="14" customFormat="1" ht="10.199999999999999">
      <c r="B250" s="235"/>
      <c r="C250" s="236"/>
      <c r="D250" s="226" t="s">
        <v>153</v>
      </c>
      <c r="E250" s="237" t="s">
        <v>1</v>
      </c>
      <c r="F250" s="238" t="s">
        <v>369</v>
      </c>
      <c r="G250" s="236"/>
      <c r="H250" s="239">
        <v>8.1999999999999993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AT250" s="245" t="s">
        <v>153</v>
      </c>
      <c r="AU250" s="245" t="s">
        <v>87</v>
      </c>
      <c r="AV250" s="14" t="s">
        <v>87</v>
      </c>
      <c r="AW250" s="14" t="s">
        <v>32</v>
      </c>
      <c r="AX250" s="14" t="s">
        <v>77</v>
      </c>
      <c r="AY250" s="245" t="s">
        <v>145</v>
      </c>
    </row>
    <row r="251" spans="1:65" s="13" customFormat="1" ht="10.199999999999999">
      <c r="B251" s="224"/>
      <c r="C251" s="225"/>
      <c r="D251" s="226" t="s">
        <v>153</v>
      </c>
      <c r="E251" s="227" t="s">
        <v>1</v>
      </c>
      <c r="F251" s="228" t="s">
        <v>370</v>
      </c>
      <c r="G251" s="225"/>
      <c r="H251" s="227" t="s">
        <v>1</v>
      </c>
      <c r="I251" s="229"/>
      <c r="J251" s="225"/>
      <c r="K251" s="225"/>
      <c r="L251" s="230"/>
      <c r="M251" s="231"/>
      <c r="N251" s="232"/>
      <c r="O251" s="232"/>
      <c r="P251" s="232"/>
      <c r="Q251" s="232"/>
      <c r="R251" s="232"/>
      <c r="S251" s="232"/>
      <c r="T251" s="233"/>
      <c r="AT251" s="234" t="s">
        <v>153</v>
      </c>
      <c r="AU251" s="234" t="s">
        <v>87</v>
      </c>
      <c r="AV251" s="13" t="s">
        <v>85</v>
      </c>
      <c r="AW251" s="13" t="s">
        <v>32</v>
      </c>
      <c r="AX251" s="13" t="s">
        <v>77</v>
      </c>
      <c r="AY251" s="234" t="s">
        <v>145</v>
      </c>
    </row>
    <row r="252" spans="1:65" s="14" customFormat="1" ht="20.399999999999999">
      <c r="B252" s="235"/>
      <c r="C252" s="236"/>
      <c r="D252" s="226" t="s">
        <v>153</v>
      </c>
      <c r="E252" s="237" t="s">
        <v>1</v>
      </c>
      <c r="F252" s="238" t="s">
        <v>371</v>
      </c>
      <c r="G252" s="236"/>
      <c r="H252" s="239">
        <v>89.564999999999998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AT252" s="245" t="s">
        <v>153</v>
      </c>
      <c r="AU252" s="245" t="s">
        <v>87</v>
      </c>
      <c r="AV252" s="14" t="s">
        <v>87</v>
      </c>
      <c r="AW252" s="14" t="s">
        <v>32</v>
      </c>
      <c r="AX252" s="14" t="s">
        <v>77</v>
      </c>
      <c r="AY252" s="245" t="s">
        <v>145</v>
      </c>
    </row>
    <row r="253" spans="1:65" s="14" customFormat="1" ht="10.199999999999999">
      <c r="B253" s="235"/>
      <c r="C253" s="236"/>
      <c r="D253" s="226" t="s">
        <v>153</v>
      </c>
      <c r="E253" s="237" t="s">
        <v>1</v>
      </c>
      <c r="F253" s="238" t="s">
        <v>372</v>
      </c>
      <c r="G253" s="236"/>
      <c r="H253" s="239">
        <v>28.3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AT253" s="245" t="s">
        <v>153</v>
      </c>
      <c r="AU253" s="245" t="s">
        <v>87</v>
      </c>
      <c r="AV253" s="14" t="s">
        <v>87</v>
      </c>
      <c r="AW253" s="14" t="s">
        <v>32</v>
      </c>
      <c r="AX253" s="14" t="s">
        <v>77</v>
      </c>
      <c r="AY253" s="245" t="s">
        <v>145</v>
      </c>
    </row>
    <row r="254" spans="1:65" s="14" customFormat="1" ht="10.199999999999999">
      <c r="B254" s="235"/>
      <c r="C254" s="236"/>
      <c r="D254" s="226" t="s">
        <v>153</v>
      </c>
      <c r="E254" s="237" t="s">
        <v>1</v>
      </c>
      <c r="F254" s="238" t="s">
        <v>373</v>
      </c>
      <c r="G254" s="236"/>
      <c r="H254" s="239">
        <v>9.44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AT254" s="245" t="s">
        <v>153</v>
      </c>
      <c r="AU254" s="245" t="s">
        <v>87</v>
      </c>
      <c r="AV254" s="14" t="s">
        <v>87</v>
      </c>
      <c r="AW254" s="14" t="s">
        <v>32</v>
      </c>
      <c r="AX254" s="14" t="s">
        <v>77</v>
      </c>
      <c r="AY254" s="245" t="s">
        <v>145</v>
      </c>
    </row>
    <row r="255" spans="1:65" s="14" customFormat="1" ht="20.399999999999999">
      <c r="B255" s="235"/>
      <c r="C255" s="236"/>
      <c r="D255" s="226" t="s">
        <v>153</v>
      </c>
      <c r="E255" s="237" t="s">
        <v>1</v>
      </c>
      <c r="F255" s="238" t="s">
        <v>374</v>
      </c>
      <c r="G255" s="236"/>
      <c r="H255" s="239">
        <v>2.6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AT255" s="245" t="s">
        <v>153</v>
      </c>
      <c r="AU255" s="245" t="s">
        <v>87</v>
      </c>
      <c r="AV255" s="14" t="s">
        <v>87</v>
      </c>
      <c r="AW255" s="14" t="s">
        <v>32</v>
      </c>
      <c r="AX255" s="14" t="s">
        <v>77</v>
      </c>
      <c r="AY255" s="245" t="s">
        <v>145</v>
      </c>
    </row>
    <row r="256" spans="1:65" s="15" customFormat="1" ht="10.199999999999999">
      <c r="B256" s="246"/>
      <c r="C256" s="247"/>
      <c r="D256" s="226" t="s">
        <v>153</v>
      </c>
      <c r="E256" s="248" t="s">
        <v>1</v>
      </c>
      <c r="F256" s="249" t="s">
        <v>157</v>
      </c>
      <c r="G256" s="247"/>
      <c r="H256" s="250">
        <v>138.10499999999999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AT256" s="256" t="s">
        <v>153</v>
      </c>
      <c r="AU256" s="256" t="s">
        <v>87</v>
      </c>
      <c r="AV256" s="15" t="s">
        <v>151</v>
      </c>
      <c r="AW256" s="15" t="s">
        <v>32</v>
      </c>
      <c r="AX256" s="15" t="s">
        <v>85</v>
      </c>
      <c r="AY256" s="256" t="s">
        <v>145</v>
      </c>
    </row>
    <row r="257" spans="1:65" s="2" customFormat="1" ht="19.8" customHeight="1">
      <c r="A257" s="35"/>
      <c r="B257" s="36"/>
      <c r="C257" s="210" t="s">
        <v>375</v>
      </c>
      <c r="D257" s="210" t="s">
        <v>147</v>
      </c>
      <c r="E257" s="211" t="s">
        <v>376</v>
      </c>
      <c r="F257" s="212" t="s">
        <v>377</v>
      </c>
      <c r="G257" s="213" t="s">
        <v>160</v>
      </c>
      <c r="H257" s="214">
        <v>138.10499999999999</v>
      </c>
      <c r="I257" s="215"/>
      <c r="J257" s="216">
        <f>ROUND(I257*H257,2)</f>
        <v>0</v>
      </c>
      <c r="K257" s="217"/>
      <c r="L257" s="40"/>
      <c r="M257" s="218" t="s">
        <v>1</v>
      </c>
      <c r="N257" s="219" t="s">
        <v>42</v>
      </c>
      <c r="O257" s="72"/>
      <c r="P257" s="220">
        <f>O257*H257</f>
        <v>0</v>
      </c>
      <c r="Q257" s="220">
        <v>0</v>
      </c>
      <c r="R257" s="220">
        <f>Q257*H257</f>
        <v>0</v>
      </c>
      <c r="S257" s="220">
        <v>0</v>
      </c>
      <c r="T257" s="221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2" t="s">
        <v>151</v>
      </c>
      <c r="AT257" s="222" t="s">
        <v>147</v>
      </c>
      <c r="AU257" s="222" t="s">
        <v>87</v>
      </c>
      <c r="AY257" s="18" t="s">
        <v>145</v>
      </c>
      <c r="BE257" s="223">
        <f>IF(N257="základní",J257,0)</f>
        <v>0</v>
      </c>
      <c r="BF257" s="223">
        <f>IF(N257="snížená",J257,0)</f>
        <v>0</v>
      </c>
      <c r="BG257" s="223">
        <f>IF(N257="zákl. přenesená",J257,0)</f>
        <v>0</v>
      </c>
      <c r="BH257" s="223">
        <f>IF(N257="sníž. přenesená",J257,0)</f>
        <v>0</v>
      </c>
      <c r="BI257" s="223">
        <f>IF(N257="nulová",J257,0)</f>
        <v>0</v>
      </c>
      <c r="BJ257" s="18" t="s">
        <v>85</v>
      </c>
      <c r="BK257" s="223">
        <f>ROUND(I257*H257,2)</f>
        <v>0</v>
      </c>
      <c r="BL257" s="18" t="s">
        <v>151</v>
      </c>
      <c r="BM257" s="222" t="s">
        <v>378</v>
      </c>
    </row>
    <row r="258" spans="1:65" s="2" customFormat="1" ht="19.8" customHeight="1">
      <c r="A258" s="35"/>
      <c r="B258" s="36"/>
      <c r="C258" s="210" t="s">
        <v>379</v>
      </c>
      <c r="D258" s="210" t="s">
        <v>147</v>
      </c>
      <c r="E258" s="211" t="s">
        <v>380</v>
      </c>
      <c r="F258" s="212" t="s">
        <v>381</v>
      </c>
      <c r="G258" s="213" t="s">
        <v>160</v>
      </c>
      <c r="H258" s="214">
        <v>14</v>
      </c>
      <c r="I258" s="215"/>
      <c r="J258" s="216">
        <f>ROUND(I258*H258,2)</f>
        <v>0</v>
      </c>
      <c r="K258" s="217"/>
      <c r="L258" s="40"/>
      <c r="M258" s="218" t="s">
        <v>1</v>
      </c>
      <c r="N258" s="219" t="s">
        <v>42</v>
      </c>
      <c r="O258" s="72"/>
      <c r="P258" s="220">
        <f>O258*H258</f>
        <v>0</v>
      </c>
      <c r="Q258" s="220">
        <v>0</v>
      </c>
      <c r="R258" s="220">
        <f>Q258*H258</f>
        <v>0</v>
      </c>
      <c r="S258" s="220">
        <v>0</v>
      </c>
      <c r="T258" s="221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2" t="s">
        <v>151</v>
      </c>
      <c r="AT258" s="222" t="s">
        <v>147</v>
      </c>
      <c r="AU258" s="222" t="s">
        <v>87</v>
      </c>
      <c r="AY258" s="18" t="s">
        <v>145</v>
      </c>
      <c r="BE258" s="223">
        <f>IF(N258="základní",J258,0)</f>
        <v>0</v>
      </c>
      <c r="BF258" s="223">
        <f>IF(N258="snížená",J258,0)</f>
        <v>0</v>
      </c>
      <c r="BG258" s="223">
        <f>IF(N258="zákl. přenesená",J258,0)</f>
        <v>0</v>
      </c>
      <c r="BH258" s="223">
        <f>IF(N258="sníž. přenesená",J258,0)</f>
        <v>0</v>
      </c>
      <c r="BI258" s="223">
        <f>IF(N258="nulová",J258,0)</f>
        <v>0</v>
      </c>
      <c r="BJ258" s="18" t="s">
        <v>85</v>
      </c>
      <c r="BK258" s="223">
        <f>ROUND(I258*H258,2)</f>
        <v>0</v>
      </c>
      <c r="BL258" s="18" t="s">
        <v>151</v>
      </c>
      <c r="BM258" s="222" t="s">
        <v>382</v>
      </c>
    </row>
    <row r="259" spans="1:65" s="14" customFormat="1" ht="10.199999999999999">
      <c r="B259" s="235"/>
      <c r="C259" s="236"/>
      <c r="D259" s="226" t="s">
        <v>153</v>
      </c>
      <c r="E259" s="237" t="s">
        <v>1</v>
      </c>
      <c r="F259" s="238" t="s">
        <v>190</v>
      </c>
      <c r="G259" s="236"/>
      <c r="H259" s="239">
        <v>14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AT259" s="245" t="s">
        <v>153</v>
      </c>
      <c r="AU259" s="245" t="s">
        <v>87</v>
      </c>
      <c r="AV259" s="14" t="s">
        <v>87</v>
      </c>
      <c r="AW259" s="14" t="s">
        <v>32</v>
      </c>
      <c r="AX259" s="14" t="s">
        <v>85</v>
      </c>
      <c r="AY259" s="245" t="s">
        <v>145</v>
      </c>
    </row>
    <row r="260" spans="1:65" s="2" customFormat="1" ht="19.8" customHeight="1">
      <c r="A260" s="35"/>
      <c r="B260" s="36"/>
      <c r="C260" s="210" t="s">
        <v>383</v>
      </c>
      <c r="D260" s="210" t="s">
        <v>147</v>
      </c>
      <c r="E260" s="211" t="s">
        <v>384</v>
      </c>
      <c r="F260" s="212" t="s">
        <v>385</v>
      </c>
      <c r="G260" s="213" t="s">
        <v>160</v>
      </c>
      <c r="H260" s="214">
        <v>28</v>
      </c>
      <c r="I260" s="215"/>
      <c r="J260" s="216">
        <f>ROUND(I260*H260,2)</f>
        <v>0</v>
      </c>
      <c r="K260" s="217"/>
      <c r="L260" s="40"/>
      <c r="M260" s="218" t="s">
        <v>1</v>
      </c>
      <c r="N260" s="219" t="s">
        <v>42</v>
      </c>
      <c r="O260" s="72"/>
      <c r="P260" s="220">
        <f>O260*H260</f>
        <v>0</v>
      </c>
      <c r="Q260" s="220">
        <v>1.9429999999999999E-2</v>
      </c>
      <c r="R260" s="220">
        <f>Q260*H260</f>
        <v>0.54403999999999997</v>
      </c>
      <c r="S260" s="220">
        <v>0</v>
      </c>
      <c r="T260" s="221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2" t="s">
        <v>151</v>
      </c>
      <c r="AT260" s="222" t="s">
        <v>147</v>
      </c>
      <c r="AU260" s="222" t="s">
        <v>87</v>
      </c>
      <c r="AY260" s="18" t="s">
        <v>145</v>
      </c>
      <c r="BE260" s="223">
        <f>IF(N260="základní",J260,0)</f>
        <v>0</v>
      </c>
      <c r="BF260" s="223">
        <f>IF(N260="snížená",J260,0)</f>
        <v>0</v>
      </c>
      <c r="BG260" s="223">
        <f>IF(N260="zákl. přenesená",J260,0)</f>
        <v>0</v>
      </c>
      <c r="BH260" s="223">
        <f>IF(N260="sníž. přenesená",J260,0)</f>
        <v>0</v>
      </c>
      <c r="BI260" s="223">
        <f>IF(N260="nulová",J260,0)</f>
        <v>0</v>
      </c>
      <c r="BJ260" s="18" t="s">
        <v>85</v>
      </c>
      <c r="BK260" s="223">
        <f>ROUND(I260*H260,2)</f>
        <v>0</v>
      </c>
      <c r="BL260" s="18" t="s">
        <v>151</v>
      </c>
      <c r="BM260" s="222" t="s">
        <v>386</v>
      </c>
    </row>
    <row r="261" spans="1:65" s="13" customFormat="1" ht="10.199999999999999">
      <c r="B261" s="224"/>
      <c r="C261" s="225"/>
      <c r="D261" s="226" t="s">
        <v>153</v>
      </c>
      <c r="E261" s="227" t="s">
        <v>1</v>
      </c>
      <c r="F261" s="228" t="s">
        <v>195</v>
      </c>
      <c r="G261" s="225"/>
      <c r="H261" s="227" t="s">
        <v>1</v>
      </c>
      <c r="I261" s="229"/>
      <c r="J261" s="225"/>
      <c r="K261" s="225"/>
      <c r="L261" s="230"/>
      <c r="M261" s="231"/>
      <c r="N261" s="232"/>
      <c r="O261" s="232"/>
      <c r="P261" s="232"/>
      <c r="Q261" s="232"/>
      <c r="R261" s="232"/>
      <c r="S261" s="232"/>
      <c r="T261" s="233"/>
      <c r="AT261" s="234" t="s">
        <v>153</v>
      </c>
      <c r="AU261" s="234" t="s">
        <v>87</v>
      </c>
      <c r="AV261" s="13" t="s">
        <v>85</v>
      </c>
      <c r="AW261" s="13" t="s">
        <v>32</v>
      </c>
      <c r="AX261" s="13" t="s">
        <v>77</v>
      </c>
      <c r="AY261" s="234" t="s">
        <v>145</v>
      </c>
    </row>
    <row r="262" spans="1:65" s="13" customFormat="1" ht="10.199999999999999">
      <c r="B262" s="224"/>
      <c r="C262" s="225"/>
      <c r="D262" s="226" t="s">
        <v>153</v>
      </c>
      <c r="E262" s="227" t="s">
        <v>1</v>
      </c>
      <c r="F262" s="228" t="s">
        <v>196</v>
      </c>
      <c r="G262" s="225"/>
      <c r="H262" s="227" t="s">
        <v>1</v>
      </c>
      <c r="I262" s="229"/>
      <c r="J262" s="225"/>
      <c r="K262" s="225"/>
      <c r="L262" s="230"/>
      <c r="M262" s="231"/>
      <c r="N262" s="232"/>
      <c r="O262" s="232"/>
      <c r="P262" s="232"/>
      <c r="Q262" s="232"/>
      <c r="R262" s="232"/>
      <c r="S262" s="232"/>
      <c r="T262" s="233"/>
      <c r="AT262" s="234" t="s">
        <v>153</v>
      </c>
      <c r="AU262" s="234" t="s">
        <v>87</v>
      </c>
      <c r="AV262" s="13" t="s">
        <v>85</v>
      </c>
      <c r="AW262" s="13" t="s">
        <v>32</v>
      </c>
      <c r="AX262" s="13" t="s">
        <v>77</v>
      </c>
      <c r="AY262" s="234" t="s">
        <v>145</v>
      </c>
    </row>
    <row r="263" spans="1:65" s="13" customFormat="1" ht="10.199999999999999">
      <c r="B263" s="224"/>
      <c r="C263" s="225"/>
      <c r="D263" s="226" t="s">
        <v>153</v>
      </c>
      <c r="E263" s="227" t="s">
        <v>1</v>
      </c>
      <c r="F263" s="228" t="s">
        <v>197</v>
      </c>
      <c r="G263" s="225"/>
      <c r="H263" s="227" t="s">
        <v>1</v>
      </c>
      <c r="I263" s="229"/>
      <c r="J263" s="225"/>
      <c r="K263" s="225"/>
      <c r="L263" s="230"/>
      <c r="M263" s="231"/>
      <c r="N263" s="232"/>
      <c r="O263" s="232"/>
      <c r="P263" s="232"/>
      <c r="Q263" s="232"/>
      <c r="R263" s="232"/>
      <c r="S263" s="232"/>
      <c r="T263" s="233"/>
      <c r="AT263" s="234" t="s">
        <v>153</v>
      </c>
      <c r="AU263" s="234" t="s">
        <v>87</v>
      </c>
      <c r="AV263" s="13" t="s">
        <v>85</v>
      </c>
      <c r="AW263" s="13" t="s">
        <v>32</v>
      </c>
      <c r="AX263" s="13" t="s">
        <v>77</v>
      </c>
      <c r="AY263" s="234" t="s">
        <v>145</v>
      </c>
    </row>
    <row r="264" spans="1:65" s="14" customFormat="1" ht="10.199999999999999">
      <c r="B264" s="235"/>
      <c r="C264" s="236"/>
      <c r="D264" s="226" t="s">
        <v>153</v>
      </c>
      <c r="E264" s="237" t="s">
        <v>1</v>
      </c>
      <c r="F264" s="238" t="s">
        <v>387</v>
      </c>
      <c r="G264" s="236"/>
      <c r="H264" s="239">
        <v>28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AT264" s="245" t="s">
        <v>153</v>
      </c>
      <c r="AU264" s="245" t="s">
        <v>87</v>
      </c>
      <c r="AV264" s="14" t="s">
        <v>87</v>
      </c>
      <c r="AW264" s="14" t="s">
        <v>32</v>
      </c>
      <c r="AX264" s="14" t="s">
        <v>85</v>
      </c>
      <c r="AY264" s="245" t="s">
        <v>145</v>
      </c>
    </row>
    <row r="265" spans="1:65" s="2" customFormat="1" ht="19.8" customHeight="1">
      <c r="A265" s="35"/>
      <c r="B265" s="36"/>
      <c r="C265" s="210" t="s">
        <v>388</v>
      </c>
      <c r="D265" s="210" t="s">
        <v>147</v>
      </c>
      <c r="E265" s="211" t="s">
        <v>389</v>
      </c>
      <c r="F265" s="212" t="s">
        <v>390</v>
      </c>
      <c r="G265" s="213" t="s">
        <v>160</v>
      </c>
      <c r="H265" s="214">
        <v>14</v>
      </c>
      <c r="I265" s="215"/>
      <c r="J265" s="216">
        <f>ROUND(I265*H265,2)</f>
        <v>0</v>
      </c>
      <c r="K265" s="217"/>
      <c r="L265" s="40"/>
      <c r="M265" s="218" t="s">
        <v>1</v>
      </c>
      <c r="N265" s="219" t="s">
        <v>42</v>
      </c>
      <c r="O265" s="72"/>
      <c r="P265" s="220">
        <f>O265*H265</f>
        <v>0</v>
      </c>
      <c r="Q265" s="220">
        <v>1.58E-3</v>
      </c>
      <c r="R265" s="220">
        <f>Q265*H265</f>
        <v>2.2120000000000001E-2</v>
      </c>
      <c r="S265" s="220">
        <v>0</v>
      </c>
      <c r="T265" s="221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2" t="s">
        <v>151</v>
      </c>
      <c r="AT265" s="222" t="s">
        <v>147</v>
      </c>
      <c r="AU265" s="222" t="s">
        <v>87</v>
      </c>
      <c r="AY265" s="18" t="s">
        <v>145</v>
      </c>
      <c r="BE265" s="223">
        <f>IF(N265="základní",J265,0)</f>
        <v>0</v>
      </c>
      <c r="BF265" s="223">
        <f>IF(N265="snížená",J265,0)</f>
        <v>0</v>
      </c>
      <c r="BG265" s="223">
        <f>IF(N265="zákl. přenesená",J265,0)</f>
        <v>0</v>
      </c>
      <c r="BH265" s="223">
        <f>IF(N265="sníž. přenesená",J265,0)</f>
        <v>0</v>
      </c>
      <c r="BI265" s="223">
        <f>IF(N265="nulová",J265,0)</f>
        <v>0</v>
      </c>
      <c r="BJ265" s="18" t="s">
        <v>85</v>
      </c>
      <c r="BK265" s="223">
        <f>ROUND(I265*H265,2)</f>
        <v>0</v>
      </c>
      <c r="BL265" s="18" t="s">
        <v>151</v>
      </c>
      <c r="BM265" s="222" t="s">
        <v>391</v>
      </c>
    </row>
    <row r="266" spans="1:65" s="14" customFormat="1" ht="10.199999999999999">
      <c r="B266" s="235"/>
      <c r="C266" s="236"/>
      <c r="D266" s="226" t="s">
        <v>153</v>
      </c>
      <c r="E266" s="237" t="s">
        <v>1</v>
      </c>
      <c r="F266" s="238" t="s">
        <v>190</v>
      </c>
      <c r="G266" s="236"/>
      <c r="H266" s="239">
        <v>14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AT266" s="245" t="s">
        <v>153</v>
      </c>
      <c r="AU266" s="245" t="s">
        <v>87</v>
      </c>
      <c r="AV266" s="14" t="s">
        <v>87</v>
      </c>
      <c r="AW266" s="14" t="s">
        <v>32</v>
      </c>
      <c r="AX266" s="14" t="s">
        <v>85</v>
      </c>
      <c r="AY266" s="245" t="s">
        <v>145</v>
      </c>
    </row>
    <row r="267" spans="1:65" s="12" customFormat="1" ht="22.8" customHeight="1">
      <c r="B267" s="194"/>
      <c r="C267" s="195"/>
      <c r="D267" s="196" t="s">
        <v>76</v>
      </c>
      <c r="E267" s="208" t="s">
        <v>392</v>
      </c>
      <c r="F267" s="208" t="s">
        <v>393</v>
      </c>
      <c r="G267" s="195"/>
      <c r="H267" s="195"/>
      <c r="I267" s="198"/>
      <c r="J267" s="209">
        <f>BK267</f>
        <v>0</v>
      </c>
      <c r="K267" s="195"/>
      <c r="L267" s="200"/>
      <c r="M267" s="201"/>
      <c r="N267" s="202"/>
      <c r="O267" s="202"/>
      <c r="P267" s="203">
        <f>SUM(P268:P277)</f>
        <v>0</v>
      </c>
      <c r="Q267" s="202"/>
      <c r="R267" s="203">
        <f>SUM(R268:R277)</f>
        <v>0</v>
      </c>
      <c r="S267" s="202"/>
      <c r="T267" s="204">
        <f>SUM(T268:T277)</f>
        <v>0</v>
      </c>
      <c r="AR267" s="205" t="s">
        <v>85</v>
      </c>
      <c r="AT267" s="206" t="s">
        <v>76</v>
      </c>
      <c r="AU267" s="206" t="s">
        <v>85</v>
      </c>
      <c r="AY267" s="205" t="s">
        <v>145</v>
      </c>
      <c r="BK267" s="207">
        <f>SUM(BK268:BK277)</f>
        <v>0</v>
      </c>
    </row>
    <row r="268" spans="1:65" s="2" customFormat="1" ht="19.8" customHeight="1">
      <c r="A268" s="35"/>
      <c r="B268" s="36"/>
      <c r="C268" s="210" t="s">
        <v>394</v>
      </c>
      <c r="D268" s="210" t="s">
        <v>147</v>
      </c>
      <c r="E268" s="211" t="s">
        <v>395</v>
      </c>
      <c r="F268" s="212" t="s">
        <v>396</v>
      </c>
      <c r="G268" s="213" t="s">
        <v>397</v>
      </c>
      <c r="H268" s="214">
        <v>20.687999999999999</v>
      </c>
      <c r="I268" s="215"/>
      <c r="J268" s="216">
        <f>ROUND(I268*H268,2)</f>
        <v>0</v>
      </c>
      <c r="K268" s="217"/>
      <c r="L268" s="40"/>
      <c r="M268" s="218" t="s">
        <v>1</v>
      </c>
      <c r="N268" s="219" t="s">
        <v>42</v>
      </c>
      <c r="O268" s="72"/>
      <c r="P268" s="220">
        <f>O268*H268</f>
        <v>0</v>
      </c>
      <c r="Q268" s="220">
        <v>0</v>
      </c>
      <c r="R268" s="220">
        <f>Q268*H268</f>
        <v>0</v>
      </c>
      <c r="S268" s="220">
        <v>0</v>
      </c>
      <c r="T268" s="221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2" t="s">
        <v>151</v>
      </c>
      <c r="AT268" s="222" t="s">
        <v>147</v>
      </c>
      <c r="AU268" s="222" t="s">
        <v>87</v>
      </c>
      <c r="AY268" s="18" t="s">
        <v>145</v>
      </c>
      <c r="BE268" s="223">
        <f>IF(N268="základní",J268,0)</f>
        <v>0</v>
      </c>
      <c r="BF268" s="223">
        <f>IF(N268="snížená",J268,0)</f>
        <v>0</v>
      </c>
      <c r="BG268" s="223">
        <f>IF(N268="zákl. přenesená",J268,0)</f>
        <v>0</v>
      </c>
      <c r="BH268" s="223">
        <f>IF(N268="sníž. přenesená",J268,0)</f>
        <v>0</v>
      </c>
      <c r="BI268" s="223">
        <f>IF(N268="nulová",J268,0)</f>
        <v>0</v>
      </c>
      <c r="BJ268" s="18" t="s">
        <v>85</v>
      </c>
      <c r="BK268" s="223">
        <f>ROUND(I268*H268,2)</f>
        <v>0</v>
      </c>
      <c r="BL268" s="18" t="s">
        <v>151</v>
      </c>
      <c r="BM268" s="222" t="s">
        <v>398</v>
      </c>
    </row>
    <row r="269" spans="1:65" s="2" customFormat="1" ht="30" customHeight="1">
      <c r="A269" s="35"/>
      <c r="B269" s="36"/>
      <c r="C269" s="210" t="s">
        <v>399</v>
      </c>
      <c r="D269" s="210" t="s">
        <v>147</v>
      </c>
      <c r="E269" s="211" t="s">
        <v>400</v>
      </c>
      <c r="F269" s="212" t="s">
        <v>401</v>
      </c>
      <c r="G269" s="213" t="s">
        <v>397</v>
      </c>
      <c r="H269" s="214">
        <v>62.064</v>
      </c>
      <c r="I269" s="215"/>
      <c r="J269" s="216">
        <f>ROUND(I269*H269,2)</f>
        <v>0</v>
      </c>
      <c r="K269" s="217"/>
      <c r="L269" s="40"/>
      <c r="M269" s="218" t="s">
        <v>1</v>
      </c>
      <c r="N269" s="219" t="s">
        <v>42</v>
      </c>
      <c r="O269" s="72"/>
      <c r="P269" s="220">
        <f>O269*H269</f>
        <v>0</v>
      </c>
      <c r="Q269" s="220">
        <v>0</v>
      </c>
      <c r="R269" s="220">
        <f>Q269*H269</f>
        <v>0</v>
      </c>
      <c r="S269" s="220">
        <v>0</v>
      </c>
      <c r="T269" s="221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2" t="s">
        <v>151</v>
      </c>
      <c r="AT269" s="222" t="s">
        <v>147</v>
      </c>
      <c r="AU269" s="222" t="s">
        <v>87</v>
      </c>
      <c r="AY269" s="18" t="s">
        <v>145</v>
      </c>
      <c r="BE269" s="223">
        <f>IF(N269="základní",J269,0)</f>
        <v>0</v>
      </c>
      <c r="BF269" s="223">
        <f>IF(N269="snížená",J269,0)</f>
        <v>0</v>
      </c>
      <c r="BG269" s="223">
        <f>IF(N269="zákl. přenesená",J269,0)</f>
        <v>0</v>
      </c>
      <c r="BH269" s="223">
        <f>IF(N269="sníž. přenesená",J269,0)</f>
        <v>0</v>
      </c>
      <c r="BI269" s="223">
        <f>IF(N269="nulová",J269,0)</f>
        <v>0</v>
      </c>
      <c r="BJ269" s="18" t="s">
        <v>85</v>
      </c>
      <c r="BK269" s="223">
        <f>ROUND(I269*H269,2)</f>
        <v>0</v>
      </c>
      <c r="BL269" s="18" t="s">
        <v>151</v>
      </c>
      <c r="BM269" s="222" t="s">
        <v>402</v>
      </c>
    </row>
    <row r="270" spans="1:65" s="14" customFormat="1" ht="10.199999999999999">
      <c r="B270" s="235"/>
      <c r="C270" s="236"/>
      <c r="D270" s="226" t="s">
        <v>153</v>
      </c>
      <c r="E270" s="236"/>
      <c r="F270" s="238" t="s">
        <v>403</v>
      </c>
      <c r="G270" s="236"/>
      <c r="H270" s="239">
        <v>62.064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AT270" s="245" t="s">
        <v>153</v>
      </c>
      <c r="AU270" s="245" t="s">
        <v>87</v>
      </c>
      <c r="AV270" s="14" t="s">
        <v>87</v>
      </c>
      <c r="AW270" s="14" t="s">
        <v>4</v>
      </c>
      <c r="AX270" s="14" t="s">
        <v>85</v>
      </c>
      <c r="AY270" s="245" t="s">
        <v>145</v>
      </c>
    </row>
    <row r="271" spans="1:65" s="2" customFormat="1" ht="19.8" customHeight="1">
      <c r="A271" s="35"/>
      <c r="B271" s="36"/>
      <c r="C271" s="210" t="s">
        <v>404</v>
      </c>
      <c r="D271" s="210" t="s">
        <v>147</v>
      </c>
      <c r="E271" s="211" t="s">
        <v>405</v>
      </c>
      <c r="F271" s="212" t="s">
        <v>406</v>
      </c>
      <c r="G271" s="213" t="s">
        <v>397</v>
      </c>
      <c r="H271" s="214">
        <v>20.687999999999999</v>
      </c>
      <c r="I271" s="215"/>
      <c r="J271" s="216">
        <f>ROUND(I271*H271,2)</f>
        <v>0</v>
      </c>
      <c r="K271" s="217"/>
      <c r="L271" s="40"/>
      <c r="M271" s="218" t="s">
        <v>1</v>
      </c>
      <c r="N271" s="219" t="s">
        <v>42</v>
      </c>
      <c r="O271" s="72"/>
      <c r="P271" s="220">
        <f>O271*H271</f>
        <v>0</v>
      </c>
      <c r="Q271" s="220">
        <v>0</v>
      </c>
      <c r="R271" s="220">
        <f>Q271*H271</f>
        <v>0</v>
      </c>
      <c r="S271" s="220">
        <v>0</v>
      </c>
      <c r="T271" s="221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2" t="s">
        <v>151</v>
      </c>
      <c r="AT271" s="222" t="s">
        <v>147</v>
      </c>
      <c r="AU271" s="222" t="s">
        <v>87</v>
      </c>
      <c r="AY271" s="18" t="s">
        <v>145</v>
      </c>
      <c r="BE271" s="223">
        <f>IF(N271="základní",J271,0)</f>
        <v>0</v>
      </c>
      <c r="BF271" s="223">
        <f>IF(N271="snížená",J271,0)</f>
        <v>0</v>
      </c>
      <c r="BG271" s="223">
        <f>IF(N271="zákl. přenesená",J271,0)</f>
        <v>0</v>
      </c>
      <c r="BH271" s="223">
        <f>IF(N271="sníž. přenesená",J271,0)</f>
        <v>0</v>
      </c>
      <c r="BI271" s="223">
        <f>IF(N271="nulová",J271,0)</f>
        <v>0</v>
      </c>
      <c r="BJ271" s="18" t="s">
        <v>85</v>
      </c>
      <c r="BK271" s="223">
        <f>ROUND(I271*H271,2)</f>
        <v>0</v>
      </c>
      <c r="BL271" s="18" t="s">
        <v>151</v>
      </c>
      <c r="BM271" s="222" t="s">
        <v>407</v>
      </c>
    </row>
    <row r="272" spans="1:65" s="2" customFormat="1" ht="19.8" customHeight="1">
      <c r="A272" s="35"/>
      <c r="B272" s="36"/>
      <c r="C272" s="210" t="s">
        <v>408</v>
      </c>
      <c r="D272" s="210" t="s">
        <v>147</v>
      </c>
      <c r="E272" s="211" t="s">
        <v>409</v>
      </c>
      <c r="F272" s="212" t="s">
        <v>410</v>
      </c>
      <c r="G272" s="213" t="s">
        <v>397</v>
      </c>
      <c r="H272" s="214">
        <v>62.064</v>
      </c>
      <c r="I272" s="215"/>
      <c r="J272" s="216">
        <f>ROUND(I272*H272,2)</f>
        <v>0</v>
      </c>
      <c r="K272" s="217"/>
      <c r="L272" s="40"/>
      <c r="M272" s="218" t="s">
        <v>1</v>
      </c>
      <c r="N272" s="219" t="s">
        <v>42</v>
      </c>
      <c r="O272" s="72"/>
      <c r="P272" s="220">
        <f>O272*H272</f>
        <v>0</v>
      </c>
      <c r="Q272" s="220">
        <v>0</v>
      </c>
      <c r="R272" s="220">
        <f>Q272*H272</f>
        <v>0</v>
      </c>
      <c r="S272" s="220">
        <v>0</v>
      </c>
      <c r="T272" s="221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2" t="s">
        <v>151</v>
      </c>
      <c r="AT272" s="222" t="s">
        <v>147</v>
      </c>
      <c r="AU272" s="222" t="s">
        <v>87</v>
      </c>
      <c r="AY272" s="18" t="s">
        <v>145</v>
      </c>
      <c r="BE272" s="223">
        <f>IF(N272="základní",J272,0)</f>
        <v>0</v>
      </c>
      <c r="BF272" s="223">
        <f>IF(N272="snížená",J272,0)</f>
        <v>0</v>
      </c>
      <c r="BG272" s="223">
        <f>IF(N272="zákl. přenesená",J272,0)</f>
        <v>0</v>
      </c>
      <c r="BH272" s="223">
        <f>IF(N272="sníž. přenesená",J272,0)</f>
        <v>0</v>
      </c>
      <c r="BI272" s="223">
        <f>IF(N272="nulová",J272,0)</f>
        <v>0</v>
      </c>
      <c r="BJ272" s="18" t="s">
        <v>85</v>
      </c>
      <c r="BK272" s="223">
        <f>ROUND(I272*H272,2)</f>
        <v>0</v>
      </c>
      <c r="BL272" s="18" t="s">
        <v>151</v>
      </c>
      <c r="BM272" s="222" t="s">
        <v>411</v>
      </c>
    </row>
    <row r="273" spans="1:65" s="14" customFormat="1" ht="10.199999999999999">
      <c r="B273" s="235"/>
      <c r="C273" s="236"/>
      <c r="D273" s="226" t="s">
        <v>153</v>
      </c>
      <c r="E273" s="236"/>
      <c r="F273" s="238" t="s">
        <v>403</v>
      </c>
      <c r="G273" s="236"/>
      <c r="H273" s="239">
        <v>62.064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AT273" s="245" t="s">
        <v>153</v>
      </c>
      <c r="AU273" s="245" t="s">
        <v>87</v>
      </c>
      <c r="AV273" s="14" t="s">
        <v>87</v>
      </c>
      <c r="AW273" s="14" t="s">
        <v>4</v>
      </c>
      <c r="AX273" s="14" t="s">
        <v>85</v>
      </c>
      <c r="AY273" s="245" t="s">
        <v>145</v>
      </c>
    </row>
    <row r="274" spans="1:65" s="2" customFormat="1" ht="30" customHeight="1">
      <c r="A274" s="35"/>
      <c r="B274" s="36"/>
      <c r="C274" s="210" t="s">
        <v>412</v>
      </c>
      <c r="D274" s="210" t="s">
        <v>147</v>
      </c>
      <c r="E274" s="211" t="s">
        <v>413</v>
      </c>
      <c r="F274" s="212" t="s">
        <v>414</v>
      </c>
      <c r="G274" s="213" t="s">
        <v>397</v>
      </c>
      <c r="H274" s="214">
        <v>0.627</v>
      </c>
      <c r="I274" s="215"/>
      <c r="J274" s="216">
        <f>ROUND(I274*H274,2)</f>
        <v>0</v>
      </c>
      <c r="K274" s="217"/>
      <c r="L274" s="40"/>
      <c r="M274" s="218" t="s">
        <v>1</v>
      </c>
      <c r="N274" s="219" t="s">
        <v>42</v>
      </c>
      <c r="O274" s="72"/>
      <c r="P274" s="220">
        <f>O274*H274</f>
        <v>0</v>
      </c>
      <c r="Q274" s="220">
        <v>0</v>
      </c>
      <c r="R274" s="220">
        <f>Q274*H274</f>
        <v>0</v>
      </c>
      <c r="S274" s="220">
        <v>0</v>
      </c>
      <c r="T274" s="221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2" t="s">
        <v>151</v>
      </c>
      <c r="AT274" s="222" t="s">
        <v>147</v>
      </c>
      <c r="AU274" s="222" t="s">
        <v>87</v>
      </c>
      <c r="AY274" s="18" t="s">
        <v>145</v>
      </c>
      <c r="BE274" s="223">
        <f>IF(N274="základní",J274,0)</f>
        <v>0</v>
      </c>
      <c r="BF274" s="223">
        <f>IF(N274="snížená",J274,0)</f>
        <v>0</v>
      </c>
      <c r="BG274" s="223">
        <f>IF(N274="zákl. přenesená",J274,0)</f>
        <v>0</v>
      </c>
      <c r="BH274" s="223">
        <f>IF(N274="sníž. přenesená",J274,0)</f>
        <v>0</v>
      </c>
      <c r="BI274" s="223">
        <f>IF(N274="nulová",J274,0)</f>
        <v>0</v>
      </c>
      <c r="BJ274" s="18" t="s">
        <v>85</v>
      </c>
      <c r="BK274" s="223">
        <f>ROUND(I274*H274,2)</f>
        <v>0</v>
      </c>
      <c r="BL274" s="18" t="s">
        <v>151</v>
      </c>
      <c r="BM274" s="222" t="s">
        <v>415</v>
      </c>
    </row>
    <row r="275" spans="1:65" s="2" customFormat="1" ht="30" customHeight="1">
      <c r="A275" s="35"/>
      <c r="B275" s="36"/>
      <c r="C275" s="210" t="s">
        <v>416</v>
      </c>
      <c r="D275" s="210" t="s">
        <v>147</v>
      </c>
      <c r="E275" s="211" t="s">
        <v>417</v>
      </c>
      <c r="F275" s="212" t="s">
        <v>418</v>
      </c>
      <c r="G275" s="213" t="s">
        <v>397</v>
      </c>
      <c r="H275" s="214">
        <v>4.5919999999999996</v>
      </c>
      <c r="I275" s="215"/>
      <c r="J275" s="216">
        <f>ROUND(I275*H275,2)</f>
        <v>0</v>
      </c>
      <c r="K275" s="217"/>
      <c r="L275" s="40"/>
      <c r="M275" s="218" t="s">
        <v>1</v>
      </c>
      <c r="N275" s="219" t="s">
        <v>42</v>
      </c>
      <c r="O275" s="72"/>
      <c r="P275" s="220">
        <f>O275*H275</f>
        <v>0</v>
      </c>
      <c r="Q275" s="220">
        <v>0</v>
      </c>
      <c r="R275" s="220">
        <f>Q275*H275</f>
        <v>0</v>
      </c>
      <c r="S275" s="220">
        <v>0</v>
      </c>
      <c r="T275" s="221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2" t="s">
        <v>151</v>
      </c>
      <c r="AT275" s="222" t="s">
        <v>147</v>
      </c>
      <c r="AU275" s="222" t="s">
        <v>87</v>
      </c>
      <c r="AY275" s="18" t="s">
        <v>145</v>
      </c>
      <c r="BE275" s="223">
        <f>IF(N275="základní",J275,0)</f>
        <v>0</v>
      </c>
      <c r="BF275" s="223">
        <f>IF(N275="snížená",J275,0)</f>
        <v>0</v>
      </c>
      <c r="BG275" s="223">
        <f>IF(N275="zákl. přenesená",J275,0)</f>
        <v>0</v>
      </c>
      <c r="BH275" s="223">
        <f>IF(N275="sníž. přenesená",J275,0)</f>
        <v>0</v>
      </c>
      <c r="BI275" s="223">
        <f>IF(N275="nulová",J275,0)</f>
        <v>0</v>
      </c>
      <c r="BJ275" s="18" t="s">
        <v>85</v>
      </c>
      <c r="BK275" s="223">
        <f>ROUND(I275*H275,2)</f>
        <v>0</v>
      </c>
      <c r="BL275" s="18" t="s">
        <v>151</v>
      </c>
      <c r="BM275" s="222" t="s">
        <v>419</v>
      </c>
    </row>
    <row r="276" spans="1:65" s="2" customFormat="1" ht="40.200000000000003" customHeight="1">
      <c r="A276" s="35"/>
      <c r="B276" s="36"/>
      <c r="C276" s="210" t="s">
        <v>420</v>
      </c>
      <c r="D276" s="210" t="s">
        <v>147</v>
      </c>
      <c r="E276" s="211" t="s">
        <v>421</v>
      </c>
      <c r="F276" s="212" t="s">
        <v>422</v>
      </c>
      <c r="G276" s="213" t="s">
        <v>397</v>
      </c>
      <c r="H276" s="214">
        <v>10.808999999999999</v>
      </c>
      <c r="I276" s="215"/>
      <c r="J276" s="216">
        <f>ROUND(I276*H276,2)</f>
        <v>0</v>
      </c>
      <c r="K276" s="217"/>
      <c r="L276" s="40"/>
      <c r="M276" s="218" t="s">
        <v>1</v>
      </c>
      <c r="N276" s="219" t="s">
        <v>42</v>
      </c>
      <c r="O276" s="72"/>
      <c r="P276" s="220">
        <f>O276*H276</f>
        <v>0</v>
      </c>
      <c r="Q276" s="220">
        <v>0</v>
      </c>
      <c r="R276" s="220">
        <f>Q276*H276</f>
        <v>0</v>
      </c>
      <c r="S276" s="220">
        <v>0</v>
      </c>
      <c r="T276" s="221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2" t="s">
        <v>151</v>
      </c>
      <c r="AT276" s="222" t="s">
        <v>147</v>
      </c>
      <c r="AU276" s="222" t="s">
        <v>87</v>
      </c>
      <c r="AY276" s="18" t="s">
        <v>145</v>
      </c>
      <c r="BE276" s="223">
        <f>IF(N276="základní",J276,0)</f>
        <v>0</v>
      </c>
      <c r="BF276" s="223">
        <f>IF(N276="snížená",J276,0)</f>
        <v>0</v>
      </c>
      <c r="BG276" s="223">
        <f>IF(N276="zákl. přenesená",J276,0)</f>
        <v>0</v>
      </c>
      <c r="BH276" s="223">
        <f>IF(N276="sníž. přenesená",J276,0)</f>
        <v>0</v>
      </c>
      <c r="BI276" s="223">
        <f>IF(N276="nulová",J276,0)</f>
        <v>0</v>
      </c>
      <c r="BJ276" s="18" t="s">
        <v>85</v>
      </c>
      <c r="BK276" s="223">
        <f>ROUND(I276*H276,2)</f>
        <v>0</v>
      </c>
      <c r="BL276" s="18" t="s">
        <v>151</v>
      </c>
      <c r="BM276" s="222" t="s">
        <v>423</v>
      </c>
    </row>
    <row r="277" spans="1:65" s="2" customFormat="1" ht="30" customHeight="1">
      <c r="A277" s="35"/>
      <c r="B277" s="36"/>
      <c r="C277" s="210" t="s">
        <v>424</v>
      </c>
      <c r="D277" s="210" t="s">
        <v>147</v>
      </c>
      <c r="E277" s="211" t="s">
        <v>425</v>
      </c>
      <c r="F277" s="212" t="s">
        <v>426</v>
      </c>
      <c r="G277" s="213" t="s">
        <v>397</v>
      </c>
      <c r="H277" s="214">
        <v>4.66</v>
      </c>
      <c r="I277" s="215"/>
      <c r="J277" s="216">
        <f>ROUND(I277*H277,2)</f>
        <v>0</v>
      </c>
      <c r="K277" s="217"/>
      <c r="L277" s="40"/>
      <c r="M277" s="218" t="s">
        <v>1</v>
      </c>
      <c r="N277" s="219" t="s">
        <v>42</v>
      </c>
      <c r="O277" s="72"/>
      <c r="P277" s="220">
        <f>O277*H277</f>
        <v>0</v>
      </c>
      <c r="Q277" s="220">
        <v>0</v>
      </c>
      <c r="R277" s="220">
        <f>Q277*H277</f>
        <v>0</v>
      </c>
      <c r="S277" s="220">
        <v>0</v>
      </c>
      <c r="T277" s="221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2" t="s">
        <v>151</v>
      </c>
      <c r="AT277" s="222" t="s">
        <v>147</v>
      </c>
      <c r="AU277" s="222" t="s">
        <v>87</v>
      </c>
      <c r="AY277" s="18" t="s">
        <v>145</v>
      </c>
      <c r="BE277" s="223">
        <f>IF(N277="základní",J277,0)</f>
        <v>0</v>
      </c>
      <c r="BF277" s="223">
        <f>IF(N277="snížená",J277,0)</f>
        <v>0</v>
      </c>
      <c r="BG277" s="223">
        <f>IF(N277="zákl. přenesená",J277,0)</f>
        <v>0</v>
      </c>
      <c r="BH277" s="223">
        <f>IF(N277="sníž. přenesená",J277,0)</f>
        <v>0</v>
      </c>
      <c r="BI277" s="223">
        <f>IF(N277="nulová",J277,0)</f>
        <v>0</v>
      </c>
      <c r="BJ277" s="18" t="s">
        <v>85</v>
      </c>
      <c r="BK277" s="223">
        <f>ROUND(I277*H277,2)</f>
        <v>0</v>
      </c>
      <c r="BL277" s="18" t="s">
        <v>151</v>
      </c>
      <c r="BM277" s="222" t="s">
        <v>427</v>
      </c>
    </row>
    <row r="278" spans="1:65" s="12" customFormat="1" ht="22.8" customHeight="1">
      <c r="B278" s="194"/>
      <c r="C278" s="195"/>
      <c r="D278" s="196" t="s">
        <v>76</v>
      </c>
      <c r="E278" s="208" t="s">
        <v>428</v>
      </c>
      <c r="F278" s="208" t="s">
        <v>429</v>
      </c>
      <c r="G278" s="195"/>
      <c r="H278" s="195"/>
      <c r="I278" s="198"/>
      <c r="J278" s="209">
        <f>BK278</f>
        <v>0</v>
      </c>
      <c r="K278" s="195"/>
      <c r="L278" s="200"/>
      <c r="M278" s="201"/>
      <c r="N278" s="202"/>
      <c r="O278" s="202"/>
      <c r="P278" s="203">
        <f>P279</f>
        <v>0</v>
      </c>
      <c r="Q278" s="202"/>
      <c r="R278" s="203">
        <f>R279</f>
        <v>0</v>
      </c>
      <c r="S278" s="202"/>
      <c r="T278" s="204">
        <f>T279</f>
        <v>0</v>
      </c>
      <c r="AR278" s="205" t="s">
        <v>85</v>
      </c>
      <c r="AT278" s="206" t="s">
        <v>76</v>
      </c>
      <c r="AU278" s="206" t="s">
        <v>85</v>
      </c>
      <c r="AY278" s="205" t="s">
        <v>145</v>
      </c>
      <c r="BK278" s="207">
        <f>BK279</f>
        <v>0</v>
      </c>
    </row>
    <row r="279" spans="1:65" s="2" customFormat="1" ht="14.4" customHeight="1">
      <c r="A279" s="35"/>
      <c r="B279" s="36"/>
      <c r="C279" s="210" t="s">
        <v>430</v>
      </c>
      <c r="D279" s="210" t="s">
        <v>147</v>
      </c>
      <c r="E279" s="211" t="s">
        <v>431</v>
      </c>
      <c r="F279" s="212" t="s">
        <v>432</v>
      </c>
      <c r="G279" s="213" t="s">
        <v>397</v>
      </c>
      <c r="H279" s="214">
        <v>16.466000000000001</v>
      </c>
      <c r="I279" s="215"/>
      <c r="J279" s="216">
        <f>ROUND(I279*H279,2)</f>
        <v>0</v>
      </c>
      <c r="K279" s="217"/>
      <c r="L279" s="40"/>
      <c r="M279" s="218" t="s">
        <v>1</v>
      </c>
      <c r="N279" s="219" t="s">
        <v>42</v>
      </c>
      <c r="O279" s="72"/>
      <c r="P279" s="220">
        <f>O279*H279</f>
        <v>0</v>
      </c>
      <c r="Q279" s="220">
        <v>0</v>
      </c>
      <c r="R279" s="220">
        <f>Q279*H279</f>
        <v>0</v>
      </c>
      <c r="S279" s="220">
        <v>0</v>
      </c>
      <c r="T279" s="221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2" t="s">
        <v>151</v>
      </c>
      <c r="AT279" s="222" t="s">
        <v>147</v>
      </c>
      <c r="AU279" s="222" t="s">
        <v>87</v>
      </c>
      <c r="AY279" s="18" t="s">
        <v>145</v>
      </c>
      <c r="BE279" s="223">
        <f>IF(N279="základní",J279,0)</f>
        <v>0</v>
      </c>
      <c r="BF279" s="223">
        <f>IF(N279="snížená",J279,0)</f>
        <v>0</v>
      </c>
      <c r="BG279" s="223">
        <f>IF(N279="zákl. přenesená",J279,0)</f>
        <v>0</v>
      </c>
      <c r="BH279" s="223">
        <f>IF(N279="sníž. přenesená",J279,0)</f>
        <v>0</v>
      </c>
      <c r="BI279" s="223">
        <f>IF(N279="nulová",J279,0)</f>
        <v>0</v>
      </c>
      <c r="BJ279" s="18" t="s">
        <v>85</v>
      </c>
      <c r="BK279" s="223">
        <f>ROUND(I279*H279,2)</f>
        <v>0</v>
      </c>
      <c r="BL279" s="18" t="s">
        <v>151</v>
      </c>
      <c r="BM279" s="222" t="s">
        <v>433</v>
      </c>
    </row>
    <row r="280" spans="1:65" s="12" customFormat="1" ht="25.95" customHeight="1">
      <c r="B280" s="194"/>
      <c r="C280" s="195"/>
      <c r="D280" s="196" t="s">
        <v>76</v>
      </c>
      <c r="E280" s="197" t="s">
        <v>434</v>
      </c>
      <c r="F280" s="197" t="s">
        <v>435</v>
      </c>
      <c r="G280" s="195"/>
      <c r="H280" s="195"/>
      <c r="I280" s="198"/>
      <c r="J280" s="199">
        <f>BK280</f>
        <v>0</v>
      </c>
      <c r="K280" s="195"/>
      <c r="L280" s="200"/>
      <c r="M280" s="201"/>
      <c r="N280" s="202"/>
      <c r="O280" s="202"/>
      <c r="P280" s="203">
        <f>P281+P300+P313+P322+P339+P343+P379+P403+P419</f>
        <v>0</v>
      </c>
      <c r="Q280" s="202"/>
      <c r="R280" s="203">
        <f>R281+R300+R313+R322+R339+R343+R379+R403+R419</f>
        <v>5.1568846000000006</v>
      </c>
      <c r="S280" s="202"/>
      <c r="T280" s="204">
        <f>T281+T300+T313+T322+T339+T343+T379+T403+T419</f>
        <v>0.40225</v>
      </c>
      <c r="AR280" s="205" t="s">
        <v>87</v>
      </c>
      <c r="AT280" s="206" t="s">
        <v>76</v>
      </c>
      <c r="AU280" s="206" t="s">
        <v>77</v>
      </c>
      <c r="AY280" s="205" t="s">
        <v>145</v>
      </c>
      <c r="BK280" s="207">
        <f>BK281+BK300+BK313+BK322+BK339+BK343+BK379+BK403+BK419</f>
        <v>0</v>
      </c>
    </row>
    <row r="281" spans="1:65" s="12" customFormat="1" ht="22.8" customHeight="1">
      <c r="B281" s="194"/>
      <c r="C281" s="195"/>
      <c r="D281" s="196" t="s">
        <v>76</v>
      </c>
      <c r="E281" s="208" t="s">
        <v>436</v>
      </c>
      <c r="F281" s="208" t="s">
        <v>437</v>
      </c>
      <c r="G281" s="195"/>
      <c r="H281" s="195"/>
      <c r="I281" s="198"/>
      <c r="J281" s="209">
        <f>BK281</f>
        <v>0</v>
      </c>
      <c r="K281" s="195"/>
      <c r="L281" s="200"/>
      <c r="M281" s="201"/>
      <c r="N281" s="202"/>
      <c r="O281" s="202"/>
      <c r="P281" s="203">
        <f>SUM(P282:P299)</f>
        <v>0</v>
      </c>
      <c r="Q281" s="202"/>
      <c r="R281" s="203">
        <f>SUM(R282:R299)</f>
        <v>0.84455000000000013</v>
      </c>
      <c r="S281" s="202"/>
      <c r="T281" s="204">
        <f>SUM(T282:T299)</f>
        <v>0</v>
      </c>
      <c r="AR281" s="205" t="s">
        <v>87</v>
      </c>
      <c r="AT281" s="206" t="s">
        <v>76</v>
      </c>
      <c r="AU281" s="206" t="s">
        <v>85</v>
      </c>
      <c r="AY281" s="205" t="s">
        <v>145</v>
      </c>
      <c r="BK281" s="207">
        <f>SUM(BK282:BK299)</f>
        <v>0</v>
      </c>
    </row>
    <row r="282" spans="1:65" s="2" customFormat="1" ht="30" customHeight="1">
      <c r="A282" s="35"/>
      <c r="B282" s="36"/>
      <c r="C282" s="210" t="s">
        <v>438</v>
      </c>
      <c r="D282" s="210" t="s">
        <v>147</v>
      </c>
      <c r="E282" s="211" t="s">
        <v>439</v>
      </c>
      <c r="F282" s="212" t="s">
        <v>440</v>
      </c>
      <c r="G282" s="213" t="s">
        <v>160</v>
      </c>
      <c r="H282" s="214">
        <v>96.3</v>
      </c>
      <c r="I282" s="215"/>
      <c r="J282" s="216">
        <f>ROUND(I282*H282,2)</f>
        <v>0</v>
      </c>
      <c r="K282" s="217"/>
      <c r="L282" s="40"/>
      <c r="M282" s="218" t="s">
        <v>1</v>
      </c>
      <c r="N282" s="219" t="s">
        <v>42</v>
      </c>
      <c r="O282" s="72"/>
      <c r="P282" s="220">
        <f>O282*H282</f>
        <v>0</v>
      </c>
      <c r="Q282" s="220">
        <v>3.5000000000000001E-3</v>
      </c>
      <c r="R282" s="220">
        <f>Q282*H282</f>
        <v>0.33705000000000002</v>
      </c>
      <c r="S282" s="220">
        <v>0</v>
      </c>
      <c r="T282" s="221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2" t="s">
        <v>227</v>
      </c>
      <c r="AT282" s="222" t="s">
        <v>147</v>
      </c>
      <c r="AU282" s="222" t="s">
        <v>87</v>
      </c>
      <c r="AY282" s="18" t="s">
        <v>145</v>
      </c>
      <c r="BE282" s="223">
        <f>IF(N282="základní",J282,0)</f>
        <v>0</v>
      </c>
      <c r="BF282" s="223">
        <f>IF(N282="snížená",J282,0)</f>
        <v>0</v>
      </c>
      <c r="BG282" s="223">
        <f>IF(N282="zákl. přenesená",J282,0)</f>
        <v>0</v>
      </c>
      <c r="BH282" s="223">
        <f>IF(N282="sníž. přenesená",J282,0)</f>
        <v>0</v>
      </c>
      <c r="BI282" s="223">
        <f>IF(N282="nulová",J282,0)</f>
        <v>0</v>
      </c>
      <c r="BJ282" s="18" t="s">
        <v>85</v>
      </c>
      <c r="BK282" s="223">
        <f>ROUND(I282*H282,2)</f>
        <v>0</v>
      </c>
      <c r="BL282" s="18" t="s">
        <v>227</v>
      </c>
      <c r="BM282" s="222" t="s">
        <v>441</v>
      </c>
    </row>
    <row r="283" spans="1:65" s="13" customFormat="1" ht="10.199999999999999">
      <c r="B283" s="224"/>
      <c r="C283" s="225"/>
      <c r="D283" s="226" t="s">
        <v>153</v>
      </c>
      <c r="E283" s="227" t="s">
        <v>1</v>
      </c>
      <c r="F283" s="228" t="s">
        <v>195</v>
      </c>
      <c r="G283" s="225"/>
      <c r="H283" s="227" t="s">
        <v>1</v>
      </c>
      <c r="I283" s="229"/>
      <c r="J283" s="225"/>
      <c r="K283" s="225"/>
      <c r="L283" s="230"/>
      <c r="M283" s="231"/>
      <c r="N283" s="232"/>
      <c r="O283" s="232"/>
      <c r="P283" s="232"/>
      <c r="Q283" s="232"/>
      <c r="R283" s="232"/>
      <c r="S283" s="232"/>
      <c r="T283" s="233"/>
      <c r="AT283" s="234" t="s">
        <v>153</v>
      </c>
      <c r="AU283" s="234" t="s">
        <v>87</v>
      </c>
      <c r="AV283" s="13" t="s">
        <v>85</v>
      </c>
      <c r="AW283" s="13" t="s">
        <v>32</v>
      </c>
      <c r="AX283" s="13" t="s">
        <v>77</v>
      </c>
      <c r="AY283" s="234" t="s">
        <v>145</v>
      </c>
    </row>
    <row r="284" spans="1:65" s="13" customFormat="1" ht="10.199999999999999">
      <c r="B284" s="224"/>
      <c r="C284" s="225"/>
      <c r="D284" s="226" t="s">
        <v>153</v>
      </c>
      <c r="E284" s="227" t="s">
        <v>1</v>
      </c>
      <c r="F284" s="228" t="s">
        <v>196</v>
      </c>
      <c r="G284" s="225"/>
      <c r="H284" s="227" t="s">
        <v>1</v>
      </c>
      <c r="I284" s="229"/>
      <c r="J284" s="225"/>
      <c r="K284" s="225"/>
      <c r="L284" s="230"/>
      <c r="M284" s="231"/>
      <c r="N284" s="232"/>
      <c r="O284" s="232"/>
      <c r="P284" s="232"/>
      <c r="Q284" s="232"/>
      <c r="R284" s="232"/>
      <c r="S284" s="232"/>
      <c r="T284" s="233"/>
      <c r="AT284" s="234" t="s">
        <v>153</v>
      </c>
      <c r="AU284" s="234" t="s">
        <v>87</v>
      </c>
      <c r="AV284" s="13" t="s">
        <v>85</v>
      </c>
      <c r="AW284" s="13" t="s">
        <v>32</v>
      </c>
      <c r="AX284" s="13" t="s">
        <v>77</v>
      </c>
      <c r="AY284" s="234" t="s">
        <v>145</v>
      </c>
    </row>
    <row r="285" spans="1:65" s="13" customFormat="1" ht="10.199999999999999">
      <c r="B285" s="224"/>
      <c r="C285" s="225"/>
      <c r="D285" s="226" t="s">
        <v>153</v>
      </c>
      <c r="E285" s="227" t="s">
        <v>1</v>
      </c>
      <c r="F285" s="228" t="s">
        <v>197</v>
      </c>
      <c r="G285" s="225"/>
      <c r="H285" s="227" t="s">
        <v>1</v>
      </c>
      <c r="I285" s="229"/>
      <c r="J285" s="225"/>
      <c r="K285" s="225"/>
      <c r="L285" s="230"/>
      <c r="M285" s="231"/>
      <c r="N285" s="232"/>
      <c r="O285" s="232"/>
      <c r="P285" s="232"/>
      <c r="Q285" s="232"/>
      <c r="R285" s="232"/>
      <c r="S285" s="232"/>
      <c r="T285" s="233"/>
      <c r="AT285" s="234" t="s">
        <v>153</v>
      </c>
      <c r="AU285" s="234" t="s">
        <v>87</v>
      </c>
      <c r="AV285" s="13" t="s">
        <v>85</v>
      </c>
      <c r="AW285" s="13" t="s">
        <v>32</v>
      </c>
      <c r="AX285" s="13" t="s">
        <v>77</v>
      </c>
      <c r="AY285" s="234" t="s">
        <v>145</v>
      </c>
    </row>
    <row r="286" spans="1:65" s="13" customFormat="1" ht="10.199999999999999">
      <c r="B286" s="224"/>
      <c r="C286" s="225"/>
      <c r="D286" s="226" t="s">
        <v>153</v>
      </c>
      <c r="E286" s="227" t="s">
        <v>1</v>
      </c>
      <c r="F286" s="228" t="s">
        <v>442</v>
      </c>
      <c r="G286" s="225"/>
      <c r="H286" s="227" t="s">
        <v>1</v>
      </c>
      <c r="I286" s="229"/>
      <c r="J286" s="225"/>
      <c r="K286" s="225"/>
      <c r="L286" s="230"/>
      <c r="M286" s="231"/>
      <c r="N286" s="232"/>
      <c r="O286" s="232"/>
      <c r="P286" s="232"/>
      <c r="Q286" s="232"/>
      <c r="R286" s="232"/>
      <c r="S286" s="232"/>
      <c r="T286" s="233"/>
      <c r="AT286" s="234" t="s">
        <v>153</v>
      </c>
      <c r="AU286" s="234" t="s">
        <v>87</v>
      </c>
      <c r="AV286" s="13" t="s">
        <v>85</v>
      </c>
      <c r="AW286" s="13" t="s">
        <v>32</v>
      </c>
      <c r="AX286" s="13" t="s">
        <v>77</v>
      </c>
      <c r="AY286" s="234" t="s">
        <v>145</v>
      </c>
    </row>
    <row r="287" spans="1:65" s="13" customFormat="1" ht="10.199999999999999">
      <c r="B287" s="224"/>
      <c r="C287" s="225"/>
      <c r="D287" s="226" t="s">
        <v>153</v>
      </c>
      <c r="E287" s="227" t="s">
        <v>1</v>
      </c>
      <c r="F287" s="228" t="s">
        <v>443</v>
      </c>
      <c r="G287" s="225"/>
      <c r="H287" s="227" t="s">
        <v>1</v>
      </c>
      <c r="I287" s="229"/>
      <c r="J287" s="225"/>
      <c r="K287" s="225"/>
      <c r="L287" s="230"/>
      <c r="M287" s="231"/>
      <c r="N287" s="232"/>
      <c r="O287" s="232"/>
      <c r="P287" s="232"/>
      <c r="Q287" s="232"/>
      <c r="R287" s="232"/>
      <c r="S287" s="232"/>
      <c r="T287" s="233"/>
      <c r="AT287" s="234" t="s">
        <v>153</v>
      </c>
      <c r="AU287" s="234" t="s">
        <v>87</v>
      </c>
      <c r="AV287" s="13" t="s">
        <v>85</v>
      </c>
      <c r="AW287" s="13" t="s">
        <v>32</v>
      </c>
      <c r="AX287" s="13" t="s">
        <v>77</v>
      </c>
      <c r="AY287" s="234" t="s">
        <v>145</v>
      </c>
    </row>
    <row r="288" spans="1:65" s="14" customFormat="1" ht="10.199999999999999">
      <c r="B288" s="235"/>
      <c r="C288" s="236"/>
      <c r="D288" s="226" t="s">
        <v>153</v>
      </c>
      <c r="E288" s="237" t="s">
        <v>1</v>
      </c>
      <c r="F288" s="238" t="s">
        <v>444</v>
      </c>
      <c r="G288" s="236"/>
      <c r="H288" s="239">
        <v>2.58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AT288" s="245" t="s">
        <v>153</v>
      </c>
      <c r="AU288" s="245" t="s">
        <v>87</v>
      </c>
      <c r="AV288" s="14" t="s">
        <v>87</v>
      </c>
      <c r="AW288" s="14" t="s">
        <v>32</v>
      </c>
      <c r="AX288" s="14" t="s">
        <v>77</v>
      </c>
      <c r="AY288" s="245" t="s">
        <v>145</v>
      </c>
    </row>
    <row r="289" spans="1:65" s="13" customFormat="1" ht="10.199999999999999">
      <c r="B289" s="224"/>
      <c r="C289" s="225"/>
      <c r="D289" s="226" t="s">
        <v>153</v>
      </c>
      <c r="E289" s="227" t="s">
        <v>1</v>
      </c>
      <c r="F289" s="228" t="s">
        <v>445</v>
      </c>
      <c r="G289" s="225"/>
      <c r="H289" s="227" t="s">
        <v>1</v>
      </c>
      <c r="I289" s="229"/>
      <c r="J289" s="225"/>
      <c r="K289" s="225"/>
      <c r="L289" s="230"/>
      <c r="M289" s="231"/>
      <c r="N289" s="232"/>
      <c r="O289" s="232"/>
      <c r="P289" s="232"/>
      <c r="Q289" s="232"/>
      <c r="R289" s="232"/>
      <c r="S289" s="232"/>
      <c r="T289" s="233"/>
      <c r="AT289" s="234" t="s">
        <v>153</v>
      </c>
      <c r="AU289" s="234" t="s">
        <v>87</v>
      </c>
      <c r="AV289" s="13" t="s">
        <v>85</v>
      </c>
      <c r="AW289" s="13" t="s">
        <v>32</v>
      </c>
      <c r="AX289" s="13" t="s">
        <v>77</v>
      </c>
      <c r="AY289" s="234" t="s">
        <v>145</v>
      </c>
    </row>
    <row r="290" spans="1:65" s="14" customFormat="1" ht="10.199999999999999">
      <c r="B290" s="235"/>
      <c r="C290" s="236"/>
      <c r="D290" s="226" t="s">
        <v>153</v>
      </c>
      <c r="E290" s="237" t="s">
        <v>1</v>
      </c>
      <c r="F290" s="238" t="s">
        <v>446</v>
      </c>
      <c r="G290" s="236"/>
      <c r="H290" s="239">
        <v>68.22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4"/>
      <c r="AT290" s="245" t="s">
        <v>153</v>
      </c>
      <c r="AU290" s="245" t="s">
        <v>87</v>
      </c>
      <c r="AV290" s="14" t="s">
        <v>87</v>
      </c>
      <c r="AW290" s="14" t="s">
        <v>32</v>
      </c>
      <c r="AX290" s="14" t="s">
        <v>77</v>
      </c>
      <c r="AY290" s="245" t="s">
        <v>145</v>
      </c>
    </row>
    <row r="291" spans="1:65" s="14" customFormat="1" ht="10.199999999999999">
      <c r="B291" s="235"/>
      <c r="C291" s="236"/>
      <c r="D291" s="226" t="s">
        <v>153</v>
      </c>
      <c r="E291" s="237" t="s">
        <v>1</v>
      </c>
      <c r="F291" s="238" t="s">
        <v>447</v>
      </c>
      <c r="G291" s="236"/>
      <c r="H291" s="239">
        <v>25.5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AT291" s="245" t="s">
        <v>153</v>
      </c>
      <c r="AU291" s="245" t="s">
        <v>87</v>
      </c>
      <c r="AV291" s="14" t="s">
        <v>87</v>
      </c>
      <c r="AW291" s="14" t="s">
        <v>32</v>
      </c>
      <c r="AX291" s="14" t="s">
        <v>77</v>
      </c>
      <c r="AY291" s="245" t="s">
        <v>145</v>
      </c>
    </row>
    <row r="292" spans="1:65" s="15" customFormat="1" ht="10.199999999999999">
      <c r="B292" s="246"/>
      <c r="C292" s="247"/>
      <c r="D292" s="226" t="s">
        <v>153</v>
      </c>
      <c r="E292" s="248" t="s">
        <v>1</v>
      </c>
      <c r="F292" s="249" t="s">
        <v>157</v>
      </c>
      <c r="G292" s="247"/>
      <c r="H292" s="250">
        <v>96.3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5"/>
      <c r="AT292" s="256" t="s">
        <v>153</v>
      </c>
      <c r="AU292" s="256" t="s">
        <v>87</v>
      </c>
      <c r="AV292" s="15" t="s">
        <v>151</v>
      </c>
      <c r="AW292" s="15" t="s">
        <v>32</v>
      </c>
      <c r="AX292" s="15" t="s">
        <v>85</v>
      </c>
      <c r="AY292" s="256" t="s">
        <v>145</v>
      </c>
    </row>
    <row r="293" spans="1:65" s="2" customFormat="1" ht="30" customHeight="1">
      <c r="A293" s="35"/>
      <c r="B293" s="36"/>
      <c r="C293" s="210" t="s">
        <v>448</v>
      </c>
      <c r="D293" s="210" t="s">
        <v>147</v>
      </c>
      <c r="E293" s="211" t="s">
        <v>449</v>
      </c>
      <c r="F293" s="212" t="s">
        <v>450</v>
      </c>
      <c r="G293" s="213" t="s">
        <v>160</v>
      </c>
      <c r="H293" s="214">
        <v>145</v>
      </c>
      <c r="I293" s="215"/>
      <c r="J293" s="216">
        <f>ROUND(I293*H293,2)</f>
        <v>0</v>
      </c>
      <c r="K293" s="217"/>
      <c r="L293" s="40"/>
      <c r="M293" s="218" t="s">
        <v>1</v>
      </c>
      <c r="N293" s="219" t="s">
        <v>42</v>
      </c>
      <c r="O293" s="72"/>
      <c r="P293" s="220">
        <f>O293*H293</f>
        <v>0</v>
      </c>
      <c r="Q293" s="220">
        <v>3.5000000000000001E-3</v>
      </c>
      <c r="R293" s="220">
        <f>Q293*H293</f>
        <v>0.50750000000000006</v>
      </c>
      <c r="S293" s="220">
        <v>0</v>
      </c>
      <c r="T293" s="221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2" t="s">
        <v>227</v>
      </c>
      <c r="AT293" s="222" t="s">
        <v>147</v>
      </c>
      <c r="AU293" s="222" t="s">
        <v>87</v>
      </c>
      <c r="AY293" s="18" t="s">
        <v>145</v>
      </c>
      <c r="BE293" s="223">
        <f>IF(N293="základní",J293,0)</f>
        <v>0</v>
      </c>
      <c r="BF293" s="223">
        <f>IF(N293="snížená",J293,0)</f>
        <v>0</v>
      </c>
      <c r="BG293" s="223">
        <f>IF(N293="zákl. přenesená",J293,0)</f>
        <v>0</v>
      </c>
      <c r="BH293" s="223">
        <f>IF(N293="sníž. přenesená",J293,0)</f>
        <v>0</v>
      </c>
      <c r="BI293" s="223">
        <f>IF(N293="nulová",J293,0)</f>
        <v>0</v>
      </c>
      <c r="BJ293" s="18" t="s">
        <v>85</v>
      </c>
      <c r="BK293" s="223">
        <f>ROUND(I293*H293,2)</f>
        <v>0</v>
      </c>
      <c r="BL293" s="18" t="s">
        <v>227</v>
      </c>
      <c r="BM293" s="222" t="s">
        <v>451</v>
      </c>
    </row>
    <row r="294" spans="1:65" s="13" customFormat="1" ht="10.199999999999999">
      <c r="B294" s="224"/>
      <c r="C294" s="225"/>
      <c r="D294" s="226" t="s">
        <v>153</v>
      </c>
      <c r="E294" s="227" t="s">
        <v>1</v>
      </c>
      <c r="F294" s="228" t="s">
        <v>442</v>
      </c>
      <c r="G294" s="225"/>
      <c r="H294" s="227" t="s">
        <v>1</v>
      </c>
      <c r="I294" s="229"/>
      <c r="J294" s="225"/>
      <c r="K294" s="225"/>
      <c r="L294" s="230"/>
      <c r="M294" s="231"/>
      <c r="N294" s="232"/>
      <c r="O294" s="232"/>
      <c r="P294" s="232"/>
      <c r="Q294" s="232"/>
      <c r="R294" s="232"/>
      <c r="S294" s="232"/>
      <c r="T294" s="233"/>
      <c r="AT294" s="234" t="s">
        <v>153</v>
      </c>
      <c r="AU294" s="234" t="s">
        <v>87</v>
      </c>
      <c r="AV294" s="13" t="s">
        <v>85</v>
      </c>
      <c r="AW294" s="13" t="s">
        <v>32</v>
      </c>
      <c r="AX294" s="13" t="s">
        <v>77</v>
      </c>
      <c r="AY294" s="234" t="s">
        <v>145</v>
      </c>
    </row>
    <row r="295" spans="1:65" s="13" customFormat="1" ht="10.199999999999999">
      <c r="B295" s="224"/>
      <c r="C295" s="225"/>
      <c r="D295" s="226" t="s">
        <v>153</v>
      </c>
      <c r="E295" s="227" t="s">
        <v>1</v>
      </c>
      <c r="F295" s="228" t="s">
        <v>443</v>
      </c>
      <c r="G295" s="225"/>
      <c r="H295" s="227" t="s">
        <v>1</v>
      </c>
      <c r="I295" s="229"/>
      <c r="J295" s="225"/>
      <c r="K295" s="225"/>
      <c r="L295" s="230"/>
      <c r="M295" s="231"/>
      <c r="N295" s="232"/>
      <c r="O295" s="232"/>
      <c r="P295" s="232"/>
      <c r="Q295" s="232"/>
      <c r="R295" s="232"/>
      <c r="S295" s="232"/>
      <c r="T295" s="233"/>
      <c r="AT295" s="234" t="s">
        <v>153</v>
      </c>
      <c r="AU295" s="234" t="s">
        <v>87</v>
      </c>
      <c r="AV295" s="13" t="s">
        <v>85</v>
      </c>
      <c r="AW295" s="13" t="s">
        <v>32</v>
      </c>
      <c r="AX295" s="13" t="s">
        <v>77</v>
      </c>
      <c r="AY295" s="234" t="s">
        <v>145</v>
      </c>
    </row>
    <row r="296" spans="1:65" s="14" customFormat="1" ht="10.199999999999999">
      <c r="B296" s="235"/>
      <c r="C296" s="236"/>
      <c r="D296" s="226" t="s">
        <v>153</v>
      </c>
      <c r="E296" s="237" t="s">
        <v>1</v>
      </c>
      <c r="F296" s="238" t="s">
        <v>452</v>
      </c>
      <c r="G296" s="236"/>
      <c r="H296" s="239">
        <v>145</v>
      </c>
      <c r="I296" s="240"/>
      <c r="J296" s="236"/>
      <c r="K296" s="236"/>
      <c r="L296" s="241"/>
      <c r="M296" s="242"/>
      <c r="N296" s="243"/>
      <c r="O296" s="243"/>
      <c r="P296" s="243"/>
      <c r="Q296" s="243"/>
      <c r="R296" s="243"/>
      <c r="S296" s="243"/>
      <c r="T296" s="244"/>
      <c r="AT296" s="245" t="s">
        <v>153</v>
      </c>
      <c r="AU296" s="245" t="s">
        <v>87</v>
      </c>
      <c r="AV296" s="14" t="s">
        <v>87</v>
      </c>
      <c r="AW296" s="14" t="s">
        <v>32</v>
      </c>
      <c r="AX296" s="14" t="s">
        <v>85</v>
      </c>
      <c r="AY296" s="245" t="s">
        <v>145</v>
      </c>
    </row>
    <row r="297" spans="1:65" s="2" customFormat="1" ht="19.8" customHeight="1">
      <c r="A297" s="35"/>
      <c r="B297" s="36"/>
      <c r="C297" s="210" t="s">
        <v>453</v>
      </c>
      <c r="D297" s="210" t="s">
        <v>147</v>
      </c>
      <c r="E297" s="211" t="s">
        <v>454</v>
      </c>
      <c r="F297" s="212" t="s">
        <v>455</v>
      </c>
      <c r="G297" s="213" t="s">
        <v>397</v>
      </c>
      <c r="H297" s="214">
        <v>0.84499999999999997</v>
      </c>
      <c r="I297" s="215"/>
      <c r="J297" s="216">
        <f>ROUND(I297*H297,2)</f>
        <v>0</v>
      </c>
      <c r="K297" s="217"/>
      <c r="L297" s="40"/>
      <c r="M297" s="218" t="s">
        <v>1</v>
      </c>
      <c r="N297" s="219" t="s">
        <v>42</v>
      </c>
      <c r="O297" s="72"/>
      <c r="P297" s="220">
        <f>O297*H297</f>
        <v>0</v>
      </c>
      <c r="Q297" s="220">
        <v>0</v>
      </c>
      <c r="R297" s="220">
        <f>Q297*H297</f>
        <v>0</v>
      </c>
      <c r="S297" s="220">
        <v>0</v>
      </c>
      <c r="T297" s="221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2" t="s">
        <v>227</v>
      </c>
      <c r="AT297" s="222" t="s">
        <v>147</v>
      </c>
      <c r="AU297" s="222" t="s">
        <v>87</v>
      </c>
      <c r="AY297" s="18" t="s">
        <v>145</v>
      </c>
      <c r="BE297" s="223">
        <f>IF(N297="základní",J297,0)</f>
        <v>0</v>
      </c>
      <c r="BF297" s="223">
        <f>IF(N297="snížená",J297,0)</f>
        <v>0</v>
      </c>
      <c r="BG297" s="223">
        <f>IF(N297="zákl. přenesená",J297,0)</f>
        <v>0</v>
      </c>
      <c r="BH297" s="223">
        <f>IF(N297="sníž. přenesená",J297,0)</f>
        <v>0</v>
      </c>
      <c r="BI297" s="223">
        <f>IF(N297="nulová",J297,0)</f>
        <v>0</v>
      </c>
      <c r="BJ297" s="18" t="s">
        <v>85</v>
      </c>
      <c r="BK297" s="223">
        <f>ROUND(I297*H297,2)</f>
        <v>0</v>
      </c>
      <c r="BL297" s="18" t="s">
        <v>227</v>
      </c>
      <c r="BM297" s="222" t="s">
        <v>456</v>
      </c>
    </row>
    <row r="298" spans="1:65" s="2" customFormat="1" ht="14.4" customHeight="1">
      <c r="A298" s="35"/>
      <c r="B298" s="36"/>
      <c r="C298" s="210" t="s">
        <v>457</v>
      </c>
      <c r="D298" s="210" t="s">
        <v>147</v>
      </c>
      <c r="E298" s="211" t="s">
        <v>458</v>
      </c>
      <c r="F298" s="212" t="s">
        <v>459</v>
      </c>
      <c r="G298" s="213" t="s">
        <v>160</v>
      </c>
      <c r="H298" s="214">
        <v>96.3</v>
      </c>
      <c r="I298" s="215"/>
      <c r="J298" s="216">
        <f>ROUND(I298*H298,2)</f>
        <v>0</v>
      </c>
      <c r="K298" s="217"/>
      <c r="L298" s="40"/>
      <c r="M298" s="218" t="s">
        <v>1</v>
      </c>
      <c r="N298" s="219" t="s">
        <v>42</v>
      </c>
      <c r="O298" s="72"/>
      <c r="P298" s="220">
        <f>O298*H298</f>
        <v>0</v>
      </c>
      <c r="Q298" s="220">
        <v>0</v>
      </c>
      <c r="R298" s="220">
        <f>Q298*H298</f>
        <v>0</v>
      </c>
      <c r="S298" s="220">
        <v>0</v>
      </c>
      <c r="T298" s="221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2" t="s">
        <v>227</v>
      </c>
      <c r="AT298" s="222" t="s">
        <v>147</v>
      </c>
      <c r="AU298" s="222" t="s">
        <v>87</v>
      </c>
      <c r="AY298" s="18" t="s">
        <v>145</v>
      </c>
      <c r="BE298" s="223">
        <f>IF(N298="základní",J298,0)</f>
        <v>0</v>
      </c>
      <c r="BF298" s="223">
        <f>IF(N298="snížená",J298,0)</f>
        <v>0</v>
      </c>
      <c r="BG298" s="223">
        <f>IF(N298="zákl. přenesená",J298,0)</f>
        <v>0</v>
      </c>
      <c r="BH298" s="223">
        <f>IF(N298="sníž. přenesená",J298,0)</f>
        <v>0</v>
      </c>
      <c r="BI298" s="223">
        <f>IF(N298="nulová",J298,0)</f>
        <v>0</v>
      </c>
      <c r="BJ298" s="18" t="s">
        <v>85</v>
      </c>
      <c r="BK298" s="223">
        <f>ROUND(I298*H298,2)</f>
        <v>0</v>
      </c>
      <c r="BL298" s="18" t="s">
        <v>227</v>
      </c>
      <c r="BM298" s="222" t="s">
        <v>460</v>
      </c>
    </row>
    <row r="299" spans="1:65" s="2" customFormat="1" ht="14.4" customHeight="1">
      <c r="A299" s="35"/>
      <c r="B299" s="36"/>
      <c r="C299" s="210" t="s">
        <v>461</v>
      </c>
      <c r="D299" s="210" t="s">
        <v>147</v>
      </c>
      <c r="E299" s="211" t="s">
        <v>462</v>
      </c>
      <c r="F299" s="212" t="s">
        <v>463</v>
      </c>
      <c r="G299" s="213" t="s">
        <v>160</v>
      </c>
      <c r="H299" s="214">
        <v>145</v>
      </c>
      <c r="I299" s="215"/>
      <c r="J299" s="216">
        <f>ROUND(I299*H299,2)</f>
        <v>0</v>
      </c>
      <c r="K299" s="217"/>
      <c r="L299" s="40"/>
      <c r="M299" s="218" t="s">
        <v>1</v>
      </c>
      <c r="N299" s="219" t="s">
        <v>42</v>
      </c>
      <c r="O299" s="72"/>
      <c r="P299" s="220">
        <f>O299*H299</f>
        <v>0</v>
      </c>
      <c r="Q299" s="220">
        <v>0</v>
      </c>
      <c r="R299" s="220">
        <f>Q299*H299</f>
        <v>0</v>
      </c>
      <c r="S299" s="220">
        <v>0</v>
      </c>
      <c r="T299" s="221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22" t="s">
        <v>227</v>
      </c>
      <c r="AT299" s="222" t="s">
        <v>147</v>
      </c>
      <c r="AU299" s="222" t="s">
        <v>87</v>
      </c>
      <c r="AY299" s="18" t="s">
        <v>145</v>
      </c>
      <c r="BE299" s="223">
        <f>IF(N299="základní",J299,0)</f>
        <v>0</v>
      </c>
      <c r="BF299" s="223">
        <f>IF(N299="snížená",J299,0)</f>
        <v>0</v>
      </c>
      <c r="BG299" s="223">
        <f>IF(N299="zákl. přenesená",J299,0)</f>
        <v>0</v>
      </c>
      <c r="BH299" s="223">
        <f>IF(N299="sníž. přenesená",J299,0)</f>
        <v>0</v>
      </c>
      <c r="BI299" s="223">
        <f>IF(N299="nulová",J299,0)</f>
        <v>0</v>
      </c>
      <c r="BJ299" s="18" t="s">
        <v>85</v>
      </c>
      <c r="BK299" s="223">
        <f>ROUND(I299*H299,2)</f>
        <v>0</v>
      </c>
      <c r="BL299" s="18" t="s">
        <v>227</v>
      </c>
      <c r="BM299" s="222" t="s">
        <v>464</v>
      </c>
    </row>
    <row r="300" spans="1:65" s="12" customFormat="1" ht="22.8" customHeight="1">
      <c r="B300" s="194"/>
      <c r="C300" s="195"/>
      <c r="D300" s="196" t="s">
        <v>76</v>
      </c>
      <c r="E300" s="208" t="s">
        <v>465</v>
      </c>
      <c r="F300" s="208" t="s">
        <v>466</v>
      </c>
      <c r="G300" s="195"/>
      <c r="H300" s="195"/>
      <c r="I300" s="198"/>
      <c r="J300" s="209">
        <f>BK300</f>
        <v>0</v>
      </c>
      <c r="K300" s="195"/>
      <c r="L300" s="200"/>
      <c r="M300" s="201"/>
      <c r="N300" s="202"/>
      <c r="O300" s="202"/>
      <c r="P300" s="203">
        <f>SUM(P301:P312)</f>
        <v>0</v>
      </c>
      <c r="Q300" s="202"/>
      <c r="R300" s="203">
        <f>SUM(R301:R312)</f>
        <v>0</v>
      </c>
      <c r="S300" s="202"/>
      <c r="T300" s="204">
        <f>SUM(T301:T312)</f>
        <v>0.29400000000000004</v>
      </c>
      <c r="AR300" s="205" t="s">
        <v>87</v>
      </c>
      <c r="AT300" s="206" t="s">
        <v>76</v>
      </c>
      <c r="AU300" s="206" t="s">
        <v>85</v>
      </c>
      <c r="AY300" s="205" t="s">
        <v>145</v>
      </c>
      <c r="BK300" s="207">
        <f>SUM(BK301:BK312)</f>
        <v>0</v>
      </c>
    </row>
    <row r="301" spans="1:65" s="2" customFormat="1" ht="19.8" customHeight="1">
      <c r="A301" s="35"/>
      <c r="B301" s="36"/>
      <c r="C301" s="210" t="s">
        <v>467</v>
      </c>
      <c r="D301" s="210" t="s">
        <v>147</v>
      </c>
      <c r="E301" s="211" t="s">
        <v>468</v>
      </c>
      <c r="F301" s="212" t="s">
        <v>469</v>
      </c>
      <c r="G301" s="213" t="s">
        <v>470</v>
      </c>
      <c r="H301" s="214">
        <v>12</v>
      </c>
      <c r="I301" s="215"/>
      <c r="J301" s="216">
        <f>ROUND(I301*H301,2)</f>
        <v>0</v>
      </c>
      <c r="K301" s="217"/>
      <c r="L301" s="40"/>
      <c r="M301" s="218" t="s">
        <v>1</v>
      </c>
      <c r="N301" s="219" t="s">
        <v>42</v>
      </c>
      <c r="O301" s="72"/>
      <c r="P301" s="220">
        <f>O301*H301</f>
        <v>0</v>
      </c>
      <c r="Q301" s="220">
        <v>0</v>
      </c>
      <c r="R301" s="220">
        <f>Q301*H301</f>
        <v>0</v>
      </c>
      <c r="S301" s="220">
        <v>2.4500000000000001E-2</v>
      </c>
      <c r="T301" s="221">
        <f>S301*H301</f>
        <v>0.29400000000000004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2" t="s">
        <v>227</v>
      </c>
      <c r="AT301" s="222" t="s">
        <v>147</v>
      </c>
      <c r="AU301" s="222" t="s">
        <v>87</v>
      </c>
      <c r="AY301" s="18" t="s">
        <v>145</v>
      </c>
      <c r="BE301" s="223">
        <f>IF(N301="základní",J301,0)</f>
        <v>0</v>
      </c>
      <c r="BF301" s="223">
        <f>IF(N301="snížená",J301,0)</f>
        <v>0</v>
      </c>
      <c r="BG301" s="223">
        <f>IF(N301="zákl. přenesená",J301,0)</f>
        <v>0</v>
      </c>
      <c r="BH301" s="223">
        <f>IF(N301="sníž. přenesená",J301,0)</f>
        <v>0</v>
      </c>
      <c r="BI301" s="223">
        <f>IF(N301="nulová",J301,0)</f>
        <v>0</v>
      </c>
      <c r="BJ301" s="18" t="s">
        <v>85</v>
      </c>
      <c r="BK301" s="223">
        <f>ROUND(I301*H301,2)</f>
        <v>0</v>
      </c>
      <c r="BL301" s="18" t="s">
        <v>227</v>
      </c>
      <c r="BM301" s="222" t="s">
        <v>471</v>
      </c>
    </row>
    <row r="302" spans="1:65" s="14" customFormat="1" ht="10.199999999999999">
      <c r="B302" s="235"/>
      <c r="C302" s="236"/>
      <c r="D302" s="226" t="s">
        <v>153</v>
      </c>
      <c r="E302" s="237" t="s">
        <v>1</v>
      </c>
      <c r="F302" s="238" t="s">
        <v>472</v>
      </c>
      <c r="G302" s="236"/>
      <c r="H302" s="239">
        <v>12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AT302" s="245" t="s">
        <v>153</v>
      </c>
      <c r="AU302" s="245" t="s">
        <v>87</v>
      </c>
      <c r="AV302" s="14" t="s">
        <v>87</v>
      </c>
      <c r="AW302" s="14" t="s">
        <v>32</v>
      </c>
      <c r="AX302" s="14" t="s">
        <v>85</v>
      </c>
      <c r="AY302" s="245" t="s">
        <v>145</v>
      </c>
    </row>
    <row r="303" spans="1:65" s="2" customFormat="1" ht="30" customHeight="1">
      <c r="A303" s="35"/>
      <c r="B303" s="36"/>
      <c r="C303" s="210" t="s">
        <v>473</v>
      </c>
      <c r="D303" s="210" t="s">
        <v>147</v>
      </c>
      <c r="E303" s="211" t="s">
        <v>474</v>
      </c>
      <c r="F303" s="212" t="s">
        <v>475</v>
      </c>
      <c r="G303" s="213" t="s">
        <v>397</v>
      </c>
      <c r="H303" s="214">
        <v>0.29399999999999998</v>
      </c>
      <c r="I303" s="215"/>
      <c r="J303" s="216">
        <f>ROUND(I303*H303,2)</f>
        <v>0</v>
      </c>
      <c r="K303" s="217"/>
      <c r="L303" s="40"/>
      <c r="M303" s="218" t="s">
        <v>1</v>
      </c>
      <c r="N303" s="219" t="s">
        <v>42</v>
      </c>
      <c r="O303" s="72"/>
      <c r="P303" s="220">
        <f>O303*H303</f>
        <v>0</v>
      </c>
      <c r="Q303" s="220">
        <v>0</v>
      </c>
      <c r="R303" s="220">
        <f>Q303*H303</f>
        <v>0</v>
      </c>
      <c r="S303" s="220">
        <v>0</v>
      </c>
      <c r="T303" s="221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2" t="s">
        <v>227</v>
      </c>
      <c r="AT303" s="222" t="s">
        <v>147</v>
      </c>
      <c r="AU303" s="222" t="s">
        <v>87</v>
      </c>
      <c r="AY303" s="18" t="s">
        <v>145</v>
      </c>
      <c r="BE303" s="223">
        <f>IF(N303="základní",J303,0)</f>
        <v>0</v>
      </c>
      <c r="BF303" s="223">
        <f>IF(N303="snížená",J303,0)</f>
        <v>0</v>
      </c>
      <c r="BG303" s="223">
        <f>IF(N303="zákl. přenesená",J303,0)</f>
        <v>0</v>
      </c>
      <c r="BH303" s="223">
        <f>IF(N303="sníž. přenesená",J303,0)</f>
        <v>0</v>
      </c>
      <c r="BI303" s="223">
        <f>IF(N303="nulová",J303,0)</f>
        <v>0</v>
      </c>
      <c r="BJ303" s="18" t="s">
        <v>85</v>
      </c>
      <c r="BK303" s="223">
        <f>ROUND(I303*H303,2)</f>
        <v>0</v>
      </c>
      <c r="BL303" s="18" t="s">
        <v>227</v>
      </c>
      <c r="BM303" s="222" t="s">
        <v>476</v>
      </c>
    </row>
    <row r="304" spans="1:65" s="2" customFormat="1" ht="14.4" customHeight="1">
      <c r="A304" s="35"/>
      <c r="B304" s="36"/>
      <c r="C304" s="210" t="s">
        <v>477</v>
      </c>
      <c r="D304" s="210" t="s">
        <v>147</v>
      </c>
      <c r="E304" s="211" t="s">
        <v>478</v>
      </c>
      <c r="F304" s="212" t="s">
        <v>479</v>
      </c>
      <c r="G304" s="213" t="s">
        <v>480</v>
      </c>
      <c r="H304" s="214">
        <v>1</v>
      </c>
      <c r="I304" s="215"/>
      <c r="J304" s="216">
        <f>ROUND(I304*H304,2)</f>
        <v>0</v>
      </c>
      <c r="K304" s="217"/>
      <c r="L304" s="40"/>
      <c r="M304" s="218" t="s">
        <v>1</v>
      </c>
      <c r="N304" s="219" t="s">
        <v>42</v>
      </c>
      <c r="O304" s="72"/>
      <c r="P304" s="220">
        <f>O304*H304</f>
        <v>0</v>
      </c>
      <c r="Q304" s="220">
        <v>0</v>
      </c>
      <c r="R304" s="220">
        <f>Q304*H304</f>
        <v>0</v>
      </c>
      <c r="S304" s="220">
        <v>0</v>
      </c>
      <c r="T304" s="221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2" t="s">
        <v>227</v>
      </c>
      <c r="AT304" s="222" t="s">
        <v>147</v>
      </c>
      <c r="AU304" s="222" t="s">
        <v>87</v>
      </c>
      <c r="AY304" s="18" t="s">
        <v>145</v>
      </c>
      <c r="BE304" s="223">
        <f>IF(N304="základní",J304,0)</f>
        <v>0</v>
      </c>
      <c r="BF304" s="223">
        <f>IF(N304="snížená",J304,0)</f>
        <v>0</v>
      </c>
      <c r="BG304" s="223">
        <f>IF(N304="zákl. přenesená",J304,0)</f>
        <v>0</v>
      </c>
      <c r="BH304" s="223">
        <f>IF(N304="sníž. přenesená",J304,0)</f>
        <v>0</v>
      </c>
      <c r="BI304" s="223">
        <f>IF(N304="nulová",J304,0)</f>
        <v>0</v>
      </c>
      <c r="BJ304" s="18" t="s">
        <v>85</v>
      </c>
      <c r="BK304" s="223">
        <f>ROUND(I304*H304,2)</f>
        <v>0</v>
      </c>
      <c r="BL304" s="18" t="s">
        <v>227</v>
      </c>
      <c r="BM304" s="222" t="s">
        <v>481</v>
      </c>
    </row>
    <row r="305" spans="1:65" s="14" customFormat="1" ht="10.199999999999999">
      <c r="B305" s="235"/>
      <c r="C305" s="236"/>
      <c r="D305" s="226" t="s">
        <v>153</v>
      </c>
      <c r="E305" s="237" t="s">
        <v>1</v>
      </c>
      <c r="F305" s="238" t="s">
        <v>85</v>
      </c>
      <c r="G305" s="236"/>
      <c r="H305" s="239">
        <v>1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AT305" s="245" t="s">
        <v>153</v>
      </c>
      <c r="AU305" s="245" t="s">
        <v>87</v>
      </c>
      <c r="AV305" s="14" t="s">
        <v>87</v>
      </c>
      <c r="AW305" s="14" t="s">
        <v>32</v>
      </c>
      <c r="AX305" s="14" t="s">
        <v>85</v>
      </c>
      <c r="AY305" s="245" t="s">
        <v>145</v>
      </c>
    </row>
    <row r="306" spans="1:65" s="13" customFormat="1" ht="10.199999999999999">
      <c r="B306" s="224"/>
      <c r="C306" s="225"/>
      <c r="D306" s="226" t="s">
        <v>153</v>
      </c>
      <c r="E306" s="227" t="s">
        <v>1</v>
      </c>
      <c r="F306" s="228" t="s">
        <v>482</v>
      </c>
      <c r="G306" s="225"/>
      <c r="H306" s="227" t="s">
        <v>1</v>
      </c>
      <c r="I306" s="229"/>
      <c r="J306" s="225"/>
      <c r="K306" s="225"/>
      <c r="L306" s="230"/>
      <c r="M306" s="231"/>
      <c r="N306" s="232"/>
      <c r="O306" s="232"/>
      <c r="P306" s="232"/>
      <c r="Q306" s="232"/>
      <c r="R306" s="232"/>
      <c r="S306" s="232"/>
      <c r="T306" s="233"/>
      <c r="AT306" s="234" t="s">
        <v>153</v>
      </c>
      <c r="AU306" s="234" t="s">
        <v>87</v>
      </c>
      <c r="AV306" s="13" t="s">
        <v>85</v>
      </c>
      <c r="AW306" s="13" t="s">
        <v>32</v>
      </c>
      <c r="AX306" s="13" t="s">
        <v>77</v>
      </c>
      <c r="AY306" s="234" t="s">
        <v>145</v>
      </c>
    </row>
    <row r="307" spans="1:65" s="13" customFormat="1" ht="10.199999999999999">
      <c r="B307" s="224"/>
      <c r="C307" s="225"/>
      <c r="D307" s="226" t="s">
        <v>153</v>
      </c>
      <c r="E307" s="227" t="s">
        <v>1</v>
      </c>
      <c r="F307" s="228" t="s">
        <v>483</v>
      </c>
      <c r="G307" s="225"/>
      <c r="H307" s="227" t="s">
        <v>1</v>
      </c>
      <c r="I307" s="229"/>
      <c r="J307" s="225"/>
      <c r="K307" s="225"/>
      <c r="L307" s="230"/>
      <c r="M307" s="231"/>
      <c r="N307" s="232"/>
      <c r="O307" s="232"/>
      <c r="P307" s="232"/>
      <c r="Q307" s="232"/>
      <c r="R307" s="232"/>
      <c r="S307" s="232"/>
      <c r="T307" s="233"/>
      <c r="AT307" s="234" t="s">
        <v>153</v>
      </c>
      <c r="AU307" s="234" t="s">
        <v>87</v>
      </c>
      <c r="AV307" s="13" t="s">
        <v>85</v>
      </c>
      <c r="AW307" s="13" t="s">
        <v>32</v>
      </c>
      <c r="AX307" s="13" t="s">
        <v>77</v>
      </c>
      <c r="AY307" s="234" t="s">
        <v>145</v>
      </c>
    </row>
    <row r="308" spans="1:65" s="13" customFormat="1" ht="10.199999999999999">
      <c r="B308" s="224"/>
      <c r="C308" s="225"/>
      <c r="D308" s="226" t="s">
        <v>153</v>
      </c>
      <c r="E308" s="227" t="s">
        <v>1</v>
      </c>
      <c r="F308" s="228" t="s">
        <v>484</v>
      </c>
      <c r="G308" s="225"/>
      <c r="H308" s="227" t="s">
        <v>1</v>
      </c>
      <c r="I308" s="229"/>
      <c r="J308" s="225"/>
      <c r="K308" s="225"/>
      <c r="L308" s="230"/>
      <c r="M308" s="231"/>
      <c r="N308" s="232"/>
      <c r="O308" s="232"/>
      <c r="P308" s="232"/>
      <c r="Q308" s="232"/>
      <c r="R308" s="232"/>
      <c r="S308" s="232"/>
      <c r="T308" s="233"/>
      <c r="AT308" s="234" t="s">
        <v>153</v>
      </c>
      <c r="AU308" s="234" t="s">
        <v>87</v>
      </c>
      <c r="AV308" s="13" t="s">
        <v>85</v>
      </c>
      <c r="AW308" s="13" t="s">
        <v>32</v>
      </c>
      <c r="AX308" s="13" t="s">
        <v>77</v>
      </c>
      <c r="AY308" s="234" t="s">
        <v>145</v>
      </c>
    </row>
    <row r="309" spans="1:65" s="13" customFormat="1" ht="10.199999999999999">
      <c r="B309" s="224"/>
      <c r="C309" s="225"/>
      <c r="D309" s="226" t="s">
        <v>153</v>
      </c>
      <c r="E309" s="227" t="s">
        <v>1</v>
      </c>
      <c r="F309" s="228" t="s">
        <v>485</v>
      </c>
      <c r="G309" s="225"/>
      <c r="H309" s="227" t="s">
        <v>1</v>
      </c>
      <c r="I309" s="229"/>
      <c r="J309" s="225"/>
      <c r="K309" s="225"/>
      <c r="L309" s="230"/>
      <c r="M309" s="231"/>
      <c r="N309" s="232"/>
      <c r="O309" s="232"/>
      <c r="P309" s="232"/>
      <c r="Q309" s="232"/>
      <c r="R309" s="232"/>
      <c r="S309" s="232"/>
      <c r="T309" s="233"/>
      <c r="AT309" s="234" t="s">
        <v>153</v>
      </c>
      <c r="AU309" s="234" t="s">
        <v>87</v>
      </c>
      <c r="AV309" s="13" t="s">
        <v>85</v>
      </c>
      <c r="AW309" s="13" t="s">
        <v>32</v>
      </c>
      <c r="AX309" s="13" t="s">
        <v>77</v>
      </c>
      <c r="AY309" s="234" t="s">
        <v>145</v>
      </c>
    </row>
    <row r="310" spans="1:65" s="13" customFormat="1" ht="10.199999999999999">
      <c r="B310" s="224"/>
      <c r="C310" s="225"/>
      <c r="D310" s="226" t="s">
        <v>153</v>
      </c>
      <c r="E310" s="227" t="s">
        <v>1</v>
      </c>
      <c r="F310" s="228" t="s">
        <v>486</v>
      </c>
      <c r="G310" s="225"/>
      <c r="H310" s="227" t="s">
        <v>1</v>
      </c>
      <c r="I310" s="229"/>
      <c r="J310" s="225"/>
      <c r="K310" s="225"/>
      <c r="L310" s="230"/>
      <c r="M310" s="231"/>
      <c r="N310" s="232"/>
      <c r="O310" s="232"/>
      <c r="P310" s="232"/>
      <c r="Q310" s="232"/>
      <c r="R310" s="232"/>
      <c r="S310" s="232"/>
      <c r="T310" s="233"/>
      <c r="AT310" s="234" t="s">
        <v>153</v>
      </c>
      <c r="AU310" s="234" t="s">
        <v>87</v>
      </c>
      <c r="AV310" s="13" t="s">
        <v>85</v>
      </c>
      <c r="AW310" s="13" t="s">
        <v>32</v>
      </c>
      <c r="AX310" s="13" t="s">
        <v>77</v>
      </c>
      <c r="AY310" s="234" t="s">
        <v>145</v>
      </c>
    </row>
    <row r="311" spans="1:65" s="13" customFormat="1" ht="10.199999999999999">
      <c r="B311" s="224"/>
      <c r="C311" s="225"/>
      <c r="D311" s="226" t="s">
        <v>153</v>
      </c>
      <c r="E311" s="227" t="s">
        <v>1</v>
      </c>
      <c r="F311" s="228" t="s">
        <v>487</v>
      </c>
      <c r="G311" s="225"/>
      <c r="H311" s="227" t="s">
        <v>1</v>
      </c>
      <c r="I311" s="229"/>
      <c r="J311" s="225"/>
      <c r="K311" s="225"/>
      <c r="L311" s="230"/>
      <c r="M311" s="231"/>
      <c r="N311" s="232"/>
      <c r="O311" s="232"/>
      <c r="P311" s="232"/>
      <c r="Q311" s="232"/>
      <c r="R311" s="232"/>
      <c r="S311" s="232"/>
      <c r="T311" s="233"/>
      <c r="AT311" s="234" t="s">
        <v>153</v>
      </c>
      <c r="AU311" s="234" t="s">
        <v>87</v>
      </c>
      <c r="AV311" s="13" t="s">
        <v>85</v>
      </c>
      <c r="AW311" s="13" t="s">
        <v>32</v>
      </c>
      <c r="AX311" s="13" t="s">
        <v>77</v>
      </c>
      <c r="AY311" s="234" t="s">
        <v>145</v>
      </c>
    </row>
    <row r="312" spans="1:65" s="13" customFormat="1" ht="10.199999999999999">
      <c r="B312" s="224"/>
      <c r="C312" s="225"/>
      <c r="D312" s="226" t="s">
        <v>153</v>
      </c>
      <c r="E312" s="227" t="s">
        <v>1</v>
      </c>
      <c r="F312" s="228" t="s">
        <v>488</v>
      </c>
      <c r="G312" s="225"/>
      <c r="H312" s="227" t="s">
        <v>1</v>
      </c>
      <c r="I312" s="229"/>
      <c r="J312" s="225"/>
      <c r="K312" s="225"/>
      <c r="L312" s="230"/>
      <c r="M312" s="231"/>
      <c r="N312" s="232"/>
      <c r="O312" s="232"/>
      <c r="P312" s="232"/>
      <c r="Q312" s="232"/>
      <c r="R312" s="232"/>
      <c r="S312" s="232"/>
      <c r="T312" s="233"/>
      <c r="AT312" s="234" t="s">
        <v>153</v>
      </c>
      <c r="AU312" s="234" t="s">
        <v>87</v>
      </c>
      <c r="AV312" s="13" t="s">
        <v>85</v>
      </c>
      <c r="AW312" s="13" t="s">
        <v>32</v>
      </c>
      <c r="AX312" s="13" t="s">
        <v>77</v>
      </c>
      <c r="AY312" s="234" t="s">
        <v>145</v>
      </c>
    </row>
    <row r="313" spans="1:65" s="12" customFormat="1" ht="22.8" customHeight="1">
      <c r="B313" s="194"/>
      <c r="C313" s="195"/>
      <c r="D313" s="196" t="s">
        <v>76</v>
      </c>
      <c r="E313" s="208" t="s">
        <v>489</v>
      </c>
      <c r="F313" s="208" t="s">
        <v>490</v>
      </c>
      <c r="G313" s="195"/>
      <c r="H313" s="195"/>
      <c r="I313" s="198"/>
      <c r="J313" s="209">
        <f>BK313</f>
        <v>0</v>
      </c>
      <c r="K313" s="195"/>
      <c r="L313" s="200"/>
      <c r="M313" s="201"/>
      <c r="N313" s="202"/>
      <c r="O313" s="202"/>
      <c r="P313" s="203">
        <f>SUM(P314:P321)</f>
        <v>0</v>
      </c>
      <c r="Q313" s="202"/>
      <c r="R313" s="203">
        <f>SUM(R314:R321)</f>
        <v>0</v>
      </c>
      <c r="S313" s="202"/>
      <c r="T313" s="204">
        <f>SUM(T314:T321)</f>
        <v>5.6649999999999999E-2</v>
      </c>
      <c r="AR313" s="205" t="s">
        <v>87</v>
      </c>
      <c r="AT313" s="206" t="s">
        <v>76</v>
      </c>
      <c r="AU313" s="206" t="s">
        <v>85</v>
      </c>
      <c r="AY313" s="205" t="s">
        <v>145</v>
      </c>
      <c r="BK313" s="207">
        <f>SUM(BK314:BK321)</f>
        <v>0</v>
      </c>
    </row>
    <row r="314" spans="1:65" s="2" customFormat="1" ht="19.8" customHeight="1">
      <c r="A314" s="35"/>
      <c r="B314" s="36"/>
      <c r="C314" s="210" t="s">
        <v>491</v>
      </c>
      <c r="D314" s="210" t="s">
        <v>147</v>
      </c>
      <c r="E314" s="211" t="s">
        <v>492</v>
      </c>
      <c r="F314" s="212" t="s">
        <v>493</v>
      </c>
      <c r="G314" s="213" t="s">
        <v>171</v>
      </c>
      <c r="H314" s="214">
        <v>1</v>
      </c>
      <c r="I314" s="215"/>
      <c r="J314" s="216">
        <f>ROUND(I314*H314,2)</f>
        <v>0</v>
      </c>
      <c r="K314" s="217"/>
      <c r="L314" s="40"/>
      <c r="M314" s="218" t="s">
        <v>1</v>
      </c>
      <c r="N314" s="219" t="s">
        <v>42</v>
      </c>
      <c r="O314" s="72"/>
      <c r="P314" s="220">
        <f>O314*H314</f>
        <v>0</v>
      </c>
      <c r="Q314" s="220">
        <v>0</v>
      </c>
      <c r="R314" s="220">
        <f>Q314*H314</f>
        <v>0</v>
      </c>
      <c r="S314" s="220">
        <v>2E-3</v>
      </c>
      <c r="T314" s="221">
        <f>S314*H314</f>
        <v>2E-3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22" t="s">
        <v>227</v>
      </c>
      <c r="AT314" s="222" t="s">
        <v>147</v>
      </c>
      <c r="AU314" s="222" t="s">
        <v>87</v>
      </c>
      <c r="AY314" s="18" t="s">
        <v>145</v>
      </c>
      <c r="BE314" s="223">
        <f>IF(N314="základní",J314,0)</f>
        <v>0</v>
      </c>
      <c r="BF314" s="223">
        <f>IF(N314="snížená",J314,0)</f>
        <v>0</v>
      </c>
      <c r="BG314" s="223">
        <f>IF(N314="zákl. přenesená",J314,0)</f>
        <v>0</v>
      </c>
      <c r="BH314" s="223">
        <f>IF(N314="sníž. přenesená",J314,0)</f>
        <v>0</v>
      </c>
      <c r="BI314" s="223">
        <f>IF(N314="nulová",J314,0)</f>
        <v>0</v>
      </c>
      <c r="BJ314" s="18" t="s">
        <v>85</v>
      </c>
      <c r="BK314" s="223">
        <f>ROUND(I314*H314,2)</f>
        <v>0</v>
      </c>
      <c r="BL314" s="18" t="s">
        <v>227</v>
      </c>
      <c r="BM314" s="222" t="s">
        <v>494</v>
      </c>
    </row>
    <row r="315" spans="1:65" s="14" customFormat="1" ht="10.199999999999999">
      <c r="B315" s="235"/>
      <c r="C315" s="236"/>
      <c r="D315" s="226" t="s">
        <v>153</v>
      </c>
      <c r="E315" s="237" t="s">
        <v>1</v>
      </c>
      <c r="F315" s="238" t="s">
        <v>495</v>
      </c>
      <c r="G315" s="236"/>
      <c r="H315" s="239">
        <v>1</v>
      </c>
      <c r="I315" s="240"/>
      <c r="J315" s="236"/>
      <c r="K315" s="236"/>
      <c r="L315" s="241"/>
      <c r="M315" s="242"/>
      <c r="N315" s="243"/>
      <c r="O315" s="243"/>
      <c r="P315" s="243"/>
      <c r="Q315" s="243"/>
      <c r="R315" s="243"/>
      <c r="S315" s="243"/>
      <c r="T315" s="244"/>
      <c r="AT315" s="245" t="s">
        <v>153</v>
      </c>
      <c r="AU315" s="245" t="s">
        <v>87</v>
      </c>
      <c r="AV315" s="14" t="s">
        <v>87</v>
      </c>
      <c r="AW315" s="14" t="s">
        <v>32</v>
      </c>
      <c r="AX315" s="14" t="s">
        <v>85</v>
      </c>
      <c r="AY315" s="245" t="s">
        <v>145</v>
      </c>
    </row>
    <row r="316" spans="1:65" s="2" customFormat="1" ht="19.8" customHeight="1">
      <c r="A316" s="35"/>
      <c r="B316" s="36"/>
      <c r="C316" s="210" t="s">
        <v>496</v>
      </c>
      <c r="D316" s="210" t="s">
        <v>147</v>
      </c>
      <c r="E316" s="211" t="s">
        <v>497</v>
      </c>
      <c r="F316" s="212" t="s">
        <v>498</v>
      </c>
      <c r="G316" s="213" t="s">
        <v>171</v>
      </c>
      <c r="H316" s="214">
        <v>1</v>
      </c>
      <c r="I316" s="215"/>
      <c r="J316" s="216">
        <f>ROUND(I316*H316,2)</f>
        <v>0</v>
      </c>
      <c r="K316" s="217"/>
      <c r="L316" s="40"/>
      <c r="M316" s="218" t="s">
        <v>1</v>
      </c>
      <c r="N316" s="219" t="s">
        <v>42</v>
      </c>
      <c r="O316" s="72"/>
      <c r="P316" s="220">
        <f>O316*H316</f>
        <v>0</v>
      </c>
      <c r="Q316" s="220">
        <v>0</v>
      </c>
      <c r="R316" s="220">
        <f>Q316*H316</f>
        <v>0</v>
      </c>
      <c r="S316" s="220">
        <v>5.3999999999999999E-2</v>
      </c>
      <c r="T316" s="221">
        <f>S316*H316</f>
        <v>5.3999999999999999E-2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22" t="s">
        <v>227</v>
      </c>
      <c r="AT316" s="222" t="s">
        <v>147</v>
      </c>
      <c r="AU316" s="222" t="s">
        <v>87</v>
      </c>
      <c r="AY316" s="18" t="s">
        <v>145</v>
      </c>
      <c r="BE316" s="223">
        <f>IF(N316="základní",J316,0)</f>
        <v>0</v>
      </c>
      <c r="BF316" s="223">
        <f>IF(N316="snížená",J316,0)</f>
        <v>0</v>
      </c>
      <c r="BG316" s="223">
        <f>IF(N316="zákl. přenesená",J316,0)</f>
        <v>0</v>
      </c>
      <c r="BH316" s="223">
        <f>IF(N316="sníž. přenesená",J316,0)</f>
        <v>0</v>
      </c>
      <c r="BI316" s="223">
        <f>IF(N316="nulová",J316,0)</f>
        <v>0</v>
      </c>
      <c r="BJ316" s="18" t="s">
        <v>85</v>
      </c>
      <c r="BK316" s="223">
        <f>ROUND(I316*H316,2)</f>
        <v>0</v>
      </c>
      <c r="BL316" s="18" t="s">
        <v>227</v>
      </c>
      <c r="BM316" s="222" t="s">
        <v>499</v>
      </c>
    </row>
    <row r="317" spans="1:65" s="14" customFormat="1" ht="20.399999999999999">
      <c r="B317" s="235"/>
      <c r="C317" s="236"/>
      <c r="D317" s="226" t="s">
        <v>153</v>
      </c>
      <c r="E317" s="237" t="s">
        <v>1</v>
      </c>
      <c r="F317" s="238" t="s">
        <v>500</v>
      </c>
      <c r="G317" s="236"/>
      <c r="H317" s="239">
        <v>1</v>
      </c>
      <c r="I317" s="240"/>
      <c r="J317" s="236"/>
      <c r="K317" s="236"/>
      <c r="L317" s="241"/>
      <c r="M317" s="242"/>
      <c r="N317" s="243"/>
      <c r="O317" s="243"/>
      <c r="P317" s="243"/>
      <c r="Q317" s="243"/>
      <c r="R317" s="243"/>
      <c r="S317" s="243"/>
      <c r="T317" s="244"/>
      <c r="AT317" s="245" t="s">
        <v>153</v>
      </c>
      <c r="AU317" s="245" t="s">
        <v>87</v>
      </c>
      <c r="AV317" s="14" t="s">
        <v>87</v>
      </c>
      <c r="AW317" s="14" t="s">
        <v>32</v>
      </c>
      <c r="AX317" s="14" t="s">
        <v>85</v>
      </c>
      <c r="AY317" s="245" t="s">
        <v>145</v>
      </c>
    </row>
    <row r="318" spans="1:65" s="2" customFormat="1" ht="19.8" customHeight="1">
      <c r="A318" s="35"/>
      <c r="B318" s="36"/>
      <c r="C318" s="210" t="s">
        <v>501</v>
      </c>
      <c r="D318" s="210" t="s">
        <v>147</v>
      </c>
      <c r="E318" s="211" t="s">
        <v>502</v>
      </c>
      <c r="F318" s="212" t="s">
        <v>503</v>
      </c>
      <c r="G318" s="213" t="s">
        <v>171</v>
      </c>
      <c r="H318" s="214">
        <v>4</v>
      </c>
      <c r="I318" s="215"/>
      <c r="J318" s="216">
        <f>ROUND(I318*H318,2)</f>
        <v>0</v>
      </c>
      <c r="K318" s="217"/>
      <c r="L318" s="40"/>
      <c r="M318" s="218" t="s">
        <v>1</v>
      </c>
      <c r="N318" s="219" t="s">
        <v>42</v>
      </c>
      <c r="O318" s="72"/>
      <c r="P318" s="220">
        <f>O318*H318</f>
        <v>0</v>
      </c>
      <c r="Q318" s="220">
        <v>0</v>
      </c>
      <c r="R318" s="220">
        <f>Q318*H318</f>
        <v>0</v>
      </c>
      <c r="S318" s="220">
        <v>1E-4</v>
      </c>
      <c r="T318" s="221">
        <f>S318*H318</f>
        <v>4.0000000000000002E-4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22" t="s">
        <v>227</v>
      </c>
      <c r="AT318" s="222" t="s">
        <v>147</v>
      </c>
      <c r="AU318" s="222" t="s">
        <v>87</v>
      </c>
      <c r="AY318" s="18" t="s">
        <v>145</v>
      </c>
      <c r="BE318" s="223">
        <f>IF(N318="základní",J318,0)</f>
        <v>0</v>
      </c>
      <c r="BF318" s="223">
        <f>IF(N318="snížená",J318,0)</f>
        <v>0</v>
      </c>
      <c r="BG318" s="223">
        <f>IF(N318="zákl. přenesená",J318,0)</f>
        <v>0</v>
      </c>
      <c r="BH318" s="223">
        <f>IF(N318="sníž. přenesená",J318,0)</f>
        <v>0</v>
      </c>
      <c r="BI318" s="223">
        <f>IF(N318="nulová",J318,0)</f>
        <v>0</v>
      </c>
      <c r="BJ318" s="18" t="s">
        <v>85</v>
      </c>
      <c r="BK318" s="223">
        <f>ROUND(I318*H318,2)</f>
        <v>0</v>
      </c>
      <c r="BL318" s="18" t="s">
        <v>227</v>
      </c>
      <c r="BM318" s="222" t="s">
        <v>504</v>
      </c>
    </row>
    <row r="319" spans="1:65" s="14" customFormat="1" ht="10.199999999999999">
      <c r="B319" s="235"/>
      <c r="C319" s="236"/>
      <c r="D319" s="226" t="s">
        <v>153</v>
      </c>
      <c r="E319" s="237" t="s">
        <v>1</v>
      </c>
      <c r="F319" s="238" t="s">
        <v>505</v>
      </c>
      <c r="G319" s="236"/>
      <c r="H319" s="239">
        <v>4</v>
      </c>
      <c r="I319" s="240"/>
      <c r="J319" s="236"/>
      <c r="K319" s="236"/>
      <c r="L319" s="241"/>
      <c r="M319" s="242"/>
      <c r="N319" s="243"/>
      <c r="O319" s="243"/>
      <c r="P319" s="243"/>
      <c r="Q319" s="243"/>
      <c r="R319" s="243"/>
      <c r="S319" s="243"/>
      <c r="T319" s="244"/>
      <c r="AT319" s="245" t="s">
        <v>153</v>
      </c>
      <c r="AU319" s="245" t="s">
        <v>87</v>
      </c>
      <c r="AV319" s="14" t="s">
        <v>87</v>
      </c>
      <c r="AW319" s="14" t="s">
        <v>32</v>
      </c>
      <c r="AX319" s="14" t="s">
        <v>85</v>
      </c>
      <c r="AY319" s="245" t="s">
        <v>145</v>
      </c>
    </row>
    <row r="320" spans="1:65" s="2" customFormat="1" ht="19.8" customHeight="1">
      <c r="A320" s="35"/>
      <c r="B320" s="36"/>
      <c r="C320" s="210" t="s">
        <v>506</v>
      </c>
      <c r="D320" s="210" t="s">
        <v>147</v>
      </c>
      <c r="E320" s="211" t="s">
        <v>507</v>
      </c>
      <c r="F320" s="212" t="s">
        <v>508</v>
      </c>
      <c r="G320" s="213" t="s">
        <v>171</v>
      </c>
      <c r="H320" s="214">
        <v>2</v>
      </c>
      <c r="I320" s="215"/>
      <c r="J320" s="216">
        <f>ROUND(I320*H320,2)</f>
        <v>0</v>
      </c>
      <c r="K320" s="217"/>
      <c r="L320" s="40"/>
      <c r="M320" s="218" t="s">
        <v>1</v>
      </c>
      <c r="N320" s="219" t="s">
        <v>42</v>
      </c>
      <c r="O320" s="72"/>
      <c r="P320" s="220">
        <f>O320*H320</f>
        <v>0</v>
      </c>
      <c r="Q320" s="220">
        <v>0</v>
      </c>
      <c r="R320" s="220">
        <f>Q320*H320</f>
        <v>0</v>
      </c>
      <c r="S320" s="220">
        <v>1.25E-4</v>
      </c>
      <c r="T320" s="221">
        <f>S320*H320</f>
        <v>2.5000000000000001E-4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22" t="s">
        <v>227</v>
      </c>
      <c r="AT320" s="222" t="s">
        <v>147</v>
      </c>
      <c r="AU320" s="222" t="s">
        <v>87</v>
      </c>
      <c r="AY320" s="18" t="s">
        <v>145</v>
      </c>
      <c r="BE320" s="223">
        <f>IF(N320="základní",J320,0)</f>
        <v>0</v>
      </c>
      <c r="BF320" s="223">
        <f>IF(N320="snížená",J320,0)</f>
        <v>0</v>
      </c>
      <c r="BG320" s="223">
        <f>IF(N320="zákl. přenesená",J320,0)</f>
        <v>0</v>
      </c>
      <c r="BH320" s="223">
        <f>IF(N320="sníž. přenesená",J320,0)</f>
        <v>0</v>
      </c>
      <c r="BI320" s="223">
        <f>IF(N320="nulová",J320,0)</f>
        <v>0</v>
      </c>
      <c r="BJ320" s="18" t="s">
        <v>85</v>
      </c>
      <c r="BK320" s="223">
        <f>ROUND(I320*H320,2)</f>
        <v>0</v>
      </c>
      <c r="BL320" s="18" t="s">
        <v>227</v>
      </c>
      <c r="BM320" s="222" t="s">
        <v>509</v>
      </c>
    </row>
    <row r="321" spans="1:65" s="14" customFormat="1" ht="10.199999999999999">
      <c r="B321" s="235"/>
      <c r="C321" s="236"/>
      <c r="D321" s="226" t="s">
        <v>153</v>
      </c>
      <c r="E321" s="237" t="s">
        <v>1</v>
      </c>
      <c r="F321" s="238" t="s">
        <v>510</v>
      </c>
      <c r="G321" s="236"/>
      <c r="H321" s="239">
        <v>2</v>
      </c>
      <c r="I321" s="240"/>
      <c r="J321" s="236"/>
      <c r="K321" s="236"/>
      <c r="L321" s="241"/>
      <c r="M321" s="242"/>
      <c r="N321" s="243"/>
      <c r="O321" s="243"/>
      <c r="P321" s="243"/>
      <c r="Q321" s="243"/>
      <c r="R321" s="243"/>
      <c r="S321" s="243"/>
      <c r="T321" s="244"/>
      <c r="AT321" s="245" t="s">
        <v>153</v>
      </c>
      <c r="AU321" s="245" t="s">
        <v>87</v>
      </c>
      <c r="AV321" s="14" t="s">
        <v>87</v>
      </c>
      <c r="AW321" s="14" t="s">
        <v>32</v>
      </c>
      <c r="AX321" s="14" t="s">
        <v>85</v>
      </c>
      <c r="AY321" s="245" t="s">
        <v>145</v>
      </c>
    </row>
    <row r="322" spans="1:65" s="12" customFormat="1" ht="22.8" customHeight="1">
      <c r="B322" s="194"/>
      <c r="C322" s="195"/>
      <c r="D322" s="196" t="s">
        <v>76</v>
      </c>
      <c r="E322" s="208" t="s">
        <v>511</v>
      </c>
      <c r="F322" s="208" t="s">
        <v>512</v>
      </c>
      <c r="G322" s="195"/>
      <c r="H322" s="195"/>
      <c r="I322" s="198"/>
      <c r="J322" s="209">
        <f>BK322</f>
        <v>0</v>
      </c>
      <c r="K322" s="195"/>
      <c r="L322" s="200"/>
      <c r="M322" s="201"/>
      <c r="N322" s="202"/>
      <c r="O322" s="202"/>
      <c r="P322" s="203">
        <f>SUM(P323:P338)</f>
        <v>0</v>
      </c>
      <c r="Q322" s="202"/>
      <c r="R322" s="203">
        <f>SUM(R323:R338)</f>
        <v>3.2000000000000001E-2</v>
      </c>
      <c r="S322" s="202"/>
      <c r="T322" s="204">
        <f>SUM(T323:T338)</f>
        <v>5.16E-2</v>
      </c>
      <c r="AR322" s="205" t="s">
        <v>87</v>
      </c>
      <c r="AT322" s="206" t="s">
        <v>76</v>
      </c>
      <c r="AU322" s="206" t="s">
        <v>85</v>
      </c>
      <c r="AY322" s="205" t="s">
        <v>145</v>
      </c>
      <c r="BK322" s="207">
        <f>SUM(BK323:BK338)</f>
        <v>0</v>
      </c>
    </row>
    <row r="323" spans="1:65" s="2" customFormat="1" ht="30" customHeight="1">
      <c r="A323" s="35"/>
      <c r="B323" s="36"/>
      <c r="C323" s="210" t="s">
        <v>513</v>
      </c>
      <c r="D323" s="210" t="s">
        <v>147</v>
      </c>
      <c r="E323" s="211" t="s">
        <v>514</v>
      </c>
      <c r="F323" s="212" t="s">
        <v>515</v>
      </c>
      <c r="G323" s="213" t="s">
        <v>171</v>
      </c>
      <c r="H323" s="214">
        <v>2</v>
      </c>
      <c r="I323" s="215"/>
      <c r="J323" s="216">
        <f>ROUND(I323*H323,2)</f>
        <v>0</v>
      </c>
      <c r="K323" s="217"/>
      <c r="L323" s="40"/>
      <c r="M323" s="218" t="s">
        <v>1</v>
      </c>
      <c r="N323" s="219" t="s">
        <v>42</v>
      </c>
      <c r="O323" s="72"/>
      <c r="P323" s="220">
        <f>O323*H323</f>
        <v>0</v>
      </c>
      <c r="Q323" s="220">
        <v>0</v>
      </c>
      <c r="R323" s="220">
        <f>Q323*H323</f>
        <v>0</v>
      </c>
      <c r="S323" s="220">
        <v>0</v>
      </c>
      <c r="T323" s="221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22" t="s">
        <v>227</v>
      </c>
      <c r="AT323" s="222" t="s">
        <v>147</v>
      </c>
      <c r="AU323" s="222" t="s">
        <v>87</v>
      </c>
      <c r="AY323" s="18" t="s">
        <v>145</v>
      </c>
      <c r="BE323" s="223">
        <f>IF(N323="základní",J323,0)</f>
        <v>0</v>
      </c>
      <c r="BF323" s="223">
        <f>IF(N323="snížená",J323,0)</f>
        <v>0</v>
      </c>
      <c r="BG323" s="223">
        <f>IF(N323="zákl. přenesená",J323,0)</f>
        <v>0</v>
      </c>
      <c r="BH323" s="223">
        <f>IF(N323="sníž. přenesená",J323,0)</f>
        <v>0</v>
      </c>
      <c r="BI323" s="223">
        <f>IF(N323="nulová",J323,0)</f>
        <v>0</v>
      </c>
      <c r="BJ323" s="18" t="s">
        <v>85</v>
      </c>
      <c r="BK323" s="223">
        <f>ROUND(I323*H323,2)</f>
        <v>0</v>
      </c>
      <c r="BL323" s="18" t="s">
        <v>227</v>
      </c>
      <c r="BM323" s="222" t="s">
        <v>516</v>
      </c>
    </row>
    <row r="324" spans="1:65" s="2" customFormat="1" ht="19.8" customHeight="1">
      <c r="A324" s="35"/>
      <c r="B324" s="36"/>
      <c r="C324" s="257" t="s">
        <v>517</v>
      </c>
      <c r="D324" s="257" t="s">
        <v>262</v>
      </c>
      <c r="E324" s="258" t="s">
        <v>518</v>
      </c>
      <c r="F324" s="259" t="s">
        <v>519</v>
      </c>
      <c r="G324" s="260" t="s">
        <v>171</v>
      </c>
      <c r="H324" s="261">
        <v>1</v>
      </c>
      <c r="I324" s="262"/>
      <c r="J324" s="263">
        <f>ROUND(I324*H324,2)</f>
        <v>0</v>
      </c>
      <c r="K324" s="264"/>
      <c r="L324" s="265"/>
      <c r="M324" s="266" t="s">
        <v>1</v>
      </c>
      <c r="N324" s="267" t="s">
        <v>42</v>
      </c>
      <c r="O324" s="72"/>
      <c r="P324" s="220">
        <f>O324*H324</f>
        <v>0</v>
      </c>
      <c r="Q324" s="220">
        <v>1.6E-2</v>
      </c>
      <c r="R324" s="220">
        <f>Q324*H324</f>
        <v>1.6E-2</v>
      </c>
      <c r="S324" s="220">
        <v>0</v>
      </c>
      <c r="T324" s="221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22" t="s">
        <v>309</v>
      </c>
      <c r="AT324" s="222" t="s">
        <v>262</v>
      </c>
      <c r="AU324" s="222" t="s">
        <v>87</v>
      </c>
      <c r="AY324" s="18" t="s">
        <v>145</v>
      </c>
      <c r="BE324" s="223">
        <f>IF(N324="základní",J324,0)</f>
        <v>0</v>
      </c>
      <c r="BF324" s="223">
        <f>IF(N324="snížená",J324,0)</f>
        <v>0</v>
      </c>
      <c r="BG324" s="223">
        <f>IF(N324="zákl. přenesená",J324,0)</f>
        <v>0</v>
      </c>
      <c r="BH324" s="223">
        <f>IF(N324="sníž. přenesená",J324,0)</f>
        <v>0</v>
      </c>
      <c r="BI324" s="223">
        <f>IF(N324="nulová",J324,0)</f>
        <v>0</v>
      </c>
      <c r="BJ324" s="18" t="s">
        <v>85</v>
      </c>
      <c r="BK324" s="223">
        <f>ROUND(I324*H324,2)</f>
        <v>0</v>
      </c>
      <c r="BL324" s="18" t="s">
        <v>227</v>
      </c>
      <c r="BM324" s="222" t="s">
        <v>520</v>
      </c>
    </row>
    <row r="325" spans="1:65" s="14" customFormat="1" ht="10.199999999999999">
      <c r="B325" s="235"/>
      <c r="C325" s="236"/>
      <c r="D325" s="226" t="s">
        <v>153</v>
      </c>
      <c r="E325" s="237" t="s">
        <v>1</v>
      </c>
      <c r="F325" s="238" t="s">
        <v>521</v>
      </c>
      <c r="G325" s="236"/>
      <c r="H325" s="239">
        <v>1</v>
      </c>
      <c r="I325" s="240"/>
      <c r="J325" s="236"/>
      <c r="K325" s="236"/>
      <c r="L325" s="241"/>
      <c r="M325" s="242"/>
      <c r="N325" s="243"/>
      <c r="O325" s="243"/>
      <c r="P325" s="243"/>
      <c r="Q325" s="243"/>
      <c r="R325" s="243"/>
      <c r="S325" s="243"/>
      <c r="T325" s="244"/>
      <c r="AT325" s="245" t="s">
        <v>153</v>
      </c>
      <c r="AU325" s="245" t="s">
        <v>87</v>
      </c>
      <c r="AV325" s="14" t="s">
        <v>87</v>
      </c>
      <c r="AW325" s="14" t="s">
        <v>32</v>
      </c>
      <c r="AX325" s="14" t="s">
        <v>85</v>
      </c>
      <c r="AY325" s="245" t="s">
        <v>145</v>
      </c>
    </row>
    <row r="326" spans="1:65" s="2" customFormat="1" ht="19.8" customHeight="1">
      <c r="A326" s="35"/>
      <c r="B326" s="36"/>
      <c r="C326" s="257" t="s">
        <v>522</v>
      </c>
      <c r="D326" s="257" t="s">
        <v>262</v>
      </c>
      <c r="E326" s="258" t="s">
        <v>523</v>
      </c>
      <c r="F326" s="259" t="s">
        <v>524</v>
      </c>
      <c r="G326" s="260" t="s">
        <v>171</v>
      </c>
      <c r="H326" s="261">
        <v>1</v>
      </c>
      <c r="I326" s="262"/>
      <c r="J326" s="263">
        <f>ROUND(I326*H326,2)</f>
        <v>0</v>
      </c>
      <c r="K326" s="264"/>
      <c r="L326" s="265"/>
      <c r="M326" s="266" t="s">
        <v>1</v>
      </c>
      <c r="N326" s="267" t="s">
        <v>42</v>
      </c>
      <c r="O326" s="72"/>
      <c r="P326" s="220">
        <f>O326*H326</f>
        <v>0</v>
      </c>
      <c r="Q326" s="220">
        <v>1.6E-2</v>
      </c>
      <c r="R326" s="220">
        <f>Q326*H326</f>
        <v>1.6E-2</v>
      </c>
      <c r="S326" s="220">
        <v>0</v>
      </c>
      <c r="T326" s="221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22" t="s">
        <v>309</v>
      </c>
      <c r="AT326" s="222" t="s">
        <v>262</v>
      </c>
      <c r="AU326" s="222" t="s">
        <v>87</v>
      </c>
      <c r="AY326" s="18" t="s">
        <v>145</v>
      </c>
      <c r="BE326" s="223">
        <f>IF(N326="základní",J326,0)</f>
        <v>0</v>
      </c>
      <c r="BF326" s="223">
        <f>IF(N326="snížená",J326,0)</f>
        <v>0</v>
      </c>
      <c r="BG326" s="223">
        <f>IF(N326="zákl. přenesená",J326,0)</f>
        <v>0</v>
      </c>
      <c r="BH326" s="223">
        <f>IF(N326="sníž. přenesená",J326,0)</f>
        <v>0</v>
      </c>
      <c r="BI326" s="223">
        <f>IF(N326="nulová",J326,0)</f>
        <v>0</v>
      </c>
      <c r="BJ326" s="18" t="s">
        <v>85</v>
      </c>
      <c r="BK326" s="223">
        <f>ROUND(I326*H326,2)</f>
        <v>0</v>
      </c>
      <c r="BL326" s="18" t="s">
        <v>227</v>
      </c>
      <c r="BM326" s="222" t="s">
        <v>525</v>
      </c>
    </row>
    <row r="327" spans="1:65" s="14" customFormat="1" ht="10.199999999999999">
      <c r="B327" s="235"/>
      <c r="C327" s="236"/>
      <c r="D327" s="226" t="s">
        <v>153</v>
      </c>
      <c r="E327" s="237" t="s">
        <v>1</v>
      </c>
      <c r="F327" s="238" t="s">
        <v>526</v>
      </c>
      <c r="G327" s="236"/>
      <c r="H327" s="239">
        <v>1</v>
      </c>
      <c r="I327" s="240"/>
      <c r="J327" s="236"/>
      <c r="K327" s="236"/>
      <c r="L327" s="241"/>
      <c r="M327" s="242"/>
      <c r="N327" s="243"/>
      <c r="O327" s="243"/>
      <c r="P327" s="243"/>
      <c r="Q327" s="243"/>
      <c r="R327" s="243"/>
      <c r="S327" s="243"/>
      <c r="T327" s="244"/>
      <c r="AT327" s="245" t="s">
        <v>153</v>
      </c>
      <c r="AU327" s="245" t="s">
        <v>87</v>
      </c>
      <c r="AV327" s="14" t="s">
        <v>87</v>
      </c>
      <c r="AW327" s="14" t="s">
        <v>32</v>
      </c>
      <c r="AX327" s="14" t="s">
        <v>85</v>
      </c>
      <c r="AY327" s="245" t="s">
        <v>145</v>
      </c>
    </row>
    <row r="328" spans="1:65" s="2" customFormat="1" ht="14.4" customHeight="1">
      <c r="A328" s="35"/>
      <c r="B328" s="36"/>
      <c r="C328" s="210" t="s">
        <v>527</v>
      </c>
      <c r="D328" s="210" t="s">
        <v>147</v>
      </c>
      <c r="E328" s="211" t="s">
        <v>528</v>
      </c>
      <c r="F328" s="212" t="s">
        <v>529</v>
      </c>
      <c r="G328" s="213" t="s">
        <v>171</v>
      </c>
      <c r="H328" s="214">
        <v>2</v>
      </c>
      <c r="I328" s="215"/>
      <c r="J328" s="216">
        <f>ROUND(I328*H328,2)</f>
        <v>0</v>
      </c>
      <c r="K328" s="217"/>
      <c r="L328" s="40"/>
      <c r="M328" s="218" t="s">
        <v>1</v>
      </c>
      <c r="N328" s="219" t="s">
        <v>42</v>
      </c>
      <c r="O328" s="72"/>
      <c r="P328" s="220">
        <f>O328*H328</f>
        <v>0</v>
      </c>
      <c r="Q328" s="220">
        <v>0</v>
      </c>
      <c r="R328" s="220">
        <f>Q328*H328</f>
        <v>0</v>
      </c>
      <c r="S328" s="220">
        <v>0</v>
      </c>
      <c r="T328" s="221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22" t="s">
        <v>227</v>
      </c>
      <c r="AT328" s="222" t="s">
        <v>147</v>
      </c>
      <c r="AU328" s="222" t="s">
        <v>87</v>
      </c>
      <c r="AY328" s="18" t="s">
        <v>145</v>
      </c>
      <c r="BE328" s="223">
        <f>IF(N328="základní",J328,0)</f>
        <v>0</v>
      </c>
      <c r="BF328" s="223">
        <f>IF(N328="snížená",J328,0)</f>
        <v>0</v>
      </c>
      <c r="BG328" s="223">
        <f>IF(N328="zákl. přenesená",J328,0)</f>
        <v>0</v>
      </c>
      <c r="BH328" s="223">
        <f>IF(N328="sníž. přenesená",J328,0)</f>
        <v>0</v>
      </c>
      <c r="BI328" s="223">
        <f>IF(N328="nulová",J328,0)</f>
        <v>0</v>
      </c>
      <c r="BJ328" s="18" t="s">
        <v>85</v>
      </c>
      <c r="BK328" s="223">
        <f>ROUND(I328*H328,2)</f>
        <v>0</v>
      </c>
      <c r="BL328" s="18" t="s">
        <v>227</v>
      </c>
      <c r="BM328" s="222" t="s">
        <v>530</v>
      </c>
    </row>
    <row r="329" spans="1:65" s="2" customFormat="1" ht="19.8" customHeight="1">
      <c r="A329" s="35"/>
      <c r="B329" s="36"/>
      <c r="C329" s="257" t="s">
        <v>531</v>
      </c>
      <c r="D329" s="257" t="s">
        <v>262</v>
      </c>
      <c r="E329" s="258" t="s">
        <v>532</v>
      </c>
      <c r="F329" s="259" t="s">
        <v>533</v>
      </c>
      <c r="G329" s="260" t="s">
        <v>171</v>
      </c>
      <c r="H329" s="261">
        <v>2</v>
      </c>
      <c r="I329" s="262"/>
      <c r="J329" s="263">
        <f>ROUND(I329*H329,2)</f>
        <v>0</v>
      </c>
      <c r="K329" s="264"/>
      <c r="L329" s="265"/>
      <c r="M329" s="266" t="s">
        <v>1</v>
      </c>
      <c r="N329" s="267" t="s">
        <v>42</v>
      </c>
      <c r="O329" s="72"/>
      <c r="P329" s="220">
        <f>O329*H329</f>
        <v>0</v>
      </c>
      <c r="Q329" s="220">
        <v>0</v>
      </c>
      <c r="R329" s="220">
        <f>Q329*H329</f>
        <v>0</v>
      </c>
      <c r="S329" s="220">
        <v>0</v>
      </c>
      <c r="T329" s="221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22" t="s">
        <v>309</v>
      </c>
      <c r="AT329" s="222" t="s">
        <v>262</v>
      </c>
      <c r="AU329" s="222" t="s">
        <v>87</v>
      </c>
      <c r="AY329" s="18" t="s">
        <v>145</v>
      </c>
      <c r="BE329" s="223">
        <f>IF(N329="základní",J329,0)</f>
        <v>0</v>
      </c>
      <c r="BF329" s="223">
        <f>IF(N329="snížená",J329,0)</f>
        <v>0</v>
      </c>
      <c r="BG329" s="223">
        <f>IF(N329="zákl. přenesená",J329,0)</f>
        <v>0</v>
      </c>
      <c r="BH329" s="223">
        <f>IF(N329="sníž. přenesená",J329,0)</f>
        <v>0</v>
      </c>
      <c r="BI329" s="223">
        <f>IF(N329="nulová",J329,0)</f>
        <v>0</v>
      </c>
      <c r="BJ329" s="18" t="s">
        <v>85</v>
      </c>
      <c r="BK329" s="223">
        <f>ROUND(I329*H329,2)</f>
        <v>0</v>
      </c>
      <c r="BL329" s="18" t="s">
        <v>227</v>
      </c>
      <c r="BM329" s="222" t="s">
        <v>534</v>
      </c>
    </row>
    <row r="330" spans="1:65" s="2" customFormat="1" ht="19.8" customHeight="1">
      <c r="A330" s="35"/>
      <c r="B330" s="36"/>
      <c r="C330" s="210" t="s">
        <v>535</v>
      </c>
      <c r="D330" s="210" t="s">
        <v>147</v>
      </c>
      <c r="E330" s="211" t="s">
        <v>536</v>
      </c>
      <c r="F330" s="212" t="s">
        <v>537</v>
      </c>
      <c r="G330" s="213" t="s">
        <v>171</v>
      </c>
      <c r="H330" s="214">
        <v>2</v>
      </c>
      <c r="I330" s="215"/>
      <c r="J330" s="216">
        <f>ROUND(I330*H330,2)</f>
        <v>0</v>
      </c>
      <c r="K330" s="217"/>
      <c r="L330" s="40"/>
      <c r="M330" s="218" t="s">
        <v>1</v>
      </c>
      <c r="N330" s="219" t="s">
        <v>42</v>
      </c>
      <c r="O330" s="72"/>
      <c r="P330" s="220">
        <f>O330*H330</f>
        <v>0</v>
      </c>
      <c r="Q330" s="220">
        <v>0</v>
      </c>
      <c r="R330" s="220">
        <f>Q330*H330</f>
        <v>0</v>
      </c>
      <c r="S330" s="220">
        <v>0</v>
      </c>
      <c r="T330" s="221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22" t="s">
        <v>227</v>
      </c>
      <c r="AT330" s="222" t="s">
        <v>147</v>
      </c>
      <c r="AU330" s="222" t="s">
        <v>87</v>
      </c>
      <c r="AY330" s="18" t="s">
        <v>145</v>
      </c>
      <c r="BE330" s="223">
        <f>IF(N330="základní",J330,0)</f>
        <v>0</v>
      </c>
      <c r="BF330" s="223">
        <f>IF(N330="snížená",J330,0)</f>
        <v>0</v>
      </c>
      <c r="BG330" s="223">
        <f>IF(N330="zákl. přenesená",J330,0)</f>
        <v>0</v>
      </c>
      <c r="BH330" s="223">
        <f>IF(N330="sníž. přenesená",J330,0)</f>
        <v>0</v>
      </c>
      <c r="BI330" s="223">
        <f>IF(N330="nulová",J330,0)</f>
        <v>0</v>
      </c>
      <c r="BJ330" s="18" t="s">
        <v>85</v>
      </c>
      <c r="BK330" s="223">
        <f>ROUND(I330*H330,2)</f>
        <v>0</v>
      </c>
      <c r="BL330" s="18" t="s">
        <v>227</v>
      </c>
      <c r="BM330" s="222" t="s">
        <v>538</v>
      </c>
    </row>
    <row r="331" spans="1:65" s="14" customFormat="1" ht="10.199999999999999">
      <c r="B331" s="235"/>
      <c r="C331" s="236"/>
      <c r="D331" s="226" t="s">
        <v>153</v>
      </c>
      <c r="E331" s="237" t="s">
        <v>1</v>
      </c>
      <c r="F331" s="238" t="s">
        <v>87</v>
      </c>
      <c r="G331" s="236"/>
      <c r="H331" s="239">
        <v>2</v>
      </c>
      <c r="I331" s="240"/>
      <c r="J331" s="236"/>
      <c r="K331" s="236"/>
      <c r="L331" s="241"/>
      <c r="M331" s="242"/>
      <c r="N331" s="243"/>
      <c r="O331" s="243"/>
      <c r="P331" s="243"/>
      <c r="Q331" s="243"/>
      <c r="R331" s="243"/>
      <c r="S331" s="243"/>
      <c r="T331" s="244"/>
      <c r="AT331" s="245" t="s">
        <v>153</v>
      </c>
      <c r="AU331" s="245" t="s">
        <v>87</v>
      </c>
      <c r="AV331" s="14" t="s">
        <v>87</v>
      </c>
      <c r="AW331" s="14" t="s">
        <v>32</v>
      </c>
      <c r="AX331" s="14" t="s">
        <v>85</v>
      </c>
      <c r="AY331" s="245" t="s">
        <v>145</v>
      </c>
    </row>
    <row r="332" spans="1:65" s="13" customFormat="1" ht="10.199999999999999">
      <c r="B332" s="224"/>
      <c r="C332" s="225"/>
      <c r="D332" s="226" t="s">
        <v>153</v>
      </c>
      <c r="E332" s="227" t="s">
        <v>1</v>
      </c>
      <c r="F332" s="228" t="s">
        <v>539</v>
      </c>
      <c r="G332" s="225"/>
      <c r="H332" s="227" t="s">
        <v>1</v>
      </c>
      <c r="I332" s="229"/>
      <c r="J332" s="225"/>
      <c r="K332" s="225"/>
      <c r="L332" s="230"/>
      <c r="M332" s="231"/>
      <c r="N332" s="232"/>
      <c r="O332" s="232"/>
      <c r="P332" s="232"/>
      <c r="Q332" s="232"/>
      <c r="R332" s="232"/>
      <c r="S332" s="232"/>
      <c r="T332" s="233"/>
      <c r="AT332" s="234" t="s">
        <v>153</v>
      </c>
      <c r="AU332" s="234" t="s">
        <v>87</v>
      </c>
      <c r="AV332" s="13" t="s">
        <v>85</v>
      </c>
      <c r="AW332" s="13" t="s">
        <v>32</v>
      </c>
      <c r="AX332" s="13" t="s">
        <v>77</v>
      </c>
      <c r="AY332" s="234" t="s">
        <v>145</v>
      </c>
    </row>
    <row r="333" spans="1:65" s="2" customFormat="1" ht="19.8" customHeight="1">
      <c r="A333" s="35"/>
      <c r="B333" s="36"/>
      <c r="C333" s="257" t="s">
        <v>540</v>
      </c>
      <c r="D333" s="257" t="s">
        <v>262</v>
      </c>
      <c r="E333" s="258" t="s">
        <v>541</v>
      </c>
      <c r="F333" s="259" t="s">
        <v>542</v>
      </c>
      <c r="G333" s="260" t="s">
        <v>171</v>
      </c>
      <c r="H333" s="261">
        <v>2</v>
      </c>
      <c r="I333" s="262"/>
      <c r="J333" s="263">
        <f>ROUND(I333*H333,2)</f>
        <v>0</v>
      </c>
      <c r="K333" s="264"/>
      <c r="L333" s="265"/>
      <c r="M333" s="266" t="s">
        <v>1</v>
      </c>
      <c r="N333" s="267" t="s">
        <v>42</v>
      </c>
      <c r="O333" s="72"/>
      <c r="P333" s="220">
        <f>O333*H333</f>
        <v>0</v>
      </c>
      <c r="Q333" s="220">
        <v>0</v>
      </c>
      <c r="R333" s="220">
        <f>Q333*H333</f>
        <v>0</v>
      </c>
      <c r="S333" s="220">
        <v>0</v>
      </c>
      <c r="T333" s="221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22" t="s">
        <v>309</v>
      </c>
      <c r="AT333" s="222" t="s">
        <v>262</v>
      </c>
      <c r="AU333" s="222" t="s">
        <v>87</v>
      </c>
      <c r="AY333" s="18" t="s">
        <v>145</v>
      </c>
      <c r="BE333" s="223">
        <f>IF(N333="základní",J333,0)</f>
        <v>0</v>
      </c>
      <c r="BF333" s="223">
        <f>IF(N333="snížená",J333,0)</f>
        <v>0</v>
      </c>
      <c r="BG333" s="223">
        <f>IF(N333="zákl. přenesená",J333,0)</f>
        <v>0</v>
      </c>
      <c r="BH333" s="223">
        <f>IF(N333="sníž. přenesená",J333,0)</f>
        <v>0</v>
      </c>
      <c r="BI333" s="223">
        <f>IF(N333="nulová",J333,0)</f>
        <v>0</v>
      </c>
      <c r="BJ333" s="18" t="s">
        <v>85</v>
      </c>
      <c r="BK333" s="223">
        <f>ROUND(I333*H333,2)</f>
        <v>0</v>
      </c>
      <c r="BL333" s="18" t="s">
        <v>227</v>
      </c>
      <c r="BM333" s="222" t="s">
        <v>543</v>
      </c>
    </row>
    <row r="334" spans="1:65" s="14" customFormat="1" ht="10.199999999999999">
      <c r="B334" s="235"/>
      <c r="C334" s="236"/>
      <c r="D334" s="226" t="s">
        <v>153</v>
      </c>
      <c r="E334" s="237" t="s">
        <v>1</v>
      </c>
      <c r="F334" s="238" t="s">
        <v>87</v>
      </c>
      <c r="G334" s="236"/>
      <c r="H334" s="239">
        <v>2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AT334" s="245" t="s">
        <v>153</v>
      </c>
      <c r="AU334" s="245" t="s">
        <v>87</v>
      </c>
      <c r="AV334" s="14" t="s">
        <v>87</v>
      </c>
      <c r="AW334" s="14" t="s">
        <v>32</v>
      </c>
      <c r="AX334" s="14" t="s">
        <v>85</v>
      </c>
      <c r="AY334" s="245" t="s">
        <v>145</v>
      </c>
    </row>
    <row r="335" spans="1:65" s="13" customFormat="1" ht="10.199999999999999">
      <c r="B335" s="224"/>
      <c r="C335" s="225"/>
      <c r="D335" s="226" t="s">
        <v>153</v>
      </c>
      <c r="E335" s="227" t="s">
        <v>1</v>
      </c>
      <c r="F335" s="228" t="s">
        <v>544</v>
      </c>
      <c r="G335" s="225"/>
      <c r="H335" s="227" t="s">
        <v>1</v>
      </c>
      <c r="I335" s="229"/>
      <c r="J335" s="225"/>
      <c r="K335" s="225"/>
      <c r="L335" s="230"/>
      <c r="M335" s="231"/>
      <c r="N335" s="232"/>
      <c r="O335" s="232"/>
      <c r="P335" s="232"/>
      <c r="Q335" s="232"/>
      <c r="R335" s="232"/>
      <c r="S335" s="232"/>
      <c r="T335" s="233"/>
      <c r="AT335" s="234" t="s">
        <v>153</v>
      </c>
      <c r="AU335" s="234" t="s">
        <v>87</v>
      </c>
      <c r="AV335" s="13" t="s">
        <v>85</v>
      </c>
      <c r="AW335" s="13" t="s">
        <v>32</v>
      </c>
      <c r="AX335" s="13" t="s">
        <v>77</v>
      </c>
      <c r="AY335" s="234" t="s">
        <v>145</v>
      </c>
    </row>
    <row r="336" spans="1:65" s="2" customFormat="1" ht="19.8" customHeight="1">
      <c r="A336" s="35"/>
      <c r="B336" s="36"/>
      <c r="C336" s="210" t="s">
        <v>545</v>
      </c>
      <c r="D336" s="210" t="s">
        <v>147</v>
      </c>
      <c r="E336" s="211" t="s">
        <v>546</v>
      </c>
      <c r="F336" s="212" t="s">
        <v>547</v>
      </c>
      <c r="G336" s="213" t="s">
        <v>171</v>
      </c>
      <c r="H336" s="214">
        <v>2</v>
      </c>
      <c r="I336" s="215"/>
      <c r="J336" s="216">
        <f>ROUND(I336*H336,2)</f>
        <v>0</v>
      </c>
      <c r="K336" s="217"/>
      <c r="L336" s="40"/>
      <c r="M336" s="218" t="s">
        <v>1</v>
      </c>
      <c r="N336" s="219" t="s">
        <v>42</v>
      </c>
      <c r="O336" s="72"/>
      <c r="P336" s="220">
        <f>O336*H336</f>
        <v>0</v>
      </c>
      <c r="Q336" s="220">
        <v>0</v>
      </c>
      <c r="R336" s="220">
        <f>Q336*H336</f>
        <v>0</v>
      </c>
      <c r="S336" s="220">
        <v>1.8E-3</v>
      </c>
      <c r="T336" s="221">
        <f>S336*H336</f>
        <v>3.5999999999999999E-3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22" t="s">
        <v>227</v>
      </c>
      <c r="AT336" s="222" t="s">
        <v>147</v>
      </c>
      <c r="AU336" s="222" t="s">
        <v>87</v>
      </c>
      <c r="AY336" s="18" t="s">
        <v>145</v>
      </c>
      <c r="BE336" s="223">
        <f>IF(N336="základní",J336,0)</f>
        <v>0</v>
      </c>
      <c r="BF336" s="223">
        <f>IF(N336="snížená",J336,0)</f>
        <v>0</v>
      </c>
      <c r="BG336" s="223">
        <f>IF(N336="zákl. přenesená",J336,0)</f>
        <v>0</v>
      </c>
      <c r="BH336" s="223">
        <f>IF(N336="sníž. přenesená",J336,0)</f>
        <v>0</v>
      </c>
      <c r="BI336" s="223">
        <f>IF(N336="nulová",J336,0)</f>
        <v>0</v>
      </c>
      <c r="BJ336" s="18" t="s">
        <v>85</v>
      </c>
      <c r="BK336" s="223">
        <f>ROUND(I336*H336,2)</f>
        <v>0</v>
      </c>
      <c r="BL336" s="18" t="s">
        <v>227</v>
      </c>
      <c r="BM336" s="222" t="s">
        <v>548</v>
      </c>
    </row>
    <row r="337" spans="1:65" s="2" customFormat="1" ht="19.8" customHeight="1">
      <c r="A337" s="35"/>
      <c r="B337" s="36"/>
      <c r="C337" s="210" t="s">
        <v>549</v>
      </c>
      <c r="D337" s="210" t="s">
        <v>147</v>
      </c>
      <c r="E337" s="211" t="s">
        <v>550</v>
      </c>
      <c r="F337" s="212" t="s">
        <v>551</v>
      </c>
      <c r="G337" s="213" t="s">
        <v>171</v>
      </c>
      <c r="H337" s="214">
        <v>2</v>
      </c>
      <c r="I337" s="215"/>
      <c r="J337" s="216">
        <f>ROUND(I337*H337,2)</f>
        <v>0</v>
      </c>
      <c r="K337" s="217"/>
      <c r="L337" s="40"/>
      <c r="M337" s="218" t="s">
        <v>1</v>
      </c>
      <c r="N337" s="219" t="s">
        <v>42</v>
      </c>
      <c r="O337" s="72"/>
      <c r="P337" s="220">
        <f>O337*H337</f>
        <v>0</v>
      </c>
      <c r="Q337" s="220">
        <v>0</v>
      </c>
      <c r="R337" s="220">
        <f>Q337*H337</f>
        <v>0</v>
      </c>
      <c r="S337" s="220">
        <v>2.4E-2</v>
      </c>
      <c r="T337" s="221">
        <f>S337*H337</f>
        <v>4.8000000000000001E-2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22" t="s">
        <v>227</v>
      </c>
      <c r="AT337" s="222" t="s">
        <v>147</v>
      </c>
      <c r="AU337" s="222" t="s">
        <v>87</v>
      </c>
      <c r="AY337" s="18" t="s">
        <v>145</v>
      </c>
      <c r="BE337" s="223">
        <f>IF(N337="základní",J337,0)</f>
        <v>0</v>
      </c>
      <c r="BF337" s="223">
        <f>IF(N337="snížená",J337,0)</f>
        <v>0</v>
      </c>
      <c r="BG337" s="223">
        <f>IF(N337="zákl. přenesená",J337,0)</f>
        <v>0</v>
      </c>
      <c r="BH337" s="223">
        <f>IF(N337="sníž. přenesená",J337,0)</f>
        <v>0</v>
      </c>
      <c r="BI337" s="223">
        <f>IF(N337="nulová",J337,0)</f>
        <v>0</v>
      </c>
      <c r="BJ337" s="18" t="s">
        <v>85</v>
      </c>
      <c r="BK337" s="223">
        <f>ROUND(I337*H337,2)</f>
        <v>0</v>
      </c>
      <c r="BL337" s="18" t="s">
        <v>227</v>
      </c>
      <c r="BM337" s="222" t="s">
        <v>552</v>
      </c>
    </row>
    <row r="338" spans="1:65" s="2" customFormat="1" ht="19.8" customHeight="1">
      <c r="A338" s="35"/>
      <c r="B338" s="36"/>
      <c r="C338" s="210" t="s">
        <v>553</v>
      </c>
      <c r="D338" s="210" t="s">
        <v>147</v>
      </c>
      <c r="E338" s="211" t="s">
        <v>554</v>
      </c>
      <c r="F338" s="212" t="s">
        <v>555</v>
      </c>
      <c r="G338" s="213" t="s">
        <v>397</v>
      </c>
      <c r="H338" s="214">
        <v>3.2000000000000001E-2</v>
      </c>
      <c r="I338" s="215"/>
      <c r="J338" s="216">
        <f>ROUND(I338*H338,2)</f>
        <v>0</v>
      </c>
      <c r="K338" s="217"/>
      <c r="L338" s="40"/>
      <c r="M338" s="218" t="s">
        <v>1</v>
      </c>
      <c r="N338" s="219" t="s">
        <v>42</v>
      </c>
      <c r="O338" s="72"/>
      <c r="P338" s="220">
        <f>O338*H338</f>
        <v>0</v>
      </c>
      <c r="Q338" s="220">
        <v>0</v>
      </c>
      <c r="R338" s="220">
        <f>Q338*H338</f>
        <v>0</v>
      </c>
      <c r="S338" s="220">
        <v>0</v>
      </c>
      <c r="T338" s="221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22" t="s">
        <v>227</v>
      </c>
      <c r="AT338" s="222" t="s">
        <v>147</v>
      </c>
      <c r="AU338" s="222" t="s">
        <v>87</v>
      </c>
      <c r="AY338" s="18" t="s">
        <v>145</v>
      </c>
      <c r="BE338" s="223">
        <f>IF(N338="základní",J338,0)</f>
        <v>0</v>
      </c>
      <c r="BF338" s="223">
        <f>IF(N338="snížená",J338,0)</f>
        <v>0</v>
      </c>
      <c r="BG338" s="223">
        <f>IF(N338="zákl. přenesená",J338,0)</f>
        <v>0</v>
      </c>
      <c r="BH338" s="223">
        <f>IF(N338="sníž. přenesená",J338,0)</f>
        <v>0</v>
      </c>
      <c r="BI338" s="223">
        <f>IF(N338="nulová",J338,0)</f>
        <v>0</v>
      </c>
      <c r="BJ338" s="18" t="s">
        <v>85</v>
      </c>
      <c r="BK338" s="223">
        <f>ROUND(I338*H338,2)</f>
        <v>0</v>
      </c>
      <c r="BL338" s="18" t="s">
        <v>227</v>
      </c>
      <c r="BM338" s="222" t="s">
        <v>556</v>
      </c>
    </row>
    <row r="339" spans="1:65" s="12" customFormat="1" ht="22.8" customHeight="1">
      <c r="B339" s="194"/>
      <c r="C339" s="195"/>
      <c r="D339" s="196" t="s">
        <v>76</v>
      </c>
      <c r="E339" s="208" t="s">
        <v>557</v>
      </c>
      <c r="F339" s="208" t="s">
        <v>558</v>
      </c>
      <c r="G339" s="195"/>
      <c r="H339" s="195"/>
      <c r="I339" s="198"/>
      <c r="J339" s="209">
        <f>BK339</f>
        <v>0</v>
      </c>
      <c r="K339" s="195"/>
      <c r="L339" s="200"/>
      <c r="M339" s="201"/>
      <c r="N339" s="202"/>
      <c r="O339" s="202"/>
      <c r="P339" s="203">
        <f>SUM(P340:P342)</f>
        <v>0</v>
      </c>
      <c r="Q339" s="202"/>
      <c r="R339" s="203">
        <f>SUM(R340:R342)</f>
        <v>0</v>
      </c>
      <c r="S339" s="202"/>
      <c r="T339" s="204">
        <f>SUM(T340:T342)</f>
        <v>0</v>
      </c>
      <c r="AR339" s="205" t="s">
        <v>87</v>
      </c>
      <c r="AT339" s="206" t="s">
        <v>76</v>
      </c>
      <c r="AU339" s="206" t="s">
        <v>85</v>
      </c>
      <c r="AY339" s="205" t="s">
        <v>145</v>
      </c>
      <c r="BK339" s="207">
        <f>SUM(BK340:BK342)</f>
        <v>0</v>
      </c>
    </row>
    <row r="340" spans="1:65" s="2" customFormat="1" ht="14.4" customHeight="1">
      <c r="A340" s="35"/>
      <c r="B340" s="36"/>
      <c r="C340" s="210" t="s">
        <v>559</v>
      </c>
      <c r="D340" s="210" t="s">
        <v>147</v>
      </c>
      <c r="E340" s="211" t="s">
        <v>560</v>
      </c>
      <c r="F340" s="212" t="s">
        <v>561</v>
      </c>
      <c r="G340" s="213" t="s">
        <v>171</v>
      </c>
      <c r="H340" s="214">
        <v>2</v>
      </c>
      <c r="I340" s="215"/>
      <c r="J340" s="216">
        <f>ROUND(I340*H340,2)</f>
        <v>0</v>
      </c>
      <c r="K340" s="217"/>
      <c r="L340" s="40"/>
      <c r="M340" s="218" t="s">
        <v>1</v>
      </c>
      <c r="N340" s="219" t="s">
        <v>42</v>
      </c>
      <c r="O340" s="72"/>
      <c r="P340" s="220">
        <f>O340*H340</f>
        <v>0</v>
      </c>
      <c r="Q340" s="220">
        <v>0</v>
      </c>
      <c r="R340" s="220">
        <f>Q340*H340</f>
        <v>0</v>
      </c>
      <c r="S340" s="220">
        <v>0</v>
      </c>
      <c r="T340" s="221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22" t="s">
        <v>227</v>
      </c>
      <c r="AT340" s="222" t="s">
        <v>147</v>
      </c>
      <c r="AU340" s="222" t="s">
        <v>87</v>
      </c>
      <c r="AY340" s="18" t="s">
        <v>145</v>
      </c>
      <c r="BE340" s="223">
        <f>IF(N340="základní",J340,0)</f>
        <v>0</v>
      </c>
      <c r="BF340" s="223">
        <f>IF(N340="snížená",J340,0)</f>
        <v>0</v>
      </c>
      <c r="BG340" s="223">
        <f>IF(N340="zákl. přenesená",J340,0)</f>
        <v>0</v>
      </c>
      <c r="BH340" s="223">
        <f>IF(N340="sníž. přenesená",J340,0)</f>
        <v>0</v>
      </c>
      <c r="BI340" s="223">
        <f>IF(N340="nulová",J340,0)</f>
        <v>0</v>
      </c>
      <c r="BJ340" s="18" t="s">
        <v>85</v>
      </c>
      <c r="BK340" s="223">
        <f>ROUND(I340*H340,2)</f>
        <v>0</v>
      </c>
      <c r="BL340" s="18" t="s">
        <v>227</v>
      </c>
      <c r="BM340" s="222" t="s">
        <v>562</v>
      </c>
    </row>
    <row r="341" spans="1:65" s="2" customFormat="1" ht="14.4" customHeight="1">
      <c r="A341" s="35"/>
      <c r="B341" s="36"/>
      <c r="C341" s="257" t="s">
        <v>563</v>
      </c>
      <c r="D341" s="257" t="s">
        <v>262</v>
      </c>
      <c r="E341" s="258" t="s">
        <v>564</v>
      </c>
      <c r="F341" s="259" t="s">
        <v>565</v>
      </c>
      <c r="G341" s="260" t="s">
        <v>171</v>
      </c>
      <c r="H341" s="261">
        <v>1</v>
      </c>
      <c r="I341" s="262"/>
      <c r="J341" s="263">
        <f>ROUND(I341*H341,2)</f>
        <v>0</v>
      </c>
      <c r="K341" s="264"/>
      <c r="L341" s="265"/>
      <c r="M341" s="266" t="s">
        <v>1</v>
      </c>
      <c r="N341" s="267" t="s">
        <v>42</v>
      </c>
      <c r="O341" s="72"/>
      <c r="P341" s="220">
        <f>O341*H341</f>
        <v>0</v>
      </c>
      <c r="Q341" s="220">
        <v>0</v>
      </c>
      <c r="R341" s="220">
        <f>Q341*H341</f>
        <v>0</v>
      </c>
      <c r="S341" s="220">
        <v>0</v>
      </c>
      <c r="T341" s="221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22" t="s">
        <v>309</v>
      </c>
      <c r="AT341" s="222" t="s">
        <v>262</v>
      </c>
      <c r="AU341" s="222" t="s">
        <v>87</v>
      </c>
      <c r="AY341" s="18" t="s">
        <v>145</v>
      </c>
      <c r="BE341" s="223">
        <f>IF(N341="základní",J341,0)</f>
        <v>0</v>
      </c>
      <c r="BF341" s="223">
        <f>IF(N341="snížená",J341,0)</f>
        <v>0</v>
      </c>
      <c r="BG341" s="223">
        <f>IF(N341="zákl. přenesená",J341,0)</f>
        <v>0</v>
      </c>
      <c r="BH341" s="223">
        <f>IF(N341="sníž. přenesená",J341,0)</f>
        <v>0</v>
      </c>
      <c r="BI341" s="223">
        <f>IF(N341="nulová",J341,0)</f>
        <v>0</v>
      </c>
      <c r="BJ341" s="18" t="s">
        <v>85</v>
      </c>
      <c r="BK341" s="223">
        <f>ROUND(I341*H341,2)</f>
        <v>0</v>
      </c>
      <c r="BL341" s="18" t="s">
        <v>227</v>
      </c>
      <c r="BM341" s="222" t="s">
        <v>566</v>
      </c>
    </row>
    <row r="342" spans="1:65" s="2" customFormat="1" ht="14.4" customHeight="1">
      <c r="A342" s="35"/>
      <c r="B342" s="36"/>
      <c r="C342" s="257" t="s">
        <v>567</v>
      </c>
      <c r="D342" s="257" t="s">
        <v>262</v>
      </c>
      <c r="E342" s="258" t="s">
        <v>568</v>
      </c>
      <c r="F342" s="259" t="s">
        <v>569</v>
      </c>
      <c r="G342" s="260" t="s">
        <v>171</v>
      </c>
      <c r="H342" s="261">
        <v>1</v>
      </c>
      <c r="I342" s="262"/>
      <c r="J342" s="263">
        <f>ROUND(I342*H342,2)</f>
        <v>0</v>
      </c>
      <c r="K342" s="264"/>
      <c r="L342" s="265"/>
      <c r="M342" s="266" t="s">
        <v>1</v>
      </c>
      <c r="N342" s="267" t="s">
        <v>42</v>
      </c>
      <c r="O342" s="72"/>
      <c r="P342" s="220">
        <f>O342*H342</f>
        <v>0</v>
      </c>
      <c r="Q342" s="220">
        <v>0</v>
      </c>
      <c r="R342" s="220">
        <f>Q342*H342</f>
        <v>0</v>
      </c>
      <c r="S342" s="220">
        <v>0</v>
      </c>
      <c r="T342" s="221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22" t="s">
        <v>309</v>
      </c>
      <c r="AT342" s="222" t="s">
        <v>262</v>
      </c>
      <c r="AU342" s="222" t="s">
        <v>87</v>
      </c>
      <c r="AY342" s="18" t="s">
        <v>145</v>
      </c>
      <c r="BE342" s="223">
        <f>IF(N342="základní",J342,0)</f>
        <v>0</v>
      </c>
      <c r="BF342" s="223">
        <f>IF(N342="snížená",J342,0)</f>
        <v>0</v>
      </c>
      <c r="BG342" s="223">
        <f>IF(N342="zákl. přenesená",J342,0)</f>
        <v>0</v>
      </c>
      <c r="BH342" s="223">
        <f>IF(N342="sníž. přenesená",J342,0)</f>
        <v>0</v>
      </c>
      <c r="BI342" s="223">
        <f>IF(N342="nulová",J342,0)</f>
        <v>0</v>
      </c>
      <c r="BJ342" s="18" t="s">
        <v>85</v>
      </c>
      <c r="BK342" s="223">
        <f>ROUND(I342*H342,2)</f>
        <v>0</v>
      </c>
      <c r="BL342" s="18" t="s">
        <v>227</v>
      </c>
      <c r="BM342" s="222" t="s">
        <v>570</v>
      </c>
    </row>
    <row r="343" spans="1:65" s="12" customFormat="1" ht="22.8" customHeight="1">
      <c r="B343" s="194"/>
      <c r="C343" s="195"/>
      <c r="D343" s="196" t="s">
        <v>76</v>
      </c>
      <c r="E343" s="208" t="s">
        <v>571</v>
      </c>
      <c r="F343" s="208" t="s">
        <v>572</v>
      </c>
      <c r="G343" s="195"/>
      <c r="H343" s="195"/>
      <c r="I343" s="198"/>
      <c r="J343" s="209">
        <f>BK343</f>
        <v>0</v>
      </c>
      <c r="K343" s="195"/>
      <c r="L343" s="200"/>
      <c r="M343" s="201"/>
      <c r="N343" s="202"/>
      <c r="O343" s="202"/>
      <c r="P343" s="203">
        <f>SUM(P344:P378)</f>
        <v>0</v>
      </c>
      <c r="Q343" s="202"/>
      <c r="R343" s="203">
        <f>SUM(R344:R378)</f>
        <v>1.4567300000000001</v>
      </c>
      <c r="S343" s="202"/>
      <c r="T343" s="204">
        <f>SUM(T344:T378)</f>
        <v>0</v>
      </c>
      <c r="AR343" s="205" t="s">
        <v>87</v>
      </c>
      <c r="AT343" s="206" t="s">
        <v>76</v>
      </c>
      <c r="AU343" s="206" t="s">
        <v>85</v>
      </c>
      <c r="AY343" s="205" t="s">
        <v>145</v>
      </c>
      <c r="BK343" s="207">
        <f>SUM(BK344:BK378)</f>
        <v>0</v>
      </c>
    </row>
    <row r="344" spans="1:65" s="2" customFormat="1" ht="14.4" customHeight="1">
      <c r="A344" s="35"/>
      <c r="B344" s="36"/>
      <c r="C344" s="210" t="s">
        <v>573</v>
      </c>
      <c r="D344" s="210" t="s">
        <v>147</v>
      </c>
      <c r="E344" s="211" t="s">
        <v>574</v>
      </c>
      <c r="F344" s="212" t="s">
        <v>575</v>
      </c>
      <c r="G344" s="213" t="s">
        <v>160</v>
      </c>
      <c r="H344" s="214">
        <v>47.4</v>
      </c>
      <c r="I344" s="215"/>
      <c r="J344" s="216">
        <f>ROUND(I344*H344,2)</f>
        <v>0</v>
      </c>
      <c r="K344" s="217"/>
      <c r="L344" s="40"/>
      <c r="M344" s="218" t="s">
        <v>1</v>
      </c>
      <c r="N344" s="219" t="s">
        <v>42</v>
      </c>
      <c r="O344" s="72"/>
      <c r="P344" s="220">
        <f>O344*H344</f>
        <v>0</v>
      </c>
      <c r="Q344" s="220">
        <v>0</v>
      </c>
      <c r="R344" s="220">
        <f>Q344*H344</f>
        <v>0</v>
      </c>
      <c r="S344" s="220">
        <v>0</v>
      </c>
      <c r="T344" s="221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22" t="s">
        <v>227</v>
      </c>
      <c r="AT344" s="222" t="s">
        <v>147</v>
      </c>
      <c r="AU344" s="222" t="s">
        <v>87</v>
      </c>
      <c r="AY344" s="18" t="s">
        <v>145</v>
      </c>
      <c r="BE344" s="223">
        <f>IF(N344="základní",J344,0)</f>
        <v>0</v>
      </c>
      <c r="BF344" s="223">
        <f>IF(N344="snížená",J344,0)</f>
        <v>0</v>
      </c>
      <c r="BG344" s="223">
        <f>IF(N344="zákl. přenesená",J344,0)</f>
        <v>0</v>
      </c>
      <c r="BH344" s="223">
        <f>IF(N344="sníž. přenesená",J344,0)</f>
        <v>0</v>
      </c>
      <c r="BI344" s="223">
        <f>IF(N344="nulová",J344,0)</f>
        <v>0</v>
      </c>
      <c r="BJ344" s="18" t="s">
        <v>85</v>
      </c>
      <c r="BK344" s="223">
        <f>ROUND(I344*H344,2)</f>
        <v>0</v>
      </c>
      <c r="BL344" s="18" t="s">
        <v>227</v>
      </c>
      <c r="BM344" s="222" t="s">
        <v>576</v>
      </c>
    </row>
    <row r="345" spans="1:65" s="2" customFormat="1" ht="14.4" customHeight="1">
      <c r="A345" s="35"/>
      <c r="B345" s="36"/>
      <c r="C345" s="210" t="s">
        <v>577</v>
      </c>
      <c r="D345" s="210" t="s">
        <v>147</v>
      </c>
      <c r="E345" s="211" t="s">
        <v>578</v>
      </c>
      <c r="F345" s="212" t="s">
        <v>579</v>
      </c>
      <c r="G345" s="213" t="s">
        <v>160</v>
      </c>
      <c r="H345" s="214">
        <v>47.4</v>
      </c>
      <c r="I345" s="215"/>
      <c r="J345" s="216">
        <f>ROUND(I345*H345,2)</f>
        <v>0</v>
      </c>
      <c r="K345" s="217"/>
      <c r="L345" s="40"/>
      <c r="M345" s="218" t="s">
        <v>1</v>
      </c>
      <c r="N345" s="219" t="s">
        <v>42</v>
      </c>
      <c r="O345" s="72"/>
      <c r="P345" s="220">
        <f>O345*H345</f>
        <v>0</v>
      </c>
      <c r="Q345" s="220">
        <v>2.9999999999999997E-4</v>
      </c>
      <c r="R345" s="220">
        <f>Q345*H345</f>
        <v>1.4219999999999998E-2</v>
      </c>
      <c r="S345" s="220">
        <v>0</v>
      </c>
      <c r="T345" s="221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22" t="s">
        <v>227</v>
      </c>
      <c r="AT345" s="222" t="s">
        <v>147</v>
      </c>
      <c r="AU345" s="222" t="s">
        <v>87</v>
      </c>
      <c r="AY345" s="18" t="s">
        <v>145</v>
      </c>
      <c r="BE345" s="223">
        <f>IF(N345="základní",J345,0)</f>
        <v>0</v>
      </c>
      <c r="BF345" s="223">
        <f>IF(N345="snížená",J345,0)</f>
        <v>0</v>
      </c>
      <c r="BG345" s="223">
        <f>IF(N345="zákl. přenesená",J345,0)</f>
        <v>0</v>
      </c>
      <c r="BH345" s="223">
        <f>IF(N345="sníž. přenesená",J345,0)</f>
        <v>0</v>
      </c>
      <c r="BI345" s="223">
        <f>IF(N345="nulová",J345,0)</f>
        <v>0</v>
      </c>
      <c r="BJ345" s="18" t="s">
        <v>85</v>
      </c>
      <c r="BK345" s="223">
        <f>ROUND(I345*H345,2)</f>
        <v>0</v>
      </c>
      <c r="BL345" s="18" t="s">
        <v>227</v>
      </c>
      <c r="BM345" s="222" t="s">
        <v>580</v>
      </c>
    </row>
    <row r="346" spans="1:65" s="2" customFormat="1" ht="19.8" customHeight="1">
      <c r="A346" s="35"/>
      <c r="B346" s="36"/>
      <c r="C346" s="210" t="s">
        <v>581</v>
      </c>
      <c r="D346" s="210" t="s">
        <v>147</v>
      </c>
      <c r="E346" s="211" t="s">
        <v>582</v>
      </c>
      <c r="F346" s="212" t="s">
        <v>583</v>
      </c>
      <c r="G346" s="213" t="s">
        <v>160</v>
      </c>
      <c r="H346" s="214">
        <v>35.200000000000003</v>
      </c>
      <c r="I346" s="215"/>
      <c r="J346" s="216">
        <f>ROUND(I346*H346,2)</f>
        <v>0</v>
      </c>
      <c r="K346" s="217"/>
      <c r="L346" s="40"/>
      <c r="M346" s="218" t="s">
        <v>1</v>
      </c>
      <c r="N346" s="219" t="s">
        <v>42</v>
      </c>
      <c r="O346" s="72"/>
      <c r="P346" s="220">
        <f>O346*H346</f>
        <v>0</v>
      </c>
      <c r="Q346" s="220">
        <v>4.5500000000000002E-3</v>
      </c>
      <c r="R346" s="220">
        <f>Q346*H346</f>
        <v>0.16016000000000002</v>
      </c>
      <c r="S346" s="220">
        <v>0</v>
      </c>
      <c r="T346" s="221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22" t="s">
        <v>227</v>
      </c>
      <c r="AT346" s="222" t="s">
        <v>147</v>
      </c>
      <c r="AU346" s="222" t="s">
        <v>87</v>
      </c>
      <c r="AY346" s="18" t="s">
        <v>145</v>
      </c>
      <c r="BE346" s="223">
        <f>IF(N346="základní",J346,0)</f>
        <v>0</v>
      </c>
      <c r="BF346" s="223">
        <f>IF(N346="snížená",J346,0)</f>
        <v>0</v>
      </c>
      <c r="BG346" s="223">
        <f>IF(N346="zákl. přenesená",J346,0)</f>
        <v>0</v>
      </c>
      <c r="BH346" s="223">
        <f>IF(N346="sníž. přenesená",J346,0)</f>
        <v>0</v>
      </c>
      <c r="BI346" s="223">
        <f>IF(N346="nulová",J346,0)</f>
        <v>0</v>
      </c>
      <c r="BJ346" s="18" t="s">
        <v>85</v>
      </c>
      <c r="BK346" s="223">
        <f>ROUND(I346*H346,2)</f>
        <v>0</v>
      </c>
      <c r="BL346" s="18" t="s">
        <v>227</v>
      </c>
      <c r="BM346" s="222" t="s">
        <v>584</v>
      </c>
    </row>
    <row r="347" spans="1:65" s="14" customFormat="1" ht="10.199999999999999">
      <c r="B347" s="235"/>
      <c r="C347" s="236"/>
      <c r="D347" s="226" t="s">
        <v>153</v>
      </c>
      <c r="E347" s="237" t="s">
        <v>1</v>
      </c>
      <c r="F347" s="238" t="s">
        <v>256</v>
      </c>
      <c r="G347" s="236"/>
      <c r="H347" s="239">
        <v>1.35</v>
      </c>
      <c r="I347" s="240"/>
      <c r="J347" s="236"/>
      <c r="K347" s="236"/>
      <c r="L347" s="241"/>
      <c r="M347" s="242"/>
      <c r="N347" s="243"/>
      <c r="O347" s="243"/>
      <c r="P347" s="243"/>
      <c r="Q347" s="243"/>
      <c r="R347" s="243"/>
      <c r="S347" s="243"/>
      <c r="T347" s="244"/>
      <c r="AT347" s="245" t="s">
        <v>153</v>
      </c>
      <c r="AU347" s="245" t="s">
        <v>87</v>
      </c>
      <c r="AV347" s="14" t="s">
        <v>87</v>
      </c>
      <c r="AW347" s="14" t="s">
        <v>32</v>
      </c>
      <c r="AX347" s="14" t="s">
        <v>77</v>
      </c>
      <c r="AY347" s="245" t="s">
        <v>145</v>
      </c>
    </row>
    <row r="348" spans="1:65" s="14" customFormat="1" ht="10.199999999999999">
      <c r="B348" s="235"/>
      <c r="C348" s="236"/>
      <c r="D348" s="226" t="s">
        <v>153</v>
      </c>
      <c r="E348" s="237" t="s">
        <v>1</v>
      </c>
      <c r="F348" s="238" t="s">
        <v>257</v>
      </c>
      <c r="G348" s="236"/>
      <c r="H348" s="239">
        <v>33.840000000000003</v>
      </c>
      <c r="I348" s="240"/>
      <c r="J348" s="236"/>
      <c r="K348" s="236"/>
      <c r="L348" s="241"/>
      <c r="M348" s="242"/>
      <c r="N348" s="243"/>
      <c r="O348" s="243"/>
      <c r="P348" s="243"/>
      <c r="Q348" s="243"/>
      <c r="R348" s="243"/>
      <c r="S348" s="243"/>
      <c r="T348" s="244"/>
      <c r="AT348" s="245" t="s">
        <v>153</v>
      </c>
      <c r="AU348" s="245" t="s">
        <v>87</v>
      </c>
      <c r="AV348" s="14" t="s">
        <v>87</v>
      </c>
      <c r="AW348" s="14" t="s">
        <v>32</v>
      </c>
      <c r="AX348" s="14" t="s">
        <v>77</v>
      </c>
      <c r="AY348" s="245" t="s">
        <v>145</v>
      </c>
    </row>
    <row r="349" spans="1:65" s="16" customFormat="1" ht="10.199999999999999">
      <c r="B349" s="268"/>
      <c r="C349" s="269"/>
      <c r="D349" s="226" t="s">
        <v>153</v>
      </c>
      <c r="E349" s="270" t="s">
        <v>1</v>
      </c>
      <c r="F349" s="271" t="s">
        <v>362</v>
      </c>
      <c r="G349" s="269"/>
      <c r="H349" s="272">
        <v>35.190000000000005</v>
      </c>
      <c r="I349" s="273"/>
      <c r="J349" s="269"/>
      <c r="K349" s="269"/>
      <c r="L349" s="274"/>
      <c r="M349" s="275"/>
      <c r="N349" s="276"/>
      <c r="O349" s="276"/>
      <c r="P349" s="276"/>
      <c r="Q349" s="276"/>
      <c r="R349" s="276"/>
      <c r="S349" s="276"/>
      <c r="T349" s="277"/>
      <c r="AT349" s="278" t="s">
        <v>153</v>
      </c>
      <c r="AU349" s="278" t="s">
        <v>87</v>
      </c>
      <c r="AV349" s="16" t="s">
        <v>164</v>
      </c>
      <c r="AW349" s="16" t="s">
        <v>32</v>
      </c>
      <c r="AX349" s="16" t="s">
        <v>77</v>
      </c>
      <c r="AY349" s="278" t="s">
        <v>145</v>
      </c>
    </row>
    <row r="350" spans="1:65" s="14" customFormat="1" ht="10.199999999999999">
      <c r="B350" s="235"/>
      <c r="C350" s="236"/>
      <c r="D350" s="226" t="s">
        <v>153</v>
      </c>
      <c r="E350" s="237" t="s">
        <v>1</v>
      </c>
      <c r="F350" s="238" t="s">
        <v>585</v>
      </c>
      <c r="G350" s="236"/>
      <c r="H350" s="239">
        <v>35.200000000000003</v>
      </c>
      <c r="I350" s="240"/>
      <c r="J350" s="236"/>
      <c r="K350" s="236"/>
      <c r="L350" s="241"/>
      <c r="M350" s="242"/>
      <c r="N350" s="243"/>
      <c r="O350" s="243"/>
      <c r="P350" s="243"/>
      <c r="Q350" s="243"/>
      <c r="R350" s="243"/>
      <c r="S350" s="243"/>
      <c r="T350" s="244"/>
      <c r="AT350" s="245" t="s">
        <v>153</v>
      </c>
      <c r="AU350" s="245" t="s">
        <v>87</v>
      </c>
      <c r="AV350" s="14" t="s">
        <v>87</v>
      </c>
      <c r="AW350" s="14" t="s">
        <v>32</v>
      </c>
      <c r="AX350" s="14" t="s">
        <v>85</v>
      </c>
      <c r="AY350" s="245" t="s">
        <v>145</v>
      </c>
    </row>
    <row r="351" spans="1:65" s="2" customFormat="1" ht="30" customHeight="1">
      <c r="A351" s="35"/>
      <c r="B351" s="36"/>
      <c r="C351" s="210" t="s">
        <v>586</v>
      </c>
      <c r="D351" s="210" t="s">
        <v>147</v>
      </c>
      <c r="E351" s="211" t="s">
        <v>587</v>
      </c>
      <c r="F351" s="212" t="s">
        <v>588</v>
      </c>
      <c r="G351" s="213" t="s">
        <v>160</v>
      </c>
      <c r="H351" s="214">
        <v>47.4</v>
      </c>
      <c r="I351" s="215"/>
      <c r="J351" s="216">
        <f>ROUND(I351*H351,2)</f>
        <v>0</v>
      </c>
      <c r="K351" s="217"/>
      <c r="L351" s="40"/>
      <c r="M351" s="218" t="s">
        <v>1</v>
      </c>
      <c r="N351" s="219" t="s">
        <v>42</v>
      </c>
      <c r="O351" s="72"/>
      <c r="P351" s="220">
        <f>O351*H351</f>
        <v>0</v>
      </c>
      <c r="Q351" s="220">
        <v>5.8799999999999998E-3</v>
      </c>
      <c r="R351" s="220">
        <f>Q351*H351</f>
        <v>0.27871199999999996</v>
      </c>
      <c r="S351" s="220">
        <v>0</v>
      </c>
      <c r="T351" s="221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22" t="s">
        <v>227</v>
      </c>
      <c r="AT351" s="222" t="s">
        <v>147</v>
      </c>
      <c r="AU351" s="222" t="s">
        <v>87</v>
      </c>
      <c r="AY351" s="18" t="s">
        <v>145</v>
      </c>
      <c r="BE351" s="223">
        <f>IF(N351="základní",J351,0)</f>
        <v>0</v>
      </c>
      <c r="BF351" s="223">
        <f>IF(N351="snížená",J351,0)</f>
        <v>0</v>
      </c>
      <c r="BG351" s="223">
        <f>IF(N351="zákl. přenesená",J351,0)</f>
        <v>0</v>
      </c>
      <c r="BH351" s="223">
        <f>IF(N351="sníž. přenesená",J351,0)</f>
        <v>0</v>
      </c>
      <c r="BI351" s="223">
        <f>IF(N351="nulová",J351,0)</f>
        <v>0</v>
      </c>
      <c r="BJ351" s="18" t="s">
        <v>85</v>
      </c>
      <c r="BK351" s="223">
        <f>ROUND(I351*H351,2)</f>
        <v>0</v>
      </c>
      <c r="BL351" s="18" t="s">
        <v>227</v>
      </c>
      <c r="BM351" s="222" t="s">
        <v>589</v>
      </c>
    </row>
    <row r="352" spans="1:65" s="13" customFormat="1" ht="10.199999999999999">
      <c r="B352" s="224"/>
      <c r="C352" s="225"/>
      <c r="D352" s="226" t="s">
        <v>153</v>
      </c>
      <c r="E352" s="227" t="s">
        <v>1</v>
      </c>
      <c r="F352" s="228" t="s">
        <v>195</v>
      </c>
      <c r="G352" s="225"/>
      <c r="H352" s="227" t="s">
        <v>1</v>
      </c>
      <c r="I352" s="229"/>
      <c r="J352" s="225"/>
      <c r="K352" s="225"/>
      <c r="L352" s="230"/>
      <c r="M352" s="231"/>
      <c r="N352" s="232"/>
      <c r="O352" s="232"/>
      <c r="P352" s="232"/>
      <c r="Q352" s="232"/>
      <c r="R352" s="232"/>
      <c r="S352" s="232"/>
      <c r="T352" s="233"/>
      <c r="AT352" s="234" t="s">
        <v>153</v>
      </c>
      <c r="AU352" s="234" t="s">
        <v>87</v>
      </c>
      <c r="AV352" s="13" t="s">
        <v>85</v>
      </c>
      <c r="AW352" s="13" t="s">
        <v>32</v>
      </c>
      <c r="AX352" s="13" t="s">
        <v>77</v>
      </c>
      <c r="AY352" s="234" t="s">
        <v>145</v>
      </c>
    </row>
    <row r="353" spans="1:65" s="13" customFormat="1" ht="10.199999999999999">
      <c r="B353" s="224"/>
      <c r="C353" s="225"/>
      <c r="D353" s="226" t="s">
        <v>153</v>
      </c>
      <c r="E353" s="227" t="s">
        <v>1</v>
      </c>
      <c r="F353" s="228" t="s">
        <v>196</v>
      </c>
      <c r="G353" s="225"/>
      <c r="H353" s="227" t="s">
        <v>1</v>
      </c>
      <c r="I353" s="229"/>
      <c r="J353" s="225"/>
      <c r="K353" s="225"/>
      <c r="L353" s="230"/>
      <c r="M353" s="231"/>
      <c r="N353" s="232"/>
      <c r="O353" s="232"/>
      <c r="P353" s="232"/>
      <c r="Q353" s="232"/>
      <c r="R353" s="232"/>
      <c r="S353" s="232"/>
      <c r="T353" s="233"/>
      <c r="AT353" s="234" t="s">
        <v>153</v>
      </c>
      <c r="AU353" s="234" t="s">
        <v>87</v>
      </c>
      <c r="AV353" s="13" t="s">
        <v>85</v>
      </c>
      <c r="AW353" s="13" t="s">
        <v>32</v>
      </c>
      <c r="AX353" s="13" t="s">
        <v>77</v>
      </c>
      <c r="AY353" s="234" t="s">
        <v>145</v>
      </c>
    </row>
    <row r="354" spans="1:65" s="13" customFormat="1" ht="10.199999999999999">
      <c r="B354" s="224"/>
      <c r="C354" s="225"/>
      <c r="D354" s="226" t="s">
        <v>153</v>
      </c>
      <c r="E354" s="227" t="s">
        <v>1</v>
      </c>
      <c r="F354" s="228" t="s">
        <v>197</v>
      </c>
      <c r="G354" s="225"/>
      <c r="H354" s="227" t="s">
        <v>1</v>
      </c>
      <c r="I354" s="229"/>
      <c r="J354" s="225"/>
      <c r="K354" s="225"/>
      <c r="L354" s="230"/>
      <c r="M354" s="231"/>
      <c r="N354" s="232"/>
      <c r="O354" s="232"/>
      <c r="P354" s="232"/>
      <c r="Q354" s="232"/>
      <c r="R354" s="232"/>
      <c r="S354" s="232"/>
      <c r="T354" s="233"/>
      <c r="AT354" s="234" t="s">
        <v>153</v>
      </c>
      <c r="AU354" s="234" t="s">
        <v>87</v>
      </c>
      <c r="AV354" s="13" t="s">
        <v>85</v>
      </c>
      <c r="AW354" s="13" t="s">
        <v>32</v>
      </c>
      <c r="AX354" s="13" t="s">
        <v>77</v>
      </c>
      <c r="AY354" s="234" t="s">
        <v>145</v>
      </c>
    </row>
    <row r="355" spans="1:65" s="13" customFormat="1" ht="20.399999999999999">
      <c r="B355" s="224"/>
      <c r="C355" s="225"/>
      <c r="D355" s="226" t="s">
        <v>153</v>
      </c>
      <c r="E355" s="227" t="s">
        <v>1</v>
      </c>
      <c r="F355" s="228" t="s">
        <v>590</v>
      </c>
      <c r="G355" s="225"/>
      <c r="H355" s="227" t="s">
        <v>1</v>
      </c>
      <c r="I355" s="229"/>
      <c r="J355" s="225"/>
      <c r="K355" s="225"/>
      <c r="L355" s="230"/>
      <c r="M355" s="231"/>
      <c r="N355" s="232"/>
      <c r="O355" s="232"/>
      <c r="P355" s="232"/>
      <c r="Q355" s="232"/>
      <c r="R355" s="232"/>
      <c r="S355" s="232"/>
      <c r="T355" s="233"/>
      <c r="AT355" s="234" t="s">
        <v>153</v>
      </c>
      <c r="AU355" s="234" t="s">
        <v>87</v>
      </c>
      <c r="AV355" s="13" t="s">
        <v>85</v>
      </c>
      <c r="AW355" s="13" t="s">
        <v>32</v>
      </c>
      <c r="AX355" s="13" t="s">
        <v>77</v>
      </c>
      <c r="AY355" s="234" t="s">
        <v>145</v>
      </c>
    </row>
    <row r="356" spans="1:65" s="13" customFormat="1" ht="10.199999999999999">
      <c r="B356" s="224"/>
      <c r="C356" s="225"/>
      <c r="D356" s="226" t="s">
        <v>153</v>
      </c>
      <c r="E356" s="227" t="s">
        <v>1</v>
      </c>
      <c r="F356" s="228" t="s">
        <v>591</v>
      </c>
      <c r="G356" s="225"/>
      <c r="H356" s="227" t="s">
        <v>1</v>
      </c>
      <c r="I356" s="229"/>
      <c r="J356" s="225"/>
      <c r="K356" s="225"/>
      <c r="L356" s="230"/>
      <c r="M356" s="231"/>
      <c r="N356" s="232"/>
      <c r="O356" s="232"/>
      <c r="P356" s="232"/>
      <c r="Q356" s="232"/>
      <c r="R356" s="232"/>
      <c r="S356" s="232"/>
      <c r="T356" s="233"/>
      <c r="AT356" s="234" t="s">
        <v>153</v>
      </c>
      <c r="AU356" s="234" t="s">
        <v>87</v>
      </c>
      <c r="AV356" s="13" t="s">
        <v>85</v>
      </c>
      <c r="AW356" s="13" t="s">
        <v>32</v>
      </c>
      <c r="AX356" s="13" t="s">
        <v>77</v>
      </c>
      <c r="AY356" s="234" t="s">
        <v>145</v>
      </c>
    </row>
    <row r="357" spans="1:65" s="14" customFormat="1" ht="10.199999999999999">
      <c r="B357" s="235"/>
      <c r="C357" s="236"/>
      <c r="D357" s="226" t="s">
        <v>153</v>
      </c>
      <c r="E357" s="237" t="s">
        <v>1</v>
      </c>
      <c r="F357" s="238" t="s">
        <v>256</v>
      </c>
      <c r="G357" s="236"/>
      <c r="H357" s="239">
        <v>1.35</v>
      </c>
      <c r="I357" s="240"/>
      <c r="J357" s="236"/>
      <c r="K357" s="236"/>
      <c r="L357" s="241"/>
      <c r="M357" s="242"/>
      <c r="N357" s="243"/>
      <c r="O357" s="243"/>
      <c r="P357" s="243"/>
      <c r="Q357" s="243"/>
      <c r="R357" s="243"/>
      <c r="S357" s="243"/>
      <c r="T357" s="244"/>
      <c r="AT357" s="245" t="s">
        <v>153</v>
      </c>
      <c r="AU357" s="245" t="s">
        <v>87</v>
      </c>
      <c r="AV357" s="14" t="s">
        <v>87</v>
      </c>
      <c r="AW357" s="14" t="s">
        <v>32</v>
      </c>
      <c r="AX357" s="14" t="s">
        <v>77</v>
      </c>
      <c r="AY357" s="245" t="s">
        <v>145</v>
      </c>
    </row>
    <row r="358" spans="1:65" s="14" customFormat="1" ht="10.199999999999999">
      <c r="B358" s="235"/>
      <c r="C358" s="236"/>
      <c r="D358" s="226" t="s">
        <v>153</v>
      </c>
      <c r="E358" s="237" t="s">
        <v>1</v>
      </c>
      <c r="F358" s="238" t="s">
        <v>257</v>
      </c>
      <c r="G358" s="236"/>
      <c r="H358" s="239">
        <v>33.840000000000003</v>
      </c>
      <c r="I358" s="240"/>
      <c r="J358" s="236"/>
      <c r="K358" s="236"/>
      <c r="L358" s="241"/>
      <c r="M358" s="242"/>
      <c r="N358" s="243"/>
      <c r="O358" s="243"/>
      <c r="P358" s="243"/>
      <c r="Q358" s="243"/>
      <c r="R358" s="243"/>
      <c r="S358" s="243"/>
      <c r="T358" s="244"/>
      <c r="AT358" s="245" t="s">
        <v>153</v>
      </c>
      <c r="AU358" s="245" t="s">
        <v>87</v>
      </c>
      <c r="AV358" s="14" t="s">
        <v>87</v>
      </c>
      <c r="AW358" s="14" t="s">
        <v>32</v>
      </c>
      <c r="AX358" s="14" t="s">
        <v>77</v>
      </c>
      <c r="AY358" s="245" t="s">
        <v>145</v>
      </c>
    </row>
    <row r="359" spans="1:65" s="16" customFormat="1" ht="10.199999999999999">
      <c r="B359" s="268"/>
      <c r="C359" s="269"/>
      <c r="D359" s="226" t="s">
        <v>153</v>
      </c>
      <c r="E359" s="270" t="s">
        <v>1</v>
      </c>
      <c r="F359" s="271" t="s">
        <v>362</v>
      </c>
      <c r="G359" s="269"/>
      <c r="H359" s="272">
        <v>35.190000000000005</v>
      </c>
      <c r="I359" s="273"/>
      <c r="J359" s="269"/>
      <c r="K359" s="269"/>
      <c r="L359" s="274"/>
      <c r="M359" s="275"/>
      <c r="N359" s="276"/>
      <c r="O359" s="276"/>
      <c r="P359" s="276"/>
      <c r="Q359" s="276"/>
      <c r="R359" s="276"/>
      <c r="S359" s="276"/>
      <c r="T359" s="277"/>
      <c r="AT359" s="278" t="s">
        <v>153</v>
      </c>
      <c r="AU359" s="278" t="s">
        <v>87</v>
      </c>
      <c r="AV359" s="16" t="s">
        <v>164</v>
      </c>
      <c r="AW359" s="16" t="s">
        <v>32</v>
      </c>
      <c r="AX359" s="16" t="s">
        <v>77</v>
      </c>
      <c r="AY359" s="278" t="s">
        <v>145</v>
      </c>
    </row>
    <row r="360" spans="1:65" s="13" customFormat="1" ht="10.199999999999999">
      <c r="B360" s="224"/>
      <c r="C360" s="225"/>
      <c r="D360" s="226" t="s">
        <v>153</v>
      </c>
      <c r="E360" s="227" t="s">
        <v>1</v>
      </c>
      <c r="F360" s="228" t="s">
        <v>248</v>
      </c>
      <c r="G360" s="225"/>
      <c r="H360" s="227" t="s">
        <v>1</v>
      </c>
      <c r="I360" s="229"/>
      <c r="J360" s="225"/>
      <c r="K360" s="225"/>
      <c r="L360" s="230"/>
      <c r="M360" s="231"/>
      <c r="N360" s="232"/>
      <c r="O360" s="232"/>
      <c r="P360" s="232"/>
      <c r="Q360" s="232"/>
      <c r="R360" s="232"/>
      <c r="S360" s="232"/>
      <c r="T360" s="233"/>
      <c r="AT360" s="234" t="s">
        <v>153</v>
      </c>
      <c r="AU360" s="234" t="s">
        <v>87</v>
      </c>
      <c r="AV360" s="13" t="s">
        <v>85</v>
      </c>
      <c r="AW360" s="13" t="s">
        <v>32</v>
      </c>
      <c r="AX360" s="13" t="s">
        <v>77</v>
      </c>
      <c r="AY360" s="234" t="s">
        <v>145</v>
      </c>
    </row>
    <row r="361" spans="1:65" s="14" customFormat="1" ht="10.199999999999999">
      <c r="B361" s="235"/>
      <c r="C361" s="236"/>
      <c r="D361" s="226" t="s">
        <v>153</v>
      </c>
      <c r="E361" s="237" t="s">
        <v>1</v>
      </c>
      <c r="F361" s="238" t="s">
        <v>249</v>
      </c>
      <c r="G361" s="236"/>
      <c r="H361" s="239">
        <v>7.29</v>
      </c>
      <c r="I361" s="240"/>
      <c r="J361" s="236"/>
      <c r="K361" s="236"/>
      <c r="L361" s="241"/>
      <c r="M361" s="242"/>
      <c r="N361" s="243"/>
      <c r="O361" s="243"/>
      <c r="P361" s="243"/>
      <c r="Q361" s="243"/>
      <c r="R361" s="243"/>
      <c r="S361" s="243"/>
      <c r="T361" s="244"/>
      <c r="AT361" s="245" t="s">
        <v>153</v>
      </c>
      <c r="AU361" s="245" t="s">
        <v>87</v>
      </c>
      <c r="AV361" s="14" t="s">
        <v>87</v>
      </c>
      <c r="AW361" s="14" t="s">
        <v>32</v>
      </c>
      <c r="AX361" s="14" t="s">
        <v>77</v>
      </c>
      <c r="AY361" s="245" t="s">
        <v>145</v>
      </c>
    </row>
    <row r="362" spans="1:65" s="14" customFormat="1" ht="10.199999999999999">
      <c r="B362" s="235"/>
      <c r="C362" s="236"/>
      <c r="D362" s="226" t="s">
        <v>153</v>
      </c>
      <c r="E362" s="237" t="s">
        <v>1</v>
      </c>
      <c r="F362" s="238" t="s">
        <v>592</v>
      </c>
      <c r="G362" s="236"/>
      <c r="H362" s="239">
        <v>2.835</v>
      </c>
      <c r="I362" s="240"/>
      <c r="J362" s="236"/>
      <c r="K362" s="236"/>
      <c r="L362" s="241"/>
      <c r="M362" s="242"/>
      <c r="N362" s="243"/>
      <c r="O362" s="243"/>
      <c r="P362" s="243"/>
      <c r="Q362" s="243"/>
      <c r="R362" s="243"/>
      <c r="S362" s="243"/>
      <c r="T362" s="244"/>
      <c r="AT362" s="245" t="s">
        <v>153</v>
      </c>
      <c r="AU362" s="245" t="s">
        <v>87</v>
      </c>
      <c r="AV362" s="14" t="s">
        <v>87</v>
      </c>
      <c r="AW362" s="14" t="s">
        <v>32</v>
      </c>
      <c r="AX362" s="14" t="s">
        <v>77</v>
      </c>
      <c r="AY362" s="245" t="s">
        <v>145</v>
      </c>
    </row>
    <row r="363" spans="1:65" s="14" customFormat="1" ht="10.199999999999999">
      <c r="B363" s="235"/>
      <c r="C363" s="236"/>
      <c r="D363" s="226" t="s">
        <v>153</v>
      </c>
      <c r="E363" s="237" t="s">
        <v>1</v>
      </c>
      <c r="F363" s="238" t="s">
        <v>593</v>
      </c>
      <c r="G363" s="236"/>
      <c r="H363" s="239">
        <v>2.0699999999999998</v>
      </c>
      <c r="I363" s="240"/>
      <c r="J363" s="236"/>
      <c r="K363" s="236"/>
      <c r="L363" s="241"/>
      <c r="M363" s="242"/>
      <c r="N363" s="243"/>
      <c r="O363" s="243"/>
      <c r="P363" s="243"/>
      <c r="Q363" s="243"/>
      <c r="R363" s="243"/>
      <c r="S363" s="243"/>
      <c r="T363" s="244"/>
      <c r="AT363" s="245" t="s">
        <v>153</v>
      </c>
      <c r="AU363" s="245" t="s">
        <v>87</v>
      </c>
      <c r="AV363" s="14" t="s">
        <v>87</v>
      </c>
      <c r="AW363" s="14" t="s">
        <v>32</v>
      </c>
      <c r="AX363" s="14" t="s">
        <v>77</v>
      </c>
      <c r="AY363" s="245" t="s">
        <v>145</v>
      </c>
    </row>
    <row r="364" spans="1:65" s="16" customFormat="1" ht="10.199999999999999">
      <c r="B364" s="268"/>
      <c r="C364" s="269"/>
      <c r="D364" s="226" t="s">
        <v>153</v>
      </c>
      <c r="E364" s="270" t="s">
        <v>1</v>
      </c>
      <c r="F364" s="271" t="s">
        <v>362</v>
      </c>
      <c r="G364" s="269"/>
      <c r="H364" s="272">
        <v>12.195</v>
      </c>
      <c r="I364" s="273"/>
      <c r="J364" s="269"/>
      <c r="K364" s="269"/>
      <c r="L364" s="274"/>
      <c r="M364" s="275"/>
      <c r="N364" s="276"/>
      <c r="O364" s="276"/>
      <c r="P364" s="276"/>
      <c r="Q364" s="276"/>
      <c r="R364" s="276"/>
      <c r="S364" s="276"/>
      <c r="T364" s="277"/>
      <c r="AT364" s="278" t="s">
        <v>153</v>
      </c>
      <c r="AU364" s="278" t="s">
        <v>87</v>
      </c>
      <c r="AV364" s="16" t="s">
        <v>164</v>
      </c>
      <c r="AW364" s="16" t="s">
        <v>32</v>
      </c>
      <c r="AX364" s="16" t="s">
        <v>77</v>
      </c>
      <c r="AY364" s="278" t="s">
        <v>145</v>
      </c>
    </row>
    <row r="365" spans="1:65" s="14" customFormat="1" ht="10.199999999999999">
      <c r="B365" s="235"/>
      <c r="C365" s="236"/>
      <c r="D365" s="226" t="s">
        <v>153</v>
      </c>
      <c r="E365" s="237" t="s">
        <v>1</v>
      </c>
      <c r="F365" s="238" t="s">
        <v>594</v>
      </c>
      <c r="G365" s="236"/>
      <c r="H365" s="239">
        <v>47.4</v>
      </c>
      <c r="I365" s="240"/>
      <c r="J365" s="236"/>
      <c r="K365" s="236"/>
      <c r="L365" s="241"/>
      <c r="M365" s="242"/>
      <c r="N365" s="243"/>
      <c r="O365" s="243"/>
      <c r="P365" s="243"/>
      <c r="Q365" s="243"/>
      <c r="R365" s="243"/>
      <c r="S365" s="243"/>
      <c r="T365" s="244"/>
      <c r="AT365" s="245" t="s">
        <v>153</v>
      </c>
      <c r="AU365" s="245" t="s">
        <v>87</v>
      </c>
      <c r="AV365" s="14" t="s">
        <v>87</v>
      </c>
      <c r="AW365" s="14" t="s">
        <v>32</v>
      </c>
      <c r="AX365" s="14" t="s">
        <v>85</v>
      </c>
      <c r="AY365" s="245" t="s">
        <v>145</v>
      </c>
    </row>
    <row r="366" spans="1:65" s="2" customFormat="1" ht="30" customHeight="1">
      <c r="A366" s="35"/>
      <c r="B366" s="36"/>
      <c r="C366" s="257" t="s">
        <v>595</v>
      </c>
      <c r="D366" s="257" t="s">
        <v>262</v>
      </c>
      <c r="E366" s="258" t="s">
        <v>596</v>
      </c>
      <c r="F366" s="259" t="s">
        <v>597</v>
      </c>
      <c r="G366" s="260" t="s">
        <v>160</v>
      </c>
      <c r="H366" s="261">
        <v>52.14</v>
      </c>
      <c r="I366" s="262"/>
      <c r="J366" s="263">
        <f>ROUND(I366*H366,2)</f>
        <v>0</v>
      </c>
      <c r="K366" s="264"/>
      <c r="L366" s="265"/>
      <c r="M366" s="266" t="s">
        <v>1</v>
      </c>
      <c r="N366" s="267" t="s">
        <v>42</v>
      </c>
      <c r="O366" s="72"/>
      <c r="P366" s="220">
        <f>O366*H366</f>
        <v>0</v>
      </c>
      <c r="Q366" s="220">
        <v>1.9199999999999998E-2</v>
      </c>
      <c r="R366" s="220">
        <f>Q366*H366</f>
        <v>1.001088</v>
      </c>
      <c r="S366" s="220">
        <v>0</v>
      </c>
      <c r="T366" s="221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22" t="s">
        <v>309</v>
      </c>
      <c r="AT366" s="222" t="s">
        <v>262</v>
      </c>
      <c r="AU366" s="222" t="s">
        <v>87</v>
      </c>
      <c r="AY366" s="18" t="s">
        <v>145</v>
      </c>
      <c r="BE366" s="223">
        <f>IF(N366="základní",J366,0)</f>
        <v>0</v>
      </c>
      <c r="BF366" s="223">
        <f>IF(N366="snížená",J366,0)</f>
        <v>0</v>
      </c>
      <c r="BG366" s="223">
        <f>IF(N366="zákl. přenesená",J366,0)</f>
        <v>0</v>
      </c>
      <c r="BH366" s="223">
        <f>IF(N366="sníž. přenesená",J366,0)</f>
        <v>0</v>
      </c>
      <c r="BI366" s="223">
        <f>IF(N366="nulová",J366,0)</f>
        <v>0</v>
      </c>
      <c r="BJ366" s="18" t="s">
        <v>85</v>
      </c>
      <c r="BK366" s="223">
        <f>ROUND(I366*H366,2)</f>
        <v>0</v>
      </c>
      <c r="BL366" s="18" t="s">
        <v>227</v>
      </c>
      <c r="BM366" s="222" t="s">
        <v>598</v>
      </c>
    </row>
    <row r="367" spans="1:65" s="14" customFormat="1" ht="10.199999999999999">
      <c r="B367" s="235"/>
      <c r="C367" s="236"/>
      <c r="D367" s="226" t="s">
        <v>153</v>
      </c>
      <c r="E367" s="236"/>
      <c r="F367" s="238" t="s">
        <v>599</v>
      </c>
      <c r="G367" s="236"/>
      <c r="H367" s="239">
        <v>52.14</v>
      </c>
      <c r="I367" s="240"/>
      <c r="J367" s="236"/>
      <c r="K367" s="236"/>
      <c r="L367" s="241"/>
      <c r="M367" s="242"/>
      <c r="N367" s="243"/>
      <c r="O367" s="243"/>
      <c r="P367" s="243"/>
      <c r="Q367" s="243"/>
      <c r="R367" s="243"/>
      <c r="S367" s="243"/>
      <c r="T367" s="244"/>
      <c r="AT367" s="245" t="s">
        <v>153</v>
      </c>
      <c r="AU367" s="245" t="s">
        <v>87</v>
      </c>
      <c r="AV367" s="14" t="s">
        <v>87</v>
      </c>
      <c r="AW367" s="14" t="s">
        <v>4</v>
      </c>
      <c r="AX367" s="14" t="s">
        <v>85</v>
      </c>
      <c r="AY367" s="245" t="s">
        <v>145</v>
      </c>
    </row>
    <row r="368" spans="1:65" s="2" customFormat="1" ht="30" customHeight="1">
      <c r="A368" s="35"/>
      <c r="B368" s="36"/>
      <c r="C368" s="210" t="s">
        <v>600</v>
      </c>
      <c r="D368" s="210" t="s">
        <v>147</v>
      </c>
      <c r="E368" s="211" t="s">
        <v>601</v>
      </c>
      <c r="F368" s="212" t="s">
        <v>602</v>
      </c>
      <c r="G368" s="213" t="s">
        <v>160</v>
      </c>
      <c r="H368" s="214">
        <v>13.545</v>
      </c>
      <c r="I368" s="215"/>
      <c r="J368" s="216">
        <f>ROUND(I368*H368,2)</f>
        <v>0</v>
      </c>
      <c r="K368" s="217"/>
      <c r="L368" s="40"/>
      <c r="M368" s="218" t="s">
        <v>1</v>
      </c>
      <c r="N368" s="219" t="s">
        <v>42</v>
      </c>
      <c r="O368" s="72"/>
      <c r="P368" s="220">
        <f>O368*H368</f>
        <v>0</v>
      </c>
      <c r="Q368" s="220">
        <v>0</v>
      </c>
      <c r="R368" s="220">
        <f>Q368*H368</f>
        <v>0</v>
      </c>
      <c r="S368" s="220">
        <v>0</v>
      </c>
      <c r="T368" s="221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22" t="s">
        <v>227</v>
      </c>
      <c r="AT368" s="222" t="s">
        <v>147</v>
      </c>
      <c r="AU368" s="222" t="s">
        <v>87</v>
      </c>
      <c r="AY368" s="18" t="s">
        <v>145</v>
      </c>
      <c r="BE368" s="223">
        <f>IF(N368="základní",J368,0)</f>
        <v>0</v>
      </c>
      <c r="BF368" s="223">
        <f>IF(N368="snížená",J368,0)</f>
        <v>0</v>
      </c>
      <c r="BG368" s="223">
        <f>IF(N368="zákl. přenesená",J368,0)</f>
        <v>0</v>
      </c>
      <c r="BH368" s="223">
        <f>IF(N368="sníž. přenesená",J368,0)</f>
        <v>0</v>
      </c>
      <c r="BI368" s="223">
        <f>IF(N368="nulová",J368,0)</f>
        <v>0</v>
      </c>
      <c r="BJ368" s="18" t="s">
        <v>85</v>
      </c>
      <c r="BK368" s="223">
        <f>ROUND(I368*H368,2)</f>
        <v>0</v>
      </c>
      <c r="BL368" s="18" t="s">
        <v>227</v>
      </c>
      <c r="BM368" s="222" t="s">
        <v>603</v>
      </c>
    </row>
    <row r="369" spans="1:65" s="14" customFormat="1" ht="10.199999999999999">
      <c r="B369" s="235"/>
      <c r="C369" s="236"/>
      <c r="D369" s="226" t="s">
        <v>153</v>
      </c>
      <c r="E369" s="237" t="s">
        <v>1</v>
      </c>
      <c r="F369" s="238" t="s">
        <v>256</v>
      </c>
      <c r="G369" s="236"/>
      <c r="H369" s="239">
        <v>1.35</v>
      </c>
      <c r="I369" s="240"/>
      <c r="J369" s="236"/>
      <c r="K369" s="236"/>
      <c r="L369" s="241"/>
      <c r="M369" s="242"/>
      <c r="N369" s="243"/>
      <c r="O369" s="243"/>
      <c r="P369" s="243"/>
      <c r="Q369" s="243"/>
      <c r="R369" s="243"/>
      <c r="S369" s="243"/>
      <c r="T369" s="244"/>
      <c r="AT369" s="245" t="s">
        <v>153</v>
      </c>
      <c r="AU369" s="245" t="s">
        <v>87</v>
      </c>
      <c r="AV369" s="14" t="s">
        <v>87</v>
      </c>
      <c r="AW369" s="14" t="s">
        <v>32</v>
      </c>
      <c r="AX369" s="14" t="s">
        <v>77</v>
      </c>
      <c r="AY369" s="245" t="s">
        <v>145</v>
      </c>
    </row>
    <row r="370" spans="1:65" s="13" customFormat="1" ht="10.199999999999999">
      <c r="B370" s="224"/>
      <c r="C370" s="225"/>
      <c r="D370" s="226" t="s">
        <v>153</v>
      </c>
      <c r="E370" s="227" t="s">
        <v>1</v>
      </c>
      <c r="F370" s="228" t="s">
        <v>604</v>
      </c>
      <c r="G370" s="225"/>
      <c r="H370" s="227" t="s">
        <v>1</v>
      </c>
      <c r="I370" s="229"/>
      <c r="J370" s="225"/>
      <c r="K370" s="225"/>
      <c r="L370" s="230"/>
      <c r="M370" s="231"/>
      <c r="N370" s="232"/>
      <c r="O370" s="232"/>
      <c r="P370" s="232"/>
      <c r="Q370" s="232"/>
      <c r="R370" s="232"/>
      <c r="S370" s="232"/>
      <c r="T370" s="233"/>
      <c r="AT370" s="234" t="s">
        <v>153</v>
      </c>
      <c r="AU370" s="234" t="s">
        <v>87</v>
      </c>
      <c r="AV370" s="13" t="s">
        <v>85</v>
      </c>
      <c r="AW370" s="13" t="s">
        <v>32</v>
      </c>
      <c r="AX370" s="13" t="s">
        <v>77</v>
      </c>
      <c r="AY370" s="234" t="s">
        <v>145</v>
      </c>
    </row>
    <row r="371" spans="1:65" s="14" customFormat="1" ht="10.199999999999999">
      <c r="B371" s="235"/>
      <c r="C371" s="236"/>
      <c r="D371" s="226" t="s">
        <v>153</v>
      </c>
      <c r="E371" s="237" t="s">
        <v>1</v>
      </c>
      <c r="F371" s="238" t="s">
        <v>249</v>
      </c>
      <c r="G371" s="236"/>
      <c r="H371" s="239">
        <v>7.29</v>
      </c>
      <c r="I371" s="240"/>
      <c r="J371" s="236"/>
      <c r="K371" s="236"/>
      <c r="L371" s="241"/>
      <c r="M371" s="242"/>
      <c r="N371" s="243"/>
      <c r="O371" s="243"/>
      <c r="P371" s="243"/>
      <c r="Q371" s="243"/>
      <c r="R371" s="243"/>
      <c r="S371" s="243"/>
      <c r="T371" s="244"/>
      <c r="AT371" s="245" t="s">
        <v>153</v>
      </c>
      <c r="AU371" s="245" t="s">
        <v>87</v>
      </c>
      <c r="AV371" s="14" t="s">
        <v>87</v>
      </c>
      <c r="AW371" s="14" t="s">
        <v>32</v>
      </c>
      <c r="AX371" s="14" t="s">
        <v>77</v>
      </c>
      <c r="AY371" s="245" t="s">
        <v>145</v>
      </c>
    </row>
    <row r="372" spans="1:65" s="14" customFormat="1" ht="10.199999999999999">
      <c r="B372" s="235"/>
      <c r="C372" s="236"/>
      <c r="D372" s="226" t="s">
        <v>153</v>
      </c>
      <c r="E372" s="237" t="s">
        <v>1</v>
      </c>
      <c r="F372" s="238" t="s">
        <v>592</v>
      </c>
      <c r="G372" s="236"/>
      <c r="H372" s="239">
        <v>2.835</v>
      </c>
      <c r="I372" s="240"/>
      <c r="J372" s="236"/>
      <c r="K372" s="236"/>
      <c r="L372" s="241"/>
      <c r="M372" s="242"/>
      <c r="N372" s="243"/>
      <c r="O372" s="243"/>
      <c r="P372" s="243"/>
      <c r="Q372" s="243"/>
      <c r="R372" s="243"/>
      <c r="S372" s="243"/>
      <c r="T372" s="244"/>
      <c r="AT372" s="245" t="s">
        <v>153</v>
      </c>
      <c r="AU372" s="245" t="s">
        <v>87</v>
      </c>
      <c r="AV372" s="14" t="s">
        <v>87</v>
      </c>
      <c r="AW372" s="14" t="s">
        <v>32</v>
      </c>
      <c r="AX372" s="14" t="s">
        <v>77</v>
      </c>
      <c r="AY372" s="245" t="s">
        <v>145</v>
      </c>
    </row>
    <row r="373" spans="1:65" s="14" customFormat="1" ht="10.199999999999999">
      <c r="B373" s="235"/>
      <c r="C373" s="236"/>
      <c r="D373" s="226" t="s">
        <v>153</v>
      </c>
      <c r="E373" s="237" t="s">
        <v>1</v>
      </c>
      <c r="F373" s="238" t="s">
        <v>593</v>
      </c>
      <c r="G373" s="236"/>
      <c r="H373" s="239">
        <v>2.0699999999999998</v>
      </c>
      <c r="I373" s="240"/>
      <c r="J373" s="236"/>
      <c r="K373" s="236"/>
      <c r="L373" s="241"/>
      <c r="M373" s="242"/>
      <c r="N373" s="243"/>
      <c r="O373" s="243"/>
      <c r="P373" s="243"/>
      <c r="Q373" s="243"/>
      <c r="R373" s="243"/>
      <c r="S373" s="243"/>
      <c r="T373" s="244"/>
      <c r="AT373" s="245" t="s">
        <v>153</v>
      </c>
      <c r="AU373" s="245" t="s">
        <v>87</v>
      </c>
      <c r="AV373" s="14" t="s">
        <v>87</v>
      </c>
      <c r="AW373" s="14" t="s">
        <v>32</v>
      </c>
      <c r="AX373" s="14" t="s">
        <v>77</v>
      </c>
      <c r="AY373" s="245" t="s">
        <v>145</v>
      </c>
    </row>
    <row r="374" spans="1:65" s="15" customFormat="1" ht="10.199999999999999">
      <c r="B374" s="246"/>
      <c r="C374" s="247"/>
      <c r="D374" s="226" t="s">
        <v>153</v>
      </c>
      <c r="E374" s="248" t="s">
        <v>1</v>
      </c>
      <c r="F374" s="249" t="s">
        <v>157</v>
      </c>
      <c r="G374" s="247"/>
      <c r="H374" s="250">
        <v>13.545000000000002</v>
      </c>
      <c r="I374" s="251"/>
      <c r="J374" s="247"/>
      <c r="K374" s="247"/>
      <c r="L374" s="252"/>
      <c r="M374" s="253"/>
      <c r="N374" s="254"/>
      <c r="O374" s="254"/>
      <c r="P374" s="254"/>
      <c r="Q374" s="254"/>
      <c r="R374" s="254"/>
      <c r="S374" s="254"/>
      <c r="T374" s="255"/>
      <c r="AT374" s="256" t="s">
        <v>153</v>
      </c>
      <c r="AU374" s="256" t="s">
        <v>87</v>
      </c>
      <c r="AV374" s="15" t="s">
        <v>151</v>
      </c>
      <c r="AW374" s="15" t="s">
        <v>32</v>
      </c>
      <c r="AX374" s="15" t="s">
        <v>85</v>
      </c>
      <c r="AY374" s="256" t="s">
        <v>145</v>
      </c>
    </row>
    <row r="375" spans="1:65" s="2" customFormat="1" ht="40.200000000000003" customHeight="1">
      <c r="A375" s="35"/>
      <c r="B375" s="36"/>
      <c r="C375" s="210" t="s">
        <v>605</v>
      </c>
      <c r="D375" s="210" t="s">
        <v>147</v>
      </c>
      <c r="E375" s="211" t="s">
        <v>606</v>
      </c>
      <c r="F375" s="212" t="s">
        <v>607</v>
      </c>
      <c r="G375" s="213" t="s">
        <v>160</v>
      </c>
      <c r="H375" s="214">
        <v>47.4</v>
      </c>
      <c r="I375" s="215"/>
      <c r="J375" s="216">
        <f>ROUND(I375*H375,2)</f>
        <v>0</v>
      </c>
      <c r="K375" s="217"/>
      <c r="L375" s="40"/>
      <c r="M375" s="218" t="s">
        <v>1</v>
      </c>
      <c r="N375" s="219" t="s">
        <v>42</v>
      </c>
      <c r="O375" s="72"/>
      <c r="P375" s="220">
        <f>O375*H375</f>
        <v>0</v>
      </c>
      <c r="Q375" s="220">
        <v>0</v>
      </c>
      <c r="R375" s="220">
        <f>Q375*H375</f>
        <v>0</v>
      </c>
      <c r="S375" s="220">
        <v>0</v>
      </c>
      <c r="T375" s="221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22" t="s">
        <v>227</v>
      </c>
      <c r="AT375" s="222" t="s">
        <v>147</v>
      </c>
      <c r="AU375" s="222" t="s">
        <v>87</v>
      </c>
      <c r="AY375" s="18" t="s">
        <v>145</v>
      </c>
      <c r="BE375" s="223">
        <f>IF(N375="základní",J375,0)</f>
        <v>0</v>
      </c>
      <c r="BF375" s="223">
        <f>IF(N375="snížená",J375,0)</f>
        <v>0</v>
      </c>
      <c r="BG375" s="223">
        <f>IF(N375="zákl. přenesená",J375,0)</f>
        <v>0</v>
      </c>
      <c r="BH375" s="223">
        <f>IF(N375="sníž. přenesená",J375,0)</f>
        <v>0</v>
      </c>
      <c r="BI375" s="223">
        <f>IF(N375="nulová",J375,0)</f>
        <v>0</v>
      </c>
      <c r="BJ375" s="18" t="s">
        <v>85</v>
      </c>
      <c r="BK375" s="223">
        <f>ROUND(I375*H375,2)</f>
        <v>0</v>
      </c>
      <c r="BL375" s="18" t="s">
        <v>227</v>
      </c>
      <c r="BM375" s="222" t="s">
        <v>608</v>
      </c>
    </row>
    <row r="376" spans="1:65" s="2" customFormat="1" ht="14.4" customHeight="1">
      <c r="A376" s="35"/>
      <c r="B376" s="36"/>
      <c r="C376" s="210" t="s">
        <v>609</v>
      </c>
      <c r="D376" s="210" t="s">
        <v>147</v>
      </c>
      <c r="E376" s="211" t="s">
        <v>610</v>
      </c>
      <c r="F376" s="212" t="s">
        <v>611</v>
      </c>
      <c r="G376" s="213" t="s">
        <v>323</v>
      </c>
      <c r="H376" s="214">
        <v>85</v>
      </c>
      <c r="I376" s="215"/>
      <c r="J376" s="216">
        <f>ROUND(I376*H376,2)</f>
        <v>0</v>
      </c>
      <c r="K376" s="217"/>
      <c r="L376" s="40"/>
      <c r="M376" s="218" t="s">
        <v>1</v>
      </c>
      <c r="N376" s="219" t="s">
        <v>42</v>
      </c>
      <c r="O376" s="72"/>
      <c r="P376" s="220">
        <f>O376*H376</f>
        <v>0</v>
      </c>
      <c r="Q376" s="220">
        <v>3.0000000000000001E-5</v>
      </c>
      <c r="R376" s="220">
        <f>Q376*H376</f>
        <v>2.5500000000000002E-3</v>
      </c>
      <c r="S376" s="220">
        <v>0</v>
      </c>
      <c r="T376" s="221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22" t="s">
        <v>227</v>
      </c>
      <c r="AT376" s="222" t="s">
        <v>147</v>
      </c>
      <c r="AU376" s="222" t="s">
        <v>87</v>
      </c>
      <c r="AY376" s="18" t="s">
        <v>145</v>
      </c>
      <c r="BE376" s="223">
        <f>IF(N376="základní",J376,0)</f>
        <v>0</v>
      </c>
      <c r="BF376" s="223">
        <f>IF(N376="snížená",J376,0)</f>
        <v>0</v>
      </c>
      <c r="BG376" s="223">
        <f>IF(N376="zákl. přenesená",J376,0)</f>
        <v>0</v>
      </c>
      <c r="BH376" s="223">
        <f>IF(N376="sníž. přenesená",J376,0)</f>
        <v>0</v>
      </c>
      <c r="BI376" s="223">
        <f>IF(N376="nulová",J376,0)</f>
        <v>0</v>
      </c>
      <c r="BJ376" s="18" t="s">
        <v>85</v>
      </c>
      <c r="BK376" s="223">
        <f>ROUND(I376*H376,2)</f>
        <v>0</v>
      </c>
      <c r="BL376" s="18" t="s">
        <v>227</v>
      </c>
      <c r="BM376" s="222" t="s">
        <v>612</v>
      </c>
    </row>
    <row r="377" spans="1:65" s="2" customFormat="1" ht="19.8" customHeight="1">
      <c r="A377" s="35"/>
      <c r="B377" s="36"/>
      <c r="C377" s="210" t="s">
        <v>613</v>
      </c>
      <c r="D377" s="210" t="s">
        <v>147</v>
      </c>
      <c r="E377" s="211" t="s">
        <v>614</v>
      </c>
      <c r="F377" s="212" t="s">
        <v>615</v>
      </c>
      <c r="G377" s="213" t="s">
        <v>171</v>
      </c>
      <c r="H377" s="214">
        <v>420</v>
      </c>
      <c r="I377" s="215"/>
      <c r="J377" s="216">
        <f>ROUND(I377*H377,2)</f>
        <v>0</v>
      </c>
      <c r="K377" s="217"/>
      <c r="L377" s="40"/>
      <c r="M377" s="218" t="s">
        <v>1</v>
      </c>
      <c r="N377" s="219" t="s">
        <v>42</v>
      </c>
      <c r="O377" s="72"/>
      <c r="P377" s="220">
        <f>O377*H377</f>
        <v>0</v>
      </c>
      <c r="Q377" s="220">
        <v>0</v>
      </c>
      <c r="R377" s="220">
        <f>Q377*H377</f>
        <v>0</v>
      </c>
      <c r="S377" s="220">
        <v>0</v>
      </c>
      <c r="T377" s="221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22" t="s">
        <v>227</v>
      </c>
      <c r="AT377" s="222" t="s">
        <v>147</v>
      </c>
      <c r="AU377" s="222" t="s">
        <v>87</v>
      </c>
      <c r="AY377" s="18" t="s">
        <v>145</v>
      </c>
      <c r="BE377" s="223">
        <f>IF(N377="základní",J377,0)</f>
        <v>0</v>
      </c>
      <c r="BF377" s="223">
        <f>IF(N377="snížená",J377,0)</f>
        <v>0</v>
      </c>
      <c r="BG377" s="223">
        <f>IF(N377="zákl. přenesená",J377,0)</f>
        <v>0</v>
      </c>
      <c r="BH377" s="223">
        <f>IF(N377="sníž. přenesená",J377,0)</f>
        <v>0</v>
      </c>
      <c r="BI377" s="223">
        <f>IF(N377="nulová",J377,0)</f>
        <v>0</v>
      </c>
      <c r="BJ377" s="18" t="s">
        <v>85</v>
      </c>
      <c r="BK377" s="223">
        <f>ROUND(I377*H377,2)</f>
        <v>0</v>
      </c>
      <c r="BL377" s="18" t="s">
        <v>227</v>
      </c>
      <c r="BM377" s="222" t="s">
        <v>616</v>
      </c>
    </row>
    <row r="378" spans="1:65" s="2" customFormat="1" ht="19.8" customHeight="1">
      <c r="A378" s="35"/>
      <c r="B378" s="36"/>
      <c r="C378" s="210" t="s">
        <v>617</v>
      </c>
      <c r="D378" s="210" t="s">
        <v>147</v>
      </c>
      <c r="E378" s="211" t="s">
        <v>618</v>
      </c>
      <c r="F378" s="212" t="s">
        <v>619</v>
      </c>
      <c r="G378" s="213" t="s">
        <v>397</v>
      </c>
      <c r="H378" s="214">
        <v>1.4570000000000001</v>
      </c>
      <c r="I378" s="215"/>
      <c r="J378" s="216">
        <f>ROUND(I378*H378,2)</f>
        <v>0</v>
      </c>
      <c r="K378" s="217"/>
      <c r="L378" s="40"/>
      <c r="M378" s="218" t="s">
        <v>1</v>
      </c>
      <c r="N378" s="219" t="s">
        <v>42</v>
      </c>
      <c r="O378" s="72"/>
      <c r="P378" s="220">
        <f>O378*H378</f>
        <v>0</v>
      </c>
      <c r="Q378" s="220">
        <v>0</v>
      </c>
      <c r="R378" s="220">
        <f>Q378*H378</f>
        <v>0</v>
      </c>
      <c r="S378" s="220">
        <v>0</v>
      </c>
      <c r="T378" s="221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22" t="s">
        <v>227</v>
      </c>
      <c r="AT378" s="222" t="s">
        <v>147</v>
      </c>
      <c r="AU378" s="222" t="s">
        <v>87</v>
      </c>
      <c r="AY378" s="18" t="s">
        <v>145</v>
      </c>
      <c r="BE378" s="223">
        <f>IF(N378="základní",J378,0)</f>
        <v>0</v>
      </c>
      <c r="BF378" s="223">
        <f>IF(N378="snížená",J378,0)</f>
        <v>0</v>
      </c>
      <c r="BG378" s="223">
        <f>IF(N378="zákl. přenesená",J378,0)</f>
        <v>0</v>
      </c>
      <c r="BH378" s="223">
        <f>IF(N378="sníž. přenesená",J378,0)</f>
        <v>0</v>
      </c>
      <c r="BI378" s="223">
        <f>IF(N378="nulová",J378,0)</f>
        <v>0</v>
      </c>
      <c r="BJ378" s="18" t="s">
        <v>85</v>
      </c>
      <c r="BK378" s="223">
        <f>ROUND(I378*H378,2)</f>
        <v>0</v>
      </c>
      <c r="BL378" s="18" t="s">
        <v>227</v>
      </c>
      <c r="BM378" s="222" t="s">
        <v>620</v>
      </c>
    </row>
    <row r="379" spans="1:65" s="12" customFormat="1" ht="22.8" customHeight="1">
      <c r="B379" s="194"/>
      <c r="C379" s="195"/>
      <c r="D379" s="196" t="s">
        <v>76</v>
      </c>
      <c r="E379" s="208" t="s">
        <v>621</v>
      </c>
      <c r="F379" s="208" t="s">
        <v>622</v>
      </c>
      <c r="G379" s="195"/>
      <c r="H379" s="195"/>
      <c r="I379" s="198"/>
      <c r="J379" s="209">
        <f>BK379</f>
        <v>0</v>
      </c>
      <c r="K379" s="195"/>
      <c r="L379" s="200"/>
      <c r="M379" s="201"/>
      <c r="N379" s="202"/>
      <c r="O379" s="202"/>
      <c r="P379" s="203">
        <f>SUM(P380:P402)</f>
        <v>0</v>
      </c>
      <c r="Q379" s="202"/>
      <c r="R379" s="203">
        <f>SUM(R380:R402)</f>
        <v>2.7609756000000001</v>
      </c>
      <c r="S379" s="202"/>
      <c r="T379" s="204">
        <f>SUM(T380:T402)</f>
        <v>0</v>
      </c>
      <c r="AR379" s="205" t="s">
        <v>87</v>
      </c>
      <c r="AT379" s="206" t="s">
        <v>76</v>
      </c>
      <c r="AU379" s="206" t="s">
        <v>85</v>
      </c>
      <c r="AY379" s="205" t="s">
        <v>145</v>
      </c>
      <c r="BK379" s="207">
        <f>SUM(BK380:BK402)</f>
        <v>0</v>
      </c>
    </row>
    <row r="380" spans="1:65" s="2" customFormat="1" ht="30" customHeight="1">
      <c r="A380" s="35"/>
      <c r="B380" s="36"/>
      <c r="C380" s="210" t="s">
        <v>623</v>
      </c>
      <c r="D380" s="210" t="s">
        <v>147</v>
      </c>
      <c r="E380" s="211" t="s">
        <v>624</v>
      </c>
      <c r="F380" s="212" t="s">
        <v>625</v>
      </c>
      <c r="G380" s="213" t="s">
        <v>160</v>
      </c>
      <c r="H380" s="214">
        <v>135</v>
      </c>
      <c r="I380" s="215"/>
      <c r="J380" s="216">
        <f>ROUND(I380*H380,2)</f>
        <v>0</v>
      </c>
      <c r="K380" s="217"/>
      <c r="L380" s="40"/>
      <c r="M380" s="218" t="s">
        <v>1</v>
      </c>
      <c r="N380" s="219" t="s">
        <v>42</v>
      </c>
      <c r="O380" s="72"/>
      <c r="P380" s="220">
        <f>O380*H380</f>
        <v>0</v>
      </c>
      <c r="Q380" s="220">
        <v>5.1999999999999998E-3</v>
      </c>
      <c r="R380" s="220">
        <f>Q380*H380</f>
        <v>0.70199999999999996</v>
      </c>
      <c r="S380" s="220">
        <v>0</v>
      </c>
      <c r="T380" s="221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22" t="s">
        <v>227</v>
      </c>
      <c r="AT380" s="222" t="s">
        <v>147</v>
      </c>
      <c r="AU380" s="222" t="s">
        <v>87</v>
      </c>
      <c r="AY380" s="18" t="s">
        <v>145</v>
      </c>
      <c r="BE380" s="223">
        <f>IF(N380="základní",J380,0)</f>
        <v>0</v>
      </c>
      <c r="BF380" s="223">
        <f>IF(N380="snížená",J380,0)</f>
        <v>0</v>
      </c>
      <c r="BG380" s="223">
        <f>IF(N380="zákl. přenesená",J380,0)</f>
        <v>0</v>
      </c>
      <c r="BH380" s="223">
        <f>IF(N380="sníž. přenesená",J380,0)</f>
        <v>0</v>
      </c>
      <c r="BI380" s="223">
        <f>IF(N380="nulová",J380,0)</f>
        <v>0</v>
      </c>
      <c r="BJ380" s="18" t="s">
        <v>85</v>
      </c>
      <c r="BK380" s="223">
        <f>ROUND(I380*H380,2)</f>
        <v>0</v>
      </c>
      <c r="BL380" s="18" t="s">
        <v>227</v>
      </c>
      <c r="BM380" s="222" t="s">
        <v>626</v>
      </c>
    </row>
    <row r="381" spans="1:65" s="13" customFormat="1" ht="10.199999999999999">
      <c r="B381" s="224"/>
      <c r="C381" s="225"/>
      <c r="D381" s="226" t="s">
        <v>153</v>
      </c>
      <c r="E381" s="227" t="s">
        <v>1</v>
      </c>
      <c r="F381" s="228" t="s">
        <v>195</v>
      </c>
      <c r="G381" s="225"/>
      <c r="H381" s="227" t="s">
        <v>1</v>
      </c>
      <c r="I381" s="229"/>
      <c r="J381" s="225"/>
      <c r="K381" s="225"/>
      <c r="L381" s="230"/>
      <c r="M381" s="231"/>
      <c r="N381" s="232"/>
      <c r="O381" s="232"/>
      <c r="P381" s="232"/>
      <c r="Q381" s="232"/>
      <c r="R381" s="232"/>
      <c r="S381" s="232"/>
      <c r="T381" s="233"/>
      <c r="AT381" s="234" t="s">
        <v>153</v>
      </c>
      <c r="AU381" s="234" t="s">
        <v>87</v>
      </c>
      <c r="AV381" s="13" t="s">
        <v>85</v>
      </c>
      <c r="AW381" s="13" t="s">
        <v>32</v>
      </c>
      <c r="AX381" s="13" t="s">
        <v>77</v>
      </c>
      <c r="AY381" s="234" t="s">
        <v>145</v>
      </c>
    </row>
    <row r="382" spans="1:65" s="13" customFormat="1" ht="10.199999999999999">
      <c r="B382" s="224"/>
      <c r="C382" s="225"/>
      <c r="D382" s="226" t="s">
        <v>153</v>
      </c>
      <c r="E382" s="227" t="s">
        <v>1</v>
      </c>
      <c r="F382" s="228" t="s">
        <v>196</v>
      </c>
      <c r="G382" s="225"/>
      <c r="H382" s="227" t="s">
        <v>1</v>
      </c>
      <c r="I382" s="229"/>
      <c r="J382" s="225"/>
      <c r="K382" s="225"/>
      <c r="L382" s="230"/>
      <c r="M382" s="231"/>
      <c r="N382" s="232"/>
      <c r="O382" s="232"/>
      <c r="P382" s="232"/>
      <c r="Q382" s="232"/>
      <c r="R382" s="232"/>
      <c r="S382" s="232"/>
      <c r="T382" s="233"/>
      <c r="AT382" s="234" t="s">
        <v>153</v>
      </c>
      <c r="AU382" s="234" t="s">
        <v>87</v>
      </c>
      <c r="AV382" s="13" t="s">
        <v>85</v>
      </c>
      <c r="AW382" s="13" t="s">
        <v>32</v>
      </c>
      <c r="AX382" s="13" t="s">
        <v>77</v>
      </c>
      <c r="AY382" s="234" t="s">
        <v>145</v>
      </c>
    </row>
    <row r="383" spans="1:65" s="13" customFormat="1" ht="10.199999999999999">
      <c r="B383" s="224"/>
      <c r="C383" s="225"/>
      <c r="D383" s="226" t="s">
        <v>153</v>
      </c>
      <c r="E383" s="227" t="s">
        <v>1</v>
      </c>
      <c r="F383" s="228" t="s">
        <v>197</v>
      </c>
      <c r="G383" s="225"/>
      <c r="H383" s="227" t="s">
        <v>1</v>
      </c>
      <c r="I383" s="229"/>
      <c r="J383" s="225"/>
      <c r="K383" s="225"/>
      <c r="L383" s="230"/>
      <c r="M383" s="231"/>
      <c r="N383" s="232"/>
      <c r="O383" s="232"/>
      <c r="P383" s="232"/>
      <c r="Q383" s="232"/>
      <c r="R383" s="232"/>
      <c r="S383" s="232"/>
      <c r="T383" s="233"/>
      <c r="AT383" s="234" t="s">
        <v>153</v>
      </c>
      <c r="AU383" s="234" t="s">
        <v>87</v>
      </c>
      <c r="AV383" s="13" t="s">
        <v>85</v>
      </c>
      <c r="AW383" s="13" t="s">
        <v>32</v>
      </c>
      <c r="AX383" s="13" t="s">
        <v>77</v>
      </c>
      <c r="AY383" s="234" t="s">
        <v>145</v>
      </c>
    </row>
    <row r="384" spans="1:65" s="13" customFormat="1" ht="10.199999999999999">
      <c r="B384" s="224"/>
      <c r="C384" s="225"/>
      <c r="D384" s="226" t="s">
        <v>153</v>
      </c>
      <c r="E384" s="227" t="s">
        <v>1</v>
      </c>
      <c r="F384" s="228" t="s">
        <v>627</v>
      </c>
      <c r="G384" s="225"/>
      <c r="H384" s="227" t="s">
        <v>1</v>
      </c>
      <c r="I384" s="229"/>
      <c r="J384" s="225"/>
      <c r="K384" s="225"/>
      <c r="L384" s="230"/>
      <c r="M384" s="231"/>
      <c r="N384" s="232"/>
      <c r="O384" s="232"/>
      <c r="P384" s="232"/>
      <c r="Q384" s="232"/>
      <c r="R384" s="232"/>
      <c r="S384" s="232"/>
      <c r="T384" s="233"/>
      <c r="AT384" s="234" t="s">
        <v>153</v>
      </c>
      <c r="AU384" s="234" t="s">
        <v>87</v>
      </c>
      <c r="AV384" s="13" t="s">
        <v>85</v>
      </c>
      <c r="AW384" s="13" t="s">
        <v>32</v>
      </c>
      <c r="AX384" s="13" t="s">
        <v>77</v>
      </c>
      <c r="AY384" s="234" t="s">
        <v>145</v>
      </c>
    </row>
    <row r="385" spans="1:65" s="13" customFormat="1" ht="10.199999999999999">
      <c r="B385" s="224"/>
      <c r="C385" s="225"/>
      <c r="D385" s="226" t="s">
        <v>153</v>
      </c>
      <c r="E385" s="227" t="s">
        <v>1</v>
      </c>
      <c r="F385" s="228" t="s">
        <v>368</v>
      </c>
      <c r="G385" s="225"/>
      <c r="H385" s="227" t="s">
        <v>1</v>
      </c>
      <c r="I385" s="229"/>
      <c r="J385" s="225"/>
      <c r="K385" s="225"/>
      <c r="L385" s="230"/>
      <c r="M385" s="231"/>
      <c r="N385" s="232"/>
      <c r="O385" s="232"/>
      <c r="P385" s="232"/>
      <c r="Q385" s="232"/>
      <c r="R385" s="232"/>
      <c r="S385" s="232"/>
      <c r="T385" s="233"/>
      <c r="AT385" s="234" t="s">
        <v>153</v>
      </c>
      <c r="AU385" s="234" t="s">
        <v>87</v>
      </c>
      <c r="AV385" s="13" t="s">
        <v>85</v>
      </c>
      <c r="AW385" s="13" t="s">
        <v>32</v>
      </c>
      <c r="AX385" s="13" t="s">
        <v>77</v>
      </c>
      <c r="AY385" s="234" t="s">
        <v>145</v>
      </c>
    </row>
    <row r="386" spans="1:65" s="14" customFormat="1" ht="10.199999999999999">
      <c r="B386" s="235"/>
      <c r="C386" s="236"/>
      <c r="D386" s="226" t="s">
        <v>153</v>
      </c>
      <c r="E386" s="237" t="s">
        <v>1</v>
      </c>
      <c r="F386" s="238" t="s">
        <v>369</v>
      </c>
      <c r="G386" s="236"/>
      <c r="H386" s="239">
        <v>8.1999999999999993</v>
      </c>
      <c r="I386" s="240"/>
      <c r="J386" s="236"/>
      <c r="K386" s="236"/>
      <c r="L386" s="241"/>
      <c r="M386" s="242"/>
      <c r="N386" s="243"/>
      <c r="O386" s="243"/>
      <c r="P386" s="243"/>
      <c r="Q386" s="243"/>
      <c r="R386" s="243"/>
      <c r="S386" s="243"/>
      <c r="T386" s="244"/>
      <c r="AT386" s="245" t="s">
        <v>153</v>
      </c>
      <c r="AU386" s="245" t="s">
        <v>87</v>
      </c>
      <c r="AV386" s="14" t="s">
        <v>87</v>
      </c>
      <c r="AW386" s="14" t="s">
        <v>32</v>
      </c>
      <c r="AX386" s="14" t="s">
        <v>77</v>
      </c>
      <c r="AY386" s="245" t="s">
        <v>145</v>
      </c>
    </row>
    <row r="387" spans="1:65" s="13" customFormat="1" ht="10.199999999999999">
      <c r="B387" s="224"/>
      <c r="C387" s="225"/>
      <c r="D387" s="226" t="s">
        <v>153</v>
      </c>
      <c r="E387" s="227" t="s">
        <v>1</v>
      </c>
      <c r="F387" s="228" t="s">
        <v>370</v>
      </c>
      <c r="G387" s="225"/>
      <c r="H387" s="227" t="s">
        <v>1</v>
      </c>
      <c r="I387" s="229"/>
      <c r="J387" s="225"/>
      <c r="K387" s="225"/>
      <c r="L387" s="230"/>
      <c r="M387" s="231"/>
      <c r="N387" s="232"/>
      <c r="O387" s="232"/>
      <c r="P387" s="232"/>
      <c r="Q387" s="232"/>
      <c r="R387" s="232"/>
      <c r="S387" s="232"/>
      <c r="T387" s="233"/>
      <c r="AT387" s="234" t="s">
        <v>153</v>
      </c>
      <c r="AU387" s="234" t="s">
        <v>87</v>
      </c>
      <c r="AV387" s="13" t="s">
        <v>85</v>
      </c>
      <c r="AW387" s="13" t="s">
        <v>32</v>
      </c>
      <c r="AX387" s="13" t="s">
        <v>77</v>
      </c>
      <c r="AY387" s="234" t="s">
        <v>145</v>
      </c>
    </row>
    <row r="388" spans="1:65" s="14" customFormat="1" ht="20.399999999999999">
      <c r="B388" s="235"/>
      <c r="C388" s="236"/>
      <c r="D388" s="226" t="s">
        <v>153</v>
      </c>
      <c r="E388" s="237" t="s">
        <v>1</v>
      </c>
      <c r="F388" s="238" t="s">
        <v>628</v>
      </c>
      <c r="G388" s="236"/>
      <c r="H388" s="239">
        <v>83.79</v>
      </c>
      <c r="I388" s="240"/>
      <c r="J388" s="236"/>
      <c r="K388" s="236"/>
      <c r="L388" s="241"/>
      <c r="M388" s="242"/>
      <c r="N388" s="243"/>
      <c r="O388" s="243"/>
      <c r="P388" s="243"/>
      <c r="Q388" s="243"/>
      <c r="R388" s="243"/>
      <c r="S388" s="243"/>
      <c r="T388" s="244"/>
      <c r="AT388" s="245" t="s">
        <v>153</v>
      </c>
      <c r="AU388" s="245" t="s">
        <v>87</v>
      </c>
      <c r="AV388" s="14" t="s">
        <v>87</v>
      </c>
      <c r="AW388" s="14" t="s">
        <v>32</v>
      </c>
      <c r="AX388" s="14" t="s">
        <v>77</v>
      </c>
      <c r="AY388" s="245" t="s">
        <v>145</v>
      </c>
    </row>
    <row r="389" spans="1:65" s="14" customFormat="1" ht="10.199999999999999">
      <c r="B389" s="235"/>
      <c r="C389" s="236"/>
      <c r="D389" s="226" t="s">
        <v>153</v>
      </c>
      <c r="E389" s="237" t="s">
        <v>1</v>
      </c>
      <c r="F389" s="238" t="s">
        <v>372</v>
      </c>
      <c r="G389" s="236"/>
      <c r="H389" s="239">
        <v>28.3</v>
      </c>
      <c r="I389" s="240"/>
      <c r="J389" s="236"/>
      <c r="K389" s="236"/>
      <c r="L389" s="241"/>
      <c r="M389" s="242"/>
      <c r="N389" s="243"/>
      <c r="O389" s="243"/>
      <c r="P389" s="243"/>
      <c r="Q389" s="243"/>
      <c r="R389" s="243"/>
      <c r="S389" s="243"/>
      <c r="T389" s="244"/>
      <c r="AT389" s="245" t="s">
        <v>153</v>
      </c>
      <c r="AU389" s="245" t="s">
        <v>87</v>
      </c>
      <c r="AV389" s="14" t="s">
        <v>87</v>
      </c>
      <c r="AW389" s="14" t="s">
        <v>32</v>
      </c>
      <c r="AX389" s="14" t="s">
        <v>77</v>
      </c>
      <c r="AY389" s="245" t="s">
        <v>145</v>
      </c>
    </row>
    <row r="390" spans="1:65" s="14" customFormat="1" ht="10.199999999999999">
      <c r="B390" s="235"/>
      <c r="C390" s="236"/>
      <c r="D390" s="226" t="s">
        <v>153</v>
      </c>
      <c r="E390" s="237" t="s">
        <v>1</v>
      </c>
      <c r="F390" s="238" t="s">
        <v>629</v>
      </c>
      <c r="G390" s="236"/>
      <c r="H390" s="239">
        <v>14.71</v>
      </c>
      <c r="I390" s="240"/>
      <c r="J390" s="236"/>
      <c r="K390" s="236"/>
      <c r="L390" s="241"/>
      <c r="M390" s="242"/>
      <c r="N390" s="243"/>
      <c r="O390" s="243"/>
      <c r="P390" s="243"/>
      <c r="Q390" s="243"/>
      <c r="R390" s="243"/>
      <c r="S390" s="243"/>
      <c r="T390" s="244"/>
      <c r="AT390" s="245" t="s">
        <v>153</v>
      </c>
      <c r="AU390" s="245" t="s">
        <v>87</v>
      </c>
      <c r="AV390" s="14" t="s">
        <v>87</v>
      </c>
      <c r="AW390" s="14" t="s">
        <v>32</v>
      </c>
      <c r="AX390" s="14" t="s">
        <v>77</v>
      </c>
      <c r="AY390" s="245" t="s">
        <v>145</v>
      </c>
    </row>
    <row r="391" spans="1:65" s="15" customFormat="1" ht="10.199999999999999">
      <c r="B391" s="246"/>
      <c r="C391" s="247"/>
      <c r="D391" s="226" t="s">
        <v>153</v>
      </c>
      <c r="E391" s="248" t="s">
        <v>1</v>
      </c>
      <c r="F391" s="249" t="s">
        <v>157</v>
      </c>
      <c r="G391" s="247"/>
      <c r="H391" s="250">
        <v>135</v>
      </c>
      <c r="I391" s="251"/>
      <c r="J391" s="247"/>
      <c r="K391" s="247"/>
      <c r="L391" s="252"/>
      <c r="M391" s="253"/>
      <c r="N391" s="254"/>
      <c r="O391" s="254"/>
      <c r="P391" s="254"/>
      <c r="Q391" s="254"/>
      <c r="R391" s="254"/>
      <c r="S391" s="254"/>
      <c r="T391" s="255"/>
      <c r="AT391" s="256" t="s">
        <v>153</v>
      </c>
      <c r="AU391" s="256" t="s">
        <v>87</v>
      </c>
      <c r="AV391" s="15" t="s">
        <v>151</v>
      </c>
      <c r="AW391" s="15" t="s">
        <v>32</v>
      </c>
      <c r="AX391" s="15" t="s">
        <v>85</v>
      </c>
      <c r="AY391" s="256" t="s">
        <v>145</v>
      </c>
    </row>
    <row r="392" spans="1:65" s="2" customFormat="1" ht="14.4" customHeight="1">
      <c r="A392" s="35"/>
      <c r="B392" s="36"/>
      <c r="C392" s="257" t="s">
        <v>630</v>
      </c>
      <c r="D392" s="257" t="s">
        <v>262</v>
      </c>
      <c r="E392" s="258" t="s">
        <v>631</v>
      </c>
      <c r="F392" s="259" t="s">
        <v>632</v>
      </c>
      <c r="G392" s="260" t="s">
        <v>160</v>
      </c>
      <c r="H392" s="261">
        <v>159.45599999999999</v>
      </c>
      <c r="I392" s="262"/>
      <c r="J392" s="263">
        <f>ROUND(I392*H392,2)</f>
        <v>0</v>
      </c>
      <c r="K392" s="264"/>
      <c r="L392" s="265"/>
      <c r="M392" s="266" t="s">
        <v>1</v>
      </c>
      <c r="N392" s="267" t="s">
        <v>42</v>
      </c>
      <c r="O392" s="72"/>
      <c r="P392" s="220">
        <f>O392*H392</f>
        <v>0</v>
      </c>
      <c r="Q392" s="220">
        <v>1.26E-2</v>
      </c>
      <c r="R392" s="220">
        <f>Q392*H392</f>
        <v>2.0091456000000001</v>
      </c>
      <c r="S392" s="220">
        <v>0</v>
      </c>
      <c r="T392" s="221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22" t="s">
        <v>309</v>
      </c>
      <c r="AT392" s="222" t="s">
        <v>262</v>
      </c>
      <c r="AU392" s="222" t="s">
        <v>87</v>
      </c>
      <c r="AY392" s="18" t="s">
        <v>145</v>
      </c>
      <c r="BE392" s="223">
        <f>IF(N392="základní",J392,0)</f>
        <v>0</v>
      </c>
      <c r="BF392" s="223">
        <f>IF(N392="snížená",J392,0)</f>
        <v>0</v>
      </c>
      <c r="BG392" s="223">
        <f>IF(N392="zákl. přenesená",J392,0)</f>
        <v>0</v>
      </c>
      <c r="BH392" s="223">
        <f>IF(N392="sníž. přenesená",J392,0)</f>
        <v>0</v>
      </c>
      <c r="BI392" s="223">
        <f>IF(N392="nulová",J392,0)</f>
        <v>0</v>
      </c>
      <c r="BJ392" s="18" t="s">
        <v>85</v>
      </c>
      <c r="BK392" s="223">
        <f>ROUND(I392*H392,2)</f>
        <v>0</v>
      </c>
      <c r="BL392" s="18" t="s">
        <v>227</v>
      </c>
      <c r="BM392" s="222" t="s">
        <v>633</v>
      </c>
    </row>
    <row r="393" spans="1:65" s="14" customFormat="1" ht="10.199999999999999">
      <c r="B393" s="235"/>
      <c r="C393" s="236"/>
      <c r="D393" s="226" t="s">
        <v>153</v>
      </c>
      <c r="E393" s="237" t="s">
        <v>1</v>
      </c>
      <c r="F393" s="238" t="s">
        <v>634</v>
      </c>
      <c r="G393" s="236"/>
      <c r="H393" s="239">
        <v>144.96</v>
      </c>
      <c r="I393" s="240"/>
      <c r="J393" s="236"/>
      <c r="K393" s="236"/>
      <c r="L393" s="241"/>
      <c r="M393" s="242"/>
      <c r="N393" s="243"/>
      <c r="O393" s="243"/>
      <c r="P393" s="243"/>
      <c r="Q393" s="243"/>
      <c r="R393" s="243"/>
      <c r="S393" s="243"/>
      <c r="T393" s="244"/>
      <c r="AT393" s="245" t="s">
        <v>153</v>
      </c>
      <c r="AU393" s="245" t="s">
        <v>87</v>
      </c>
      <c r="AV393" s="14" t="s">
        <v>87</v>
      </c>
      <c r="AW393" s="14" t="s">
        <v>32</v>
      </c>
      <c r="AX393" s="14" t="s">
        <v>85</v>
      </c>
      <c r="AY393" s="245" t="s">
        <v>145</v>
      </c>
    </row>
    <row r="394" spans="1:65" s="14" customFormat="1" ht="10.199999999999999">
      <c r="B394" s="235"/>
      <c r="C394" s="236"/>
      <c r="D394" s="226" t="s">
        <v>153</v>
      </c>
      <c r="E394" s="236"/>
      <c r="F394" s="238" t="s">
        <v>635</v>
      </c>
      <c r="G394" s="236"/>
      <c r="H394" s="239">
        <v>159.45599999999999</v>
      </c>
      <c r="I394" s="240"/>
      <c r="J394" s="236"/>
      <c r="K394" s="236"/>
      <c r="L394" s="241"/>
      <c r="M394" s="242"/>
      <c r="N394" s="243"/>
      <c r="O394" s="243"/>
      <c r="P394" s="243"/>
      <c r="Q394" s="243"/>
      <c r="R394" s="243"/>
      <c r="S394" s="243"/>
      <c r="T394" s="244"/>
      <c r="AT394" s="245" t="s">
        <v>153</v>
      </c>
      <c r="AU394" s="245" t="s">
        <v>87</v>
      </c>
      <c r="AV394" s="14" t="s">
        <v>87</v>
      </c>
      <c r="AW394" s="14" t="s">
        <v>4</v>
      </c>
      <c r="AX394" s="14" t="s">
        <v>85</v>
      </c>
      <c r="AY394" s="245" t="s">
        <v>145</v>
      </c>
    </row>
    <row r="395" spans="1:65" s="2" customFormat="1" ht="19.8" customHeight="1">
      <c r="A395" s="35"/>
      <c r="B395" s="36"/>
      <c r="C395" s="210" t="s">
        <v>636</v>
      </c>
      <c r="D395" s="210" t="s">
        <v>147</v>
      </c>
      <c r="E395" s="211" t="s">
        <v>637</v>
      </c>
      <c r="F395" s="212" t="s">
        <v>638</v>
      </c>
      <c r="G395" s="213" t="s">
        <v>160</v>
      </c>
      <c r="H395" s="214">
        <v>8.1999999999999993</v>
      </c>
      <c r="I395" s="215"/>
      <c r="J395" s="216">
        <f>ROUND(I395*H395,2)</f>
        <v>0</v>
      </c>
      <c r="K395" s="217"/>
      <c r="L395" s="40"/>
      <c r="M395" s="218" t="s">
        <v>1</v>
      </c>
      <c r="N395" s="219" t="s">
        <v>42</v>
      </c>
      <c r="O395" s="72"/>
      <c r="P395" s="220">
        <f>O395*H395</f>
        <v>0</v>
      </c>
      <c r="Q395" s="220">
        <v>0</v>
      </c>
      <c r="R395" s="220">
        <f>Q395*H395</f>
        <v>0</v>
      </c>
      <c r="S395" s="220">
        <v>0</v>
      </c>
      <c r="T395" s="221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22" t="s">
        <v>227</v>
      </c>
      <c r="AT395" s="222" t="s">
        <v>147</v>
      </c>
      <c r="AU395" s="222" t="s">
        <v>87</v>
      </c>
      <c r="AY395" s="18" t="s">
        <v>145</v>
      </c>
      <c r="BE395" s="223">
        <f>IF(N395="základní",J395,0)</f>
        <v>0</v>
      </c>
      <c r="BF395" s="223">
        <f>IF(N395="snížená",J395,0)</f>
        <v>0</v>
      </c>
      <c r="BG395" s="223">
        <f>IF(N395="zákl. přenesená",J395,0)</f>
        <v>0</v>
      </c>
      <c r="BH395" s="223">
        <f>IF(N395="sníž. přenesená",J395,0)</f>
        <v>0</v>
      </c>
      <c r="BI395" s="223">
        <f>IF(N395="nulová",J395,0)</f>
        <v>0</v>
      </c>
      <c r="BJ395" s="18" t="s">
        <v>85</v>
      </c>
      <c r="BK395" s="223">
        <f>ROUND(I395*H395,2)</f>
        <v>0</v>
      </c>
      <c r="BL395" s="18" t="s">
        <v>227</v>
      </c>
      <c r="BM395" s="222" t="s">
        <v>639</v>
      </c>
    </row>
    <row r="396" spans="1:65" s="2" customFormat="1" ht="30" customHeight="1">
      <c r="A396" s="35"/>
      <c r="B396" s="36"/>
      <c r="C396" s="210" t="s">
        <v>640</v>
      </c>
      <c r="D396" s="210" t="s">
        <v>147</v>
      </c>
      <c r="E396" s="211" t="s">
        <v>641</v>
      </c>
      <c r="F396" s="212" t="s">
        <v>642</v>
      </c>
      <c r="G396" s="213" t="s">
        <v>160</v>
      </c>
      <c r="H396" s="214">
        <v>145</v>
      </c>
      <c r="I396" s="215"/>
      <c r="J396" s="216">
        <f>ROUND(I396*H396,2)</f>
        <v>0</v>
      </c>
      <c r="K396" s="217"/>
      <c r="L396" s="40"/>
      <c r="M396" s="218" t="s">
        <v>1</v>
      </c>
      <c r="N396" s="219" t="s">
        <v>42</v>
      </c>
      <c r="O396" s="72"/>
      <c r="P396" s="220">
        <f>O396*H396</f>
        <v>0</v>
      </c>
      <c r="Q396" s="220">
        <v>0</v>
      </c>
      <c r="R396" s="220">
        <f>Q396*H396</f>
        <v>0</v>
      </c>
      <c r="S396" s="220">
        <v>0</v>
      </c>
      <c r="T396" s="221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22" t="s">
        <v>227</v>
      </c>
      <c r="AT396" s="222" t="s">
        <v>147</v>
      </c>
      <c r="AU396" s="222" t="s">
        <v>87</v>
      </c>
      <c r="AY396" s="18" t="s">
        <v>145</v>
      </c>
      <c r="BE396" s="223">
        <f>IF(N396="základní",J396,0)</f>
        <v>0</v>
      </c>
      <c r="BF396" s="223">
        <f>IF(N396="snížená",J396,0)</f>
        <v>0</v>
      </c>
      <c r="BG396" s="223">
        <f>IF(N396="zákl. přenesená",J396,0)</f>
        <v>0</v>
      </c>
      <c r="BH396" s="223">
        <f>IF(N396="sníž. přenesená",J396,0)</f>
        <v>0</v>
      </c>
      <c r="BI396" s="223">
        <f>IF(N396="nulová",J396,0)</f>
        <v>0</v>
      </c>
      <c r="BJ396" s="18" t="s">
        <v>85</v>
      </c>
      <c r="BK396" s="223">
        <f>ROUND(I396*H396,2)</f>
        <v>0</v>
      </c>
      <c r="BL396" s="18" t="s">
        <v>227</v>
      </c>
      <c r="BM396" s="222" t="s">
        <v>643</v>
      </c>
    </row>
    <row r="397" spans="1:65" s="2" customFormat="1" ht="14.4" customHeight="1">
      <c r="A397" s="35"/>
      <c r="B397" s="36"/>
      <c r="C397" s="210" t="s">
        <v>644</v>
      </c>
      <c r="D397" s="210" t="s">
        <v>147</v>
      </c>
      <c r="E397" s="211" t="s">
        <v>645</v>
      </c>
      <c r="F397" s="212" t="s">
        <v>646</v>
      </c>
      <c r="G397" s="213" t="s">
        <v>323</v>
      </c>
      <c r="H397" s="214">
        <v>84</v>
      </c>
      <c r="I397" s="215"/>
      <c r="J397" s="216">
        <f>ROUND(I397*H397,2)</f>
        <v>0</v>
      </c>
      <c r="K397" s="217"/>
      <c r="L397" s="40"/>
      <c r="M397" s="218" t="s">
        <v>1</v>
      </c>
      <c r="N397" s="219" t="s">
        <v>42</v>
      </c>
      <c r="O397" s="72"/>
      <c r="P397" s="220">
        <f>O397*H397</f>
        <v>0</v>
      </c>
      <c r="Q397" s="220">
        <v>3.0000000000000001E-5</v>
      </c>
      <c r="R397" s="220">
        <f>Q397*H397</f>
        <v>2.5200000000000001E-3</v>
      </c>
      <c r="S397" s="220">
        <v>0</v>
      </c>
      <c r="T397" s="221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22" t="s">
        <v>227</v>
      </c>
      <c r="AT397" s="222" t="s">
        <v>147</v>
      </c>
      <c r="AU397" s="222" t="s">
        <v>87</v>
      </c>
      <c r="AY397" s="18" t="s">
        <v>145</v>
      </c>
      <c r="BE397" s="223">
        <f>IF(N397="základní",J397,0)</f>
        <v>0</v>
      </c>
      <c r="BF397" s="223">
        <f>IF(N397="snížená",J397,0)</f>
        <v>0</v>
      </c>
      <c r="BG397" s="223">
        <f>IF(N397="zákl. přenesená",J397,0)</f>
        <v>0</v>
      </c>
      <c r="BH397" s="223">
        <f>IF(N397="sníž. přenesená",J397,0)</f>
        <v>0</v>
      </c>
      <c r="BI397" s="223">
        <f>IF(N397="nulová",J397,0)</f>
        <v>0</v>
      </c>
      <c r="BJ397" s="18" t="s">
        <v>85</v>
      </c>
      <c r="BK397" s="223">
        <f>ROUND(I397*H397,2)</f>
        <v>0</v>
      </c>
      <c r="BL397" s="18" t="s">
        <v>227</v>
      </c>
      <c r="BM397" s="222" t="s">
        <v>647</v>
      </c>
    </row>
    <row r="398" spans="1:65" s="2" customFormat="1" ht="19.8" customHeight="1">
      <c r="A398" s="35"/>
      <c r="B398" s="36"/>
      <c r="C398" s="210" t="s">
        <v>648</v>
      </c>
      <c r="D398" s="210" t="s">
        <v>147</v>
      </c>
      <c r="E398" s="211" t="s">
        <v>649</v>
      </c>
      <c r="F398" s="212" t="s">
        <v>650</v>
      </c>
      <c r="G398" s="213" t="s">
        <v>171</v>
      </c>
      <c r="H398" s="214">
        <v>580</v>
      </c>
      <c r="I398" s="215"/>
      <c r="J398" s="216">
        <f>ROUND(I398*H398,2)</f>
        <v>0</v>
      </c>
      <c r="K398" s="217"/>
      <c r="L398" s="40"/>
      <c r="M398" s="218" t="s">
        <v>1</v>
      </c>
      <c r="N398" s="219" t="s">
        <v>42</v>
      </c>
      <c r="O398" s="72"/>
      <c r="P398" s="220">
        <f>O398*H398</f>
        <v>0</v>
      </c>
      <c r="Q398" s="220">
        <v>0</v>
      </c>
      <c r="R398" s="220">
        <f>Q398*H398</f>
        <v>0</v>
      </c>
      <c r="S398" s="220">
        <v>0</v>
      </c>
      <c r="T398" s="221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22" t="s">
        <v>227</v>
      </c>
      <c r="AT398" s="222" t="s">
        <v>147</v>
      </c>
      <c r="AU398" s="222" t="s">
        <v>87</v>
      </c>
      <c r="AY398" s="18" t="s">
        <v>145</v>
      </c>
      <c r="BE398" s="223">
        <f>IF(N398="základní",J398,0)</f>
        <v>0</v>
      </c>
      <c r="BF398" s="223">
        <f>IF(N398="snížená",J398,0)</f>
        <v>0</v>
      </c>
      <c r="BG398" s="223">
        <f>IF(N398="zákl. přenesená",J398,0)</f>
        <v>0</v>
      </c>
      <c r="BH398" s="223">
        <f>IF(N398="sníž. přenesená",J398,0)</f>
        <v>0</v>
      </c>
      <c r="BI398" s="223">
        <f>IF(N398="nulová",J398,0)</f>
        <v>0</v>
      </c>
      <c r="BJ398" s="18" t="s">
        <v>85</v>
      </c>
      <c r="BK398" s="223">
        <f>ROUND(I398*H398,2)</f>
        <v>0</v>
      </c>
      <c r="BL398" s="18" t="s">
        <v>227</v>
      </c>
      <c r="BM398" s="222" t="s">
        <v>651</v>
      </c>
    </row>
    <row r="399" spans="1:65" s="2" customFormat="1" ht="19.8" customHeight="1">
      <c r="A399" s="35"/>
      <c r="B399" s="36"/>
      <c r="C399" s="210" t="s">
        <v>652</v>
      </c>
      <c r="D399" s="210" t="s">
        <v>147</v>
      </c>
      <c r="E399" s="211" t="s">
        <v>653</v>
      </c>
      <c r="F399" s="212" t="s">
        <v>654</v>
      </c>
      <c r="G399" s="213" t="s">
        <v>323</v>
      </c>
      <c r="H399" s="214">
        <v>49.8</v>
      </c>
      <c r="I399" s="215"/>
      <c r="J399" s="216">
        <f>ROUND(I399*H399,2)</f>
        <v>0</v>
      </c>
      <c r="K399" s="217"/>
      <c r="L399" s="40"/>
      <c r="M399" s="218" t="s">
        <v>1</v>
      </c>
      <c r="N399" s="219" t="s">
        <v>42</v>
      </c>
      <c r="O399" s="72"/>
      <c r="P399" s="220">
        <f>O399*H399</f>
        <v>0</v>
      </c>
      <c r="Q399" s="220">
        <v>9.5E-4</v>
      </c>
      <c r="R399" s="220">
        <f>Q399*H399</f>
        <v>4.7309999999999998E-2</v>
      </c>
      <c r="S399" s="220">
        <v>0</v>
      </c>
      <c r="T399" s="221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22" t="s">
        <v>227</v>
      </c>
      <c r="AT399" s="222" t="s">
        <v>147</v>
      </c>
      <c r="AU399" s="222" t="s">
        <v>87</v>
      </c>
      <c r="AY399" s="18" t="s">
        <v>145</v>
      </c>
      <c r="BE399" s="223">
        <f>IF(N399="základní",J399,0)</f>
        <v>0</v>
      </c>
      <c r="BF399" s="223">
        <f>IF(N399="snížená",J399,0)</f>
        <v>0</v>
      </c>
      <c r="BG399" s="223">
        <f>IF(N399="zákl. přenesená",J399,0)</f>
        <v>0</v>
      </c>
      <c r="BH399" s="223">
        <f>IF(N399="sníž. přenesená",J399,0)</f>
        <v>0</v>
      </c>
      <c r="BI399" s="223">
        <f>IF(N399="nulová",J399,0)</f>
        <v>0</v>
      </c>
      <c r="BJ399" s="18" t="s">
        <v>85</v>
      </c>
      <c r="BK399" s="223">
        <f>ROUND(I399*H399,2)</f>
        <v>0</v>
      </c>
      <c r="BL399" s="18" t="s">
        <v>227</v>
      </c>
      <c r="BM399" s="222" t="s">
        <v>655</v>
      </c>
    </row>
    <row r="400" spans="1:65" s="14" customFormat="1" ht="10.199999999999999">
      <c r="B400" s="235"/>
      <c r="C400" s="236"/>
      <c r="D400" s="226" t="s">
        <v>153</v>
      </c>
      <c r="E400" s="237" t="s">
        <v>1</v>
      </c>
      <c r="F400" s="238" t="s">
        <v>656</v>
      </c>
      <c r="G400" s="236"/>
      <c r="H400" s="239">
        <v>49.8</v>
      </c>
      <c r="I400" s="240"/>
      <c r="J400" s="236"/>
      <c r="K400" s="236"/>
      <c r="L400" s="241"/>
      <c r="M400" s="242"/>
      <c r="N400" s="243"/>
      <c r="O400" s="243"/>
      <c r="P400" s="243"/>
      <c r="Q400" s="243"/>
      <c r="R400" s="243"/>
      <c r="S400" s="243"/>
      <c r="T400" s="244"/>
      <c r="AT400" s="245" t="s">
        <v>153</v>
      </c>
      <c r="AU400" s="245" t="s">
        <v>87</v>
      </c>
      <c r="AV400" s="14" t="s">
        <v>87</v>
      </c>
      <c r="AW400" s="14" t="s">
        <v>32</v>
      </c>
      <c r="AX400" s="14" t="s">
        <v>85</v>
      </c>
      <c r="AY400" s="245" t="s">
        <v>145</v>
      </c>
    </row>
    <row r="401" spans="1:65" s="2" customFormat="1" ht="19.8" customHeight="1">
      <c r="A401" s="35"/>
      <c r="B401" s="36"/>
      <c r="C401" s="210" t="s">
        <v>657</v>
      </c>
      <c r="D401" s="210" t="s">
        <v>147</v>
      </c>
      <c r="E401" s="211" t="s">
        <v>658</v>
      </c>
      <c r="F401" s="212" t="s">
        <v>659</v>
      </c>
      <c r="G401" s="213" t="s">
        <v>397</v>
      </c>
      <c r="H401" s="214">
        <v>2.7610000000000001</v>
      </c>
      <c r="I401" s="215"/>
      <c r="J401" s="216">
        <f>ROUND(I401*H401,2)</f>
        <v>0</v>
      </c>
      <c r="K401" s="217"/>
      <c r="L401" s="40"/>
      <c r="M401" s="218" t="s">
        <v>1</v>
      </c>
      <c r="N401" s="219" t="s">
        <v>42</v>
      </c>
      <c r="O401" s="72"/>
      <c r="P401" s="220">
        <f>O401*H401</f>
        <v>0</v>
      </c>
      <c r="Q401" s="220">
        <v>0</v>
      </c>
      <c r="R401" s="220">
        <f>Q401*H401</f>
        <v>0</v>
      </c>
      <c r="S401" s="220">
        <v>0</v>
      </c>
      <c r="T401" s="221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22" t="s">
        <v>227</v>
      </c>
      <c r="AT401" s="222" t="s">
        <v>147</v>
      </c>
      <c r="AU401" s="222" t="s">
        <v>87</v>
      </c>
      <c r="AY401" s="18" t="s">
        <v>145</v>
      </c>
      <c r="BE401" s="223">
        <f>IF(N401="základní",J401,0)</f>
        <v>0</v>
      </c>
      <c r="BF401" s="223">
        <f>IF(N401="snížená",J401,0)</f>
        <v>0</v>
      </c>
      <c r="BG401" s="223">
        <f>IF(N401="zákl. přenesená",J401,0)</f>
        <v>0</v>
      </c>
      <c r="BH401" s="223">
        <f>IF(N401="sníž. přenesená",J401,0)</f>
        <v>0</v>
      </c>
      <c r="BI401" s="223">
        <f>IF(N401="nulová",J401,0)</f>
        <v>0</v>
      </c>
      <c r="BJ401" s="18" t="s">
        <v>85</v>
      </c>
      <c r="BK401" s="223">
        <f>ROUND(I401*H401,2)</f>
        <v>0</v>
      </c>
      <c r="BL401" s="18" t="s">
        <v>227</v>
      </c>
      <c r="BM401" s="222" t="s">
        <v>660</v>
      </c>
    </row>
    <row r="402" spans="1:65" s="2" customFormat="1" ht="30" customHeight="1">
      <c r="A402" s="35"/>
      <c r="B402" s="36"/>
      <c r="C402" s="210" t="s">
        <v>661</v>
      </c>
      <c r="D402" s="210" t="s">
        <v>147</v>
      </c>
      <c r="E402" s="211" t="s">
        <v>662</v>
      </c>
      <c r="F402" s="212" t="s">
        <v>663</v>
      </c>
      <c r="G402" s="213" t="s">
        <v>323</v>
      </c>
      <c r="H402" s="214">
        <v>180</v>
      </c>
      <c r="I402" s="215"/>
      <c r="J402" s="216">
        <f>ROUND(I402*H402,2)</f>
        <v>0</v>
      </c>
      <c r="K402" s="217"/>
      <c r="L402" s="40"/>
      <c r="M402" s="218" t="s">
        <v>1</v>
      </c>
      <c r="N402" s="219" t="s">
        <v>42</v>
      </c>
      <c r="O402" s="72"/>
      <c r="P402" s="220">
        <f>O402*H402</f>
        <v>0</v>
      </c>
      <c r="Q402" s="220">
        <v>0</v>
      </c>
      <c r="R402" s="220">
        <f>Q402*H402</f>
        <v>0</v>
      </c>
      <c r="S402" s="220">
        <v>0</v>
      </c>
      <c r="T402" s="221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22" t="s">
        <v>227</v>
      </c>
      <c r="AT402" s="222" t="s">
        <v>147</v>
      </c>
      <c r="AU402" s="222" t="s">
        <v>87</v>
      </c>
      <c r="AY402" s="18" t="s">
        <v>145</v>
      </c>
      <c r="BE402" s="223">
        <f>IF(N402="základní",J402,0)</f>
        <v>0</v>
      </c>
      <c r="BF402" s="223">
        <f>IF(N402="snížená",J402,0)</f>
        <v>0</v>
      </c>
      <c r="BG402" s="223">
        <f>IF(N402="zákl. přenesená",J402,0)</f>
        <v>0</v>
      </c>
      <c r="BH402" s="223">
        <f>IF(N402="sníž. přenesená",J402,0)</f>
        <v>0</v>
      </c>
      <c r="BI402" s="223">
        <f>IF(N402="nulová",J402,0)</f>
        <v>0</v>
      </c>
      <c r="BJ402" s="18" t="s">
        <v>85</v>
      </c>
      <c r="BK402" s="223">
        <f>ROUND(I402*H402,2)</f>
        <v>0</v>
      </c>
      <c r="BL402" s="18" t="s">
        <v>227</v>
      </c>
      <c r="BM402" s="222" t="s">
        <v>664</v>
      </c>
    </row>
    <row r="403" spans="1:65" s="12" customFormat="1" ht="22.8" customHeight="1">
      <c r="B403" s="194"/>
      <c r="C403" s="195"/>
      <c r="D403" s="196" t="s">
        <v>76</v>
      </c>
      <c r="E403" s="208" t="s">
        <v>665</v>
      </c>
      <c r="F403" s="208" t="s">
        <v>666</v>
      </c>
      <c r="G403" s="195"/>
      <c r="H403" s="195"/>
      <c r="I403" s="198"/>
      <c r="J403" s="209">
        <f>BK403</f>
        <v>0</v>
      </c>
      <c r="K403" s="195"/>
      <c r="L403" s="200"/>
      <c r="M403" s="201"/>
      <c r="N403" s="202"/>
      <c r="O403" s="202"/>
      <c r="P403" s="203">
        <f>SUM(P404:P418)</f>
        <v>0</v>
      </c>
      <c r="Q403" s="202"/>
      <c r="R403" s="203">
        <f>SUM(R404:R418)</f>
        <v>6.262899999999999E-2</v>
      </c>
      <c r="S403" s="202"/>
      <c r="T403" s="204">
        <f>SUM(T404:T418)</f>
        <v>0</v>
      </c>
      <c r="AR403" s="205" t="s">
        <v>87</v>
      </c>
      <c r="AT403" s="206" t="s">
        <v>76</v>
      </c>
      <c r="AU403" s="206" t="s">
        <v>85</v>
      </c>
      <c r="AY403" s="205" t="s">
        <v>145</v>
      </c>
      <c r="BK403" s="207">
        <f>SUM(BK404:BK418)</f>
        <v>0</v>
      </c>
    </row>
    <row r="404" spans="1:65" s="2" customFormat="1" ht="19.8" customHeight="1">
      <c r="A404" s="35"/>
      <c r="B404" s="36"/>
      <c r="C404" s="210" t="s">
        <v>667</v>
      </c>
      <c r="D404" s="210" t="s">
        <v>147</v>
      </c>
      <c r="E404" s="211" t="s">
        <v>668</v>
      </c>
      <c r="F404" s="212" t="s">
        <v>669</v>
      </c>
      <c r="G404" s="213" t="s">
        <v>160</v>
      </c>
      <c r="H404" s="214">
        <v>89.8</v>
      </c>
      <c r="I404" s="215"/>
      <c r="J404" s="216">
        <f>ROUND(I404*H404,2)</f>
        <v>0</v>
      </c>
      <c r="K404" s="217"/>
      <c r="L404" s="40"/>
      <c r="M404" s="218" t="s">
        <v>1</v>
      </c>
      <c r="N404" s="219" t="s">
        <v>42</v>
      </c>
      <c r="O404" s="72"/>
      <c r="P404" s="220">
        <f>O404*H404</f>
        <v>0</v>
      </c>
      <c r="Q404" s="220">
        <v>2.0000000000000001E-4</v>
      </c>
      <c r="R404" s="220">
        <f>Q404*H404</f>
        <v>1.796E-2</v>
      </c>
      <c r="S404" s="220">
        <v>0</v>
      </c>
      <c r="T404" s="221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22" t="s">
        <v>227</v>
      </c>
      <c r="AT404" s="222" t="s">
        <v>147</v>
      </c>
      <c r="AU404" s="222" t="s">
        <v>87</v>
      </c>
      <c r="AY404" s="18" t="s">
        <v>145</v>
      </c>
      <c r="BE404" s="223">
        <f>IF(N404="základní",J404,0)</f>
        <v>0</v>
      </c>
      <c r="BF404" s="223">
        <f>IF(N404="snížená",J404,0)</f>
        <v>0</v>
      </c>
      <c r="BG404" s="223">
        <f>IF(N404="zákl. přenesená",J404,0)</f>
        <v>0</v>
      </c>
      <c r="BH404" s="223">
        <f>IF(N404="sníž. přenesená",J404,0)</f>
        <v>0</v>
      </c>
      <c r="BI404" s="223">
        <f>IF(N404="nulová",J404,0)</f>
        <v>0</v>
      </c>
      <c r="BJ404" s="18" t="s">
        <v>85</v>
      </c>
      <c r="BK404" s="223">
        <f>ROUND(I404*H404,2)</f>
        <v>0</v>
      </c>
      <c r="BL404" s="18" t="s">
        <v>227</v>
      </c>
      <c r="BM404" s="222" t="s">
        <v>670</v>
      </c>
    </row>
    <row r="405" spans="1:65" s="13" customFormat="1" ht="10.199999999999999">
      <c r="B405" s="224"/>
      <c r="C405" s="225"/>
      <c r="D405" s="226" t="s">
        <v>153</v>
      </c>
      <c r="E405" s="227" t="s">
        <v>1</v>
      </c>
      <c r="F405" s="228" t="s">
        <v>195</v>
      </c>
      <c r="G405" s="225"/>
      <c r="H405" s="227" t="s">
        <v>1</v>
      </c>
      <c r="I405" s="229"/>
      <c r="J405" s="225"/>
      <c r="K405" s="225"/>
      <c r="L405" s="230"/>
      <c r="M405" s="231"/>
      <c r="N405" s="232"/>
      <c r="O405" s="232"/>
      <c r="P405" s="232"/>
      <c r="Q405" s="232"/>
      <c r="R405" s="232"/>
      <c r="S405" s="232"/>
      <c r="T405" s="233"/>
      <c r="AT405" s="234" t="s">
        <v>153</v>
      </c>
      <c r="AU405" s="234" t="s">
        <v>87</v>
      </c>
      <c r="AV405" s="13" t="s">
        <v>85</v>
      </c>
      <c r="AW405" s="13" t="s">
        <v>32</v>
      </c>
      <c r="AX405" s="13" t="s">
        <v>77</v>
      </c>
      <c r="AY405" s="234" t="s">
        <v>145</v>
      </c>
    </row>
    <row r="406" spans="1:65" s="13" customFormat="1" ht="10.199999999999999">
      <c r="B406" s="224"/>
      <c r="C406" s="225"/>
      <c r="D406" s="226" t="s">
        <v>153</v>
      </c>
      <c r="E406" s="227" t="s">
        <v>1</v>
      </c>
      <c r="F406" s="228" t="s">
        <v>196</v>
      </c>
      <c r="G406" s="225"/>
      <c r="H406" s="227" t="s">
        <v>1</v>
      </c>
      <c r="I406" s="229"/>
      <c r="J406" s="225"/>
      <c r="K406" s="225"/>
      <c r="L406" s="230"/>
      <c r="M406" s="231"/>
      <c r="N406" s="232"/>
      <c r="O406" s="232"/>
      <c r="P406" s="232"/>
      <c r="Q406" s="232"/>
      <c r="R406" s="232"/>
      <c r="S406" s="232"/>
      <c r="T406" s="233"/>
      <c r="AT406" s="234" t="s">
        <v>153</v>
      </c>
      <c r="AU406" s="234" t="s">
        <v>87</v>
      </c>
      <c r="AV406" s="13" t="s">
        <v>85</v>
      </c>
      <c r="AW406" s="13" t="s">
        <v>32</v>
      </c>
      <c r="AX406" s="13" t="s">
        <v>77</v>
      </c>
      <c r="AY406" s="234" t="s">
        <v>145</v>
      </c>
    </row>
    <row r="407" spans="1:65" s="13" customFormat="1" ht="10.199999999999999">
      <c r="B407" s="224"/>
      <c r="C407" s="225"/>
      <c r="D407" s="226" t="s">
        <v>153</v>
      </c>
      <c r="E407" s="227" t="s">
        <v>1</v>
      </c>
      <c r="F407" s="228" t="s">
        <v>197</v>
      </c>
      <c r="G407" s="225"/>
      <c r="H407" s="227" t="s">
        <v>1</v>
      </c>
      <c r="I407" s="229"/>
      <c r="J407" s="225"/>
      <c r="K407" s="225"/>
      <c r="L407" s="230"/>
      <c r="M407" s="231"/>
      <c r="N407" s="232"/>
      <c r="O407" s="232"/>
      <c r="P407" s="232"/>
      <c r="Q407" s="232"/>
      <c r="R407" s="232"/>
      <c r="S407" s="232"/>
      <c r="T407" s="233"/>
      <c r="AT407" s="234" t="s">
        <v>153</v>
      </c>
      <c r="AU407" s="234" t="s">
        <v>87</v>
      </c>
      <c r="AV407" s="13" t="s">
        <v>85</v>
      </c>
      <c r="AW407" s="13" t="s">
        <v>32</v>
      </c>
      <c r="AX407" s="13" t="s">
        <v>77</v>
      </c>
      <c r="AY407" s="234" t="s">
        <v>145</v>
      </c>
    </row>
    <row r="408" spans="1:65" s="14" customFormat="1" ht="10.199999999999999">
      <c r="B408" s="235"/>
      <c r="C408" s="236"/>
      <c r="D408" s="226" t="s">
        <v>153</v>
      </c>
      <c r="E408" s="237" t="s">
        <v>1</v>
      </c>
      <c r="F408" s="238" t="s">
        <v>671</v>
      </c>
      <c r="G408" s="236"/>
      <c r="H408" s="239">
        <v>86.8</v>
      </c>
      <c r="I408" s="240"/>
      <c r="J408" s="236"/>
      <c r="K408" s="236"/>
      <c r="L408" s="241"/>
      <c r="M408" s="242"/>
      <c r="N408" s="243"/>
      <c r="O408" s="243"/>
      <c r="P408" s="243"/>
      <c r="Q408" s="243"/>
      <c r="R408" s="243"/>
      <c r="S408" s="243"/>
      <c r="T408" s="244"/>
      <c r="AT408" s="245" t="s">
        <v>153</v>
      </c>
      <c r="AU408" s="245" t="s">
        <v>87</v>
      </c>
      <c r="AV408" s="14" t="s">
        <v>87</v>
      </c>
      <c r="AW408" s="14" t="s">
        <v>32</v>
      </c>
      <c r="AX408" s="14" t="s">
        <v>77</v>
      </c>
      <c r="AY408" s="245" t="s">
        <v>145</v>
      </c>
    </row>
    <row r="409" spans="1:65" s="14" customFormat="1" ht="10.199999999999999">
      <c r="B409" s="235"/>
      <c r="C409" s="236"/>
      <c r="D409" s="226" t="s">
        <v>153</v>
      </c>
      <c r="E409" s="237" t="s">
        <v>1</v>
      </c>
      <c r="F409" s="238" t="s">
        <v>672</v>
      </c>
      <c r="G409" s="236"/>
      <c r="H409" s="239">
        <v>3</v>
      </c>
      <c r="I409" s="240"/>
      <c r="J409" s="236"/>
      <c r="K409" s="236"/>
      <c r="L409" s="241"/>
      <c r="M409" s="242"/>
      <c r="N409" s="243"/>
      <c r="O409" s="243"/>
      <c r="P409" s="243"/>
      <c r="Q409" s="243"/>
      <c r="R409" s="243"/>
      <c r="S409" s="243"/>
      <c r="T409" s="244"/>
      <c r="AT409" s="245" t="s">
        <v>153</v>
      </c>
      <c r="AU409" s="245" t="s">
        <v>87</v>
      </c>
      <c r="AV409" s="14" t="s">
        <v>87</v>
      </c>
      <c r="AW409" s="14" t="s">
        <v>32</v>
      </c>
      <c r="AX409" s="14" t="s">
        <v>77</v>
      </c>
      <c r="AY409" s="245" t="s">
        <v>145</v>
      </c>
    </row>
    <row r="410" spans="1:65" s="15" customFormat="1" ht="10.199999999999999">
      <c r="B410" s="246"/>
      <c r="C410" s="247"/>
      <c r="D410" s="226" t="s">
        <v>153</v>
      </c>
      <c r="E410" s="248" t="s">
        <v>1</v>
      </c>
      <c r="F410" s="249" t="s">
        <v>157</v>
      </c>
      <c r="G410" s="247"/>
      <c r="H410" s="250">
        <v>89.8</v>
      </c>
      <c r="I410" s="251"/>
      <c r="J410" s="247"/>
      <c r="K410" s="247"/>
      <c r="L410" s="252"/>
      <c r="M410" s="253"/>
      <c r="N410" s="254"/>
      <c r="O410" s="254"/>
      <c r="P410" s="254"/>
      <c r="Q410" s="254"/>
      <c r="R410" s="254"/>
      <c r="S410" s="254"/>
      <c r="T410" s="255"/>
      <c r="AT410" s="256" t="s">
        <v>153</v>
      </c>
      <c r="AU410" s="256" t="s">
        <v>87</v>
      </c>
      <c r="AV410" s="15" t="s">
        <v>151</v>
      </c>
      <c r="AW410" s="15" t="s">
        <v>32</v>
      </c>
      <c r="AX410" s="15" t="s">
        <v>85</v>
      </c>
      <c r="AY410" s="256" t="s">
        <v>145</v>
      </c>
    </row>
    <row r="411" spans="1:65" s="2" customFormat="1" ht="19.8" customHeight="1">
      <c r="A411" s="35"/>
      <c r="B411" s="36"/>
      <c r="C411" s="210" t="s">
        <v>673</v>
      </c>
      <c r="D411" s="210" t="s">
        <v>147</v>
      </c>
      <c r="E411" s="211" t="s">
        <v>674</v>
      </c>
      <c r="F411" s="212" t="s">
        <v>675</v>
      </c>
      <c r="G411" s="213" t="s">
        <v>160</v>
      </c>
      <c r="H411" s="214">
        <v>46.35</v>
      </c>
      <c r="I411" s="215"/>
      <c r="J411" s="216">
        <f>ROUND(I411*H411,2)</f>
        <v>0</v>
      </c>
      <c r="K411" s="217"/>
      <c r="L411" s="40"/>
      <c r="M411" s="218" t="s">
        <v>1</v>
      </c>
      <c r="N411" s="219" t="s">
        <v>42</v>
      </c>
      <c r="O411" s="72"/>
      <c r="P411" s="220">
        <f>O411*H411</f>
        <v>0</v>
      </c>
      <c r="Q411" s="220">
        <v>2.0000000000000001E-4</v>
      </c>
      <c r="R411" s="220">
        <f>Q411*H411</f>
        <v>9.2700000000000005E-3</v>
      </c>
      <c r="S411" s="220">
        <v>0</v>
      </c>
      <c r="T411" s="221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22" t="s">
        <v>227</v>
      </c>
      <c r="AT411" s="222" t="s">
        <v>147</v>
      </c>
      <c r="AU411" s="222" t="s">
        <v>87</v>
      </c>
      <c r="AY411" s="18" t="s">
        <v>145</v>
      </c>
      <c r="BE411" s="223">
        <f>IF(N411="základní",J411,0)</f>
        <v>0</v>
      </c>
      <c r="BF411" s="223">
        <f>IF(N411="snížená",J411,0)</f>
        <v>0</v>
      </c>
      <c r="BG411" s="223">
        <f>IF(N411="zákl. přenesená",J411,0)</f>
        <v>0</v>
      </c>
      <c r="BH411" s="223">
        <f>IF(N411="sníž. přenesená",J411,0)</f>
        <v>0</v>
      </c>
      <c r="BI411" s="223">
        <f>IF(N411="nulová",J411,0)</f>
        <v>0</v>
      </c>
      <c r="BJ411" s="18" t="s">
        <v>85</v>
      </c>
      <c r="BK411" s="223">
        <f>ROUND(I411*H411,2)</f>
        <v>0</v>
      </c>
      <c r="BL411" s="18" t="s">
        <v>227</v>
      </c>
      <c r="BM411" s="222" t="s">
        <v>676</v>
      </c>
    </row>
    <row r="412" spans="1:65" s="14" customFormat="1" ht="10.199999999999999">
      <c r="B412" s="235"/>
      <c r="C412" s="236"/>
      <c r="D412" s="226" t="s">
        <v>153</v>
      </c>
      <c r="E412" s="237" t="s">
        <v>1</v>
      </c>
      <c r="F412" s="238" t="s">
        <v>677</v>
      </c>
      <c r="G412" s="236"/>
      <c r="H412" s="239">
        <v>46.35</v>
      </c>
      <c r="I412" s="240"/>
      <c r="J412" s="236"/>
      <c r="K412" s="236"/>
      <c r="L412" s="241"/>
      <c r="M412" s="242"/>
      <c r="N412" s="243"/>
      <c r="O412" s="243"/>
      <c r="P412" s="243"/>
      <c r="Q412" s="243"/>
      <c r="R412" s="243"/>
      <c r="S412" s="243"/>
      <c r="T412" s="244"/>
      <c r="AT412" s="245" t="s">
        <v>153</v>
      </c>
      <c r="AU412" s="245" t="s">
        <v>87</v>
      </c>
      <c r="AV412" s="14" t="s">
        <v>87</v>
      </c>
      <c r="AW412" s="14" t="s">
        <v>32</v>
      </c>
      <c r="AX412" s="14" t="s">
        <v>85</v>
      </c>
      <c r="AY412" s="245" t="s">
        <v>145</v>
      </c>
    </row>
    <row r="413" spans="1:65" s="2" customFormat="1" ht="30" customHeight="1">
      <c r="A413" s="35"/>
      <c r="B413" s="36"/>
      <c r="C413" s="210" t="s">
        <v>678</v>
      </c>
      <c r="D413" s="210" t="s">
        <v>147</v>
      </c>
      <c r="E413" s="211" t="s">
        <v>679</v>
      </c>
      <c r="F413" s="212" t="s">
        <v>680</v>
      </c>
      <c r="G413" s="213" t="s">
        <v>160</v>
      </c>
      <c r="H413" s="214">
        <v>89.8</v>
      </c>
      <c r="I413" s="215"/>
      <c r="J413" s="216">
        <f>ROUND(I413*H413,2)</f>
        <v>0</v>
      </c>
      <c r="K413" s="217"/>
      <c r="L413" s="40"/>
      <c r="M413" s="218" t="s">
        <v>1</v>
      </c>
      <c r="N413" s="219" t="s">
        <v>42</v>
      </c>
      <c r="O413" s="72"/>
      <c r="P413" s="220">
        <f>O413*H413</f>
        <v>0</v>
      </c>
      <c r="Q413" s="220">
        <v>2.5999999999999998E-4</v>
      </c>
      <c r="R413" s="220">
        <f>Q413*H413</f>
        <v>2.3347999999999997E-2</v>
      </c>
      <c r="S413" s="220">
        <v>0</v>
      </c>
      <c r="T413" s="221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22" t="s">
        <v>227</v>
      </c>
      <c r="AT413" s="222" t="s">
        <v>147</v>
      </c>
      <c r="AU413" s="222" t="s">
        <v>87</v>
      </c>
      <c r="AY413" s="18" t="s">
        <v>145</v>
      </c>
      <c r="BE413" s="223">
        <f>IF(N413="základní",J413,0)</f>
        <v>0</v>
      </c>
      <c r="BF413" s="223">
        <f>IF(N413="snížená",J413,0)</f>
        <v>0</v>
      </c>
      <c r="BG413" s="223">
        <f>IF(N413="zákl. přenesená",J413,0)</f>
        <v>0</v>
      </c>
      <c r="BH413" s="223">
        <f>IF(N413="sníž. přenesená",J413,0)</f>
        <v>0</v>
      </c>
      <c r="BI413" s="223">
        <f>IF(N413="nulová",J413,0)</f>
        <v>0</v>
      </c>
      <c r="BJ413" s="18" t="s">
        <v>85</v>
      </c>
      <c r="BK413" s="223">
        <f>ROUND(I413*H413,2)</f>
        <v>0</v>
      </c>
      <c r="BL413" s="18" t="s">
        <v>227</v>
      </c>
      <c r="BM413" s="222" t="s">
        <v>681</v>
      </c>
    </row>
    <row r="414" spans="1:65" s="14" customFormat="1" ht="10.199999999999999">
      <c r="B414" s="235"/>
      <c r="C414" s="236"/>
      <c r="D414" s="226" t="s">
        <v>153</v>
      </c>
      <c r="E414" s="237" t="s">
        <v>1</v>
      </c>
      <c r="F414" s="238" t="s">
        <v>671</v>
      </c>
      <c r="G414" s="236"/>
      <c r="H414" s="239">
        <v>86.8</v>
      </c>
      <c r="I414" s="240"/>
      <c r="J414" s="236"/>
      <c r="K414" s="236"/>
      <c r="L414" s="241"/>
      <c r="M414" s="242"/>
      <c r="N414" s="243"/>
      <c r="O414" s="243"/>
      <c r="P414" s="243"/>
      <c r="Q414" s="243"/>
      <c r="R414" s="243"/>
      <c r="S414" s="243"/>
      <c r="T414" s="244"/>
      <c r="AT414" s="245" t="s">
        <v>153</v>
      </c>
      <c r="AU414" s="245" t="s">
        <v>87</v>
      </c>
      <c r="AV414" s="14" t="s">
        <v>87</v>
      </c>
      <c r="AW414" s="14" t="s">
        <v>32</v>
      </c>
      <c r="AX414" s="14" t="s">
        <v>77</v>
      </c>
      <c r="AY414" s="245" t="s">
        <v>145</v>
      </c>
    </row>
    <row r="415" spans="1:65" s="14" customFormat="1" ht="10.199999999999999">
      <c r="B415" s="235"/>
      <c r="C415" s="236"/>
      <c r="D415" s="226" t="s">
        <v>153</v>
      </c>
      <c r="E415" s="237" t="s">
        <v>1</v>
      </c>
      <c r="F415" s="238" t="s">
        <v>672</v>
      </c>
      <c r="G415" s="236"/>
      <c r="H415" s="239">
        <v>3</v>
      </c>
      <c r="I415" s="240"/>
      <c r="J415" s="236"/>
      <c r="K415" s="236"/>
      <c r="L415" s="241"/>
      <c r="M415" s="242"/>
      <c r="N415" s="243"/>
      <c r="O415" s="243"/>
      <c r="P415" s="243"/>
      <c r="Q415" s="243"/>
      <c r="R415" s="243"/>
      <c r="S415" s="243"/>
      <c r="T415" s="244"/>
      <c r="AT415" s="245" t="s">
        <v>153</v>
      </c>
      <c r="AU415" s="245" t="s">
        <v>87</v>
      </c>
      <c r="AV415" s="14" t="s">
        <v>87</v>
      </c>
      <c r="AW415" s="14" t="s">
        <v>32</v>
      </c>
      <c r="AX415" s="14" t="s">
        <v>77</v>
      </c>
      <c r="AY415" s="245" t="s">
        <v>145</v>
      </c>
    </row>
    <row r="416" spans="1:65" s="15" customFormat="1" ht="10.199999999999999">
      <c r="B416" s="246"/>
      <c r="C416" s="247"/>
      <c r="D416" s="226" t="s">
        <v>153</v>
      </c>
      <c r="E416" s="248" t="s">
        <v>1</v>
      </c>
      <c r="F416" s="249" t="s">
        <v>157</v>
      </c>
      <c r="G416" s="247"/>
      <c r="H416" s="250">
        <v>89.8</v>
      </c>
      <c r="I416" s="251"/>
      <c r="J416" s="247"/>
      <c r="K416" s="247"/>
      <c r="L416" s="252"/>
      <c r="M416" s="253"/>
      <c r="N416" s="254"/>
      <c r="O416" s="254"/>
      <c r="P416" s="254"/>
      <c r="Q416" s="254"/>
      <c r="R416" s="254"/>
      <c r="S416" s="254"/>
      <c r="T416" s="255"/>
      <c r="AT416" s="256" t="s">
        <v>153</v>
      </c>
      <c r="AU416" s="256" t="s">
        <v>87</v>
      </c>
      <c r="AV416" s="15" t="s">
        <v>151</v>
      </c>
      <c r="AW416" s="15" t="s">
        <v>32</v>
      </c>
      <c r="AX416" s="15" t="s">
        <v>85</v>
      </c>
      <c r="AY416" s="256" t="s">
        <v>145</v>
      </c>
    </row>
    <row r="417" spans="1:65" s="2" customFormat="1" ht="30" customHeight="1">
      <c r="A417" s="35"/>
      <c r="B417" s="36"/>
      <c r="C417" s="210" t="s">
        <v>682</v>
      </c>
      <c r="D417" s="210" t="s">
        <v>147</v>
      </c>
      <c r="E417" s="211" t="s">
        <v>683</v>
      </c>
      <c r="F417" s="212" t="s">
        <v>684</v>
      </c>
      <c r="G417" s="213" t="s">
        <v>160</v>
      </c>
      <c r="H417" s="214">
        <v>46.35</v>
      </c>
      <c r="I417" s="215"/>
      <c r="J417" s="216">
        <f>ROUND(I417*H417,2)</f>
        <v>0</v>
      </c>
      <c r="K417" s="217"/>
      <c r="L417" s="40"/>
      <c r="M417" s="218" t="s">
        <v>1</v>
      </c>
      <c r="N417" s="219" t="s">
        <v>42</v>
      </c>
      <c r="O417" s="72"/>
      <c r="P417" s="220">
        <f>O417*H417</f>
        <v>0</v>
      </c>
      <c r="Q417" s="220">
        <v>2.5999999999999998E-4</v>
      </c>
      <c r="R417" s="220">
        <f>Q417*H417</f>
        <v>1.2050999999999999E-2</v>
      </c>
      <c r="S417" s="220">
        <v>0</v>
      </c>
      <c r="T417" s="221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22" t="s">
        <v>227</v>
      </c>
      <c r="AT417" s="222" t="s">
        <v>147</v>
      </c>
      <c r="AU417" s="222" t="s">
        <v>87</v>
      </c>
      <c r="AY417" s="18" t="s">
        <v>145</v>
      </c>
      <c r="BE417" s="223">
        <f>IF(N417="základní",J417,0)</f>
        <v>0</v>
      </c>
      <c r="BF417" s="223">
        <f>IF(N417="snížená",J417,0)</f>
        <v>0</v>
      </c>
      <c r="BG417" s="223">
        <f>IF(N417="zákl. přenesená",J417,0)</f>
        <v>0</v>
      </c>
      <c r="BH417" s="223">
        <f>IF(N417="sníž. přenesená",J417,0)</f>
        <v>0</v>
      </c>
      <c r="BI417" s="223">
        <f>IF(N417="nulová",J417,0)</f>
        <v>0</v>
      </c>
      <c r="BJ417" s="18" t="s">
        <v>85</v>
      </c>
      <c r="BK417" s="223">
        <f>ROUND(I417*H417,2)</f>
        <v>0</v>
      </c>
      <c r="BL417" s="18" t="s">
        <v>227</v>
      </c>
      <c r="BM417" s="222" t="s">
        <v>685</v>
      </c>
    </row>
    <row r="418" spans="1:65" s="14" customFormat="1" ht="10.199999999999999">
      <c r="B418" s="235"/>
      <c r="C418" s="236"/>
      <c r="D418" s="226" t="s">
        <v>153</v>
      </c>
      <c r="E418" s="237" t="s">
        <v>1</v>
      </c>
      <c r="F418" s="238" t="s">
        <v>677</v>
      </c>
      <c r="G418" s="236"/>
      <c r="H418" s="239">
        <v>46.35</v>
      </c>
      <c r="I418" s="240"/>
      <c r="J418" s="236"/>
      <c r="K418" s="236"/>
      <c r="L418" s="241"/>
      <c r="M418" s="242"/>
      <c r="N418" s="243"/>
      <c r="O418" s="243"/>
      <c r="P418" s="243"/>
      <c r="Q418" s="243"/>
      <c r="R418" s="243"/>
      <c r="S418" s="243"/>
      <c r="T418" s="244"/>
      <c r="AT418" s="245" t="s">
        <v>153</v>
      </c>
      <c r="AU418" s="245" t="s">
        <v>87</v>
      </c>
      <c r="AV418" s="14" t="s">
        <v>87</v>
      </c>
      <c r="AW418" s="14" t="s">
        <v>32</v>
      </c>
      <c r="AX418" s="14" t="s">
        <v>85</v>
      </c>
      <c r="AY418" s="245" t="s">
        <v>145</v>
      </c>
    </row>
    <row r="419" spans="1:65" s="12" customFormat="1" ht="22.8" customHeight="1">
      <c r="B419" s="194"/>
      <c r="C419" s="195"/>
      <c r="D419" s="196" t="s">
        <v>76</v>
      </c>
      <c r="E419" s="208" t="s">
        <v>686</v>
      </c>
      <c r="F419" s="208" t="s">
        <v>687</v>
      </c>
      <c r="G419" s="195"/>
      <c r="H419" s="195"/>
      <c r="I419" s="198"/>
      <c r="J419" s="209">
        <f>BK419</f>
        <v>0</v>
      </c>
      <c r="K419" s="195"/>
      <c r="L419" s="200"/>
      <c r="M419" s="201"/>
      <c r="N419" s="202"/>
      <c r="O419" s="202"/>
      <c r="P419" s="203">
        <f>SUM(P420:P427)</f>
        <v>0</v>
      </c>
      <c r="Q419" s="202"/>
      <c r="R419" s="203">
        <f>SUM(R420:R427)</f>
        <v>0</v>
      </c>
      <c r="S419" s="202"/>
      <c r="T419" s="204">
        <f>SUM(T420:T427)</f>
        <v>0</v>
      </c>
      <c r="AR419" s="205" t="s">
        <v>87</v>
      </c>
      <c r="AT419" s="206" t="s">
        <v>76</v>
      </c>
      <c r="AU419" s="206" t="s">
        <v>85</v>
      </c>
      <c r="AY419" s="205" t="s">
        <v>145</v>
      </c>
      <c r="BK419" s="207">
        <f>SUM(BK420:BK427)</f>
        <v>0</v>
      </c>
    </row>
    <row r="420" spans="1:65" s="2" customFormat="1" ht="19.8" customHeight="1">
      <c r="A420" s="35"/>
      <c r="B420" s="36"/>
      <c r="C420" s="210" t="s">
        <v>688</v>
      </c>
      <c r="D420" s="210" t="s">
        <v>147</v>
      </c>
      <c r="E420" s="211" t="s">
        <v>689</v>
      </c>
      <c r="F420" s="212" t="s">
        <v>690</v>
      </c>
      <c r="G420" s="213" t="s">
        <v>160</v>
      </c>
      <c r="H420" s="214">
        <v>10</v>
      </c>
      <c r="I420" s="215"/>
      <c r="J420" s="216">
        <f>ROUND(I420*H420,2)</f>
        <v>0</v>
      </c>
      <c r="K420" s="217"/>
      <c r="L420" s="40"/>
      <c r="M420" s="218" t="s">
        <v>1</v>
      </c>
      <c r="N420" s="219" t="s">
        <v>42</v>
      </c>
      <c r="O420" s="72"/>
      <c r="P420" s="220">
        <f>O420*H420</f>
        <v>0</v>
      </c>
      <c r="Q420" s="220">
        <v>0</v>
      </c>
      <c r="R420" s="220">
        <f>Q420*H420</f>
        <v>0</v>
      </c>
      <c r="S420" s="220">
        <v>0</v>
      </c>
      <c r="T420" s="221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22" t="s">
        <v>227</v>
      </c>
      <c r="AT420" s="222" t="s">
        <v>147</v>
      </c>
      <c r="AU420" s="222" t="s">
        <v>87</v>
      </c>
      <c r="AY420" s="18" t="s">
        <v>145</v>
      </c>
      <c r="BE420" s="223">
        <f>IF(N420="základní",J420,0)</f>
        <v>0</v>
      </c>
      <c r="BF420" s="223">
        <f>IF(N420="snížená",J420,0)</f>
        <v>0</v>
      </c>
      <c r="BG420" s="223">
        <f>IF(N420="zákl. přenesená",J420,0)</f>
        <v>0</v>
      </c>
      <c r="BH420" s="223">
        <f>IF(N420="sníž. přenesená",J420,0)</f>
        <v>0</v>
      </c>
      <c r="BI420" s="223">
        <f>IF(N420="nulová",J420,0)</f>
        <v>0</v>
      </c>
      <c r="BJ420" s="18" t="s">
        <v>85</v>
      </c>
      <c r="BK420" s="223">
        <f>ROUND(I420*H420,2)</f>
        <v>0</v>
      </c>
      <c r="BL420" s="18" t="s">
        <v>227</v>
      </c>
      <c r="BM420" s="222" t="s">
        <v>691</v>
      </c>
    </row>
    <row r="421" spans="1:65" s="14" customFormat="1" ht="10.199999999999999">
      <c r="B421" s="235"/>
      <c r="C421" s="236"/>
      <c r="D421" s="226" t="s">
        <v>153</v>
      </c>
      <c r="E421" s="237" t="s">
        <v>1</v>
      </c>
      <c r="F421" s="238" t="s">
        <v>692</v>
      </c>
      <c r="G421" s="236"/>
      <c r="H421" s="239">
        <v>10</v>
      </c>
      <c r="I421" s="240"/>
      <c r="J421" s="236"/>
      <c r="K421" s="236"/>
      <c r="L421" s="241"/>
      <c r="M421" s="242"/>
      <c r="N421" s="243"/>
      <c r="O421" s="243"/>
      <c r="P421" s="243"/>
      <c r="Q421" s="243"/>
      <c r="R421" s="243"/>
      <c r="S421" s="243"/>
      <c r="T421" s="244"/>
      <c r="AT421" s="245" t="s">
        <v>153</v>
      </c>
      <c r="AU421" s="245" t="s">
        <v>87</v>
      </c>
      <c r="AV421" s="14" t="s">
        <v>87</v>
      </c>
      <c r="AW421" s="14" t="s">
        <v>32</v>
      </c>
      <c r="AX421" s="14" t="s">
        <v>85</v>
      </c>
      <c r="AY421" s="245" t="s">
        <v>145</v>
      </c>
    </row>
    <row r="422" spans="1:65" s="2" customFormat="1" ht="40.200000000000003" customHeight="1">
      <c r="A422" s="35"/>
      <c r="B422" s="36"/>
      <c r="C422" s="210" t="s">
        <v>693</v>
      </c>
      <c r="D422" s="210" t="s">
        <v>147</v>
      </c>
      <c r="E422" s="211" t="s">
        <v>694</v>
      </c>
      <c r="F422" s="212" t="s">
        <v>695</v>
      </c>
      <c r="G422" s="213" t="s">
        <v>160</v>
      </c>
      <c r="H422" s="214">
        <v>10</v>
      </c>
      <c r="I422" s="215"/>
      <c r="J422" s="216">
        <f>ROUND(I422*H422,2)</f>
        <v>0</v>
      </c>
      <c r="K422" s="217"/>
      <c r="L422" s="40"/>
      <c r="M422" s="218" t="s">
        <v>1</v>
      </c>
      <c r="N422" s="219" t="s">
        <v>42</v>
      </c>
      <c r="O422" s="72"/>
      <c r="P422" s="220">
        <f>O422*H422</f>
        <v>0</v>
      </c>
      <c r="Q422" s="220">
        <v>0</v>
      </c>
      <c r="R422" s="220">
        <f>Q422*H422</f>
        <v>0</v>
      </c>
      <c r="S422" s="220">
        <v>0</v>
      </c>
      <c r="T422" s="221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22" t="s">
        <v>227</v>
      </c>
      <c r="AT422" s="222" t="s">
        <v>147</v>
      </c>
      <c r="AU422" s="222" t="s">
        <v>87</v>
      </c>
      <c r="AY422" s="18" t="s">
        <v>145</v>
      </c>
      <c r="BE422" s="223">
        <f>IF(N422="základní",J422,0)</f>
        <v>0</v>
      </c>
      <c r="BF422" s="223">
        <f>IF(N422="snížená",J422,0)</f>
        <v>0</v>
      </c>
      <c r="BG422" s="223">
        <f>IF(N422="zákl. přenesená",J422,0)</f>
        <v>0</v>
      </c>
      <c r="BH422" s="223">
        <f>IF(N422="sníž. přenesená",J422,0)</f>
        <v>0</v>
      </c>
      <c r="BI422" s="223">
        <f>IF(N422="nulová",J422,0)</f>
        <v>0</v>
      </c>
      <c r="BJ422" s="18" t="s">
        <v>85</v>
      </c>
      <c r="BK422" s="223">
        <f>ROUND(I422*H422,2)</f>
        <v>0</v>
      </c>
      <c r="BL422" s="18" t="s">
        <v>227</v>
      </c>
      <c r="BM422" s="222" t="s">
        <v>696</v>
      </c>
    </row>
    <row r="423" spans="1:65" s="13" customFormat="1" ht="10.199999999999999">
      <c r="B423" s="224"/>
      <c r="C423" s="225"/>
      <c r="D423" s="226" t="s">
        <v>153</v>
      </c>
      <c r="E423" s="227" t="s">
        <v>1</v>
      </c>
      <c r="F423" s="228" t="s">
        <v>195</v>
      </c>
      <c r="G423" s="225"/>
      <c r="H423" s="227" t="s">
        <v>1</v>
      </c>
      <c r="I423" s="229"/>
      <c r="J423" s="225"/>
      <c r="K423" s="225"/>
      <c r="L423" s="230"/>
      <c r="M423" s="231"/>
      <c r="N423" s="232"/>
      <c r="O423" s="232"/>
      <c r="P423" s="232"/>
      <c r="Q423" s="232"/>
      <c r="R423" s="232"/>
      <c r="S423" s="232"/>
      <c r="T423" s="233"/>
      <c r="AT423" s="234" t="s">
        <v>153</v>
      </c>
      <c r="AU423" s="234" t="s">
        <v>87</v>
      </c>
      <c r="AV423" s="13" t="s">
        <v>85</v>
      </c>
      <c r="AW423" s="13" t="s">
        <v>32</v>
      </c>
      <c r="AX423" s="13" t="s">
        <v>77</v>
      </c>
      <c r="AY423" s="234" t="s">
        <v>145</v>
      </c>
    </row>
    <row r="424" spans="1:65" s="14" customFormat="1" ht="10.199999999999999">
      <c r="B424" s="235"/>
      <c r="C424" s="236"/>
      <c r="D424" s="226" t="s">
        <v>153</v>
      </c>
      <c r="E424" s="237" t="s">
        <v>1</v>
      </c>
      <c r="F424" s="238" t="s">
        <v>692</v>
      </c>
      <c r="G424" s="236"/>
      <c r="H424" s="239">
        <v>10</v>
      </c>
      <c r="I424" s="240"/>
      <c r="J424" s="236"/>
      <c r="K424" s="236"/>
      <c r="L424" s="241"/>
      <c r="M424" s="242"/>
      <c r="N424" s="243"/>
      <c r="O424" s="243"/>
      <c r="P424" s="243"/>
      <c r="Q424" s="243"/>
      <c r="R424" s="243"/>
      <c r="S424" s="243"/>
      <c r="T424" s="244"/>
      <c r="AT424" s="245" t="s">
        <v>153</v>
      </c>
      <c r="AU424" s="245" t="s">
        <v>87</v>
      </c>
      <c r="AV424" s="14" t="s">
        <v>87</v>
      </c>
      <c r="AW424" s="14" t="s">
        <v>32</v>
      </c>
      <c r="AX424" s="14" t="s">
        <v>85</v>
      </c>
      <c r="AY424" s="245" t="s">
        <v>145</v>
      </c>
    </row>
    <row r="425" spans="1:65" s="2" customFormat="1" ht="40.200000000000003" customHeight="1">
      <c r="A425" s="35"/>
      <c r="B425" s="36"/>
      <c r="C425" s="210" t="s">
        <v>697</v>
      </c>
      <c r="D425" s="210" t="s">
        <v>147</v>
      </c>
      <c r="E425" s="211" t="s">
        <v>698</v>
      </c>
      <c r="F425" s="212" t="s">
        <v>699</v>
      </c>
      <c r="G425" s="213" t="s">
        <v>171</v>
      </c>
      <c r="H425" s="214">
        <v>2</v>
      </c>
      <c r="I425" s="215"/>
      <c r="J425" s="216">
        <f>ROUND(I425*H425,2)</f>
        <v>0</v>
      </c>
      <c r="K425" s="217"/>
      <c r="L425" s="40"/>
      <c r="M425" s="218" t="s">
        <v>1</v>
      </c>
      <c r="N425" s="219" t="s">
        <v>42</v>
      </c>
      <c r="O425" s="72"/>
      <c r="P425" s="220">
        <f>O425*H425</f>
        <v>0</v>
      </c>
      <c r="Q425" s="220">
        <v>0</v>
      </c>
      <c r="R425" s="220">
        <f>Q425*H425</f>
        <v>0</v>
      </c>
      <c r="S425" s="220">
        <v>0</v>
      </c>
      <c r="T425" s="221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22" t="s">
        <v>227</v>
      </c>
      <c r="AT425" s="222" t="s">
        <v>147</v>
      </c>
      <c r="AU425" s="222" t="s">
        <v>87</v>
      </c>
      <c r="AY425" s="18" t="s">
        <v>145</v>
      </c>
      <c r="BE425" s="223">
        <f>IF(N425="základní",J425,0)</f>
        <v>0</v>
      </c>
      <c r="BF425" s="223">
        <f>IF(N425="snížená",J425,0)</f>
        <v>0</v>
      </c>
      <c r="BG425" s="223">
        <f>IF(N425="zákl. přenesená",J425,0)</f>
        <v>0</v>
      </c>
      <c r="BH425" s="223">
        <f>IF(N425="sníž. přenesená",J425,0)</f>
        <v>0</v>
      </c>
      <c r="BI425" s="223">
        <f>IF(N425="nulová",J425,0)</f>
        <v>0</v>
      </c>
      <c r="BJ425" s="18" t="s">
        <v>85</v>
      </c>
      <c r="BK425" s="223">
        <f>ROUND(I425*H425,2)</f>
        <v>0</v>
      </c>
      <c r="BL425" s="18" t="s">
        <v>227</v>
      </c>
      <c r="BM425" s="222" t="s">
        <v>700</v>
      </c>
    </row>
    <row r="426" spans="1:65" s="13" customFormat="1" ht="10.199999999999999">
      <c r="B426" s="224"/>
      <c r="C426" s="225"/>
      <c r="D426" s="226" t="s">
        <v>153</v>
      </c>
      <c r="E426" s="227" t="s">
        <v>1</v>
      </c>
      <c r="F426" s="228" t="s">
        <v>195</v>
      </c>
      <c r="G426" s="225"/>
      <c r="H426" s="227" t="s">
        <v>1</v>
      </c>
      <c r="I426" s="229"/>
      <c r="J426" s="225"/>
      <c r="K426" s="225"/>
      <c r="L426" s="230"/>
      <c r="M426" s="231"/>
      <c r="N426" s="232"/>
      <c r="O426" s="232"/>
      <c r="P426" s="232"/>
      <c r="Q426" s="232"/>
      <c r="R426" s="232"/>
      <c r="S426" s="232"/>
      <c r="T426" s="233"/>
      <c r="AT426" s="234" t="s">
        <v>153</v>
      </c>
      <c r="AU426" s="234" t="s">
        <v>87</v>
      </c>
      <c r="AV426" s="13" t="s">
        <v>85</v>
      </c>
      <c r="AW426" s="13" t="s">
        <v>32</v>
      </c>
      <c r="AX426" s="13" t="s">
        <v>77</v>
      </c>
      <c r="AY426" s="234" t="s">
        <v>145</v>
      </c>
    </row>
    <row r="427" spans="1:65" s="14" customFormat="1" ht="10.199999999999999">
      <c r="B427" s="235"/>
      <c r="C427" s="236"/>
      <c r="D427" s="226" t="s">
        <v>153</v>
      </c>
      <c r="E427" s="237" t="s">
        <v>1</v>
      </c>
      <c r="F427" s="238" t="s">
        <v>701</v>
      </c>
      <c r="G427" s="236"/>
      <c r="H427" s="239">
        <v>2</v>
      </c>
      <c r="I427" s="240"/>
      <c r="J427" s="236"/>
      <c r="K427" s="236"/>
      <c r="L427" s="241"/>
      <c r="M427" s="279"/>
      <c r="N427" s="280"/>
      <c r="O427" s="280"/>
      <c r="P427" s="280"/>
      <c r="Q427" s="280"/>
      <c r="R427" s="280"/>
      <c r="S427" s="280"/>
      <c r="T427" s="281"/>
      <c r="AT427" s="245" t="s">
        <v>153</v>
      </c>
      <c r="AU427" s="245" t="s">
        <v>87</v>
      </c>
      <c r="AV427" s="14" t="s">
        <v>87</v>
      </c>
      <c r="AW427" s="14" t="s">
        <v>32</v>
      </c>
      <c r="AX427" s="14" t="s">
        <v>85</v>
      </c>
      <c r="AY427" s="245" t="s">
        <v>145</v>
      </c>
    </row>
    <row r="428" spans="1:65" s="2" customFormat="1" ht="6.9" customHeight="1">
      <c r="A428" s="35"/>
      <c r="B428" s="55"/>
      <c r="C428" s="56"/>
      <c r="D428" s="56"/>
      <c r="E428" s="56"/>
      <c r="F428" s="56"/>
      <c r="G428" s="56"/>
      <c r="H428" s="56"/>
      <c r="I428" s="159"/>
      <c r="J428" s="56"/>
      <c r="K428" s="56"/>
      <c r="L428" s="40"/>
      <c r="M428" s="35"/>
      <c r="O428" s="35"/>
      <c r="P428" s="35"/>
      <c r="Q428" s="35"/>
      <c r="R428" s="35"/>
      <c r="S428" s="35"/>
      <c r="T428" s="35"/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</row>
  </sheetData>
  <sheetProtection algorithmName="SHA-512" hashValue="on54+1hs/MAsIEJitB+xuCSU+3LpgwVyAwEYtga6k5X64SniUmtIMMXj3n0jh3PmxzDLWPLqw8DP3uPGvAJ2Jg==" saltValue="7ShAXDS1QKmf9aYJmbeMOpwS+nV3PGhegL0633KQQdnh79yjjgnwxGHhn++12646PpG/LsIqY4tAnKdlK6RvmQ==" spinCount="100000" sheet="1" objects="1" scenarios="1" formatColumns="0" formatRows="0" autoFilter="0"/>
  <autoFilter ref="C132:K427" xr:uid="{00000000-0009-0000-0000-000001000000}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BM216"/>
  <sheetViews>
    <sheetView showGridLines="0" workbookViewId="0">
      <selection activeCell="K5" sqref="K5:AO5"/>
    </sheetView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50" style="1" customWidth="1"/>
    <col min="7" max="7" width="6" style="1" customWidth="1"/>
    <col min="8" max="8" width="11.85546875" style="1" customWidth="1"/>
    <col min="9" max="9" width="17.28515625" style="116" customWidth="1"/>
    <col min="10" max="10" width="21.28515625" style="1" customWidth="1"/>
    <col min="11" max="11" width="17.28515625" style="1" hidden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16"/>
      <c r="L2" s="331"/>
      <c r="M2" s="331"/>
      <c r="N2" s="331"/>
      <c r="O2" s="331"/>
      <c r="P2" s="331"/>
      <c r="Q2" s="331"/>
      <c r="R2" s="331"/>
      <c r="S2" s="331"/>
      <c r="T2" s="331"/>
      <c r="U2" s="331"/>
      <c r="V2" s="331"/>
      <c r="AT2" s="18" t="s">
        <v>94</v>
      </c>
    </row>
    <row r="3" spans="1:46" s="1" customFormat="1" ht="6.9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21"/>
      <c r="AT3" s="18" t="s">
        <v>87</v>
      </c>
    </row>
    <row r="4" spans="1:46" s="1" customFormat="1" ht="24.9" customHeight="1">
      <c r="B4" s="21"/>
      <c r="D4" s="120" t="s">
        <v>104</v>
      </c>
      <c r="I4" s="116"/>
      <c r="L4" s="21"/>
      <c r="M4" s="121" t="s">
        <v>10</v>
      </c>
      <c r="AT4" s="18" t="s">
        <v>4</v>
      </c>
    </row>
    <row r="5" spans="1:46" s="1" customFormat="1" ht="6.9" customHeight="1">
      <c r="B5" s="21"/>
      <c r="I5" s="116"/>
      <c r="L5" s="21"/>
    </row>
    <row r="6" spans="1:46" s="1" customFormat="1" ht="12" customHeight="1">
      <c r="B6" s="21"/>
      <c r="D6" s="122" t="s">
        <v>16</v>
      </c>
      <c r="I6" s="116"/>
      <c r="L6" s="21"/>
    </row>
    <row r="7" spans="1:46" s="1" customFormat="1" ht="24" customHeight="1">
      <c r="B7" s="21"/>
      <c r="E7" s="332" t="str">
        <f>'Rekapitulace stavby'!K6</f>
        <v>Areál autobusy Hranečník - Hala I - Rekonstrukce sprchových koutů a kanalizace</v>
      </c>
      <c r="F7" s="333"/>
      <c r="G7" s="333"/>
      <c r="H7" s="333"/>
      <c r="I7" s="116"/>
      <c r="L7" s="21"/>
    </row>
    <row r="8" spans="1:46" s="1" customFormat="1" ht="12" customHeight="1">
      <c r="B8" s="21"/>
      <c r="D8" s="122" t="s">
        <v>105</v>
      </c>
      <c r="I8" s="116"/>
      <c r="L8" s="21"/>
    </row>
    <row r="9" spans="1:46" s="2" customFormat="1" ht="14.4" customHeight="1">
      <c r="A9" s="35"/>
      <c r="B9" s="40"/>
      <c r="C9" s="35"/>
      <c r="D9" s="35"/>
      <c r="E9" s="332" t="s">
        <v>702</v>
      </c>
      <c r="F9" s="335"/>
      <c r="G9" s="335"/>
      <c r="H9" s="335"/>
      <c r="I9" s="12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2" t="s">
        <v>703</v>
      </c>
      <c r="E10" s="35"/>
      <c r="F10" s="35"/>
      <c r="G10" s="35"/>
      <c r="H10" s="35"/>
      <c r="I10" s="12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4.4" customHeight="1">
      <c r="A11" s="35"/>
      <c r="B11" s="40"/>
      <c r="C11" s="35"/>
      <c r="D11" s="35"/>
      <c r="E11" s="334" t="s">
        <v>704</v>
      </c>
      <c r="F11" s="335"/>
      <c r="G11" s="335"/>
      <c r="H11" s="335"/>
      <c r="I11" s="123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0.199999999999999">
      <c r="A12" s="35"/>
      <c r="B12" s="40"/>
      <c r="C12" s="35"/>
      <c r="D12" s="35"/>
      <c r="E12" s="35"/>
      <c r="F12" s="35"/>
      <c r="G12" s="35"/>
      <c r="H12" s="35"/>
      <c r="I12" s="123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2" t="s">
        <v>18</v>
      </c>
      <c r="E13" s="35"/>
      <c r="F13" s="111" t="s">
        <v>1</v>
      </c>
      <c r="G13" s="35"/>
      <c r="H13" s="35"/>
      <c r="I13" s="124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2" t="s">
        <v>20</v>
      </c>
      <c r="E14" s="35"/>
      <c r="F14" s="111" t="s">
        <v>21</v>
      </c>
      <c r="G14" s="35"/>
      <c r="H14" s="35"/>
      <c r="I14" s="124" t="s">
        <v>22</v>
      </c>
      <c r="J14" s="125" t="str">
        <f>'Rekapitulace stavby'!AN8</f>
        <v>30. 3. 2020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8" customHeight="1">
      <c r="A15" s="35"/>
      <c r="B15" s="40"/>
      <c r="C15" s="35"/>
      <c r="D15" s="35"/>
      <c r="E15" s="35"/>
      <c r="F15" s="35"/>
      <c r="G15" s="35"/>
      <c r="H15" s="35"/>
      <c r="I15" s="123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2" t="s">
        <v>24</v>
      </c>
      <c r="E16" s="35"/>
      <c r="F16" s="35"/>
      <c r="G16" s="35"/>
      <c r="H16" s="35"/>
      <c r="I16" s="124" t="s">
        <v>25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">
        <v>26</v>
      </c>
      <c r="F17" s="35"/>
      <c r="G17" s="35"/>
      <c r="H17" s="35"/>
      <c r="I17" s="124" t="s">
        <v>27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customHeight="1">
      <c r="A18" s="35"/>
      <c r="B18" s="40"/>
      <c r="C18" s="35"/>
      <c r="D18" s="35"/>
      <c r="E18" s="35"/>
      <c r="F18" s="35"/>
      <c r="G18" s="35"/>
      <c r="H18" s="35"/>
      <c r="I18" s="123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2" t="s">
        <v>28</v>
      </c>
      <c r="E19" s="35"/>
      <c r="F19" s="35"/>
      <c r="G19" s="35"/>
      <c r="H19" s="35"/>
      <c r="I19" s="124" t="s">
        <v>25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36" t="str">
        <f>'Rekapitulace stavby'!E14</f>
        <v>Vyplň údaj</v>
      </c>
      <c r="F20" s="337"/>
      <c r="G20" s="337"/>
      <c r="H20" s="337"/>
      <c r="I20" s="124" t="s">
        <v>27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customHeight="1">
      <c r="A21" s="35"/>
      <c r="B21" s="40"/>
      <c r="C21" s="35"/>
      <c r="D21" s="35"/>
      <c r="E21" s="35"/>
      <c r="F21" s="35"/>
      <c r="G21" s="35"/>
      <c r="H21" s="35"/>
      <c r="I21" s="123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2" t="s">
        <v>30</v>
      </c>
      <c r="E22" s="35"/>
      <c r="F22" s="35"/>
      <c r="G22" s="35"/>
      <c r="H22" s="35"/>
      <c r="I22" s="124" t="s">
        <v>25</v>
      </c>
      <c r="J22" s="111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">
        <v>31</v>
      </c>
      <c r="F23" s="35"/>
      <c r="G23" s="35"/>
      <c r="H23" s="35"/>
      <c r="I23" s="124" t="s">
        <v>27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customHeight="1">
      <c r="A24" s="35"/>
      <c r="B24" s="40"/>
      <c r="C24" s="35"/>
      <c r="D24" s="35"/>
      <c r="E24" s="35"/>
      <c r="F24" s="35"/>
      <c r="G24" s="35"/>
      <c r="H24" s="35"/>
      <c r="I24" s="123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2" t="s">
        <v>33</v>
      </c>
      <c r="E25" s="35"/>
      <c r="F25" s="35"/>
      <c r="G25" s="35"/>
      <c r="H25" s="35"/>
      <c r="I25" s="124" t="s">
        <v>25</v>
      </c>
      <c r="J25" s="111" t="str">
        <f>IF('Rekapitulace stavby'!AN19="","",'Rekapitulace stavby'!AN19)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tr">
        <f>IF('Rekapitulace stavby'!E20="","",'Rekapitulace stavby'!E20)</f>
        <v xml:space="preserve"> </v>
      </c>
      <c r="F26" s="35"/>
      <c r="G26" s="35"/>
      <c r="H26" s="35"/>
      <c r="I26" s="124" t="s">
        <v>27</v>
      </c>
      <c r="J26" s="111" t="str">
        <f>IF('Rekapitulace stavby'!AN20="","",'Rekapitulace stavby'!AN20)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customHeight="1">
      <c r="A27" s="35"/>
      <c r="B27" s="40"/>
      <c r="C27" s="35"/>
      <c r="D27" s="35"/>
      <c r="E27" s="35"/>
      <c r="F27" s="35"/>
      <c r="G27" s="35"/>
      <c r="H27" s="35"/>
      <c r="I27" s="123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2" t="s">
        <v>35</v>
      </c>
      <c r="E28" s="35"/>
      <c r="F28" s="35"/>
      <c r="G28" s="35"/>
      <c r="H28" s="35"/>
      <c r="I28" s="12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24" customHeight="1">
      <c r="A29" s="126"/>
      <c r="B29" s="127"/>
      <c r="C29" s="126"/>
      <c r="D29" s="126"/>
      <c r="E29" s="338" t="s">
        <v>705</v>
      </c>
      <c r="F29" s="338"/>
      <c r="G29" s="338"/>
      <c r="H29" s="338"/>
      <c r="I29" s="128"/>
      <c r="J29" s="126"/>
      <c r="K29" s="126"/>
      <c r="L29" s="129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pans="1:31" s="2" customFormat="1" ht="6.9" customHeight="1">
      <c r="A30" s="35"/>
      <c r="B30" s="40"/>
      <c r="C30" s="35"/>
      <c r="D30" s="35"/>
      <c r="E30" s="35"/>
      <c r="F30" s="35"/>
      <c r="G30" s="35"/>
      <c r="H30" s="35"/>
      <c r="I30" s="123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30"/>
      <c r="E31" s="130"/>
      <c r="F31" s="130"/>
      <c r="G31" s="130"/>
      <c r="H31" s="130"/>
      <c r="I31" s="131"/>
      <c r="J31" s="130"/>
      <c r="K31" s="13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32" t="s">
        <v>37</v>
      </c>
      <c r="E32" s="35"/>
      <c r="F32" s="35"/>
      <c r="G32" s="35"/>
      <c r="H32" s="35"/>
      <c r="I32" s="123"/>
      <c r="J32" s="133">
        <f>ROUND(J128,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customHeight="1">
      <c r="A33" s="35"/>
      <c r="B33" s="40"/>
      <c r="C33" s="35"/>
      <c r="D33" s="130"/>
      <c r="E33" s="130"/>
      <c r="F33" s="130"/>
      <c r="G33" s="130"/>
      <c r="H33" s="130"/>
      <c r="I33" s="131"/>
      <c r="J33" s="130"/>
      <c r="K33" s="130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34" t="s">
        <v>39</v>
      </c>
      <c r="G34" s="35"/>
      <c r="H34" s="35"/>
      <c r="I34" s="135" t="s">
        <v>38</v>
      </c>
      <c r="J34" s="134" t="s">
        <v>40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36" t="s">
        <v>41</v>
      </c>
      <c r="E35" s="122" t="s">
        <v>42</v>
      </c>
      <c r="F35" s="137">
        <f>ROUND((SUM(BE128:BE215)),  2)</f>
        <v>0</v>
      </c>
      <c r="G35" s="35"/>
      <c r="H35" s="35"/>
      <c r="I35" s="138">
        <v>0.21</v>
      </c>
      <c r="J35" s="137">
        <f>ROUND(((SUM(BE128:BE215))*I35),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22" t="s">
        <v>43</v>
      </c>
      <c r="F36" s="137">
        <f>ROUND((SUM(BF128:BF215)),  2)</f>
        <v>0</v>
      </c>
      <c r="G36" s="35"/>
      <c r="H36" s="35"/>
      <c r="I36" s="138">
        <v>0.15</v>
      </c>
      <c r="J36" s="137">
        <f>ROUND(((SUM(BF128:BF215))*I36),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2" t="s">
        <v>44</v>
      </c>
      <c r="F37" s="137">
        <f>ROUND((SUM(BG128:BG215)),  2)</f>
        <v>0</v>
      </c>
      <c r="G37" s="35"/>
      <c r="H37" s="35"/>
      <c r="I37" s="138">
        <v>0.21</v>
      </c>
      <c r="J37" s="137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22" t="s">
        <v>45</v>
      </c>
      <c r="F38" s="137">
        <f>ROUND((SUM(BH128:BH215)),  2)</f>
        <v>0</v>
      </c>
      <c r="G38" s="35"/>
      <c r="H38" s="35"/>
      <c r="I38" s="138">
        <v>0.15</v>
      </c>
      <c r="J38" s="137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22" t="s">
        <v>46</v>
      </c>
      <c r="F39" s="137">
        <f>ROUND((SUM(BI128:BI215)),  2)</f>
        <v>0</v>
      </c>
      <c r="G39" s="35"/>
      <c r="H39" s="35"/>
      <c r="I39" s="138">
        <v>0</v>
      </c>
      <c r="J39" s="137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customHeight="1">
      <c r="A40" s="35"/>
      <c r="B40" s="40"/>
      <c r="C40" s="35"/>
      <c r="D40" s="35"/>
      <c r="E40" s="35"/>
      <c r="F40" s="35"/>
      <c r="G40" s="35"/>
      <c r="H40" s="35"/>
      <c r="I40" s="12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9"/>
      <c r="D41" s="140" t="s">
        <v>47</v>
      </c>
      <c r="E41" s="141"/>
      <c r="F41" s="141"/>
      <c r="G41" s="142" t="s">
        <v>48</v>
      </c>
      <c r="H41" s="143" t="s">
        <v>49</v>
      </c>
      <c r="I41" s="144"/>
      <c r="J41" s="145">
        <f>SUM(J32:J39)</f>
        <v>0</v>
      </c>
      <c r="K41" s="146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40"/>
      <c r="C42" s="35"/>
      <c r="D42" s="35"/>
      <c r="E42" s="35"/>
      <c r="F42" s="35"/>
      <c r="G42" s="35"/>
      <c r="H42" s="35"/>
      <c r="I42" s="123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" customHeight="1">
      <c r="B43" s="21"/>
      <c r="I43" s="116"/>
      <c r="L43" s="21"/>
    </row>
    <row r="44" spans="1:31" s="1" customFormat="1" ht="14.4" customHeight="1">
      <c r="B44" s="21"/>
      <c r="I44" s="116"/>
      <c r="L44" s="21"/>
    </row>
    <row r="45" spans="1:31" s="1" customFormat="1" ht="14.4" customHeight="1">
      <c r="B45" s="21"/>
      <c r="I45" s="116"/>
      <c r="L45" s="21"/>
    </row>
    <row r="46" spans="1:31" s="1" customFormat="1" ht="14.4" customHeight="1">
      <c r="B46" s="21"/>
      <c r="I46" s="116"/>
      <c r="L46" s="21"/>
    </row>
    <row r="47" spans="1:31" s="1" customFormat="1" ht="14.4" customHeight="1">
      <c r="B47" s="21"/>
      <c r="I47" s="116"/>
      <c r="L47" s="21"/>
    </row>
    <row r="48" spans="1:31" s="1" customFormat="1" ht="14.4" customHeight="1">
      <c r="B48" s="21"/>
      <c r="I48" s="116"/>
      <c r="L48" s="21"/>
    </row>
    <row r="49" spans="1:31" s="1" customFormat="1" ht="14.4" customHeight="1">
      <c r="B49" s="21"/>
      <c r="I49" s="116"/>
      <c r="L49" s="21"/>
    </row>
    <row r="50" spans="1:31" s="2" customFormat="1" ht="14.4" customHeight="1">
      <c r="B50" s="52"/>
      <c r="D50" s="147" t="s">
        <v>50</v>
      </c>
      <c r="E50" s="148"/>
      <c r="F50" s="148"/>
      <c r="G50" s="147" t="s">
        <v>51</v>
      </c>
      <c r="H50" s="148"/>
      <c r="I50" s="149"/>
      <c r="J50" s="148"/>
      <c r="K50" s="148"/>
      <c r="L50" s="52"/>
    </row>
    <row r="51" spans="1:31" ht="10.199999999999999">
      <c r="B51" s="21"/>
      <c r="L51" s="21"/>
    </row>
    <row r="52" spans="1:31" ht="10.199999999999999">
      <c r="B52" s="21"/>
      <c r="L52" s="21"/>
    </row>
    <row r="53" spans="1:31" ht="10.199999999999999">
      <c r="B53" s="21"/>
      <c r="L53" s="21"/>
    </row>
    <row r="54" spans="1:31" ht="10.199999999999999">
      <c r="B54" s="21"/>
      <c r="L54" s="21"/>
    </row>
    <row r="55" spans="1:31" ht="10.199999999999999">
      <c r="B55" s="21"/>
      <c r="L55" s="21"/>
    </row>
    <row r="56" spans="1:31" ht="10.199999999999999">
      <c r="B56" s="21"/>
      <c r="L56" s="21"/>
    </row>
    <row r="57" spans="1:31" ht="10.199999999999999">
      <c r="B57" s="21"/>
      <c r="L57" s="21"/>
    </row>
    <row r="58" spans="1:31" ht="10.199999999999999">
      <c r="B58" s="21"/>
      <c r="L58" s="21"/>
    </row>
    <row r="59" spans="1:31" ht="10.199999999999999">
      <c r="B59" s="21"/>
      <c r="L59" s="21"/>
    </row>
    <row r="60" spans="1:31" ht="10.199999999999999">
      <c r="B60" s="21"/>
      <c r="L60" s="21"/>
    </row>
    <row r="61" spans="1:31" s="2" customFormat="1" ht="13.2">
      <c r="A61" s="35"/>
      <c r="B61" s="40"/>
      <c r="C61" s="35"/>
      <c r="D61" s="150" t="s">
        <v>52</v>
      </c>
      <c r="E61" s="151"/>
      <c r="F61" s="152" t="s">
        <v>53</v>
      </c>
      <c r="G61" s="150" t="s">
        <v>52</v>
      </c>
      <c r="H61" s="151"/>
      <c r="I61" s="153"/>
      <c r="J61" s="154" t="s">
        <v>53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.199999999999999">
      <c r="B62" s="21"/>
      <c r="L62" s="21"/>
    </row>
    <row r="63" spans="1:31" ht="10.199999999999999">
      <c r="B63" s="21"/>
      <c r="L63" s="21"/>
    </row>
    <row r="64" spans="1:31" ht="10.199999999999999">
      <c r="B64" s="21"/>
      <c r="L64" s="21"/>
    </row>
    <row r="65" spans="1:31" s="2" customFormat="1" ht="13.2">
      <c r="A65" s="35"/>
      <c r="B65" s="40"/>
      <c r="C65" s="35"/>
      <c r="D65" s="147" t="s">
        <v>54</v>
      </c>
      <c r="E65" s="155"/>
      <c r="F65" s="155"/>
      <c r="G65" s="147" t="s">
        <v>55</v>
      </c>
      <c r="H65" s="155"/>
      <c r="I65" s="156"/>
      <c r="J65" s="155"/>
      <c r="K65" s="15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.199999999999999">
      <c r="B66" s="21"/>
      <c r="L66" s="21"/>
    </row>
    <row r="67" spans="1:31" ht="10.199999999999999">
      <c r="B67" s="21"/>
      <c r="L67" s="21"/>
    </row>
    <row r="68" spans="1:31" ht="10.199999999999999">
      <c r="B68" s="21"/>
      <c r="L68" s="21"/>
    </row>
    <row r="69" spans="1:31" ht="10.199999999999999">
      <c r="B69" s="21"/>
      <c r="L69" s="21"/>
    </row>
    <row r="70" spans="1:31" ht="10.199999999999999">
      <c r="B70" s="21"/>
      <c r="L70" s="21"/>
    </row>
    <row r="71" spans="1:31" ht="10.199999999999999">
      <c r="B71" s="21"/>
      <c r="L71" s="21"/>
    </row>
    <row r="72" spans="1:31" ht="10.199999999999999">
      <c r="B72" s="21"/>
      <c r="L72" s="21"/>
    </row>
    <row r="73" spans="1:31" ht="10.199999999999999">
      <c r="B73" s="21"/>
      <c r="L73" s="21"/>
    </row>
    <row r="74" spans="1:31" ht="10.199999999999999">
      <c r="B74" s="21"/>
      <c r="L74" s="21"/>
    </row>
    <row r="75" spans="1:31" ht="10.199999999999999">
      <c r="B75" s="21"/>
      <c r="L75" s="21"/>
    </row>
    <row r="76" spans="1:31" s="2" customFormat="1" ht="13.2">
      <c r="A76" s="35"/>
      <c r="B76" s="40"/>
      <c r="C76" s="35"/>
      <c r="D76" s="150" t="s">
        <v>52</v>
      </c>
      <c r="E76" s="151"/>
      <c r="F76" s="152" t="s">
        <v>53</v>
      </c>
      <c r="G76" s="150" t="s">
        <v>52</v>
      </c>
      <c r="H76" s="151"/>
      <c r="I76" s="153"/>
      <c r="J76" s="154" t="s">
        <v>53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57"/>
      <c r="C77" s="158"/>
      <c r="D77" s="158"/>
      <c r="E77" s="158"/>
      <c r="F77" s="158"/>
      <c r="G77" s="158"/>
      <c r="H77" s="158"/>
      <c r="I77" s="159"/>
      <c r="J77" s="158"/>
      <c r="K77" s="1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" customHeight="1">
      <c r="A81" s="35"/>
      <c r="B81" s="160"/>
      <c r="C81" s="161"/>
      <c r="D81" s="161"/>
      <c r="E81" s="161"/>
      <c r="F81" s="161"/>
      <c r="G81" s="161"/>
      <c r="H81" s="161"/>
      <c r="I81" s="162"/>
      <c r="J81" s="161"/>
      <c r="K81" s="161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" customHeight="1">
      <c r="A82" s="35"/>
      <c r="B82" s="36"/>
      <c r="C82" s="24" t="s">
        <v>108</v>
      </c>
      <c r="D82" s="37"/>
      <c r="E82" s="37"/>
      <c r="F82" s="37"/>
      <c r="G82" s="37"/>
      <c r="H82" s="37"/>
      <c r="I82" s="12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12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2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24" customHeight="1">
      <c r="A85" s="35"/>
      <c r="B85" s="36"/>
      <c r="C85" s="37"/>
      <c r="D85" s="37"/>
      <c r="E85" s="339" t="str">
        <f>E7</f>
        <v>Areál autobusy Hranečník - Hala I - Rekonstrukce sprchových koutů a kanalizace</v>
      </c>
      <c r="F85" s="340"/>
      <c r="G85" s="340"/>
      <c r="H85" s="340"/>
      <c r="I85" s="12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105</v>
      </c>
      <c r="D86" s="23"/>
      <c r="E86" s="23"/>
      <c r="F86" s="23"/>
      <c r="G86" s="23"/>
      <c r="H86" s="23"/>
      <c r="I86" s="116"/>
      <c r="J86" s="23"/>
      <c r="K86" s="23"/>
      <c r="L86" s="21"/>
    </row>
    <row r="87" spans="1:31" s="2" customFormat="1" ht="14.4" customHeight="1">
      <c r="A87" s="35"/>
      <c r="B87" s="36"/>
      <c r="C87" s="37"/>
      <c r="D87" s="37"/>
      <c r="E87" s="339" t="s">
        <v>702</v>
      </c>
      <c r="F87" s="341"/>
      <c r="G87" s="341"/>
      <c r="H87" s="341"/>
      <c r="I87" s="12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703</v>
      </c>
      <c r="D88" s="37"/>
      <c r="E88" s="37"/>
      <c r="F88" s="37"/>
      <c r="G88" s="37"/>
      <c r="H88" s="37"/>
      <c r="I88" s="12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4.4" customHeight="1">
      <c r="A89" s="35"/>
      <c r="B89" s="36"/>
      <c r="C89" s="37"/>
      <c r="D89" s="37"/>
      <c r="E89" s="287" t="str">
        <f>E11</f>
        <v>D.1.4.1 - Zdravotechnické instalace</v>
      </c>
      <c r="F89" s="341"/>
      <c r="G89" s="341"/>
      <c r="H89" s="341"/>
      <c r="I89" s="123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12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>Ostrava - Hranečník</v>
      </c>
      <c r="G91" s="37"/>
      <c r="H91" s="37"/>
      <c r="I91" s="124" t="s">
        <v>22</v>
      </c>
      <c r="J91" s="67" t="str">
        <f>IF(J14="","",J14)</f>
        <v>30. 3. 2020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" customHeight="1">
      <c r="A92" s="35"/>
      <c r="B92" s="36"/>
      <c r="C92" s="37"/>
      <c r="D92" s="37"/>
      <c r="E92" s="37"/>
      <c r="F92" s="37"/>
      <c r="G92" s="37"/>
      <c r="H92" s="37"/>
      <c r="I92" s="123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26.4" customHeight="1">
      <c r="A93" s="35"/>
      <c r="B93" s="36"/>
      <c r="C93" s="30" t="s">
        <v>24</v>
      </c>
      <c r="D93" s="37"/>
      <c r="E93" s="37"/>
      <c r="F93" s="28" t="str">
        <f>E17</f>
        <v>DP Ostrava</v>
      </c>
      <c r="G93" s="37"/>
      <c r="H93" s="37"/>
      <c r="I93" s="124" t="s">
        <v>30</v>
      </c>
      <c r="J93" s="33" t="str">
        <f>E23</f>
        <v>Stavební a rozvojová s.r.o.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6" customHeight="1">
      <c r="A94" s="35"/>
      <c r="B94" s="36"/>
      <c r="C94" s="30" t="s">
        <v>28</v>
      </c>
      <c r="D94" s="37"/>
      <c r="E94" s="37"/>
      <c r="F94" s="28" t="str">
        <f>IF(E20="","",E20)</f>
        <v>Vyplň údaj</v>
      </c>
      <c r="G94" s="37"/>
      <c r="H94" s="37"/>
      <c r="I94" s="124" t="s">
        <v>33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2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63" t="s">
        <v>109</v>
      </c>
      <c r="D96" s="164"/>
      <c r="E96" s="164"/>
      <c r="F96" s="164"/>
      <c r="G96" s="164"/>
      <c r="H96" s="164"/>
      <c r="I96" s="165"/>
      <c r="J96" s="166" t="s">
        <v>110</v>
      </c>
      <c r="K96" s="16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123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8" customHeight="1">
      <c r="A98" s="35"/>
      <c r="B98" s="36"/>
      <c r="C98" s="167" t="s">
        <v>111</v>
      </c>
      <c r="D98" s="37"/>
      <c r="E98" s="37"/>
      <c r="F98" s="37"/>
      <c r="G98" s="37"/>
      <c r="H98" s="37"/>
      <c r="I98" s="123"/>
      <c r="J98" s="85">
        <f>J128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112</v>
      </c>
    </row>
    <row r="99" spans="1:47" s="9" customFormat="1" ht="24.9" customHeight="1">
      <c r="B99" s="168"/>
      <c r="C99" s="169"/>
      <c r="D99" s="170" t="s">
        <v>113</v>
      </c>
      <c r="E99" s="171"/>
      <c r="F99" s="171"/>
      <c r="G99" s="171"/>
      <c r="H99" s="171"/>
      <c r="I99" s="172"/>
      <c r="J99" s="173">
        <f>J129</f>
        <v>0</v>
      </c>
      <c r="K99" s="169"/>
      <c r="L99" s="174"/>
    </row>
    <row r="100" spans="1:47" s="10" customFormat="1" ht="19.95" customHeight="1">
      <c r="B100" s="175"/>
      <c r="C100" s="105"/>
      <c r="D100" s="176" t="s">
        <v>118</v>
      </c>
      <c r="E100" s="177"/>
      <c r="F100" s="177"/>
      <c r="G100" s="177"/>
      <c r="H100" s="177"/>
      <c r="I100" s="178"/>
      <c r="J100" s="179">
        <f>J130</f>
        <v>0</v>
      </c>
      <c r="K100" s="105"/>
      <c r="L100" s="180"/>
    </row>
    <row r="101" spans="1:47" s="9" customFormat="1" ht="24.9" customHeight="1">
      <c r="B101" s="168"/>
      <c r="C101" s="169"/>
      <c r="D101" s="170" t="s">
        <v>120</v>
      </c>
      <c r="E101" s="171"/>
      <c r="F101" s="171"/>
      <c r="G101" s="171"/>
      <c r="H101" s="171"/>
      <c r="I101" s="172"/>
      <c r="J101" s="173">
        <f>J138</f>
        <v>0</v>
      </c>
      <c r="K101" s="169"/>
      <c r="L101" s="174"/>
    </row>
    <row r="102" spans="1:47" s="10" customFormat="1" ht="19.95" customHeight="1">
      <c r="B102" s="175"/>
      <c r="C102" s="105"/>
      <c r="D102" s="176" t="s">
        <v>706</v>
      </c>
      <c r="E102" s="177"/>
      <c r="F102" s="177"/>
      <c r="G102" s="177"/>
      <c r="H102" s="177"/>
      <c r="I102" s="178"/>
      <c r="J102" s="179">
        <f>J139</f>
        <v>0</v>
      </c>
      <c r="K102" s="105"/>
      <c r="L102" s="180"/>
    </row>
    <row r="103" spans="1:47" s="10" customFormat="1" ht="19.95" customHeight="1">
      <c r="B103" s="175"/>
      <c r="C103" s="105"/>
      <c r="D103" s="176" t="s">
        <v>707</v>
      </c>
      <c r="E103" s="177"/>
      <c r="F103" s="177"/>
      <c r="G103" s="177"/>
      <c r="H103" s="177"/>
      <c r="I103" s="178"/>
      <c r="J103" s="179">
        <f>J160</f>
        <v>0</v>
      </c>
      <c r="K103" s="105"/>
      <c r="L103" s="180"/>
    </row>
    <row r="104" spans="1:47" s="10" customFormat="1" ht="19.95" customHeight="1">
      <c r="B104" s="175"/>
      <c r="C104" s="105"/>
      <c r="D104" s="176" t="s">
        <v>122</v>
      </c>
      <c r="E104" s="177"/>
      <c r="F104" s="177"/>
      <c r="G104" s="177"/>
      <c r="H104" s="177"/>
      <c r="I104" s="178"/>
      <c r="J104" s="179">
        <f>J191</f>
        <v>0</v>
      </c>
      <c r="K104" s="105"/>
      <c r="L104" s="180"/>
    </row>
    <row r="105" spans="1:47" s="10" customFormat="1" ht="19.95" customHeight="1">
      <c r="B105" s="175"/>
      <c r="C105" s="105"/>
      <c r="D105" s="176" t="s">
        <v>708</v>
      </c>
      <c r="E105" s="177"/>
      <c r="F105" s="177"/>
      <c r="G105" s="177"/>
      <c r="H105" s="177"/>
      <c r="I105" s="178"/>
      <c r="J105" s="179">
        <f>J212</f>
        <v>0</v>
      </c>
      <c r="K105" s="105"/>
      <c r="L105" s="180"/>
    </row>
    <row r="106" spans="1:47" s="10" customFormat="1" ht="19.95" customHeight="1">
      <c r="B106" s="175"/>
      <c r="C106" s="105"/>
      <c r="D106" s="176" t="s">
        <v>125</v>
      </c>
      <c r="E106" s="177"/>
      <c r="F106" s="177"/>
      <c r="G106" s="177"/>
      <c r="H106" s="177"/>
      <c r="I106" s="178"/>
      <c r="J106" s="179">
        <f>J214</f>
        <v>0</v>
      </c>
      <c r="K106" s="105"/>
      <c r="L106" s="180"/>
    </row>
    <row r="107" spans="1:47" s="2" customFormat="1" ht="21.75" customHeight="1">
      <c r="A107" s="35"/>
      <c r="B107" s="36"/>
      <c r="C107" s="37"/>
      <c r="D107" s="37"/>
      <c r="E107" s="37"/>
      <c r="F107" s="37"/>
      <c r="G107" s="37"/>
      <c r="H107" s="37"/>
      <c r="I107" s="123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6.9" customHeight="1">
      <c r="A108" s="35"/>
      <c r="B108" s="55"/>
      <c r="C108" s="56"/>
      <c r="D108" s="56"/>
      <c r="E108" s="56"/>
      <c r="F108" s="56"/>
      <c r="G108" s="56"/>
      <c r="H108" s="56"/>
      <c r="I108" s="159"/>
      <c r="J108" s="56"/>
      <c r="K108" s="56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pans="1:47" s="2" customFormat="1" ht="6.9" customHeight="1">
      <c r="A112" s="35"/>
      <c r="B112" s="57"/>
      <c r="C112" s="58"/>
      <c r="D112" s="58"/>
      <c r="E112" s="58"/>
      <c r="F112" s="58"/>
      <c r="G112" s="58"/>
      <c r="H112" s="58"/>
      <c r="I112" s="162"/>
      <c r="J112" s="58"/>
      <c r="K112" s="58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3" s="2" customFormat="1" ht="24.9" customHeight="1">
      <c r="A113" s="35"/>
      <c r="B113" s="36"/>
      <c r="C113" s="24" t="s">
        <v>130</v>
      </c>
      <c r="D113" s="37"/>
      <c r="E113" s="37"/>
      <c r="F113" s="37"/>
      <c r="G113" s="37"/>
      <c r="H113" s="37"/>
      <c r="I113" s="123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6.9" customHeight="1">
      <c r="A114" s="35"/>
      <c r="B114" s="36"/>
      <c r="C114" s="37"/>
      <c r="D114" s="37"/>
      <c r="E114" s="37"/>
      <c r="F114" s="37"/>
      <c r="G114" s="37"/>
      <c r="H114" s="37"/>
      <c r="I114" s="123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12" customHeight="1">
      <c r="A115" s="35"/>
      <c r="B115" s="36"/>
      <c r="C115" s="30" t="s">
        <v>16</v>
      </c>
      <c r="D115" s="37"/>
      <c r="E115" s="37"/>
      <c r="F115" s="37"/>
      <c r="G115" s="37"/>
      <c r="H115" s="37"/>
      <c r="I115" s="123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24" customHeight="1">
      <c r="A116" s="35"/>
      <c r="B116" s="36"/>
      <c r="C116" s="37"/>
      <c r="D116" s="37"/>
      <c r="E116" s="339" t="str">
        <f>E7</f>
        <v>Areál autobusy Hranečník - Hala I - Rekonstrukce sprchových koutů a kanalizace</v>
      </c>
      <c r="F116" s="340"/>
      <c r="G116" s="340"/>
      <c r="H116" s="340"/>
      <c r="I116" s="123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1" customFormat="1" ht="12" customHeight="1">
      <c r="B117" s="22"/>
      <c r="C117" s="30" t="s">
        <v>105</v>
      </c>
      <c r="D117" s="23"/>
      <c r="E117" s="23"/>
      <c r="F117" s="23"/>
      <c r="G117" s="23"/>
      <c r="H117" s="23"/>
      <c r="I117" s="116"/>
      <c r="J117" s="23"/>
      <c r="K117" s="23"/>
      <c r="L117" s="21"/>
    </row>
    <row r="118" spans="1:63" s="2" customFormat="1" ht="14.4" customHeight="1">
      <c r="A118" s="35"/>
      <c r="B118" s="36"/>
      <c r="C118" s="37"/>
      <c r="D118" s="37"/>
      <c r="E118" s="339" t="s">
        <v>702</v>
      </c>
      <c r="F118" s="341"/>
      <c r="G118" s="341"/>
      <c r="H118" s="341"/>
      <c r="I118" s="123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2" customHeight="1">
      <c r="A119" s="35"/>
      <c r="B119" s="36"/>
      <c r="C119" s="30" t="s">
        <v>703</v>
      </c>
      <c r="D119" s="37"/>
      <c r="E119" s="37"/>
      <c r="F119" s="37"/>
      <c r="G119" s="37"/>
      <c r="H119" s="37"/>
      <c r="I119" s="123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4.4" customHeight="1">
      <c r="A120" s="35"/>
      <c r="B120" s="36"/>
      <c r="C120" s="37"/>
      <c r="D120" s="37"/>
      <c r="E120" s="287" t="str">
        <f>E11</f>
        <v>D.1.4.1 - Zdravotechnické instalace</v>
      </c>
      <c r="F120" s="341"/>
      <c r="G120" s="341"/>
      <c r="H120" s="341"/>
      <c r="I120" s="123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" customHeight="1">
      <c r="A121" s="35"/>
      <c r="B121" s="36"/>
      <c r="C121" s="37"/>
      <c r="D121" s="37"/>
      <c r="E121" s="37"/>
      <c r="F121" s="37"/>
      <c r="G121" s="37"/>
      <c r="H121" s="37"/>
      <c r="I121" s="123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12" customHeight="1">
      <c r="A122" s="35"/>
      <c r="B122" s="36"/>
      <c r="C122" s="30" t="s">
        <v>20</v>
      </c>
      <c r="D122" s="37"/>
      <c r="E122" s="37"/>
      <c r="F122" s="28" t="str">
        <f>F14</f>
        <v>Ostrava - Hranečník</v>
      </c>
      <c r="G122" s="37"/>
      <c r="H122" s="37"/>
      <c r="I122" s="124" t="s">
        <v>22</v>
      </c>
      <c r="J122" s="67" t="str">
        <f>IF(J14="","",J14)</f>
        <v>30. 3. 2020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6.9" customHeight="1">
      <c r="A123" s="35"/>
      <c r="B123" s="36"/>
      <c r="C123" s="37"/>
      <c r="D123" s="37"/>
      <c r="E123" s="37"/>
      <c r="F123" s="37"/>
      <c r="G123" s="37"/>
      <c r="H123" s="37"/>
      <c r="I123" s="123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26.4" customHeight="1">
      <c r="A124" s="35"/>
      <c r="B124" s="36"/>
      <c r="C124" s="30" t="s">
        <v>24</v>
      </c>
      <c r="D124" s="37"/>
      <c r="E124" s="37"/>
      <c r="F124" s="28" t="str">
        <f>E17</f>
        <v>DP Ostrava</v>
      </c>
      <c r="G124" s="37"/>
      <c r="H124" s="37"/>
      <c r="I124" s="124" t="s">
        <v>30</v>
      </c>
      <c r="J124" s="33" t="str">
        <f>E23</f>
        <v>Stavební a rozvojová s.r.o.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5.6" customHeight="1">
      <c r="A125" s="35"/>
      <c r="B125" s="36"/>
      <c r="C125" s="30" t="s">
        <v>28</v>
      </c>
      <c r="D125" s="37"/>
      <c r="E125" s="37"/>
      <c r="F125" s="28" t="str">
        <f>IF(E20="","",E20)</f>
        <v>Vyplň údaj</v>
      </c>
      <c r="G125" s="37"/>
      <c r="H125" s="37"/>
      <c r="I125" s="124" t="s">
        <v>33</v>
      </c>
      <c r="J125" s="33" t="str">
        <f>E26</f>
        <v xml:space="preserve"> 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2" customFormat="1" ht="10.35" customHeight="1">
      <c r="A126" s="35"/>
      <c r="B126" s="36"/>
      <c r="C126" s="37"/>
      <c r="D126" s="37"/>
      <c r="E126" s="37"/>
      <c r="F126" s="37"/>
      <c r="G126" s="37"/>
      <c r="H126" s="37"/>
      <c r="I126" s="123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63" s="11" customFormat="1" ht="29.25" customHeight="1">
      <c r="A127" s="181"/>
      <c r="B127" s="182"/>
      <c r="C127" s="183" t="s">
        <v>131</v>
      </c>
      <c r="D127" s="184" t="s">
        <v>62</v>
      </c>
      <c r="E127" s="184" t="s">
        <v>58</v>
      </c>
      <c r="F127" s="184" t="s">
        <v>59</v>
      </c>
      <c r="G127" s="184" t="s">
        <v>132</v>
      </c>
      <c r="H127" s="184" t="s">
        <v>133</v>
      </c>
      <c r="I127" s="185" t="s">
        <v>134</v>
      </c>
      <c r="J127" s="186" t="s">
        <v>110</v>
      </c>
      <c r="K127" s="187" t="s">
        <v>135</v>
      </c>
      <c r="L127" s="188"/>
      <c r="M127" s="76" t="s">
        <v>1</v>
      </c>
      <c r="N127" s="77" t="s">
        <v>41</v>
      </c>
      <c r="O127" s="77" t="s">
        <v>136</v>
      </c>
      <c r="P127" s="77" t="s">
        <v>137</v>
      </c>
      <c r="Q127" s="77" t="s">
        <v>138</v>
      </c>
      <c r="R127" s="77" t="s">
        <v>139</v>
      </c>
      <c r="S127" s="77" t="s">
        <v>140</v>
      </c>
      <c r="T127" s="78" t="s">
        <v>141</v>
      </c>
      <c r="U127" s="181"/>
      <c r="V127" s="181"/>
      <c r="W127" s="181"/>
      <c r="X127" s="181"/>
      <c r="Y127" s="181"/>
      <c r="Z127" s="181"/>
      <c r="AA127" s="181"/>
      <c r="AB127" s="181"/>
      <c r="AC127" s="181"/>
      <c r="AD127" s="181"/>
      <c r="AE127" s="181"/>
    </row>
    <row r="128" spans="1:63" s="2" customFormat="1" ht="22.8" customHeight="1">
      <c r="A128" s="35"/>
      <c r="B128" s="36"/>
      <c r="C128" s="83" t="s">
        <v>142</v>
      </c>
      <c r="D128" s="37"/>
      <c r="E128" s="37"/>
      <c r="F128" s="37"/>
      <c r="G128" s="37"/>
      <c r="H128" s="37"/>
      <c r="I128" s="123"/>
      <c r="J128" s="189">
        <f>BK128</f>
        <v>0</v>
      </c>
      <c r="K128" s="37"/>
      <c r="L128" s="40"/>
      <c r="M128" s="79"/>
      <c r="N128" s="190"/>
      <c r="O128" s="80"/>
      <c r="P128" s="191">
        <f>P129+P138</f>
        <v>0</v>
      </c>
      <c r="Q128" s="80"/>
      <c r="R128" s="191">
        <f>R129+R138</f>
        <v>0.51378999999999997</v>
      </c>
      <c r="S128" s="80"/>
      <c r="T128" s="192">
        <f>T129+T138</f>
        <v>0.43301000000000001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76</v>
      </c>
      <c r="AU128" s="18" t="s">
        <v>112</v>
      </c>
      <c r="BK128" s="193">
        <f>BK129+BK138</f>
        <v>0</v>
      </c>
    </row>
    <row r="129" spans="1:65" s="12" customFormat="1" ht="25.95" customHeight="1">
      <c r="B129" s="194"/>
      <c r="C129" s="195"/>
      <c r="D129" s="196" t="s">
        <v>76</v>
      </c>
      <c r="E129" s="197" t="s">
        <v>143</v>
      </c>
      <c r="F129" s="197" t="s">
        <v>144</v>
      </c>
      <c r="G129" s="195"/>
      <c r="H129" s="195"/>
      <c r="I129" s="198"/>
      <c r="J129" s="199">
        <f>BK129</f>
        <v>0</v>
      </c>
      <c r="K129" s="195"/>
      <c r="L129" s="200"/>
      <c r="M129" s="201"/>
      <c r="N129" s="202"/>
      <c r="O129" s="202"/>
      <c r="P129" s="203">
        <f>P130</f>
        <v>0</v>
      </c>
      <c r="Q129" s="202"/>
      <c r="R129" s="203">
        <f>R130</f>
        <v>0</v>
      </c>
      <c r="S129" s="202"/>
      <c r="T129" s="204">
        <f>T130</f>
        <v>0</v>
      </c>
      <c r="AR129" s="205" t="s">
        <v>85</v>
      </c>
      <c r="AT129" s="206" t="s">
        <v>76</v>
      </c>
      <c r="AU129" s="206" t="s">
        <v>77</v>
      </c>
      <c r="AY129" s="205" t="s">
        <v>145</v>
      </c>
      <c r="BK129" s="207">
        <f>BK130</f>
        <v>0</v>
      </c>
    </row>
    <row r="130" spans="1:65" s="12" customFormat="1" ht="22.8" customHeight="1">
      <c r="B130" s="194"/>
      <c r="C130" s="195"/>
      <c r="D130" s="196" t="s">
        <v>76</v>
      </c>
      <c r="E130" s="208" t="s">
        <v>392</v>
      </c>
      <c r="F130" s="208" t="s">
        <v>393</v>
      </c>
      <c r="G130" s="195"/>
      <c r="H130" s="195"/>
      <c r="I130" s="198"/>
      <c r="J130" s="209">
        <f>BK130</f>
        <v>0</v>
      </c>
      <c r="K130" s="195"/>
      <c r="L130" s="200"/>
      <c r="M130" s="201"/>
      <c r="N130" s="202"/>
      <c r="O130" s="202"/>
      <c r="P130" s="203">
        <f>SUM(P131:P137)</f>
        <v>0</v>
      </c>
      <c r="Q130" s="202"/>
      <c r="R130" s="203">
        <f>SUM(R131:R137)</f>
        <v>0</v>
      </c>
      <c r="S130" s="202"/>
      <c r="T130" s="204">
        <f>SUM(T131:T137)</f>
        <v>0</v>
      </c>
      <c r="AR130" s="205" t="s">
        <v>85</v>
      </c>
      <c r="AT130" s="206" t="s">
        <v>76</v>
      </c>
      <c r="AU130" s="206" t="s">
        <v>85</v>
      </c>
      <c r="AY130" s="205" t="s">
        <v>145</v>
      </c>
      <c r="BK130" s="207">
        <f>SUM(BK131:BK137)</f>
        <v>0</v>
      </c>
    </row>
    <row r="131" spans="1:65" s="2" customFormat="1" ht="19.8" customHeight="1">
      <c r="A131" s="35"/>
      <c r="B131" s="36"/>
      <c r="C131" s="210" t="s">
        <v>85</v>
      </c>
      <c r="D131" s="210" t="s">
        <v>147</v>
      </c>
      <c r="E131" s="211" t="s">
        <v>395</v>
      </c>
      <c r="F131" s="212" t="s">
        <v>396</v>
      </c>
      <c r="G131" s="213" t="s">
        <v>397</v>
      </c>
      <c r="H131" s="214">
        <v>0.433</v>
      </c>
      <c r="I131" s="215"/>
      <c r="J131" s="216">
        <f>ROUND(I131*H131,2)</f>
        <v>0</v>
      </c>
      <c r="K131" s="217"/>
      <c r="L131" s="40"/>
      <c r="M131" s="218" t="s">
        <v>1</v>
      </c>
      <c r="N131" s="219" t="s">
        <v>42</v>
      </c>
      <c r="O131" s="72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2" t="s">
        <v>151</v>
      </c>
      <c r="AT131" s="222" t="s">
        <v>147</v>
      </c>
      <c r="AU131" s="222" t="s">
        <v>87</v>
      </c>
      <c r="AY131" s="18" t="s">
        <v>145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8" t="s">
        <v>85</v>
      </c>
      <c r="BK131" s="223">
        <f>ROUND(I131*H131,2)</f>
        <v>0</v>
      </c>
      <c r="BL131" s="18" t="s">
        <v>151</v>
      </c>
      <c r="BM131" s="222" t="s">
        <v>709</v>
      </c>
    </row>
    <row r="132" spans="1:65" s="2" customFormat="1" ht="30" customHeight="1">
      <c r="A132" s="35"/>
      <c r="B132" s="36"/>
      <c r="C132" s="210" t="s">
        <v>87</v>
      </c>
      <c r="D132" s="210" t="s">
        <v>147</v>
      </c>
      <c r="E132" s="211" t="s">
        <v>400</v>
      </c>
      <c r="F132" s="212" t="s">
        <v>401</v>
      </c>
      <c r="G132" s="213" t="s">
        <v>397</v>
      </c>
      <c r="H132" s="214">
        <v>1.2989999999999999</v>
      </c>
      <c r="I132" s="215"/>
      <c r="J132" s="216">
        <f>ROUND(I132*H132,2)</f>
        <v>0</v>
      </c>
      <c r="K132" s="217"/>
      <c r="L132" s="40"/>
      <c r="M132" s="218" t="s">
        <v>1</v>
      </c>
      <c r="N132" s="219" t="s">
        <v>42</v>
      </c>
      <c r="O132" s="72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2" t="s">
        <v>151</v>
      </c>
      <c r="AT132" s="222" t="s">
        <v>147</v>
      </c>
      <c r="AU132" s="222" t="s">
        <v>87</v>
      </c>
      <c r="AY132" s="18" t="s">
        <v>145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8" t="s">
        <v>85</v>
      </c>
      <c r="BK132" s="223">
        <f>ROUND(I132*H132,2)</f>
        <v>0</v>
      </c>
      <c r="BL132" s="18" t="s">
        <v>151</v>
      </c>
      <c r="BM132" s="222" t="s">
        <v>710</v>
      </c>
    </row>
    <row r="133" spans="1:65" s="14" customFormat="1" ht="10.199999999999999">
      <c r="B133" s="235"/>
      <c r="C133" s="236"/>
      <c r="D133" s="226" t="s">
        <v>153</v>
      </c>
      <c r="E133" s="236"/>
      <c r="F133" s="238" t="s">
        <v>711</v>
      </c>
      <c r="G133" s="236"/>
      <c r="H133" s="239">
        <v>1.2989999999999999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AT133" s="245" t="s">
        <v>153</v>
      </c>
      <c r="AU133" s="245" t="s">
        <v>87</v>
      </c>
      <c r="AV133" s="14" t="s">
        <v>87</v>
      </c>
      <c r="AW133" s="14" t="s">
        <v>4</v>
      </c>
      <c r="AX133" s="14" t="s">
        <v>85</v>
      </c>
      <c r="AY133" s="245" t="s">
        <v>145</v>
      </c>
    </row>
    <row r="134" spans="1:65" s="2" customFormat="1" ht="19.8" customHeight="1">
      <c r="A134" s="35"/>
      <c r="B134" s="36"/>
      <c r="C134" s="210" t="s">
        <v>164</v>
      </c>
      <c r="D134" s="210" t="s">
        <v>147</v>
      </c>
      <c r="E134" s="211" t="s">
        <v>405</v>
      </c>
      <c r="F134" s="212" t="s">
        <v>406</v>
      </c>
      <c r="G134" s="213" t="s">
        <v>397</v>
      </c>
      <c r="H134" s="214">
        <v>0.433</v>
      </c>
      <c r="I134" s="215"/>
      <c r="J134" s="216">
        <f>ROUND(I134*H134,2)</f>
        <v>0</v>
      </c>
      <c r="K134" s="217"/>
      <c r="L134" s="40"/>
      <c r="M134" s="218" t="s">
        <v>1</v>
      </c>
      <c r="N134" s="219" t="s">
        <v>42</v>
      </c>
      <c r="O134" s="72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2" t="s">
        <v>151</v>
      </c>
      <c r="AT134" s="222" t="s">
        <v>147</v>
      </c>
      <c r="AU134" s="222" t="s">
        <v>87</v>
      </c>
      <c r="AY134" s="18" t="s">
        <v>145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8" t="s">
        <v>85</v>
      </c>
      <c r="BK134" s="223">
        <f>ROUND(I134*H134,2)</f>
        <v>0</v>
      </c>
      <c r="BL134" s="18" t="s">
        <v>151</v>
      </c>
      <c r="BM134" s="222" t="s">
        <v>712</v>
      </c>
    </row>
    <row r="135" spans="1:65" s="2" customFormat="1" ht="19.8" customHeight="1">
      <c r="A135" s="35"/>
      <c r="B135" s="36"/>
      <c r="C135" s="210" t="s">
        <v>151</v>
      </c>
      <c r="D135" s="210" t="s">
        <v>147</v>
      </c>
      <c r="E135" s="211" t="s">
        <v>409</v>
      </c>
      <c r="F135" s="212" t="s">
        <v>410</v>
      </c>
      <c r="G135" s="213" t="s">
        <v>397</v>
      </c>
      <c r="H135" s="214">
        <v>1.2989999999999999</v>
      </c>
      <c r="I135" s="215"/>
      <c r="J135" s="216">
        <f>ROUND(I135*H135,2)</f>
        <v>0</v>
      </c>
      <c r="K135" s="217"/>
      <c r="L135" s="40"/>
      <c r="M135" s="218" t="s">
        <v>1</v>
      </c>
      <c r="N135" s="219" t="s">
        <v>42</v>
      </c>
      <c r="O135" s="72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2" t="s">
        <v>151</v>
      </c>
      <c r="AT135" s="222" t="s">
        <v>147</v>
      </c>
      <c r="AU135" s="222" t="s">
        <v>87</v>
      </c>
      <c r="AY135" s="18" t="s">
        <v>145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8" t="s">
        <v>85</v>
      </c>
      <c r="BK135" s="223">
        <f>ROUND(I135*H135,2)</f>
        <v>0</v>
      </c>
      <c r="BL135" s="18" t="s">
        <v>151</v>
      </c>
      <c r="BM135" s="222" t="s">
        <v>713</v>
      </c>
    </row>
    <row r="136" spans="1:65" s="14" customFormat="1" ht="10.199999999999999">
      <c r="B136" s="235"/>
      <c r="C136" s="236"/>
      <c r="D136" s="226" t="s">
        <v>153</v>
      </c>
      <c r="E136" s="236"/>
      <c r="F136" s="238" t="s">
        <v>711</v>
      </c>
      <c r="G136" s="236"/>
      <c r="H136" s="239">
        <v>1.2989999999999999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AT136" s="245" t="s">
        <v>153</v>
      </c>
      <c r="AU136" s="245" t="s">
        <v>87</v>
      </c>
      <c r="AV136" s="14" t="s">
        <v>87</v>
      </c>
      <c r="AW136" s="14" t="s">
        <v>4</v>
      </c>
      <c r="AX136" s="14" t="s">
        <v>85</v>
      </c>
      <c r="AY136" s="245" t="s">
        <v>145</v>
      </c>
    </row>
    <row r="137" spans="1:65" s="2" customFormat="1" ht="30" customHeight="1">
      <c r="A137" s="35"/>
      <c r="B137" s="36"/>
      <c r="C137" s="210" t="s">
        <v>173</v>
      </c>
      <c r="D137" s="210" t="s">
        <v>147</v>
      </c>
      <c r="E137" s="211" t="s">
        <v>425</v>
      </c>
      <c r="F137" s="212" t="s">
        <v>426</v>
      </c>
      <c r="G137" s="213" t="s">
        <v>397</v>
      </c>
      <c r="H137" s="214">
        <v>0.433</v>
      </c>
      <c r="I137" s="215"/>
      <c r="J137" s="216">
        <f>ROUND(I137*H137,2)</f>
        <v>0</v>
      </c>
      <c r="K137" s="217"/>
      <c r="L137" s="40"/>
      <c r="M137" s="218" t="s">
        <v>1</v>
      </c>
      <c r="N137" s="219" t="s">
        <v>42</v>
      </c>
      <c r="O137" s="72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2" t="s">
        <v>151</v>
      </c>
      <c r="AT137" s="222" t="s">
        <v>147</v>
      </c>
      <c r="AU137" s="222" t="s">
        <v>87</v>
      </c>
      <c r="AY137" s="18" t="s">
        <v>145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8" t="s">
        <v>85</v>
      </c>
      <c r="BK137" s="223">
        <f>ROUND(I137*H137,2)</f>
        <v>0</v>
      </c>
      <c r="BL137" s="18" t="s">
        <v>151</v>
      </c>
      <c r="BM137" s="222" t="s">
        <v>714</v>
      </c>
    </row>
    <row r="138" spans="1:65" s="12" customFormat="1" ht="25.95" customHeight="1">
      <c r="B138" s="194"/>
      <c r="C138" s="195"/>
      <c r="D138" s="196" t="s">
        <v>76</v>
      </c>
      <c r="E138" s="197" t="s">
        <v>434</v>
      </c>
      <c r="F138" s="197" t="s">
        <v>435</v>
      </c>
      <c r="G138" s="195"/>
      <c r="H138" s="195"/>
      <c r="I138" s="198"/>
      <c r="J138" s="199">
        <f>BK138</f>
        <v>0</v>
      </c>
      <c r="K138" s="195"/>
      <c r="L138" s="200"/>
      <c r="M138" s="201"/>
      <c r="N138" s="202"/>
      <c r="O138" s="202"/>
      <c r="P138" s="203">
        <f>P139+P160+P191+P212+P214</f>
        <v>0</v>
      </c>
      <c r="Q138" s="202"/>
      <c r="R138" s="203">
        <f>R139+R160+R191+R212+R214</f>
        <v>0.51378999999999997</v>
      </c>
      <c r="S138" s="202"/>
      <c r="T138" s="204">
        <f>T139+T160+T191+T212+T214</f>
        <v>0.43301000000000001</v>
      </c>
      <c r="AR138" s="205" t="s">
        <v>87</v>
      </c>
      <c r="AT138" s="206" t="s">
        <v>76</v>
      </c>
      <c r="AU138" s="206" t="s">
        <v>77</v>
      </c>
      <c r="AY138" s="205" t="s">
        <v>145</v>
      </c>
      <c r="BK138" s="207">
        <f>BK139+BK160+BK191+BK212+BK214</f>
        <v>0</v>
      </c>
    </row>
    <row r="139" spans="1:65" s="12" customFormat="1" ht="22.8" customHeight="1">
      <c r="B139" s="194"/>
      <c r="C139" s="195"/>
      <c r="D139" s="196" t="s">
        <v>76</v>
      </c>
      <c r="E139" s="208" t="s">
        <v>715</v>
      </c>
      <c r="F139" s="208" t="s">
        <v>716</v>
      </c>
      <c r="G139" s="195"/>
      <c r="H139" s="195"/>
      <c r="I139" s="198"/>
      <c r="J139" s="209">
        <f>BK139</f>
        <v>0</v>
      </c>
      <c r="K139" s="195"/>
      <c r="L139" s="200"/>
      <c r="M139" s="201"/>
      <c r="N139" s="202"/>
      <c r="O139" s="202"/>
      <c r="P139" s="203">
        <f>SUM(P140:P159)</f>
        <v>0</v>
      </c>
      <c r="Q139" s="202"/>
      <c r="R139" s="203">
        <f>SUM(R140:R159)</f>
        <v>0.15221999999999999</v>
      </c>
      <c r="S139" s="202"/>
      <c r="T139" s="204">
        <f>SUM(T140:T159)</f>
        <v>0.25348000000000004</v>
      </c>
      <c r="AR139" s="205" t="s">
        <v>87</v>
      </c>
      <c r="AT139" s="206" t="s">
        <v>76</v>
      </c>
      <c r="AU139" s="206" t="s">
        <v>85</v>
      </c>
      <c r="AY139" s="205" t="s">
        <v>145</v>
      </c>
      <c r="BK139" s="207">
        <f>SUM(BK140:BK159)</f>
        <v>0</v>
      </c>
    </row>
    <row r="140" spans="1:65" s="2" customFormat="1" ht="14.4" customHeight="1">
      <c r="A140" s="35"/>
      <c r="B140" s="36"/>
      <c r="C140" s="210" t="s">
        <v>177</v>
      </c>
      <c r="D140" s="210" t="s">
        <v>147</v>
      </c>
      <c r="E140" s="211" t="s">
        <v>717</v>
      </c>
      <c r="F140" s="212" t="s">
        <v>718</v>
      </c>
      <c r="G140" s="213" t="s">
        <v>323</v>
      </c>
      <c r="H140" s="214">
        <v>69</v>
      </c>
      <c r="I140" s="215"/>
      <c r="J140" s="216">
        <f t="shared" ref="J140:J148" si="0">ROUND(I140*H140,2)</f>
        <v>0</v>
      </c>
      <c r="K140" s="217"/>
      <c r="L140" s="40"/>
      <c r="M140" s="218" t="s">
        <v>1</v>
      </c>
      <c r="N140" s="219" t="s">
        <v>42</v>
      </c>
      <c r="O140" s="72"/>
      <c r="P140" s="220">
        <f t="shared" ref="P140:P148" si="1">O140*H140</f>
        <v>0</v>
      </c>
      <c r="Q140" s="220">
        <v>0</v>
      </c>
      <c r="R140" s="220">
        <f t="shared" ref="R140:R148" si="2">Q140*H140</f>
        <v>0</v>
      </c>
      <c r="S140" s="220">
        <v>2.0999999999999999E-3</v>
      </c>
      <c r="T140" s="221">
        <f t="shared" ref="T140:T148" si="3">S140*H140</f>
        <v>0.1449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2" t="s">
        <v>227</v>
      </c>
      <c r="AT140" s="222" t="s">
        <v>147</v>
      </c>
      <c r="AU140" s="222" t="s">
        <v>87</v>
      </c>
      <c r="AY140" s="18" t="s">
        <v>145</v>
      </c>
      <c r="BE140" s="223">
        <f t="shared" ref="BE140:BE148" si="4">IF(N140="základní",J140,0)</f>
        <v>0</v>
      </c>
      <c r="BF140" s="223">
        <f t="shared" ref="BF140:BF148" si="5">IF(N140="snížená",J140,0)</f>
        <v>0</v>
      </c>
      <c r="BG140" s="223">
        <f t="shared" ref="BG140:BG148" si="6">IF(N140="zákl. přenesená",J140,0)</f>
        <v>0</v>
      </c>
      <c r="BH140" s="223">
        <f t="shared" ref="BH140:BH148" si="7">IF(N140="sníž. přenesená",J140,0)</f>
        <v>0</v>
      </c>
      <c r="BI140" s="223">
        <f t="shared" ref="BI140:BI148" si="8">IF(N140="nulová",J140,0)</f>
        <v>0</v>
      </c>
      <c r="BJ140" s="18" t="s">
        <v>85</v>
      </c>
      <c r="BK140" s="223">
        <f t="shared" ref="BK140:BK148" si="9">ROUND(I140*H140,2)</f>
        <v>0</v>
      </c>
      <c r="BL140" s="18" t="s">
        <v>227</v>
      </c>
      <c r="BM140" s="222" t="s">
        <v>719</v>
      </c>
    </row>
    <row r="141" spans="1:65" s="2" customFormat="1" ht="14.4" customHeight="1">
      <c r="A141" s="35"/>
      <c r="B141" s="36"/>
      <c r="C141" s="210" t="s">
        <v>181</v>
      </c>
      <c r="D141" s="210" t="s">
        <v>147</v>
      </c>
      <c r="E141" s="211" t="s">
        <v>720</v>
      </c>
      <c r="F141" s="212" t="s">
        <v>721</v>
      </c>
      <c r="G141" s="213" t="s">
        <v>323</v>
      </c>
      <c r="H141" s="214">
        <v>27</v>
      </c>
      <c r="I141" s="215"/>
      <c r="J141" s="216">
        <f t="shared" si="0"/>
        <v>0</v>
      </c>
      <c r="K141" s="217"/>
      <c r="L141" s="40"/>
      <c r="M141" s="218" t="s">
        <v>1</v>
      </c>
      <c r="N141" s="219" t="s">
        <v>42</v>
      </c>
      <c r="O141" s="72"/>
      <c r="P141" s="220">
        <f t="shared" si="1"/>
        <v>0</v>
      </c>
      <c r="Q141" s="220">
        <v>0</v>
      </c>
      <c r="R141" s="220">
        <f t="shared" si="2"/>
        <v>0</v>
      </c>
      <c r="S141" s="220">
        <v>1.98E-3</v>
      </c>
      <c r="T141" s="221">
        <f t="shared" si="3"/>
        <v>5.3460000000000001E-2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2" t="s">
        <v>227</v>
      </c>
      <c r="AT141" s="222" t="s">
        <v>147</v>
      </c>
      <c r="AU141" s="222" t="s">
        <v>87</v>
      </c>
      <c r="AY141" s="18" t="s">
        <v>145</v>
      </c>
      <c r="BE141" s="223">
        <f t="shared" si="4"/>
        <v>0</v>
      </c>
      <c r="BF141" s="223">
        <f t="shared" si="5"/>
        <v>0</v>
      </c>
      <c r="BG141" s="223">
        <f t="shared" si="6"/>
        <v>0</v>
      </c>
      <c r="BH141" s="223">
        <f t="shared" si="7"/>
        <v>0</v>
      </c>
      <c r="BI141" s="223">
        <f t="shared" si="8"/>
        <v>0</v>
      </c>
      <c r="BJ141" s="18" t="s">
        <v>85</v>
      </c>
      <c r="BK141" s="223">
        <f t="shared" si="9"/>
        <v>0</v>
      </c>
      <c r="BL141" s="18" t="s">
        <v>227</v>
      </c>
      <c r="BM141" s="222" t="s">
        <v>722</v>
      </c>
    </row>
    <row r="142" spans="1:65" s="2" customFormat="1" ht="14.4" customHeight="1">
      <c r="A142" s="35"/>
      <c r="B142" s="36"/>
      <c r="C142" s="210" t="s">
        <v>186</v>
      </c>
      <c r="D142" s="210" t="s">
        <v>147</v>
      </c>
      <c r="E142" s="211" t="s">
        <v>723</v>
      </c>
      <c r="F142" s="212" t="s">
        <v>724</v>
      </c>
      <c r="G142" s="213" t="s">
        <v>171</v>
      </c>
      <c r="H142" s="214">
        <v>3</v>
      </c>
      <c r="I142" s="215"/>
      <c r="J142" s="216">
        <f t="shared" si="0"/>
        <v>0</v>
      </c>
      <c r="K142" s="217"/>
      <c r="L142" s="40"/>
      <c r="M142" s="218" t="s">
        <v>1</v>
      </c>
      <c r="N142" s="219" t="s">
        <v>42</v>
      </c>
      <c r="O142" s="72"/>
      <c r="P142" s="220">
        <f t="shared" si="1"/>
        <v>0</v>
      </c>
      <c r="Q142" s="220">
        <v>1E-3</v>
      </c>
      <c r="R142" s="220">
        <f t="shared" si="2"/>
        <v>3.0000000000000001E-3</v>
      </c>
      <c r="S142" s="220">
        <v>0</v>
      </c>
      <c r="T142" s="221">
        <f t="shared" si="3"/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2" t="s">
        <v>227</v>
      </c>
      <c r="AT142" s="222" t="s">
        <v>147</v>
      </c>
      <c r="AU142" s="222" t="s">
        <v>87</v>
      </c>
      <c r="AY142" s="18" t="s">
        <v>145</v>
      </c>
      <c r="BE142" s="223">
        <f t="shared" si="4"/>
        <v>0</v>
      </c>
      <c r="BF142" s="223">
        <f t="shared" si="5"/>
        <v>0</v>
      </c>
      <c r="BG142" s="223">
        <f t="shared" si="6"/>
        <v>0</v>
      </c>
      <c r="BH142" s="223">
        <f t="shared" si="7"/>
        <v>0</v>
      </c>
      <c r="BI142" s="223">
        <f t="shared" si="8"/>
        <v>0</v>
      </c>
      <c r="BJ142" s="18" t="s">
        <v>85</v>
      </c>
      <c r="BK142" s="223">
        <f t="shared" si="9"/>
        <v>0</v>
      </c>
      <c r="BL142" s="18" t="s">
        <v>227</v>
      </c>
      <c r="BM142" s="222" t="s">
        <v>725</v>
      </c>
    </row>
    <row r="143" spans="1:65" s="2" customFormat="1" ht="14.4" customHeight="1">
      <c r="A143" s="35"/>
      <c r="B143" s="36"/>
      <c r="C143" s="210" t="s">
        <v>191</v>
      </c>
      <c r="D143" s="210" t="s">
        <v>147</v>
      </c>
      <c r="E143" s="211" t="s">
        <v>726</v>
      </c>
      <c r="F143" s="212" t="s">
        <v>727</v>
      </c>
      <c r="G143" s="213" t="s">
        <v>323</v>
      </c>
      <c r="H143" s="214">
        <v>21</v>
      </c>
      <c r="I143" s="215"/>
      <c r="J143" s="216">
        <f t="shared" si="0"/>
        <v>0</v>
      </c>
      <c r="K143" s="217"/>
      <c r="L143" s="40"/>
      <c r="M143" s="218" t="s">
        <v>1</v>
      </c>
      <c r="N143" s="219" t="s">
        <v>42</v>
      </c>
      <c r="O143" s="72"/>
      <c r="P143" s="220">
        <f t="shared" si="1"/>
        <v>0</v>
      </c>
      <c r="Q143" s="220">
        <v>5.9000000000000003E-4</v>
      </c>
      <c r="R143" s="220">
        <f t="shared" si="2"/>
        <v>1.239E-2</v>
      </c>
      <c r="S143" s="220">
        <v>0</v>
      </c>
      <c r="T143" s="221">
        <f t="shared" si="3"/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2" t="s">
        <v>227</v>
      </c>
      <c r="AT143" s="222" t="s">
        <v>147</v>
      </c>
      <c r="AU143" s="222" t="s">
        <v>87</v>
      </c>
      <c r="AY143" s="18" t="s">
        <v>145</v>
      </c>
      <c r="BE143" s="223">
        <f t="shared" si="4"/>
        <v>0</v>
      </c>
      <c r="BF143" s="223">
        <f t="shared" si="5"/>
        <v>0</v>
      </c>
      <c r="BG143" s="223">
        <f t="shared" si="6"/>
        <v>0</v>
      </c>
      <c r="BH143" s="223">
        <f t="shared" si="7"/>
        <v>0</v>
      </c>
      <c r="BI143" s="223">
        <f t="shared" si="8"/>
        <v>0</v>
      </c>
      <c r="BJ143" s="18" t="s">
        <v>85</v>
      </c>
      <c r="BK143" s="223">
        <f t="shared" si="9"/>
        <v>0</v>
      </c>
      <c r="BL143" s="18" t="s">
        <v>227</v>
      </c>
      <c r="BM143" s="222" t="s">
        <v>728</v>
      </c>
    </row>
    <row r="144" spans="1:65" s="2" customFormat="1" ht="14.4" customHeight="1">
      <c r="A144" s="35"/>
      <c r="B144" s="36"/>
      <c r="C144" s="210" t="s">
        <v>201</v>
      </c>
      <c r="D144" s="210" t="s">
        <v>147</v>
      </c>
      <c r="E144" s="211" t="s">
        <v>729</v>
      </c>
      <c r="F144" s="212" t="s">
        <v>730</v>
      </c>
      <c r="G144" s="213" t="s">
        <v>323</v>
      </c>
      <c r="H144" s="214">
        <v>27</v>
      </c>
      <c r="I144" s="215"/>
      <c r="J144" s="216">
        <f t="shared" si="0"/>
        <v>0</v>
      </c>
      <c r="K144" s="217"/>
      <c r="L144" s="40"/>
      <c r="M144" s="218" t="s">
        <v>1</v>
      </c>
      <c r="N144" s="219" t="s">
        <v>42</v>
      </c>
      <c r="O144" s="72"/>
      <c r="P144" s="220">
        <f t="shared" si="1"/>
        <v>0</v>
      </c>
      <c r="Q144" s="220">
        <v>2.0100000000000001E-3</v>
      </c>
      <c r="R144" s="220">
        <f t="shared" si="2"/>
        <v>5.4269999999999999E-2</v>
      </c>
      <c r="S144" s="220">
        <v>0</v>
      </c>
      <c r="T144" s="221">
        <f t="shared" si="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2" t="s">
        <v>227</v>
      </c>
      <c r="AT144" s="222" t="s">
        <v>147</v>
      </c>
      <c r="AU144" s="222" t="s">
        <v>87</v>
      </c>
      <c r="AY144" s="18" t="s">
        <v>145</v>
      </c>
      <c r="BE144" s="223">
        <f t="shared" si="4"/>
        <v>0</v>
      </c>
      <c r="BF144" s="223">
        <f t="shared" si="5"/>
        <v>0</v>
      </c>
      <c r="BG144" s="223">
        <f t="shared" si="6"/>
        <v>0</v>
      </c>
      <c r="BH144" s="223">
        <f t="shared" si="7"/>
        <v>0</v>
      </c>
      <c r="BI144" s="223">
        <f t="shared" si="8"/>
        <v>0</v>
      </c>
      <c r="BJ144" s="18" t="s">
        <v>85</v>
      </c>
      <c r="BK144" s="223">
        <f t="shared" si="9"/>
        <v>0</v>
      </c>
      <c r="BL144" s="18" t="s">
        <v>227</v>
      </c>
      <c r="BM144" s="222" t="s">
        <v>731</v>
      </c>
    </row>
    <row r="145" spans="1:65" s="2" customFormat="1" ht="14.4" customHeight="1">
      <c r="A145" s="35"/>
      <c r="B145" s="36"/>
      <c r="C145" s="210" t="s">
        <v>206</v>
      </c>
      <c r="D145" s="210" t="s">
        <v>147</v>
      </c>
      <c r="E145" s="211" t="s">
        <v>732</v>
      </c>
      <c r="F145" s="212" t="s">
        <v>733</v>
      </c>
      <c r="G145" s="213" t="s">
        <v>323</v>
      </c>
      <c r="H145" s="214">
        <v>20</v>
      </c>
      <c r="I145" s="215"/>
      <c r="J145" s="216">
        <f t="shared" si="0"/>
        <v>0</v>
      </c>
      <c r="K145" s="217"/>
      <c r="L145" s="40"/>
      <c r="M145" s="218" t="s">
        <v>1</v>
      </c>
      <c r="N145" s="219" t="s">
        <v>42</v>
      </c>
      <c r="O145" s="72"/>
      <c r="P145" s="220">
        <f t="shared" si="1"/>
        <v>0</v>
      </c>
      <c r="Q145" s="220">
        <v>4.0999999999999999E-4</v>
      </c>
      <c r="R145" s="220">
        <f t="shared" si="2"/>
        <v>8.199999999999999E-3</v>
      </c>
      <c r="S145" s="220">
        <v>0</v>
      </c>
      <c r="T145" s="221">
        <f t="shared" si="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2" t="s">
        <v>227</v>
      </c>
      <c r="AT145" s="222" t="s">
        <v>147</v>
      </c>
      <c r="AU145" s="222" t="s">
        <v>87</v>
      </c>
      <c r="AY145" s="18" t="s">
        <v>145</v>
      </c>
      <c r="BE145" s="223">
        <f t="shared" si="4"/>
        <v>0</v>
      </c>
      <c r="BF145" s="223">
        <f t="shared" si="5"/>
        <v>0</v>
      </c>
      <c r="BG145" s="223">
        <f t="shared" si="6"/>
        <v>0</v>
      </c>
      <c r="BH145" s="223">
        <f t="shared" si="7"/>
        <v>0</v>
      </c>
      <c r="BI145" s="223">
        <f t="shared" si="8"/>
        <v>0</v>
      </c>
      <c r="BJ145" s="18" t="s">
        <v>85</v>
      </c>
      <c r="BK145" s="223">
        <f t="shared" si="9"/>
        <v>0</v>
      </c>
      <c r="BL145" s="18" t="s">
        <v>227</v>
      </c>
      <c r="BM145" s="222" t="s">
        <v>734</v>
      </c>
    </row>
    <row r="146" spans="1:65" s="2" customFormat="1" ht="14.4" customHeight="1">
      <c r="A146" s="35"/>
      <c r="B146" s="36"/>
      <c r="C146" s="210" t="s">
        <v>211</v>
      </c>
      <c r="D146" s="210" t="s">
        <v>147</v>
      </c>
      <c r="E146" s="211" t="s">
        <v>735</v>
      </c>
      <c r="F146" s="212" t="s">
        <v>736</v>
      </c>
      <c r="G146" s="213" t="s">
        <v>323</v>
      </c>
      <c r="H146" s="214">
        <v>28</v>
      </c>
      <c r="I146" s="215"/>
      <c r="J146" s="216">
        <f t="shared" si="0"/>
        <v>0</v>
      </c>
      <c r="K146" s="217"/>
      <c r="L146" s="40"/>
      <c r="M146" s="218" t="s">
        <v>1</v>
      </c>
      <c r="N146" s="219" t="s">
        <v>42</v>
      </c>
      <c r="O146" s="72"/>
      <c r="P146" s="220">
        <f t="shared" si="1"/>
        <v>0</v>
      </c>
      <c r="Q146" s="220">
        <v>4.8000000000000001E-4</v>
      </c>
      <c r="R146" s="220">
        <f t="shared" si="2"/>
        <v>1.3440000000000001E-2</v>
      </c>
      <c r="S146" s="220">
        <v>0</v>
      </c>
      <c r="T146" s="221">
        <f t="shared" si="3"/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2" t="s">
        <v>227</v>
      </c>
      <c r="AT146" s="222" t="s">
        <v>147</v>
      </c>
      <c r="AU146" s="222" t="s">
        <v>87</v>
      </c>
      <c r="AY146" s="18" t="s">
        <v>145</v>
      </c>
      <c r="BE146" s="223">
        <f t="shared" si="4"/>
        <v>0</v>
      </c>
      <c r="BF146" s="223">
        <f t="shared" si="5"/>
        <v>0</v>
      </c>
      <c r="BG146" s="223">
        <f t="shared" si="6"/>
        <v>0</v>
      </c>
      <c r="BH146" s="223">
        <f t="shared" si="7"/>
        <v>0</v>
      </c>
      <c r="BI146" s="223">
        <f t="shared" si="8"/>
        <v>0</v>
      </c>
      <c r="BJ146" s="18" t="s">
        <v>85</v>
      </c>
      <c r="BK146" s="223">
        <f t="shared" si="9"/>
        <v>0</v>
      </c>
      <c r="BL146" s="18" t="s">
        <v>227</v>
      </c>
      <c r="BM146" s="222" t="s">
        <v>737</v>
      </c>
    </row>
    <row r="147" spans="1:65" s="2" customFormat="1" ht="14.4" customHeight="1">
      <c r="A147" s="35"/>
      <c r="B147" s="36"/>
      <c r="C147" s="210" t="s">
        <v>215</v>
      </c>
      <c r="D147" s="210" t="s">
        <v>147</v>
      </c>
      <c r="E147" s="211" t="s">
        <v>738</v>
      </c>
      <c r="F147" s="212" t="s">
        <v>739</v>
      </c>
      <c r="G147" s="213" t="s">
        <v>323</v>
      </c>
      <c r="H147" s="214">
        <v>1</v>
      </c>
      <c r="I147" s="215"/>
      <c r="J147" s="216">
        <f t="shared" si="0"/>
        <v>0</v>
      </c>
      <c r="K147" s="217"/>
      <c r="L147" s="40"/>
      <c r="M147" s="218" t="s">
        <v>1</v>
      </c>
      <c r="N147" s="219" t="s">
        <v>42</v>
      </c>
      <c r="O147" s="72"/>
      <c r="P147" s="220">
        <f t="shared" si="1"/>
        <v>0</v>
      </c>
      <c r="Q147" s="220">
        <v>2.2399999999999998E-3</v>
      </c>
      <c r="R147" s="220">
        <f t="shared" si="2"/>
        <v>2.2399999999999998E-3</v>
      </c>
      <c r="S147" s="220">
        <v>0</v>
      </c>
      <c r="T147" s="221">
        <f t="shared" si="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2" t="s">
        <v>227</v>
      </c>
      <c r="AT147" s="222" t="s">
        <v>147</v>
      </c>
      <c r="AU147" s="222" t="s">
        <v>87</v>
      </c>
      <c r="AY147" s="18" t="s">
        <v>145</v>
      </c>
      <c r="BE147" s="223">
        <f t="shared" si="4"/>
        <v>0</v>
      </c>
      <c r="BF147" s="223">
        <f t="shared" si="5"/>
        <v>0</v>
      </c>
      <c r="BG147" s="223">
        <f t="shared" si="6"/>
        <v>0</v>
      </c>
      <c r="BH147" s="223">
        <f t="shared" si="7"/>
        <v>0</v>
      </c>
      <c r="BI147" s="223">
        <f t="shared" si="8"/>
        <v>0</v>
      </c>
      <c r="BJ147" s="18" t="s">
        <v>85</v>
      </c>
      <c r="BK147" s="223">
        <f t="shared" si="9"/>
        <v>0</v>
      </c>
      <c r="BL147" s="18" t="s">
        <v>227</v>
      </c>
      <c r="BM147" s="222" t="s">
        <v>740</v>
      </c>
    </row>
    <row r="148" spans="1:65" s="2" customFormat="1" ht="19.8" customHeight="1">
      <c r="A148" s="35"/>
      <c r="B148" s="36"/>
      <c r="C148" s="210" t="s">
        <v>219</v>
      </c>
      <c r="D148" s="210" t="s">
        <v>147</v>
      </c>
      <c r="E148" s="211" t="s">
        <v>741</v>
      </c>
      <c r="F148" s="212" t="s">
        <v>742</v>
      </c>
      <c r="G148" s="213" t="s">
        <v>171</v>
      </c>
      <c r="H148" s="214">
        <v>4</v>
      </c>
      <c r="I148" s="215"/>
      <c r="J148" s="216">
        <f t="shared" si="0"/>
        <v>0</v>
      </c>
      <c r="K148" s="217"/>
      <c r="L148" s="40"/>
      <c r="M148" s="218" t="s">
        <v>1</v>
      </c>
      <c r="N148" s="219" t="s">
        <v>42</v>
      </c>
      <c r="O148" s="72"/>
      <c r="P148" s="220">
        <f t="shared" si="1"/>
        <v>0</v>
      </c>
      <c r="Q148" s="220">
        <v>0</v>
      </c>
      <c r="R148" s="220">
        <f t="shared" si="2"/>
        <v>0</v>
      </c>
      <c r="S148" s="220">
        <v>0</v>
      </c>
      <c r="T148" s="221">
        <f t="shared" si="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2" t="s">
        <v>227</v>
      </c>
      <c r="AT148" s="222" t="s">
        <v>147</v>
      </c>
      <c r="AU148" s="222" t="s">
        <v>87</v>
      </c>
      <c r="AY148" s="18" t="s">
        <v>145</v>
      </c>
      <c r="BE148" s="223">
        <f t="shared" si="4"/>
        <v>0</v>
      </c>
      <c r="BF148" s="223">
        <f t="shared" si="5"/>
        <v>0</v>
      </c>
      <c r="BG148" s="223">
        <f t="shared" si="6"/>
        <v>0</v>
      </c>
      <c r="BH148" s="223">
        <f t="shared" si="7"/>
        <v>0</v>
      </c>
      <c r="BI148" s="223">
        <f t="shared" si="8"/>
        <v>0</v>
      </c>
      <c r="BJ148" s="18" t="s">
        <v>85</v>
      </c>
      <c r="BK148" s="223">
        <f t="shared" si="9"/>
        <v>0</v>
      </c>
      <c r="BL148" s="18" t="s">
        <v>227</v>
      </c>
      <c r="BM148" s="222" t="s">
        <v>743</v>
      </c>
    </row>
    <row r="149" spans="1:65" s="14" customFormat="1" ht="10.199999999999999">
      <c r="B149" s="235"/>
      <c r="C149" s="236"/>
      <c r="D149" s="226" t="s">
        <v>153</v>
      </c>
      <c r="E149" s="237" t="s">
        <v>1</v>
      </c>
      <c r="F149" s="238" t="s">
        <v>744</v>
      </c>
      <c r="G149" s="236"/>
      <c r="H149" s="239">
        <v>4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AT149" s="245" t="s">
        <v>153</v>
      </c>
      <c r="AU149" s="245" t="s">
        <v>87</v>
      </c>
      <c r="AV149" s="14" t="s">
        <v>87</v>
      </c>
      <c r="AW149" s="14" t="s">
        <v>32</v>
      </c>
      <c r="AX149" s="14" t="s">
        <v>85</v>
      </c>
      <c r="AY149" s="245" t="s">
        <v>145</v>
      </c>
    </row>
    <row r="150" spans="1:65" s="2" customFormat="1" ht="19.8" customHeight="1">
      <c r="A150" s="35"/>
      <c r="B150" s="36"/>
      <c r="C150" s="210" t="s">
        <v>8</v>
      </c>
      <c r="D150" s="210" t="s">
        <v>147</v>
      </c>
      <c r="E150" s="211" t="s">
        <v>745</v>
      </c>
      <c r="F150" s="212" t="s">
        <v>746</v>
      </c>
      <c r="G150" s="213" t="s">
        <v>171</v>
      </c>
      <c r="H150" s="214">
        <v>12</v>
      </c>
      <c r="I150" s="215"/>
      <c r="J150" s="216">
        <f>ROUND(I150*H150,2)</f>
        <v>0</v>
      </c>
      <c r="K150" s="217"/>
      <c r="L150" s="40"/>
      <c r="M150" s="218" t="s">
        <v>1</v>
      </c>
      <c r="N150" s="219" t="s">
        <v>42</v>
      </c>
      <c r="O150" s="72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2" t="s">
        <v>227</v>
      </c>
      <c r="AT150" s="222" t="s">
        <v>147</v>
      </c>
      <c r="AU150" s="222" t="s">
        <v>87</v>
      </c>
      <c r="AY150" s="18" t="s">
        <v>145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8" t="s">
        <v>85</v>
      </c>
      <c r="BK150" s="223">
        <f>ROUND(I150*H150,2)</f>
        <v>0</v>
      </c>
      <c r="BL150" s="18" t="s">
        <v>227</v>
      </c>
      <c r="BM150" s="222" t="s">
        <v>747</v>
      </c>
    </row>
    <row r="151" spans="1:65" s="14" customFormat="1" ht="10.199999999999999">
      <c r="B151" s="235"/>
      <c r="C151" s="236"/>
      <c r="D151" s="226" t="s">
        <v>153</v>
      </c>
      <c r="E151" s="237" t="s">
        <v>1</v>
      </c>
      <c r="F151" s="238" t="s">
        <v>748</v>
      </c>
      <c r="G151" s="236"/>
      <c r="H151" s="239">
        <v>12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AT151" s="245" t="s">
        <v>153</v>
      </c>
      <c r="AU151" s="245" t="s">
        <v>87</v>
      </c>
      <c r="AV151" s="14" t="s">
        <v>87</v>
      </c>
      <c r="AW151" s="14" t="s">
        <v>32</v>
      </c>
      <c r="AX151" s="14" t="s">
        <v>85</v>
      </c>
      <c r="AY151" s="245" t="s">
        <v>145</v>
      </c>
    </row>
    <row r="152" spans="1:65" s="2" customFormat="1" ht="19.8" customHeight="1">
      <c r="A152" s="35"/>
      <c r="B152" s="36"/>
      <c r="C152" s="210" t="s">
        <v>227</v>
      </c>
      <c r="D152" s="210" t="s">
        <v>147</v>
      </c>
      <c r="E152" s="211" t="s">
        <v>749</v>
      </c>
      <c r="F152" s="212" t="s">
        <v>750</v>
      </c>
      <c r="G152" s="213" t="s">
        <v>171</v>
      </c>
      <c r="H152" s="214">
        <v>1</v>
      </c>
      <c r="I152" s="215"/>
      <c r="J152" s="216">
        <f>ROUND(I152*H152,2)</f>
        <v>0</v>
      </c>
      <c r="K152" s="217"/>
      <c r="L152" s="40"/>
      <c r="M152" s="218" t="s">
        <v>1</v>
      </c>
      <c r="N152" s="219" t="s">
        <v>42</v>
      </c>
      <c r="O152" s="72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2" t="s">
        <v>227</v>
      </c>
      <c r="AT152" s="222" t="s">
        <v>147</v>
      </c>
      <c r="AU152" s="222" t="s">
        <v>87</v>
      </c>
      <c r="AY152" s="18" t="s">
        <v>145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8" t="s">
        <v>85</v>
      </c>
      <c r="BK152" s="223">
        <f>ROUND(I152*H152,2)</f>
        <v>0</v>
      </c>
      <c r="BL152" s="18" t="s">
        <v>227</v>
      </c>
      <c r="BM152" s="222" t="s">
        <v>751</v>
      </c>
    </row>
    <row r="153" spans="1:65" s="14" customFormat="1" ht="10.199999999999999">
      <c r="B153" s="235"/>
      <c r="C153" s="236"/>
      <c r="D153" s="226" t="s">
        <v>153</v>
      </c>
      <c r="E153" s="237" t="s">
        <v>1</v>
      </c>
      <c r="F153" s="238" t="s">
        <v>752</v>
      </c>
      <c r="G153" s="236"/>
      <c r="H153" s="239">
        <v>1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AT153" s="245" t="s">
        <v>153</v>
      </c>
      <c r="AU153" s="245" t="s">
        <v>87</v>
      </c>
      <c r="AV153" s="14" t="s">
        <v>87</v>
      </c>
      <c r="AW153" s="14" t="s">
        <v>32</v>
      </c>
      <c r="AX153" s="14" t="s">
        <v>85</v>
      </c>
      <c r="AY153" s="245" t="s">
        <v>145</v>
      </c>
    </row>
    <row r="154" spans="1:65" s="2" customFormat="1" ht="14.4" customHeight="1">
      <c r="A154" s="35"/>
      <c r="B154" s="36"/>
      <c r="C154" s="210" t="s">
        <v>233</v>
      </c>
      <c r="D154" s="210" t="s">
        <v>147</v>
      </c>
      <c r="E154" s="211" t="s">
        <v>753</v>
      </c>
      <c r="F154" s="212" t="s">
        <v>754</v>
      </c>
      <c r="G154" s="213" t="s">
        <v>171</v>
      </c>
      <c r="H154" s="214">
        <v>2</v>
      </c>
      <c r="I154" s="215"/>
      <c r="J154" s="216">
        <f t="shared" ref="J154:J159" si="10">ROUND(I154*H154,2)</f>
        <v>0</v>
      </c>
      <c r="K154" s="217"/>
      <c r="L154" s="40"/>
      <c r="M154" s="218" t="s">
        <v>1</v>
      </c>
      <c r="N154" s="219" t="s">
        <v>42</v>
      </c>
      <c r="O154" s="72"/>
      <c r="P154" s="220">
        <f t="shared" ref="P154:P159" si="11">O154*H154</f>
        <v>0</v>
      </c>
      <c r="Q154" s="220">
        <v>0</v>
      </c>
      <c r="R154" s="220">
        <f t="shared" ref="R154:R159" si="12">Q154*H154</f>
        <v>0</v>
      </c>
      <c r="S154" s="220">
        <v>2.7560000000000001E-2</v>
      </c>
      <c r="T154" s="221">
        <f t="shared" ref="T154:T159" si="13">S154*H154</f>
        <v>5.5120000000000002E-2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2" t="s">
        <v>227</v>
      </c>
      <c r="AT154" s="222" t="s">
        <v>147</v>
      </c>
      <c r="AU154" s="222" t="s">
        <v>87</v>
      </c>
      <c r="AY154" s="18" t="s">
        <v>145</v>
      </c>
      <c r="BE154" s="223">
        <f t="shared" ref="BE154:BE159" si="14">IF(N154="základní",J154,0)</f>
        <v>0</v>
      </c>
      <c r="BF154" s="223">
        <f t="shared" ref="BF154:BF159" si="15">IF(N154="snížená",J154,0)</f>
        <v>0</v>
      </c>
      <c r="BG154" s="223">
        <f t="shared" ref="BG154:BG159" si="16">IF(N154="zákl. přenesená",J154,0)</f>
        <v>0</v>
      </c>
      <c r="BH154" s="223">
        <f t="shared" ref="BH154:BH159" si="17">IF(N154="sníž. přenesená",J154,0)</f>
        <v>0</v>
      </c>
      <c r="BI154" s="223">
        <f t="shared" ref="BI154:BI159" si="18">IF(N154="nulová",J154,0)</f>
        <v>0</v>
      </c>
      <c r="BJ154" s="18" t="s">
        <v>85</v>
      </c>
      <c r="BK154" s="223">
        <f t="shared" ref="BK154:BK159" si="19">ROUND(I154*H154,2)</f>
        <v>0</v>
      </c>
      <c r="BL154" s="18" t="s">
        <v>227</v>
      </c>
      <c r="BM154" s="222" t="s">
        <v>755</v>
      </c>
    </row>
    <row r="155" spans="1:65" s="2" customFormat="1" ht="19.8" customHeight="1">
      <c r="A155" s="35"/>
      <c r="B155" s="36"/>
      <c r="C155" s="210" t="s">
        <v>237</v>
      </c>
      <c r="D155" s="210" t="s">
        <v>147</v>
      </c>
      <c r="E155" s="211" t="s">
        <v>756</v>
      </c>
      <c r="F155" s="212" t="s">
        <v>757</v>
      </c>
      <c r="G155" s="213" t="s">
        <v>171</v>
      </c>
      <c r="H155" s="214">
        <v>2</v>
      </c>
      <c r="I155" s="215"/>
      <c r="J155" s="216">
        <f t="shared" si="10"/>
        <v>0</v>
      </c>
      <c r="K155" s="217"/>
      <c r="L155" s="40"/>
      <c r="M155" s="218" t="s">
        <v>1</v>
      </c>
      <c r="N155" s="219" t="s">
        <v>42</v>
      </c>
      <c r="O155" s="72"/>
      <c r="P155" s="220">
        <f t="shared" si="11"/>
        <v>0</v>
      </c>
      <c r="Q155" s="220">
        <v>8.9999999999999998E-4</v>
      </c>
      <c r="R155" s="220">
        <f t="shared" si="12"/>
        <v>1.8E-3</v>
      </c>
      <c r="S155" s="220">
        <v>0</v>
      </c>
      <c r="T155" s="221">
        <f t="shared" si="13"/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2" t="s">
        <v>227</v>
      </c>
      <c r="AT155" s="222" t="s">
        <v>147</v>
      </c>
      <c r="AU155" s="222" t="s">
        <v>87</v>
      </c>
      <c r="AY155" s="18" t="s">
        <v>145</v>
      </c>
      <c r="BE155" s="223">
        <f t="shared" si="14"/>
        <v>0</v>
      </c>
      <c r="BF155" s="223">
        <f t="shared" si="15"/>
        <v>0</v>
      </c>
      <c r="BG155" s="223">
        <f t="shared" si="16"/>
        <v>0</v>
      </c>
      <c r="BH155" s="223">
        <f t="shared" si="17"/>
        <v>0</v>
      </c>
      <c r="BI155" s="223">
        <f t="shared" si="18"/>
        <v>0</v>
      </c>
      <c r="BJ155" s="18" t="s">
        <v>85</v>
      </c>
      <c r="BK155" s="223">
        <f t="shared" si="19"/>
        <v>0</v>
      </c>
      <c r="BL155" s="18" t="s">
        <v>227</v>
      </c>
      <c r="BM155" s="222" t="s">
        <v>758</v>
      </c>
    </row>
    <row r="156" spans="1:65" s="2" customFormat="1" ht="19.8" customHeight="1">
      <c r="A156" s="35"/>
      <c r="B156" s="36"/>
      <c r="C156" s="210" t="s">
        <v>244</v>
      </c>
      <c r="D156" s="210" t="s">
        <v>147</v>
      </c>
      <c r="E156" s="211" t="s">
        <v>759</v>
      </c>
      <c r="F156" s="212" t="s">
        <v>760</v>
      </c>
      <c r="G156" s="213" t="s">
        <v>171</v>
      </c>
      <c r="H156" s="214">
        <v>12</v>
      </c>
      <c r="I156" s="215"/>
      <c r="J156" s="216">
        <f t="shared" si="10"/>
        <v>0</v>
      </c>
      <c r="K156" s="217"/>
      <c r="L156" s="40"/>
      <c r="M156" s="218" t="s">
        <v>1</v>
      </c>
      <c r="N156" s="219" t="s">
        <v>42</v>
      </c>
      <c r="O156" s="72"/>
      <c r="P156" s="220">
        <f t="shared" si="11"/>
        <v>0</v>
      </c>
      <c r="Q156" s="220">
        <v>4.7400000000000003E-3</v>
      </c>
      <c r="R156" s="220">
        <f t="shared" si="12"/>
        <v>5.688E-2</v>
      </c>
      <c r="S156" s="220">
        <v>0</v>
      </c>
      <c r="T156" s="221">
        <f t="shared" si="13"/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2" t="s">
        <v>227</v>
      </c>
      <c r="AT156" s="222" t="s">
        <v>147</v>
      </c>
      <c r="AU156" s="222" t="s">
        <v>87</v>
      </c>
      <c r="AY156" s="18" t="s">
        <v>145</v>
      </c>
      <c r="BE156" s="223">
        <f t="shared" si="14"/>
        <v>0</v>
      </c>
      <c r="BF156" s="223">
        <f t="shared" si="15"/>
        <v>0</v>
      </c>
      <c r="BG156" s="223">
        <f t="shared" si="16"/>
        <v>0</v>
      </c>
      <c r="BH156" s="223">
        <f t="shared" si="17"/>
        <v>0</v>
      </c>
      <c r="BI156" s="223">
        <f t="shared" si="18"/>
        <v>0</v>
      </c>
      <c r="BJ156" s="18" t="s">
        <v>85</v>
      </c>
      <c r="BK156" s="223">
        <f t="shared" si="19"/>
        <v>0</v>
      </c>
      <c r="BL156" s="18" t="s">
        <v>227</v>
      </c>
      <c r="BM156" s="222" t="s">
        <v>761</v>
      </c>
    </row>
    <row r="157" spans="1:65" s="2" customFormat="1" ht="19.8" customHeight="1">
      <c r="A157" s="35"/>
      <c r="B157" s="36"/>
      <c r="C157" s="210" t="s">
        <v>251</v>
      </c>
      <c r="D157" s="210" t="s">
        <v>147</v>
      </c>
      <c r="E157" s="211" t="s">
        <v>762</v>
      </c>
      <c r="F157" s="212" t="s">
        <v>763</v>
      </c>
      <c r="G157" s="213" t="s">
        <v>323</v>
      </c>
      <c r="H157" s="214">
        <v>96</v>
      </c>
      <c r="I157" s="215"/>
      <c r="J157" s="216">
        <f t="shared" si="10"/>
        <v>0</v>
      </c>
      <c r="K157" s="217"/>
      <c r="L157" s="40"/>
      <c r="M157" s="218" t="s">
        <v>1</v>
      </c>
      <c r="N157" s="219" t="s">
        <v>42</v>
      </c>
      <c r="O157" s="72"/>
      <c r="P157" s="220">
        <f t="shared" si="11"/>
        <v>0</v>
      </c>
      <c r="Q157" s="220">
        <v>0</v>
      </c>
      <c r="R157" s="220">
        <f t="shared" si="12"/>
        <v>0</v>
      </c>
      <c r="S157" s="220">
        <v>0</v>
      </c>
      <c r="T157" s="221">
        <f t="shared" si="13"/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2" t="s">
        <v>227</v>
      </c>
      <c r="AT157" s="222" t="s">
        <v>147</v>
      </c>
      <c r="AU157" s="222" t="s">
        <v>87</v>
      </c>
      <c r="AY157" s="18" t="s">
        <v>145</v>
      </c>
      <c r="BE157" s="223">
        <f t="shared" si="14"/>
        <v>0</v>
      </c>
      <c r="BF157" s="223">
        <f t="shared" si="15"/>
        <v>0</v>
      </c>
      <c r="BG157" s="223">
        <f t="shared" si="16"/>
        <v>0</v>
      </c>
      <c r="BH157" s="223">
        <f t="shared" si="17"/>
        <v>0</v>
      </c>
      <c r="BI157" s="223">
        <f t="shared" si="18"/>
        <v>0</v>
      </c>
      <c r="BJ157" s="18" t="s">
        <v>85</v>
      </c>
      <c r="BK157" s="223">
        <f t="shared" si="19"/>
        <v>0</v>
      </c>
      <c r="BL157" s="18" t="s">
        <v>227</v>
      </c>
      <c r="BM157" s="222" t="s">
        <v>764</v>
      </c>
    </row>
    <row r="158" spans="1:65" s="2" customFormat="1" ht="30" customHeight="1">
      <c r="A158" s="35"/>
      <c r="B158" s="36"/>
      <c r="C158" s="210" t="s">
        <v>7</v>
      </c>
      <c r="D158" s="210" t="s">
        <v>147</v>
      </c>
      <c r="E158" s="211" t="s">
        <v>765</v>
      </c>
      <c r="F158" s="212" t="s">
        <v>766</v>
      </c>
      <c r="G158" s="213" t="s">
        <v>397</v>
      </c>
      <c r="H158" s="214">
        <v>0.253</v>
      </c>
      <c r="I158" s="215"/>
      <c r="J158" s="216">
        <f t="shared" si="10"/>
        <v>0</v>
      </c>
      <c r="K158" s="217"/>
      <c r="L158" s="40"/>
      <c r="M158" s="218" t="s">
        <v>1</v>
      </c>
      <c r="N158" s="219" t="s">
        <v>42</v>
      </c>
      <c r="O158" s="72"/>
      <c r="P158" s="220">
        <f t="shared" si="11"/>
        <v>0</v>
      </c>
      <c r="Q158" s="220">
        <v>0</v>
      </c>
      <c r="R158" s="220">
        <f t="shared" si="12"/>
        <v>0</v>
      </c>
      <c r="S158" s="220">
        <v>0</v>
      </c>
      <c r="T158" s="221">
        <f t="shared" si="13"/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2" t="s">
        <v>227</v>
      </c>
      <c r="AT158" s="222" t="s">
        <v>147</v>
      </c>
      <c r="AU158" s="222" t="s">
        <v>87</v>
      </c>
      <c r="AY158" s="18" t="s">
        <v>145</v>
      </c>
      <c r="BE158" s="223">
        <f t="shared" si="14"/>
        <v>0</v>
      </c>
      <c r="BF158" s="223">
        <f t="shared" si="15"/>
        <v>0</v>
      </c>
      <c r="BG158" s="223">
        <f t="shared" si="16"/>
        <v>0</v>
      </c>
      <c r="BH158" s="223">
        <f t="shared" si="17"/>
        <v>0</v>
      </c>
      <c r="BI158" s="223">
        <f t="shared" si="18"/>
        <v>0</v>
      </c>
      <c r="BJ158" s="18" t="s">
        <v>85</v>
      </c>
      <c r="BK158" s="223">
        <f t="shared" si="19"/>
        <v>0</v>
      </c>
      <c r="BL158" s="18" t="s">
        <v>227</v>
      </c>
      <c r="BM158" s="222" t="s">
        <v>767</v>
      </c>
    </row>
    <row r="159" spans="1:65" s="2" customFormat="1" ht="19.8" customHeight="1">
      <c r="A159" s="35"/>
      <c r="B159" s="36"/>
      <c r="C159" s="210" t="s">
        <v>261</v>
      </c>
      <c r="D159" s="210" t="s">
        <v>147</v>
      </c>
      <c r="E159" s="211" t="s">
        <v>768</v>
      </c>
      <c r="F159" s="212" t="s">
        <v>769</v>
      </c>
      <c r="G159" s="213" t="s">
        <v>397</v>
      </c>
      <c r="H159" s="214">
        <v>0.152</v>
      </c>
      <c r="I159" s="215"/>
      <c r="J159" s="216">
        <f t="shared" si="10"/>
        <v>0</v>
      </c>
      <c r="K159" s="217"/>
      <c r="L159" s="40"/>
      <c r="M159" s="218" t="s">
        <v>1</v>
      </c>
      <c r="N159" s="219" t="s">
        <v>42</v>
      </c>
      <c r="O159" s="72"/>
      <c r="P159" s="220">
        <f t="shared" si="11"/>
        <v>0</v>
      </c>
      <c r="Q159" s="220">
        <v>0</v>
      </c>
      <c r="R159" s="220">
        <f t="shared" si="12"/>
        <v>0</v>
      </c>
      <c r="S159" s="220">
        <v>0</v>
      </c>
      <c r="T159" s="221">
        <f t="shared" si="13"/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2" t="s">
        <v>227</v>
      </c>
      <c r="AT159" s="222" t="s">
        <v>147</v>
      </c>
      <c r="AU159" s="222" t="s">
        <v>87</v>
      </c>
      <c r="AY159" s="18" t="s">
        <v>145</v>
      </c>
      <c r="BE159" s="223">
        <f t="shared" si="14"/>
        <v>0</v>
      </c>
      <c r="BF159" s="223">
        <f t="shared" si="15"/>
        <v>0</v>
      </c>
      <c r="BG159" s="223">
        <f t="shared" si="16"/>
        <v>0</v>
      </c>
      <c r="BH159" s="223">
        <f t="shared" si="17"/>
        <v>0</v>
      </c>
      <c r="BI159" s="223">
        <f t="shared" si="18"/>
        <v>0</v>
      </c>
      <c r="BJ159" s="18" t="s">
        <v>85</v>
      </c>
      <c r="BK159" s="223">
        <f t="shared" si="19"/>
        <v>0</v>
      </c>
      <c r="BL159" s="18" t="s">
        <v>227</v>
      </c>
      <c r="BM159" s="222" t="s">
        <v>770</v>
      </c>
    </row>
    <row r="160" spans="1:65" s="12" customFormat="1" ht="22.8" customHeight="1">
      <c r="B160" s="194"/>
      <c r="C160" s="195"/>
      <c r="D160" s="196" t="s">
        <v>76</v>
      </c>
      <c r="E160" s="208" t="s">
        <v>771</v>
      </c>
      <c r="F160" s="208" t="s">
        <v>772</v>
      </c>
      <c r="G160" s="195"/>
      <c r="H160" s="195"/>
      <c r="I160" s="198"/>
      <c r="J160" s="209">
        <f>BK160</f>
        <v>0</v>
      </c>
      <c r="K160" s="195"/>
      <c r="L160" s="200"/>
      <c r="M160" s="201"/>
      <c r="N160" s="202"/>
      <c r="O160" s="202"/>
      <c r="P160" s="203">
        <f>SUM(P161:P190)</f>
        <v>0</v>
      </c>
      <c r="Q160" s="202"/>
      <c r="R160" s="203">
        <f>SUM(R161:R190)</f>
        <v>0.23500000000000004</v>
      </c>
      <c r="S160" s="202"/>
      <c r="T160" s="204">
        <f>SUM(T161:T190)</f>
        <v>3.0850000000000002E-2</v>
      </c>
      <c r="AR160" s="205" t="s">
        <v>87</v>
      </c>
      <c r="AT160" s="206" t="s">
        <v>76</v>
      </c>
      <c r="AU160" s="206" t="s">
        <v>85</v>
      </c>
      <c r="AY160" s="205" t="s">
        <v>145</v>
      </c>
      <c r="BK160" s="207">
        <f>SUM(BK161:BK190)</f>
        <v>0</v>
      </c>
    </row>
    <row r="161" spans="1:65" s="2" customFormat="1" ht="14.4" customHeight="1">
      <c r="A161" s="35"/>
      <c r="B161" s="36"/>
      <c r="C161" s="210" t="s">
        <v>266</v>
      </c>
      <c r="D161" s="210" t="s">
        <v>147</v>
      </c>
      <c r="E161" s="211" t="s">
        <v>773</v>
      </c>
      <c r="F161" s="212" t="s">
        <v>774</v>
      </c>
      <c r="G161" s="213" t="s">
        <v>323</v>
      </c>
      <c r="H161" s="214">
        <v>58</v>
      </c>
      <c r="I161" s="215"/>
      <c r="J161" s="216">
        <f>ROUND(I161*H161,2)</f>
        <v>0</v>
      </c>
      <c r="K161" s="217"/>
      <c r="L161" s="40"/>
      <c r="M161" s="218" t="s">
        <v>1</v>
      </c>
      <c r="N161" s="219" t="s">
        <v>42</v>
      </c>
      <c r="O161" s="72"/>
      <c r="P161" s="220">
        <f>O161*H161</f>
        <v>0</v>
      </c>
      <c r="Q161" s="220">
        <v>0</v>
      </c>
      <c r="R161" s="220">
        <f>Q161*H161</f>
        <v>0</v>
      </c>
      <c r="S161" s="220">
        <v>2.9E-4</v>
      </c>
      <c r="T161" s="221">
        <f>S161*H161</f>
        <v>1.6820000000000002E-2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2" t="s">
        <v>227</v>
      </c>
      <c r="AT161" s="222" t="s">
        <v>147</v>
      </c>
      <c r="AU161" s="222" t="s">
        <v>87</v>
      </c>
      <c r="AY161" s="18" t="s">
        <v>145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8" t="s">
        <v>85</v>
      </c>
      <c r="BK161" s="223">
        <f>ROUND(I161*H161,2)</f>
        <v>0</v>
      </c>
      <c r="BL161" s="18" t="s">
        <v>227</v>
      </c>
      <c r="BM161" s="222" t="s">
        <v>775</v>
      </c>
    </row>
    <row r="162" spans="1:65" s="2" customFormat="1" ht="14.4" customHeight="1">
      <c r="A162" s="35"/>
      <c r="B162" s="36"/>
      <c r="C162" s="210" t="s">
        <v>271</v>
      </c>
      <c r="D162" s="210" t="s">
        <v>147</v>
      </c>
      <c r="E162" s="211" t="s">
        <v>776</v>
      </c>
      <c r="F162" s="212" t="s">
        <v>777</v>
      </c>
      <c r="G162" s="213" t="s">
        <v>171</v>
      </c>
      <c r="H162" s="214">
        <v>8</v>
      </c>
      <c r="I162" s="215"/>
      <c r="J162" s="216">
        <f>ROUND(I162*H162,2)</f>
        <v>0</v>
      </c>
      <c r="K162" s="217"/>
      <c r="L162" s="40"/>
      <c r="M162" s="218" t="s">
        <v>1</v>
      </c>
      <c r="N162" s="219" t="s">
        <v>42</v>
      </c>
      <c r="O162" s="72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2" t="s">
        <v>227</v>
      </c>
      <c r="AT162" s="222" t="s">
        <v>147</v>
      </c>
      <c r="AU162" s="222" t="s">
        <v>87</v>
      </c>
      <c r="AY162" s="18" t="s">
        <v>145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8" t="s">
        <v>85</v>
      </c>
      <c r="BK162" s="223">
        <f>ROUND(I162*H162,2)</f>
        <v>0</v>
      </c>
      <c r="BL162" s="18" t="s">
        <v>227</v>
      </c>
      <c r="BM162" s="222" t="s">
        <v>778</v>
      </c>
    </row>
    <row r="163" spans="1:65" s="2" customFormat="1" ht="19.8" customHeight="1">
      <c r="A163" s="35"/>
      <c r="B163" s="36"/>
      <c r="C163" s="210" t="s">
        <v>276</v>
      </c>
      <c r="D163" s="210" t="s">
        <v>147</v>
      </c>
      <c r="E163" s="211" t="s">
        <v>779</v>
      </c>
      <c r="F163" s="212" t="s">
        <v>780</v>
      </c>
      <c r="G163" s="213" t="s">
        <v>171</v>
      </c>
      <c r="H163" s="214">
        <v>8</v>
      </c>
      <c r="I163" s="215"/>
      <c r="J163" s="216">
        <f>ROUND(I163*H163,2)</f>
        <v>0</v>
      </c>
      <c r="K163" s="217"/>
      <c r="L163" s="40"/>
      <c r="M163" s="218" t="s">
        <v>1</v>
      </c>
      <c r="N163" s="219" t="s">
        <v>42</v>
      </c>
      <c r="O163" s="72"/>
      <c r="P163" s="220">
        <f>O163*H163</f>
        <v>0</v>
      </c>
      <c r="Q163" s="220">
        <v>6.0000000000000002E-5</v>
      </c>
      <c r="R163" s="220">
        <f>Q163*H163</f>
        <v>4.8000000000000001E-4</v>
      </c>
      <c r="S163" s="220">
        <v>0</v>
      </c>
      <c r="T163" s="22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2" t="s">
        <v>227</v>
      </c>
      <c r="AT163" s="222" t="s">
        <v>147</v>
      </c>
      <c r="AU163" s="222" t="s">
        <v>87</v>
      </c>
      <c r="AY163" s="18" t="s">
        <v>145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8" t="s">
        <v>85</v>
      </c>
      <c r="BK163" s="223">
        <f>ROUND(I163*H163,2)</f>
        <v>0</v>
      </c>
      <c r="BL163" s="18" t="s">
        <v>227</v>
      </c>
      <c r="BM163" s="222" t="s">
        <v>781</v>
      </c>
    </row>
    <row r="164" spans="1:65" s="14" customFormat="1" ht="10.199999999999999">
      <c r="B164" s="235"/>
      <c r="C164" s="236"/>
      <c r="D164" s="226" t="s">
        <v>153</v>
      </c>
      <c r="E164" s="237" t="s">
        <v>1</v>
      </c>
      <c r="F164" s="238" t="s">
        <v>782</v>
      </c>
      <c r="G164" s="236"/>
      <c r="H164" s="239">
        <v>8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AT164" s="245" t="s">
        <v>153</v>
      </c>
      <c r="AU164" s="245" t="s">
        <v>87</v>
      </c>
      <c r="AV164" s="14" t="s">
        <v>87</v>
      </c>
      <c r="AW164" s="14" t="s">
        <v>32</v>
      </c>
      <c r="AX164" s="14" t="s">
        <v>85</v>
      </c>
      <c r="AY164" s="245" t="s">
        <v>145</v>
      </c>
    </row>
    <row r="165" spans="1:65" s="2" customFormat="1" ht="19.8" customHeight="1">
      <c r="A165" s="35"/>
      <c r="B165" s="36"/>
      <c r="C165" s="210" t="s">
        <v>280</v>
      </c>
      <c r="D165" s="210" t="s">
        <v>147</v>
      </c>
      <c r="E165" s="211" t="s">
        <v>783</v>
      </c>
      <c r="F165" s="212" t="s">
        <v>784</v>
      </c>
      <c r="G165" s="213" t="s">
        <v>323</v>
      </c>
      <c r="H165" s="214">
        <v>22</v>
      </c>
      <c r="I165" s="215"/>
      <c r="J165" s="216">
        <f t="shared" ref="J165:J170" si="20">ROUND(I165*H165,2)</f>
        <v>0</v>
      </c>
      <c r="K165" s="217"/>
      <c r="L165" s="40"/>
      <c r="M165" s="218" t="s">
        <v>1</v>
      </c>
      <c r="N165" s="219" t="s">
        <v>42</v>
      </c>
      <c r="O165" s="72"/>
      <c r="P165" s="220">
        <f t="shared" ref="P165:P170" si="21">O165*H165</f>
        <v>0</v>
      </c>
      <c r="Q165" s="220">
        <v>8.4999999999999995E-4</v>
      </c>
      <c r="R165" s="220">
        <f t="shared" ref="R165:R170" si="22">Q165*H165</f>
        <v>1.8699999999999998E-2</v>
      </c>
      <c r="S165" s="220">
        <v>0</v>
      </c>
      <c r="T165" s="221">
        <f t="shared" ref="T165:T170" si="23"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2" t="s">
        <v>227</v>
      </c>
      <c r="AT165" s="222" t="s">
        <v>147</v>
      </c>
      <c r="AU165" s="222" t="s">
        <v>87</v>
      </c>
      <c r="AY165" s="18" t="s">
        <v>145</v>
      </c>
      <c r="BE165" s="223">
        <f t="shared" ref="BE165:BE170" si="24">IF(N165="základní",J165,0)</f>
        <v>0</v>
      </c>
      <c r="BF165" s="223">
        <f t="shared" ref="BF165:BF170" si="25">IF(N165="snížená",J165,0)</f>
        <v>0</v>
      </c>
      <c r="BG165" s="223">
        <f t="shared" ref="BG165:BG170" si="26">IF(N165="zákl. přenesená",J165,0)</f>
        <v>0</v>
      </c>
      <c r="BH165" s="223">
        <f t="shared" ref="BH165:BH170" si="27">IF(N165="sníž. přenesená",J165,0)</f>
        <v>0</v>
      </c>
      <c r="BI165" s="223">
        <f t="shared" ref="BI165:BI170" si="28">IF(N165="nulová",J165,0)</f>
        <v>0</v>
      </c>
      <c r="BJ165" s="18" t="s">
        <v>85</v>
      </c>
      <c r="BK165" s="223">
        <f t="shared" ref="BK165:BK170" si="29">ROUND(I165*H165,2)</f>
        <v>0</v>
      </c>
      <c r="BL165" s="18" t="s">
        <v>227</v>
      </c>
      <c r="BM165" s="222" t="s">
        <v>785</v>
      </c>
    </row>
    <row r="166" spans="1:65" s="2" customFormat="1" ht="19.8" customHeight="1">
      <c r="A166" s="35"/>
      <c r="B166" s="36"/>
      <c r="C166" s="210" t="s">
        <v>284</v>
      </c>
      <c r="D166" s="210" t="s">
        <v>147</v>
      </c>
      <c r="E166" s="211" t="s">
        <v>786</v>
      </c>
      <c r="F166" s="212" t="s">
        <v>787</v>
      </c>
      <c r="G166" s="213" t="s">
        <v>323</v>
      </c>
      <c r="H166" s="214">
        <v>8</v>
      </c>
      <c r="I166" s="215"/>
      <c r="J166" s="216">
        <f t="shared" si="20"/>
        <v>0</v>
      </c>
      <c r="K166" s="217"/>
      <c r="L166" s="40"/>
      <c r="M166" s="218" t="s">
        <v>1</v>
      </c>
      <c r="N166" s="219" t="s">
        <v>42</v>
      </c>
      <c r="O166" s="72"/>
      <c r="P166" s="220">
        <f t="shared" si="21"/>
        <v>0</v>
      </c>
      <c r="Q166" s="220">
        <v>1.16E-3</v>
      </c>
      <c r="R166" s="220">
        <f t="shared" si="22"/>
        <v>9.2800000000000001E-3</v>
      </c>
      <c r="S166" s="220">
        <v>0</v>
      </c>
      <c r="T166" s="221">
        <f t="shared" si="2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2" t="s">
        <v>227</v>
      </c>
      <c r="AT166" s="222" t="s">
        <v>147</v>
      </c>
      <c r="AU166" s="222" t="s">
        <v>87</v>
      </c>
      <c r="AY166" s="18" t="s">
        <v>145</v>
      </c>
      <c r="BE166" s="223">
        <f t="shared" si="24"/>
        <v>0</v>
      </c>
      <c r="BF166" s="223">
        <f t="shared" si="25"/>
        <v>0</v>
      </c>
      <c r="BG166" s="223">
        <f t="shared" si="26"/>
        <v>0</v>
      </c>
      <c r="BH166" s="223">
        <f t="shared" si="27"/>
        <v>0</v>
      </c>
      <c r="BI166" s="223">
        <f t="shared" si="28"/>
        <v>0</v>
      </c>
      <c r="BJ166" s="18" t="s">
        <v>85</v>
      </c>
      <c r="BK166" s="223">
        <f t="shared" si="29"/>
        <v>0</v>
      </c>
      <c r="BL166" s="18" t="s">
        <v>227</v>
      </c>
      <c r="BM166" s="222" t="s">
        <v>788</v>
      </c>
    </row>
    <row r="167" spans="1:65" s="2" customFormat="1" ht="19.8" customHeight="1">
      <c r="A167" s="35"/>
      <c r="B167" s="36"/>
      <c r="C167" s="210" t="s">
        <v>288</v>
      </c>
      <c r="D167" s="210" t="s">
        <v>147</v>
      </c>
      <c r="E167" s="211" t="s">
        <v>789</v>
      </c>
      <c r="F167" s="212" t="s">
        <v>790</v>
      </c>
      <c r="G167" s="213" t="s">
        <v>323</v>
      </c>
      <c r="H167" s="214">
        <v>18</v>
      </c>
      <c r="I167" s="215"/>
      <c r="J167" s="216">
        <f t="shared" si="20"/>
        <v>0</v>
      </c>
      <c r="K167" s="217"/>
      <c r="L167" s="40"/>
      <c r="M167" s="218" t="s">
        <v>1</v>
      </c>
      <c r="N167" s="219" t="s">
        <v>42</v>
      </c>
      <c r="O167" s="72"/>
      <c r="P167" s="220">
        <f t="shared" si="21"/>
        <v>0</v>
      </c>
      <c r="Q167" s="220">
        <v>1.4400000000000001E-3</v>
      </c>
      <c r="R167" s="220">
        <f t="shared" si="22"/>
        <v>2.5920000000000002E-2</v>
      </c>
      <c r="S167" s="220">
        <v>0</v>
      </c>
      <c r="T167" s="221">
        <f t="shared" si="23"/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2" t="s">
        <v>227</v>
      </c>
      <c r="AT167" s="222" t="s">
        <v>147</v>
      </c>
      <c r="AU167" s="222" t="s">
        <v>87</v>
      </c>
      <c r="AY167" s="18" t="s">
        <v>145</v>
      </c>
      <c r="BE167" s="223">
        <f t="shared" si="24"/>
        <v>0</v>
      </c>
      <c r="BF167" s="223">
        <f t="shared" si="25"/>
        <v>0</v>
      </c>
      <c r="BG167" s="223">
        <f t="shared" si="26"/>
        <v>0</v>
      </c>
      <c r="BH167" s="223">
        <f t="shared" si="27"/>
        <v>0</v>
      </c>
      <c r="BI167" s="223">
        <f t="shared" si="28"/>
        <v>0</v>
      </c>
      <c r="BJ167" s="18" t="s">
        <v>85</v>
      </c>
      <c r="BK167" s="223">
        <f t="shared" si="29"/>
        <v>0</v>
      </c>
      <c r="BL167" s="18" t="s">
        <v>227</v>
      </c>
      <c r="BM167" s="222" t="s">
        <v>791</v>
      </c>
    </row>
    <row r="168" spans="1:65" s="2" customFormat="1" ht="19.8" customHeight="1">
      <c r="A168" s="35"/>
      <c r="B168" s="36"/>
      <c r="C168" s="210" t="s">
        <v>292</v>
      </c>
      <c r="D168" s="210" t="s">
        <v>147</v>
      </c>
      <c r="E168" s="211" t="s">
        <v>792</v>
      </c>
      <c r="F168" s="212" t="s">
        <v>793</v>
      </c>
      <c r="G168" s="213" t="s">
        <v>323</v>
      </c>
      <c r="H168" s="214">
        <v>10</v>
      </c>
      <c r="I168" s="215"/>
      <c r="J168" s="216">
        <f t="shared" si="20"/>
        <v>0</v>
      </c>
      <c r="K168" s="217"/>
      <c r="L168" s="40"/>
      <c r="M168" s="218" t="s">
        <v>1</v>
      </c>
      <c r="N168" s="219" t="s">
        <v>42</v>
      </c>
      <c r="O168" s="72"/>
      <c r="P168" s="220">
        <f t="shared" si="21"/>
        <v>0</v>
      </c>
      <c r="Q168" s="220">
        <v>2.81E-3</v>
      </c>
      <c r="R168" s="220">
        <f t="shared" si="22"/>
        <v>2.81E-2</v>
      </c>
      <c r="S168" s="220">
        <v>0</v>
      </c>
      <c r="T168" s="221">
        <f t="shared" si="23"/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2" t="s">
        <v>227</v>
      </c>
      <c r="AT168" s="222" t="s">
        <v>147</v>
      </c>
      <c r="AU168" s="222" t="s">
        <v>87</v>
      </c>
      <c r="AY168" s="18" t="s">
        <v>145</v>
      </c>
      <c r="BE168" s="223">
        <f t="shared" si="24"/>
        <v>0</v>
      </c>
      <c r="BF168" s="223">
        <f t="shared" si="25"/>
        <v>0</v>
      </c>
      <c r="BG168" s="223">
        <f t="shared" si="26"/>
        <v>0</v>
      </c>
      <c r="BH168" s="223">
        <f t="shared" si="27"/>
        <v>0</v>
      </c>
      <c r="BI168" s="223">
        <f t="shared" si="28"/>
        <v>0</v>
      </c>
      <c r="BJ168" s="18" t="s">
        <v>85</v>
      </c>
      <c r="BK168" s="223">
        <f t="shared" si="29"/>
        <v>0</v>
      </c>
      <c r="BL168" s="18" t="s">
        <v>227</v>
      </c>
      <c r="BM168" s="222" t="s">
        <v>794</v>
      </c>
    </row>
    <row r="169" spans="1:65" s="2" customFormat="1" ht="30" customHeight="1">
      <c r="A169" s="35"/>
      <c r="B169" s="36"/>
      <c r="C169" s="210" t="s">
        <v>296</v>
      </c>
      <c r="D169" s="210" t="s">
        <v>147</v>
      </c>
      <c r="E169" s="211" t="s">
        <v>795</v>
      </c>
      <c r="F169" s="212" t="s">
        <v>796</v>
      </c>
      <c r="G169" s="213" t="s">
        <v>323</v>
      </c>
      <c r="H169" s="214">
        <v>12</v>
      </c>
      <c r="I169" s="215"/>
      <c r="J169" s="216">
        <f t="shared" si="20"/>
        <v>0</v>
      </c>
      <c r="K169" s="217"/>
      <c r="L169" s="40"/>
      <c r="M169" s="218" t="s">
        <v>1</v>
      </c>
      <c r="N169" s="219" t="s">
        <v>42</v>
      </c>
      <c r="O169" s="72"/>
      <c r="P169" s="220">
        <f t="shared" si="21"/>
        <v>0</v>
      </c>
      <c r="Q169" s="220">
        <v>4.0000000000000003E-5</v>
      </c>
      <c r="R169" s="220">
        <f t="shared" si="22"/>
        <v>4.8000000000000007E-4</v>
      </c>
      <c r="S169" s="220">
        <v>0</v>
      </c>
      <c r="T169" s="221">
        <f t="shared" si="23"/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2" t="s">
        <v>227</v>
      </c>
      <c r="AT169" s="222" t="s">
        <v>147</v>
      </c>
      <c r="AU169" s="222" t="s">
        <v>87</v>
      </c>
      <c r="AY169" s="18" t="s">
        <v>145</v>
      </c>
      <c r="BE169" s="223">
        <f t="shared" si="24"/>
        <v>0</v>
      </c>
      <c r="BF169" s="223">
        <f t="shared" si="25"/>
        <v>0</v>
      </c>
      <c r="BG169" s="223">
        <f t="shared" si="26"/>
        <v>0</v>
      </c>
      <c r="BH169" s="223">
        <f t="shared" si="27"/>
        <v>0</v>
      </c>
      <c r="BI169" s="223">
        <f t="shared" si="28"/>
        <v>0</v>
      </c>
      <c r="BJ169" s="18" t="s">
        <v>85</v>
      </c>
      <c r="BK169" s="223">
        <f t="shared" si="29"/>
        <v>0</v>
      </c>
      <c r="BL169" s="18" t="s">
        <v>227</v>
      </c>
      <c r="BM169" s="222" t="s">
        <v>797</v>
      </c>
    </row>
    <row r="170" spans="1:65" s="2" customFormat="1" ht="30" customHeight="1">
      <c r="A170" s="35"/>
      <c r="B170" s="36"/>
      <c r="C170" s="210" t="s">
        <v>300</v>
      </c>
      <c r="D170" s="210" t="s">
        <v>147</v>
      </c>
      <c r="E170" s="211" t="s">
        <v>798</v>
      </c>
      <c r="F170" s="212" t="s">
        <v>799</v>
      </c>
      <c r="G170" s="213" t="s">
        <v>323</v>
      </c>
      <c r="H170" s="214">
        <v>13</v>
      </c>
      <c r="I170" s="215"/>
      <c r="J170" s="216">
        <f t="shared" si="20"/>
        <v>0</v>
      </c>
      <c r="K170" s="217"/>
      <c r="L170" s="40"/>
      <c r="M170" s="218" t="s">
        <v>1</v>
      </c>
      <c r="N170" s="219" t="s">
        <v>42</v>
      </c>
      <c r="O170" s="72"/>
      <c r="P170" s="220">
        <f t="shared" si="21"/>
        <v>0</v>
      </c>
      <c r="Q170" s="220">
        <v>4.0000000000000003E-5</v>
      </c>
      <c r="R170" s="220">
        <f t="shared" si="22"/>
        <v>5.2000000000000006E-4</v>
      </c>
      <c r="S170" s="220">
        <v>0</v>
      </c>
      <c r="T170" s="221">
        <f t="shared" si="23"/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2" t="s">
        <v>227</v>
      </c>
      <c r="AT170" s="222" t="s">
        <v>147</v>
      </c>
      <c r="AU170" s="222" t="s">
        <v>87</v>
      </c>
      <c r="AY170" s="18" t="s">
        <v>145</v>
      </c>
      <c r="BE170" s="223">
        <f t="shared" si="24"/>
        <v>0</v>
      </c>
      <c r="BF170" s="223">
        <f t="shared" si="25"/>
        <v>0</v>
      </c>
      <c r="BG170" s="223">
        <f t="shared" si="26"/>
        <v>0</v>
      </c>
      <c r="BH170" s="223">
        <f t="shared" si="27"/>
        <v>0</v>
      </c>
      <c r="BI170" s="223">
        <f t="shared" si="28"/>
        <v>0</v>
      </c>
      <c r="BJ170" s="18" t="s">
        <v>85</v>
      </c>
      <c r="BK170" s="223">
        <f t="shared" si="29"/>
        <v>0</v>
      </c>
      <c r="BL170" s="18" t="s">
        <v>227</v>
      </c>
      <c r="BM170" s="222" t="s">
        <v>800</v>
      </c>
    </row>
    <row r="171" spans="1:65" s="14" customFormat="1" ht="10.199999999999999">
      <c r="B171" s="235"/>
      <c r="C171" s="236"/>
      <c r="D171" s="226" t="s">
        <v>153</v>
      </c>
      <c r="E171" s="237" t="s">
        <v>1</v>
      </c>
      <c r="F171" s="238" t="s">
        <v>801</v>
      </c>
      <c r="G171" s="236"/>
      <c r="H171" s="239">
        <v>13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AT171" s="245" t="s">
        <v>153</v>
      </c>
      <c r="AU171" s="245" t="s">
        <v>87</v>
      </c>
      <c r="AV171" s="14" t="s">
        <v>87</v>
      </c>
      <c r="AW171" s="14" t="s">
        <v>32</v>
      </c>
      <c r="AX171" s="14" t="s">
        <v>85</v>
      </c>
      <c r="AY171" s="245" t="s">
        <v>145</v>
      </c>
    </row>
    <row r="172" spans="1:65" s="2" customFormat="1" ht="30" customHeight="1">
      <c r="A172" s="35"/>
      <c r="B172" s="36"/>
      <c r="C172" s="210" t="s">
        <v>309</v>
      </c>
      <c r="D172" s="210" t="s">
        <v>147</v>
      </c>
      <c r="E172" s="211" t="s">
        <v>802</v>
      </c>
      <c r="F172" s="212" t="s">
        <v>803</v>
      </c>
      <c r="G172" s="213" t="s">
        <v>323</v>
      </c>
      <c r="H172" s="214">
        <v>5</v>
      </c>
      <c r="I172" s="215"/>
      <c r="J172" s="216">
        <f>ROUND(I172*H172,2)</f>
        <v>0</v>
      </c>
      <c r="K172" s="217"/>
      <c r="L172" s="40"/>
      <c r="M172" s="218" t="s">
        <v>1</v>
      </c>
      <c r="N172" s="219" t="s">
        <v>42</v>
      </c>
      <c r="O172" s="72"/>
      <c r="P172" s="220">
        <f>O172*H172</f>
        <v>0</v>
      </c>
      <c r="Q172" s="220">
        <v>6.9999999999999994E-5</v>
      </c>
      <c r="R172" s="220">
        <f>Q172*H172</f>
        <v>3.4999999999999994E-4</v>
      </c>
      <c r="S172" s="220">
        <v>0</v>
      </c>
      <c r="T172" s="221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2" t="s">
        <v>227</v>
      </c>
      <c r="AT172" s="222" t="s">
        <v>147</v>
      </c>
      <c r="AU172" s="222" t="s">
        <v>87</v>
      </c>
      <c r="AY172" s="18" t="s">
        <v>145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8" t="s">
        <v>85</v>
      </c>
      <c r="BK172" s="223">
        <f>ROUND(I172*H172,2)</f>
        <v>0</v>
      </c>
      <c r="BL172" s="18" t="s">
        <v>227</v>
      </c>
      <c r="BM172" s="222" t="s">
        <v>804</v>
      </c>
    </row>
    <row r="173" spans="1:65" s="2" customFormat="1" ht="30" customHeight="1">
      <c r="A173" s="35"/>
      <c r="B173" s="36"/>
      <c r="C173" s="210" t="s">
        <v>313</v>
      </c>
      <c r="D173" s="210" t="s">
        <v>147</v>
      </c>
      <c r="E173" s="211" t="s">
        <v>805</v>
      </c>
      <c r="F173" s="212" t="s">
        <v>806</v>
      </c>
      <c r="G173" s="213" t="s">
        <v>323</v>
      </c>
      <c r="H173" s="214">
        <v>10</v>
      </c>
      <c r="I173" s="215"/>
      <c r="J173" s="216">
        <f>ROUND(I173*H173,2)</f>
        <v>0</v>
      </c>
      <c r="K173" s="217"/>
      <c r="L173" s="40"/>
      <c r="M173" s="218" t="s">
        <v>1</v>
      </c>
      <c r="N173" s="219" t="s">
        <v>42</v>
      </c>
      <c r="O173" s="72"/>
      <c r="P173" s="220">
        <f>O173*H173</f>
        <v>0</v>
      </c>
      <c r="Q173" s="220">
        <v>1.2E-4</v>
      </c>
      <c r="R173" s="220">
        <f>Q173*H173</f>
        <v>1.2000000000000001E-3</v>
      </c>
      <c r="S173" s="220">
        <v>0</v>
      </c>
      <c r="T173" s="22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2" t="s">
        <v>227</v>
      </c>
      <c r="AT173" s="222" t="s">
        <v>147</v>
      </c>
      <c r="AU173" s="222" t="s">
        <v>87</v>
      </c>
      <c r="AY173" s="18" t="s">
        <v>145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8" t="s">
        <v>85</v>
      </c>
      <c r="BK173" s="223">
        <f>ROUND(I173*H173,2)</f>
        <v>0</v>
      </c>
      <c r="BL173" s="18" t="s">
        <v>227</v>
      </c>
      <c r="BM173" s="222" t="s">
        <v>807</v>
      </c>
    </row>
    <row r="174" spans="1:65" s="2" customFormat="1" ht="30" customHeight="1">
      <c r="A174" s="35"/>
      <c r="B174" s="36"/>
      <c r="C174" s="210" t="s">
        <v>320</v>
      </c>
      <c r="D174" s="210" t="s">
        <v>147</v>
      </c>
      <c r="E174" s="211" t="s">
        <v>808</v>
      </c>
      <c r="F174" s="212" t="s">
        <v>809</v>
      </c>
      <c r="G174" s="213" t="s">
        <v>323</v>
      </c>
      <c r="H174" s="214">
        <v>4</v>
      </c>
      <c r="I174" s="215"/>
      <c r="J174" s="216">
        <f>ROUND(I174*H174,2)</f>
        <v>0</v>
      </c>
      <c r="K174" s="217"/>
      <c r="L174" s="40"/>
      <c r="M174" s="218" t="s">
        <v>1</v>
      </c>
      <c r="N174" s="219" t="s">
        <v>42</v>
      </c>
      <c r="O174" s="72"/>
      <c r="P174" s="220">
        <f>O174*H174</f>
        <v>0</v>
      </c>
      <c r="Q174" s="220">
        <v>1.6000000000000001E-4</v>
      </c>
      <c r="R174" s="220">
        <f>Q174*H174</f>
        <v>6.4000000000000005E-4</v>
      </c>
      <c r="S174" s="220">
        <v>0</v>
      </c>
      <c r="T174" s="221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2" t="s">
        <v>227</v>
      </c>
      <c r="AT174" s="222" t="s">
        <v>147</v>
      </c>
      <c r="AU174" s="222" t="s">
        <v>87</v>
      </c>
      <c r="AY174" s="18" t="s">
        <v>145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8" t="s">
        <v>85</v>
      </c>
      <c r="BK174" s="223">
        <f>ROUND(I174*H174,2)</f>
        <v>0</v>
      </c>
      <c r="BL174" s="18" t="s">
        <v>227</v>
      </c>
      <c r="BM174" s="222" t="s">
        <v>810</v>
      </c>
    </row>
    <row r="175" spans="1:65" s="2" customFormat="1" ht="30" customHeight="1">
      <c r="A175" s="35"/>
      <c r="B175" s="36"/>
      <c r="C175" s="210" t="s">
        <v>326</v>
      </c>
      <c r="D175" s="210" t="s">
        <v>147</v>
      </c>
      <c r="E175" s="211" t="s">
        <v>811</v>
      </c>
      <c r="F175" s="212" t="s">
        <v>812</v>
      </c>
      <c r="G175" s="213" t="s">
        <v>323</v>
      </c>
      <c r="H175" s="214">
        <v>14</v>
      </c>
      <c r="I175" s="215"/>
      <c r="J175" s="216">
        <f>ROUND(I175*H175,2)</f>
        <v>0</v>
      </c>
      <c r="K175" s="217"/>
      <c r="L175" s="40"/>
      <c r="M175" s="218" t="s">
        <v>1</v>
      </c>
      <c r="N175" s="219" t="s">
        <v>42</v>
      </c>
      <c r="O175" s="72"/>
      <c r="P175" s="220">
        <f>O175*H175</f>
        <v>0</v>
      </c>
      <c r="Q175" s="220">
        <v>2.4000000000000001E-4</v>
      </c>
      <c r="R175" s="220">
        <f>Q175*H175</f>
        <v>3.3600000000000001E-3</v>
      </c>
      <c r="S175" s="220">
        <v>0</v>
      </c>
      <c r="T175" s="221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2" t="s">
        <v>227</v>
      </c>
      <c r="AT175" s="222" t="s">
        <v>147</v>
      </c>
      <c r="AU175" s="222" t="s">
        <v>87</v>
      </c>
      <c r="AY175" s="18" t="s">
        <v>145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8" t="s">
        <v>85</v>
      </c>
      <c r="BK175" s="223">
        <f>ROUND(I175*H175,2)</f>
        <v>0</v>
      </c>
      <c r="BL175" s="18" t="s">
        <v>227</v>
      </c>
      <c r="BM175" s="222" t="s">
        <v>813</v>
      </c>
    </row>
    <row r="176" spans="1:65" s="14" customFormat="1" ht="10.199999999999999">
      <c r="B176" s="235"/>
      <c r="C176" s="236"/>
      <c r="D176" s="226" t="s">
        <v>153</v>
      </c>
      <c r="E176" s="237" t="s">
        <v>1</v>
      </c>
      <c r="F176" s="238" t="s">
        <v>814</v>
      </c>
      <c r="G176" s="236"/>
      <c r="H176" s="239">
        <v>14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AT176" s="245" t="s">
        <v>153</v>
      </c>
      <c r="AU176" s="245" t="s">
        <v>87</v>
      </c>
      <c r="AV176" s="14" t="s">
        <v>87</v>
      </c>
      <c r="AW176" s="14" t="s">
        <v>32</v>
      </c>
      <c r="AX176" s="14" t="s">
        <v>85</v>
      </c>
      <c r="AY176" s="245" t="s">
        <v>145</v>
      </c>
    </row>
    <row r="177" spans="1:65" s="2" customFormat="1" ht="14.4" customHeight="1">
      <c r="A177" s="35"/>
      <c r="B177" s="36"/>
      <c r="C177" s="210" t="s">
        <v>332</v>
      </c>
      <c r="D177" s="210" t="s">
        <v>147</v>
      </c>
      <c r="E177" s="211" t="s">
        <v>815</v>
      </c>
      <c r="F177" s="212" t="s">
        <v>816</v>
      </c>
      <c r="G177" s="213" t="s">
        <v>323</v>
      </c>
      <c r="H177" s="214">
        <v>58</v>
      </c>
      <c r="I177" s="215"/>
      <c r="J177" s="216">
        <f>ROUND(I177*H177,2)</f>
        <v>0</v>
      </c>
      <c r="K177" s="217"/>
      <c r="L177" s="40"/>
      <c r="M177" s="218" t="s">
        <v>1</v>
      </c>
      <c r="N177" s="219" t="s">
        <v>42</v>
      </c>
      <c r="O177" s="72"/>
      <c r="P177" s="220">
        <f>O177*H177</f>
        <v>0</v>
      </c>
      <c r="Q177" s="220">
        <v>0</v>
      </c>
      <c r="R177" s="220">
        <f>Q177*H177</f>
        <v>0</v>
      </c>
      <c r="S177" s="220">
        <v>2.3000000000000001E-4</v>
      </c>
      <c r="T177" s="221">
        <f>S177*H177</f>
        <v>1.3340000000000001E-2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2" t="s">
        <v>227</v>
      </c>
      <c r="AT177" s="222" t="s">
        <v>147</v>
      </c>
      <c r="AU177" s="222" t="s">
        <v>87</v>
      </c>
      <c r="AY177" s="18" t="s">
        <v>145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8" t="s">
        <v>85</v>
      </c>
      <c r="BK177" s="223">
        <f>ROUND(I177*H177,2)</f>
        <v>0</v>
      </c>
      <c r="BL177" s="18" t="s">
        <v>227</v>
      </c>
      <c r="BM177" s="222" t="s">
        <v>817</v>
      </c>
    </row>
    <row r="178" spans="1:65" s="2" customFormat="1" ht="14.4" customHeight="1">
      <c r="A178" s="35"/>
      <c r="B178" s="36"/>
      <c r="C178" s="210" t="s">
        <v>337</v>
      </c>
      <c r="D178" s="210" t="s">
        <v>147</v>
      </c>
      <c r="E178" s="211" t="s">
        <v>818</v>
      </c>
      <c r="F178" s="212" t="s">
        <v>819</v>
      </c>
      <c r="G178" s="213" t="s">
        <v>323</v>
      </c>
      <c r="H178" s="214">
        <v>30</v>
      </c>
      <c r="I178" s="215"/>
      <c r="J178" s="216">
        <f>ROUND(I178*H178,2)</f>
        <v>0</v>
      </c>
      <c r="K178" s="217"/>
      <c r="L178" s="40"/>
      <c r="M178" s="218" t="s">
        <v>1</v>
      </c>
      <c r="N178" s="219" t="s">
        <v>42</v>
      </c>
      <c r="O178" s="72"/>
      <c r="P178" s="220">
        <f>O178*H178</f>
        <v>0</v>
      </c>
      <c r="Q178" s="220">
        <v>4.3400000000000001E-3</v>
      </c>
      <c r="R178" s="220">
        <f>Q178*H178</f>
        <v>0.13020000000000001</v>
      </c>
      <c r="S178" s="220">
        <v>0</v>
      </c>
      <c r="T178" s="22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2" t="s">
        <v>227</v>
      </c>
      <c r="AT178" s="222" t="s">
        <v>147</v>
      </c>
      <c r="AU178" s="222" t="s">
        <v>87</v>
      </c>
      <c r="AY178" s="18" t="s">
        <v>145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8" t="s">
        <v>85</v>
      </c>
      <c r="BK178" s="223">
        <f>ROUND(I178*H178,2)</f>
        <v>0</v>
      </c>
      <c r="BL178" s="18" t="s">
        <v>227</v>
      </c>
      <c r="BM178" s="222" t="s">
        <v>820</v>
      </c>
    </row>
    <row r="179" spans="1:65" s="2" customFormat="1" ht="19.8" customHeight="1">
      <c r="A179" s="35"/>
      <c r="B179" s="36"/>
      <c r="C179" s="210" t="s">
        <v>341</v>
      </c>
      <c r="D179" s="210" t="s">
        <v>147</v>
      </c>
      <c r="E179" s="211" t="s">
        <v>821</v>
      </c>
      <c r="F179" s="212" t="s">
        <v>822</v>
      </c>
      <c r="G179" s="213" t="s">
        <v>171</v>
      </c>
      <c r="H179" s="214">
        <v>2</v>
      </c>
      <c r="I179" s="215"/>
      <c r="J179" s="216">
        <f>ROUND(I179*H179,2)</f>
        <v>0</v>
      </c>
      <c r="K179" s="217"/>
      <c r="L179" s="40"/>
      <c r="M179" s="218" t="s">
        <v>1</v>
      </c>
      <c r="N179" s="219" t="s">
        <v>42</v>
      </c>
      <c r="O179" s="72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2" t="s">
        <v>227</v>
      </c>
      <c r="AT179" s="222" t="s">
        <v>147</v>
      </c>
      <c r="AU179" s="222" t="s">
        <v>87</v>
      </c>
      <c r="AY179" s="18" t="s">
        <v>145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8" t="s">
        <v>85</v>
      </c>
      <c r="BK179" s="223">
        <f>ROUND(I179*H179,2)</f>
        <v>0</v>
      </c>
      <c r="BL179" s="18" t="s">
        <v>227</v>
      </c>
      <c r="BM179" s="222" t="s">
        <v>823</v>
      </c>
    </row>
    <row r="180" spans="1:65" s="2" customFormat="1" ht="19.8" customHeight="1">
      <c r="A180" s="35"/>
      <c r="B180" s="36"/>
      <c r="C180" s="210" t="s">
        <v>345</v>
      </c>
      <c r="D180" s="210" t="s">
        <v>147</v>
      </c>
      <c r="E180" s="211" t="s">
        <v>824</v>
      </c>
      <c r="F180" s="212" t="s">
        <v>825</v>
      </c>
      <c r="G180" s="213" t="s">
        <v>171</v>
      </c>
      <c r="H180" s="214">
        <v>9</v>
      </c>
      <c r="I180" s="215"/>
      <c r="J180" s="216">
        <f>ROUND(I180*H180,2)</f>
        <v>0</v>
      </c>
      <c r="K180" s="217"/>
      <c r="L180" s="40"/>
      <c r="M180" s="218" t="s">
        <v>1</v>
      </c>
      <c r="N180" s="219" t="s">
        <v>42</v>
      </c>
      <c r="O180" s="72"/>
      <c r="P180" s="220">
        <f>O180*H180</f>
        <v>0</v>
      </c>
      <c r="Q180" s="220">
        <v>1.2999999999999999E-4</v>
      </c>
      <c r="R180" s="220">
        <f>Q180*H180</f>
        <v>1.1699999999999998E-3</v>
      </c>
      <c r="S180" s="220">
        <v>0</v>
      </c>
      <c r="T180" s="221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2" t="s">
        <v>227</v>
      </c>
      <c r="AT180" s="222" t="s">
        <v>147</v>
      </c>
      <c r="AU180" s="222" t="s">
        <v>87</v>
      </c>
      <c r="AY180" s="18" t="s">
        <v>145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8" t="s">
        <v>85</v>
      </c>
      <c r="BK180" s="223">
        <f>ROUND(I180*H180,2)</f>
        <v>0</v>
      </c>
      <c r="BL180" s="18" t="s">
        <v>227</v>
      </c>
      <c r="BM180" s="222" t="s">
        <v>826</v>
      </c>
    </row>
    <row r="181" spans="1:65" s="14" customFormat="1" ht="10.199999999999999">
      <c r="B181" s="235"/>
      <c r="C181" s="236"/>
      <c r="D181" s="226" t="s">
        <v>153</v>
      </c>
      <c r="E181" s="237" t="s">
        <v>1</v>
      </c>
      <c r="F181" s="238" t="s">
        <v>827</v>
      </c>
      <c r="G181" s="236"/>
      <c r="H181" s="239">
        <v>8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AT181" s="245" t="s">
        <v>153</v>
      </c>
      <c r="AU181" s="245" t="s">
        <v>87</v>
      </c>
      <c r="AV181" s="14" t="s">
        <v>87</v>
      </c>
      <c r="AW181" s="14" t="s">
        <v>32</v>
      </c>
      <c r="AX181" s="14" t="s">
        <v>77</v>
      </c>
      <c r="AY181" s="245" t="s">
        <v>145</v>
      </c>
    </row>
    <row r="182" spans="1:65" s="14" customFormat="1" ht="10.199999999999999">
      <c r="B182" s="235"/>
      <c r="C182" s="236"/>
      <c r="D182" s="226" t="s">
        <v>153</v>
      </c>
      <c r="E182" s="237" t="s">
        <v>1</v>
      </c>
      <c r="F182" s="238" t="s">
        <v>752</v>
      </c>
      <c r="G182" s="236"/>
      <c r="H182" s="239">
        <v>1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AT182" s="245" t="s">
        <v>153</v>
      </c>
      <c r="AU182" s="245" t="s">
        <v>87</v>
      </c>
      <c r="AV182" s="14" t="s">
        <v>87</v>
      </c>
      <c r="AW182" s="14" t="s">
        <v>32</v>
      </c>
      <c r="AX182" s="14" t="s">
        <v>77</v>
      </c>
      <c r="AY182" s="245" t="s">
        <v>145</v>
      </c>
    </row>
    <row r="183" spans="1:65" s="15" customFormat="1" ht="10.199999999999999">
      <c r="B183" s="246"/>
      <c r="C183" s="247"/>
      <c r="D183" s="226" t="s">
        <v>153</v>
      </c>
      <c r="E183" s="248" t="s">
        <v>1</v>
      </c>
      <c r="F183" s="249" t="s">
        <v>157</v>
      </c>
      <c r="G183" s="247"/>
      <c r="H183" s="250">
        <v>9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AT183" s="256" t="s">
        <v>153</v>
      </c>
      <c r="AU183" s="256" t="s">
        <v>87</v>
      </c>
      <c r="AV183" s="15" t="s">
        <v>151</v>
      </c>
      <c r="AW183" s="15" t="s">
        <v>32</v>
      </c>
      <c r="AX183" s="15" t="s">
        <v>85</v>
      </c>
      <c r="AY183" s="256" t="s">
        <v>145</v>
      </c>
    </row>
    <row r="184" spans="1:65" s="2" customFormat="1" ht="14.4" customHeight="1">
      <c r="A184" s="35"/>
      <c r="B184" s="36"/>
      <c r="C184" s="210" t="s">
        <v>350</v>
      </c>
      <c r="D184" s="210" t="s">
        <v>147</v>
      </c>
      <c r="E184" s="211" t="s">
        <v>828</v>
      </c>
      <c r="F184" s="212" t="s">
        <v>829</v>
      </c>
      <c r="G184" s="213" t="s">
        <v>830</v>
      </c>
      <c r="H184" s="214">
        <v>12</v>
      </c>
      <c r="I184" s="215"/>
      <c r="J184" s="216">
        <f>ROUND(I184*H184,2)</f>
        <v>0</v>
      </c>
      <c r="K184" s="217"/>
      <c r="L184" s="40"/>
      <c r="M184" s="218" t="s">
        <v>1</v>
      </c>
      <c r="N184" s="219" t="s">
        <v>42</v>
      </c>
      <c r="O184" s="72"/>
      <c r="P184" s="220">
        <f>O184*H184</f>
        <v>0</v>
      </c>
      <c r="Q184" s="220">
        <v>2.5000000000000001E-4</v>
      </c>
      <c r="R184" s="220">
        <f>Q184*H184</f>
        <v>3.0000000000000001E-3</v>
      </c>
      <c r="S184" s="220">
        <v>0</v>
      </c>
      <c r="T184" s="221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2" t="s">
        <v>227</v>
      </c>
      <c r="AT184" s="222" t="s">
        <v>147</v>
      </c>
      <c r="AU184" s="222" t="s">
        <v>87</v>
      </c>
      <c r="AY184" s="18" t="s">
        <v>145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8" t="s">
        <v>85</v>
      </c>
      <c r="BK184" s="223">
        <f>ROUND(I184*H184,2)</f>
        <v>0</v>
      </c>
      <c r="BL184" s="18" t="s">
        <v>227</v>
      </c>
      <c r="BM184" s="222" t="s">
        <v>831</v>
      </c>
    </row>
    <row r="185" spans="1:65" s="14" customFormat="1" ht="10.199999999999999">
      <c r="B185" s="235"/>
      <c r="C185" s="236"/>
      <c r="D185" s="226" t="s">
        <v>153</v>
      </c>
      <c r="E185" s="237" t="s">
        <v>1</v>
      </c>
      <c r="F185" s="238" t="s">
        <v>748</v>
      </c>
      <c r="G185" s="236"/>
      <c r="H185" s="239">
        <v>12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AT185" s="245" t="s">
        <v>153</v>
      </c>
      <c r="AU185" s="245" t="s">
        <v>87</v>
      </c>
      <c r="AV185" s="14" t="s">
        <v>87</v>
      </c>
      <c r="AW185" s="14" t="s">
        <v>32</v>
      </c>
      <c r="AX185" s="14" t="s">
        <v>85</v>
      </c>
      <c r="AY185" s="245" t="s">
        <v>145</v>
      </c>
    </row>
    <row r="186" spans="1:65" s="2" customFormat="1" ht="19.8" customHeight="1">
      <c r="A186" s="35"/>
      <c r="B186" s="36"/>
      <c r="C186" s="210" t="s">
        <v>364</v>
      </c>
      <c r="D186" s="210" t="s">
        <v>147</v>
      </c>
      <c r="E186" s="211" t="s">
        <v>832</v>
      </c>
      <c r="F186" s="212" t="s">
        <v>833</v>
      </c>
      <c r="G186" s="213" t="s">
        <v>171</v>
      </c>
      <c r="H186" s="214">
        <v>1</v>
      </c>
      <c r="I186" s="215"/>
      <c r="J186" s="216">
        <f>ROUND(I186*H186,2)</f>
        <v>0</v>
      </c>
      <c r="K186" s="217"/>
      <c r="L186" s="40"/>
      <c r="M186" s="218" t="s">
        <v>1</v>
      </c>
      <c r="N186" s="219" t="s">
        <v>42</v>
      </c>
      <c r="O186" s="72"/>
      <c r="P186" s="220">
        <f>O186*H186</f>
        <v>0</v>
      </c>
      <c r="Q186" s="220">
        <v>0</v>
      </c>
      <c r="R186" s="220">
        <f>Q186*H186</f>
        <v>0</v>
      </c>
      <c r="S186" s="220">
        <v>6.8999999999999997E-4</v>
      </c>
      <c r="T186" s="221">
        <f>S186*H186</f>
        <v>6.8999999999999997E-4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2" t="s">
        <v>227</v>
      </c>
      <c r="AT186" s="222" t="s">
        <v>147</v>
      </c>
      <c r="AU186" s="222" t="s">
        <v>87</v>
      </c>
      <c r="AY186" s="18" t="s">
        <v>145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8" t="s">
        <v>85</v>
      </c>
      <c r="BK186" s="223">
        <f>ROUND(I186*H186,2)</f>
        <v>0</v>
      </c>
      <c r="BL186" s="18" t="s">
        <v>227</v>
      </c>
      <c r="BM186" s="222" t="s">
        <v>834</v>
      </c>
    </row>
    <row r="187" spans="1:65" s="2" customFormat="1" ht="19.8" customHeight="1">
      <c r="A187" s="35"/>
      <c r="B187" s="36"/>
      <c r="C187" s="210" t="s">
        <v>375</v>
      </c>
      <c r="D187" s="210" t="s">
        <v>147</v>
      </c>
      <c r="E187" s="211" t="s">
        <v>835</v>
      </c>
      <c r="F187" s="212" t="s">
        <v>836</v>
      </c>
      <c r="G187" s="213" t="s">
        <v>323</v>
      </c>
      <c r="H187" s="214">
        <v>58</v>
      </c>
      <c r="I187" s="215"/>
      <c r="J187" s="216">
        <f>ROUND(I187*H187,2)</f>
        <v>0</v>
      </c>
      <c r="K187" s="217"/>
      <c r="L187" s="40"/>
      <c r="M187" s="218" t="s">
        <v>1</v>
      </c>
      <c r="N187" s="219" t="s">
        <v>42</v>
      </c>
      <c r="O187" s="72"/>
      <c r="P187" s="220">
        <f>O187*H187</f>
        <v>0</v>
      </c>
      <c r="Q187" s="220">
        <v>1.9000000000000001E-4</v>
      </c>
      <c r="R187" s="220">
        <f>Q187*H187</f>
        <v>1.102E-2</v>
      </c>
      <c r="S187" s="220">
        <v>0</v>
      </c>
      <c r="T187" s="221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2" t="s">
        <v>227</v>
      </c>
      <c r="AT187" s="222" t="s">
        <v>147</v>
      </c>
      <c r="AU187" s="222" t="s">
        <v>87</v>
      </c>
      <c r="AY187" s="18" t="s">
        <v>145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8" t="s">
        <v>85</v>
      </c>
      <c r="BK187" s="223">
        <f>ROUND(I187*H187,2)</f>
        <v>0</v>
      </c>
      <c r="BL187" s="18" t="s">
        <v>227</v>
      </c>
      <c r="BM187" s="222" t="s">
        <v>837</v>
      </c>
    </row>
    <row r="188" spans="1:65" s="2" customFormat="1" ht="19.8" customHeight="1">
      <c r="A188" s="35"/>
      <c r="B188" s="36"/>
      <c r="C188" s="210" t="s">
        <v>379</v>
      </c>
      <c r="D188" s="210" t="s">
        <v>147</v>
      </c>
      <c r="E188" s="211" t="s">
        <v>838</v>
      </c>
      <c r="F188" s="212" t="s">
        <v>839</v>
      </c>
      <c r="G188" s="213" t="s">
        <v>323</v>
      </c>
      <c r="H188" s="214">
        <v>58</v>
      </c>
      <c r="I188" s="215"/>
      <c r="J188" s="216">
        <f>ROUND(I188*H188,2)</f>
        <v>0</v>
      </c>
      <c r="K188" s="217"/>
      <c r="L188" s="40"/>
      <c r="M188" s="218" t="s">
        <v>1</v>
      </c>
      <c r="N188" s="219" t="s">
        <v>42</v>
      </c>
      <c r="O188" s="72"/>
      <c r="P188" s="220">
        <f>O188*H188</f>
        <v>0</v>
      </c>
      <c r="Q188" s="220">
        <v>1.0000000000000001E-5</v>
      </c>
      <c r="R188" s="220">
        <f>Q188*H188</f>
        <v>5.8E-4</v>
      </c>
      <c r="S188" s="220">
        <v>0</v>
      </c>
      <c r="T188" s="221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2" t="s">
        <v>227</v>
      </c>
      <c r="AT188" s="222" t="s">
        <v>147</v>
      </c>
      <c r="AU188" s="222" t="s">
        <v>87</v>
      </c>
      <c r="AY188" s="18" t="s">
        <v>145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8" t="s">
        <v>85</v>
      </c>
      <c r="BK188" s="223">
        <f>ROUND(I188*H188,2)</f>
        <v>0</v>
      </c>
      <c r="BL188" s="18" t="s">
        <v>227</v>
      </c>
      <c r="BM188" s="222" t="s">
        <v>840</v>
      </c>
    </row>
    <row r="189" spans="1:65" s="2" customFormat="1" ht="30" customHeight="1">
      <c r="A189" s="35"/>
      <c r="B189" s="36"/>
      <c r="C189" s="210" t="s">
        <v>383</v>
      </c>
      <c r="D189" s="210" t="s">
        <v>147</v>
      </c>
      <c r="E189" s="211" t="s">
        <v>841</v>
      </c>
      <c r="F189" s="212" t="s">
        <v>842</v>
      </c>
      <c r="G189" s="213" t="s">
        <v>397</v>
      </c>
      <c r="H189" s="214">
        <v>3.1E-2</v>
      </c>
      <c r="I189" s="215"/>
      <c r="J189" s="216">
        <f>ROUND(I189*H189,2)</f>
        <v>0</v>
      </c>
      <c r="K189" s="217"/>
      <c r="L189" s="40"/>
      <c r="M189" s="218" t="s">
        <v>1</v>
      </c>
      <c r="N189" s="219" t="s">
        <v>42</v>
      </c>
      <c r="O189" s="72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2" t="s">
        <v>227</v>
      </c>
      <c r="AT189" s="222" t="s">
        <v>147</v>
      </c>
      <c r="AU189" s="222" t="s">
        <v>87</v>
      </c>
      <c r="AY189" s="18" t="s">
        <v>145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8" t="s">
        <v>85</v>
      </c>
      <c r="BK189" s="223">
        <f>ROUND(I189*H189,2)</f>
        <v>0</v>
      </c>
      <c r="BL189" s="18" t="s">
        <v>227</v>
      </c>
      <c r="BM189" s="222" t="s">
        <v>843</v>
      </c>
    </row>
    <row r="190" spans="1:65" s="2" customFormat="1" ht="19.8" customHeight="1">
      <c r="A190" s="35"/>
      <c r="B190" s="36"/>
      <c r="C190" s="210" t="s">
        <v>388</v>
      </c>
      <c r="D190" s="210" t="s">
        <v>147</v>
      </c>
      <c r="E190" s="211" t="s">
        <v>844</v>
      </c>
      <c r="F190" s="212" t="s">
        <v>845</v>
      </c>
      <c r="G190" s="213" t="s">
        <v>397</v>
      </c>
      <c r="H190" s="214">
        <v>0.23499999999999999</v>
      </c>
      <c r="I190" s="215"/>
      <c r="J190" s="216">
        <f>ROUND(I190*H190,2)</f>
        <v>0</v>
      </c>
      <c r="K190" s="217"/>
      <c r="L190" s="40"/>
      <c r="M190" s="218" t="s">
        <v>1</v>
      </c>
      <c r="N190" s="219" t="s">
        <v>42</v>
      </c>
      <c r="O190" s="72"/>
      <c r="P190" s="220">
        <f>O190*H190</f>
        <v>0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2" t="s">
        <v>227</v>
      </c>
      <c r="AT190" s="222" t="s">
        <v>147</v>
      </c>
      <c r="AU190" s="222" t="s">
        <v>87</v>
      </c>
      <c r="AY190" s="18" t="s">
        <v>145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8" t="s">
        <v>85</v>
      </c>
      <c r="BK190" s="223">
        <f>ROUND(I190*H190,2)</f>
        <v>0</v>
      </c>
      <c r="BL190" s="18" t="s">
        <v>227</v>
      </c>
      <c r="BM190" s="222" t="s">
        <v>846</v>
      </c>
    </row>
    <row r="191" spans="1:65" s="12" customFormat="1" ht="22.8" customHeight="1">
      <c r="B191" s="194"/>
      <c r="C191" s="195"/>
      <c r="D191" s="196" t="s">
        <v>76</v>
      </c>
      <c r="E191" s="208" t="s">
        <v>465</v>
      </c>
      <c r="F191" s="208" t="s">
        <v>466</v>
      </c>
      <c r="G191" s="195"/>
      <c r="H191" s="195"/>
      <c r="I191" s="198"/>
      <c r="J191" s="209">
        <f>BK191</f>
        <v>0</v>
      </c>
      <c r="K191" s="195"/>
      <c r="L191" s="200"/>
      <c r="M191" s="201"/>
      <c r="N191" s="202"/>
      <c r="O191" s="202"/>
      <c r="P191" s="203">
        <f>SUM(P192:P211)</f>
        <v>0</v>
      </c>
      <c r="Q191" s="202"/>
      <c r="R191" s="203">
        <f>SUM(R192:R211)</f>
        <v>0.12622</v>
      </c>
      <c r="S191" s="202"/>
      <c r="T191" s="204">
        <f>SUM(T192:T211)</f>
        <v>0.14867999999999998</v>
      </c>
      <c r="AR191" s="205" t="s">
        <v>87</v>
      </c>
      <c r="AT191" s="206" t="s">
        <v>76</v>
      </c>
      <c r="AU191" s="206" t="s">
        <v>85</v>
      </c>
      <c r="AY191" s="205" t="s">
        <v>145</v>
      </c>
      <c r="BK191" s="207">
        <f>SUM(BK192:BK211)</f>
        <v>0</v>
      </c>
    </row>
    <row r="192" spans="1:65" s="2" customFormat="1" ht="14.4" customHeight="1">
      <c r="A192" s="35"/>
      <c r="B192" s="36"/>
      <c r="C192" s="210" t="s">
        <v>394</v>
      </c>
      <c r="D192" s="210" t="s">
        <v>147</v>
      </c>
      <c r="E192" s="211" t="s">
        <v>847</v>
      </c>
      <c r="F192" s="212" t="s">
        <v>848</v>
      </c>
      <c r="G192" s="213" t="s">
        <v>470</v>
      </c>
      <c r="H192" s="214">
        <v>1</v>
      </c>
      <c r="I192" s="215"/>
      <c r="J192" s="216">
        <f>ROUND(I192*H192,2)</f>
        <v>0</v>
      </c>
      <c r="K192" s="217"/>
      <c r="L192" s="40"/>
      <c r="M192" s="218" t="s">
        <v>1</v>
      </c>
      <c r="N192" s="219" t="s">
        <v>42</v>
      </c>
      <c r="O192" s="72"/>
      <c r="P192" s="220">
        <f>O192*H192</f>
        <v>0</v>
      </c>
      <c r="Q192" s="220">
        <v>0</v>
      </c>
      <c r="R192" s="220">
        <f>Q192*H192</f>
        <v>0</v>
      </c>
      <c r="S192" s="220">
        <v>3.4200000000000001E-2</v>
      </c>
      <c r="T192" s="221">
        <f>S192*H192</f>
        <v>3.4200000000000001E-2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2" t="s">
        <v>227</v>
      </c>
      <c r="AT192" s="222" t="s">
        <v>147</v>
      </c>
      <c r="AU192" s="222" t="s">
        <v>87</v>
      </c>
      <c r="AY192" s="18" t="s">
        <v>145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8" t="s">
        <v>85</v>
      </c>
      <c r="BK192" s="223">
        <f>ROUND(I192*H192,2)</f>
        <v>0</v>
      </c>
      <c r="BL192" s="18" t="s">
        <v>227</v>
      </c>
      <c r="BM192" s="222" t="s">
        <v>849</v>
      </c>
    </row>
    <row r="193" spans="1:65" s="2" customFormat="1" ht="19.8" customHeight="1">
      <c r="A193" s="35"/>
      <c r="B193" s="36"/>
      <c r="C193" s="210" t="s">
        <v>399</v>
      </c>
      <c r="D193" s="210" t="s">
        <v>147</v>
      </c>
      <c r="E193" s="211" t="s">
        <v>850</v>
      </c>
      <c r="F193" s="212" t="s">
        <v>851</v>
      </c>
      <c r="G193" s="213" t="s">
        <v>470</v>
      </c>
      <c r="H193" s="214">
        <v>1</v>
      </c>
      <c r="I193" s="215"/>
      <c r="J193" s="216">
        <f>ROUND(I193*H193,2)</f>
        <v>0</v>
      </c>
      <c r="K193" s="217"/>
      <c r="L193" s="40"/>
      <c r="M193" s="218" t="s">
        <v>1</v>
      </c>
      <c r="N193" s="219" t="s">
        <v>42</v>
      </c>
      <c r="O193" s="72"/>
      <c r="P193" s="220">
        <f>O193*H193</f>
        <v>0</v>
      </c>
      <c r="Q193" s="220">
        <v>2.894E-2</v>
      </c>
      <c r="R193" s="220">
        <f>Q193*H193</f>
        <v>2.894E-2</v>
      </c>
      <c r="S193" s="220">
        <v>0</v>
      </c>
      <c r="T193" s="221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2" t="s">
        <v>227</v>
      </c>
      <c r="AT193" s="222" t="s">
        <v>147</v>
      </c>
      <c r="AU193" s="222" t="s">
        <v>87</v>
      </c>
      <c r="AY193" s="18" t="s">
        <v>145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8" t="s">
        <v>85</v>
      </c>
      <c r="BK193" s="223">
        <f>ROUND(I193*H193,2)</f>
        <v>0</v>
      </c>
      <c r="BL193" s="18" t="s">
        <v>227</v>
      </c>
      <c r="BM193" s="222" t="s">
        <v>852</v>
      </c>
    </row>
    <row r="194" spans="1:65" s="2" customFormat="1" ht="14.4" customHeight="1">
      <c r="A194" s="35"/>
      <c r="B194" s="36"/>
      <c r="C194" s="210" t="s">
        <v>404</v>
      </c>
      <c r="D194" s="210" t="s">
        <v>147</v>
      </c>
      <c r="E194" s="211" t="s">
        <v>853</v>
      </c>
      <c r="F194" s="212" t="s">
        <v>854</v>
      </c>
      <c r="G194" s="213" t="s">
        <v>470</v>
      </c>
      <c r="H194" s="214">
        <v>4</v>
      </c>
      <c r="I194" s="215"/>
      <c r="J194" s="216">
        <f>ROUND(I194*H194,2)</f>
        <v>0</v>
      </c>
      <c r="K194" s="217"/>
      <c r="L194" s="40"/>
      <c r="M194" s="218" t="s">
        <v>1</v>
      </c>
      <c r="N194" s="219" t="s">
        <v>42</v>
      </c>
      <c r="O194" s="72"/>
      <c r="P194" s="220">
        <f>O194*H194</f>
        <v>0</v>
      </c>
      <c r="Q194" s="220">
        <v>0</v>
      </c>
      <c r="R194" s="220">
        <f>Q194*H194</f>
        <v>0</v>
      </c>
      <c r="S194" s="220">
        <v>1.9460000000000002E-2</v>
      </c>
      <c r="T194" s="221">
        <f>S194*H194</f>
        <v>7.7840000000000006E-2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2" t="s">
        <v>227</v>
      </c>
      <c r="AT194" s="222" t="s">
        <v>147</v>
      </c>
      <c r="AU194" s="222" t="s">
        <v>87</v>
      </c>
      <c r="AY194" s="18" t="s">
        <v>145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8" t="s">
        <v>85</v>
      </c>
      <c r="BK194" s="223">
        <f>ROUND(I194*H194,2)</f>
        <v>0</v>
      </c>
      <c r="BL194" s="18" t="s">
        <v>227</v>
      </c>
      <c r="BM194" s="222" t="s">
        <v>855</v>
      </c>
    </row>
    <row r="195" spans="1:65" s="2" customFormat="1" ht="19.8" customHeight="1">
      <c r="A195" s="35"/>
      <c r="B195" s="36"/>
      <c r="C195" s="210" t="s">
        <v>408</v>
      </c>
      <c r="D195" s="210" t="s">
        <v>147</v>
      </c>
      <c r="E195" s="211" t="s">
        <v>856</v>
      </c>
      <c r="F195" s="212" t="s">
        <v>857</v>
      </c>
      <c r="G195" s="213" t="s">
        <v>470</v>
      </c>
      <c r="H195" s="214">
        <v>4</v>
      </c>
      <c r="I195" s="215"/>
      <c r="J195" s="216">
        <f>ROUND(I195*H195,2)</f>
        <v>0</v>
      </c>
      <c r="K195" s="217"/>
      <c r="L195" s="40"/>
      <c r="M195" s="218" t="s">
        <v>1</v>
      </c>
      <c r="N195" s="219" t="s">
        <v>42</v>
      </c>
      <c r="O195" s="72"/>
      <c r="P195" s="220">
        <f>O195*H195</f>
        <v>0</v>
      </c>
      <c r="Q195" s="220">
        <v>2.223E-2</v>
      </c>
      <c r="R195" s="220">
        <f>Q195*H195</f>
        <v>8.8919999999999999E-2</v>
      </c>
      <c r="S195" s="220">
        <v>0</v>
      </c>
      <c r="T195" s="221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2" t="s">
        <v>227</v>
      </c>
      <c r="AT195" s="222" t="s">
        <v>147</v>
      </c>
      <c r="AU195" s="222" t="s">
        <v>87</v>
      </c>
      <c r="AY195" s="18" t="s">
        <v>145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8" t="s">
        <v>85</v>
      </c>
      <c r="BK195" s="223">
        <f>ROUND(I195*H195,2)</f>
        <v>0</v>
      </c>
      <c r="BL195" s="18" t="s">
        <v>227</v>
      </c>
      <c r="BM195" s="222" t="s">
        <v>858</v>
      </c>
    </row>
    <row r="196" spans="1:65" s="2" customFormat="1" ht="14.4" customHeight="1">
      <c r="A196" s="35"/>
      <c r="B196" s="36"/>
      <c r="C196" s="257" t="s">
        <v>412</v>
      </c>
      <c r="D196" s="257" t="s">
        <v>262</v>
      </c>
      <c r="E196" s="258" t="s">
        <v>859</v>
      </c>
      <c r="F196" s="259" t="s">
        <v>860</v>
      </c>
      <c r="G196" s="260" t="s">
        <v>323</v>
      </c>
      <c r="H196" s="261">
        <v>4</v>
      </c>
      <c r="I196" s="262"/>
      <c r="J196" s="263">
        <f>ROUND(I196*H196,2)</f>
        <v>0</v>
      </c>
      <c r="K196" s="264"/>
      <c r="L196" s="265"/>
      <c r="M196" s="266" t="s">
        <v>1</v>
      </c>
      <c r="N196" s="267" t="s">
        <v>42</v>
      </c>
      <c r="O196" s="72"/>
      <c r="P196" s="220">
        <f>O196*H196</f>
        <v>0</v>
      </c>
      <c r="Q196" s="220">
        <v>2.5000000000000001E-4</v>
      </c>
      <c r="R196" s="220">
        <f>Q196*H196</f>
        <v>1E-3</v>
      </c>
      <c r="S196" s="220">
        <v>0</v>
      </c>
      <c r="T196" s="221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2" t="s">
        <v>309</v>
      </c>
      <c r="AT196" s="222" t="s">
        <v>262</v>
      </c>
      <c r="AU196" s="222" t="s">
        <v>87</v>
      </c>
      <c r="AY196" s="18" t="s">
        <v>145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8" t="s">
        <v>85</v>
      </c>
      <c r="BK196" s="223">
        <f>ROUND(I196*H196,2)</f>
        <v>0</v>
      </c>
      <c r="BL196" s="18" t="s">
        <v>227</v>
      </c>
      <c r="BM196" s="222" t="s">
        <v>861</v>
      </c>
    </row>
    <row r="197" spans="1:65" s="14" customFormat="1" ht="10.199999999999999">
      <c r="B197" s="235"/>
      <c r="C197" s="236"/>
      <c r="D197" s="226" t="s">
        <v>153</v>
      </c>
      <c r="E197" s="237" t="s">
        <v>1</v>
      </c>
      <c r="F197" s="238" t="s">
        <v>862</v>
      </c>
      <c r="G197" s="236"/>
      <c r="H197" s="239">
        <v>4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AT197" s="245" t="s">
        <v>153</v>
      </c>
      <c r="AU197" s="245" t="s">
        <v>87</v>
      </c>
      <c r="AV197" s="14" t="s">
        <v>87</v>
      </c>
      <c r="AW197" s="14" t="s">
        <v>32</v>
      </c>
      <c r="AX197" s="14" t="s">
        <v>85</v>
      </c>
      <c r="AY197" s="245" t="s">
        <v>145</v>
      </c>
    </row>
    <row r="198" spans="1:65" s="2" customFormat="1" ht="30" customHeight="1">
      <c r="A198" s="35"/>
      <c r="B198" s="36"/>
      <c r="C198" s="210" t="s">
        <v>416</v>
      </c>
      <c r="D198" s="210" t="s">
        <v>147</v>
      </c>
      <c r="E198" s="211" t="s">
        <v>474</v>
      </c>
      <c r="F198" s="212" t="s">
        <v>475</v>
      </c>
      <c r="G198" s="213" t="s">
        <v>397</v>
      </c>
      <c r="H198" s="214">
        <v>0.14899999999999999</v>
      </c>
      <c r="I198" s="215"/>
      <c r="J198" s="216">
        <f t="shared" ref="J198:J208" si="30">ROUND(I198*H198,2)</f>
        <v>0</v>
      </c>
      <c r="K198" s="217"/>
      <c r="L198" s="40"/>
      <c r="M198" s="218" t="s">
        <v>1</v>
      </c>
      <c r="N198" s="219" t="s">
        <v>42</v>
      </c>
      <c r="O198" s="72"/>
      <c r="P198" s="220">
        <f t="shared" ref="P198:P208" si="31">O198*H198</f>
        <v>0</v>
      </c>
      <c r="Q198" s="220">
        <v>0</v>
      </c>
      <c r="R198" s="220">
        <f t="shared" ref="R198:R208" si="32">Q198*H198</f>
        <v>0</v>
      </c>
      <c r="S198" s="220">
        <v>0</v>
      </c>
      <c r="T198" s="221">
        <f t="shared" ref="T198:T208" si="33"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2" t="s">
        <v>227</v>
      </c>
      <c r="AT198" s="222" t="s">
        <v>147</v>
      </c>
      <c r="AU198" s="222" t="s">
        <v>87</v>
      </c>
      <c r="AY198" s="18" t="s">
        <v>145</v>
      </c>
      <c r="BE198" s="223">
        <f t="shared" ref="BE198:BE208" si="34">IF(N198="základní",J198,0)</f>
        <v>0</v>
      </c>
      <c r="BF198" s="223">
        <f t="shared" ref="BF198:BF208" si="35">IF(N198="snížená",J198,0)</f>
        <v>0</v>
      </c>
      <c r="BG198" s="223">
        <f t="shared" ref="BG198:BG208" si="36">IF(N198="zákl. přenesená",J198,0)</f>
        <v>0</v>
      </c>
      <c r="BH198" s="223">
        <f t="shared" ref="BH198:BH208" si="37">IF(N198="sníž. přenesená",J198,0)</f>
        <v>0</v>
      </c>
      <c r="BI198" s="223">
        <f t="shared" ref="BI198:BI208" si="38">IF(N198="nulová",J198,0)</f>
        <v>0</v>
      </c>
      <c r="BJ198" s="18" t="s">
        <v>85</v>
      </c>
      <c r="BK198" s="223">
        <f t="shared" ref="BK198:BK208" si="39">ROUND(I198*H198,2)</f>
        <v>0</v>
      </c>
      <c r="BL198" s="18" t="s">
        <v>227</v>
      </c>
      <c r="BM198" s="222" t="s">
        <v>863</v>
      </c>
    </row>
    <row r="199" spans="1:65" s="2" customFormat="1" ht="14.4" customHeight="1">
      <c r="A199" s="35"/>
      <c r="B199" s="36"/>
      <c r="C199" s="210" t="s">
        <v>420</v>
      </c>
      <c r="D199" s="210" t="s">
        <v>147</v>
      </c>
      <c r="E199" s="211" t="s">
        <v>864</v>
      </c>
      <c r="F199" s="212" t="s">
        <v>865</v>
      </c>
      <c r="G199" s="213" t="s">
        <v>470</v>
      </c>
      <c r="H199" s="214">
        <v>4</v>
      </c>
      <c r="I199" s="215"/>
      <c r="J199" s="216">
        <f t="shared" si="30"/>
        <v>0</v>
      </c>
      <c r="K199" s="217"/>
      <c r="L199" s="40"/>
      <c r="M199" s="218" t="s">
        <v>1</v>
      </c>
      <c r="N199" s="219" t="s">
        <v>42</v>
      </c>
      <c r="O199" s="72"/>
      <c r="P199" s="220">
        <f t="shared" si="31"/>
        <v>0</v>
      </c>
      <c r="Q199" s="220">
        <v>0</v>
      </c>
      <c r="R199" s="220">
        <f t="shared" si="32"/>
        <v>0</v>
      </c>
      <c r="S199" s="220">
        <v>1.56E-3</v>
      </c>
      <c r="T199" s="221">
        <f t="shared" si="33"/>
        <v>6.2399999999999999E-3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2" t="s">
        <v>227</v>
      </c>
      <c r="AT199" s="222" t="s">
        <v>147</v>
      </c>
      <c r="AU199" s="222" t="s">
        <v>87</v>
      </c>
      <c r="AY199" s="18" t="s">
        <v>145</v>
      </c>
      <c r="BE199" s="223">
        <f t="shared" si="34"/>
        <v>0</v>
      </c>
      <c r="BF199" s="223">
        <f t="shared" si="35"/>
        <v>0</v>
      </c>
      <c r="BG199" s="223">
        <f t="shared" si="36"/>
        <v>0</v>
      </c>
      <c r="BH199" s="223">
        <f t="shared" si="37"/>
        <v>0</v>
      </c>
      <c r="BI199" s="223">
        <f t="shared" si="38"/>
        <v>0</v>
      </c>
      <c r="BJ199" s="18" t="s">
        <v>85</v>
      </c>
      <c r="BK199" s="223">
        <f t="shared" si="39"/>
        <v>0</v>
      </c>
      <c r="BL199" s="18" t="s">
        <v>227</v>
      </c>
      <c r="BM199" s="222" t="s">
        <v>866</v>
      </c>
    </row>
    <row r="200" spans="1:65" s="2" customFormat="1" ht="19.8" customHeight="1">
      <c r="A200" s="35"/>
      <c r="B200" s="36"/>
      <c r="C200" s="210" t="s">
        <v>424</v>
      </c>
      <c r="D200" s="210" t="s">
        <v>147</v>
      </c>
      <c r="E200" s="211" t="s">
        <v>867</v>
      </c>
      <c r="F200" s="212" t="s">
        <v>868</v>
      </c>
      <c r="G200" s="213" t="s">
        <v>470</v>
      </c>
      <c r="H200" s="214">
        <v>4</v>
      </c>
      <c r="I200" s="215"/>
      <c r="J200" s="216">
        <f t="shared" si="30"/>
        <v>0</v>
      </c>
      <c r="K200" s="217"/>
      <c r="L200" s="40"/>
      <c r="M200" s="218" t="s">
        <v>1</v>
      </c>
      <c r="N200" s="219" t="s">
        <v>42</v>
      </c>
      <c r="O200" s="72"/>
      <c r="P200" s="220">
        <f t="shared" si="31"/>
        <v>0</v>
      </c>
      <c r="Q200" s="220">
        <v>1.8400000000000001E-3</v>
      </c>
      <c r="R200" s="220">
        <f t="shared" si="32"/>
        <v>7.3600000000000002E-3</v>
      </c>
      <c r="S200" s="220">
        <v>0</v>
      </c>
      <c r="T200" s="221">
        <f t="shared" si="33"/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2" t="s">
        <v>227</v>
      </c>
      <c r="AT200" s="222" t="s">
        <v>147</v>
      </c>
      <c r="AU200" s="222" t="s">
        <v>87</v>
      </c>
      <c r="AY200" s="18" t="s">
        <v>145</v>
      </c>
      <c r="BE200" s="223">
        <f t="shared" si="34"/>
        <v>0</v>
      </c>
      <c r="BF200" s="223">
        <f t="shared" si="35"/>
        <v>0</v>
      </c>
      <c r="BG200" s="223">
        <f t="shared" si="36"/>
        <v>0</v>
      </c>
      <c r="BH200" s="223">
        <f t="shared" si="37"/>
        <v>0</v>
      </c>
      <c r="BI200" s="223">
        <f t="shared" si="38"/>
        <v>0</v>
      </c>
      <c r="BJ200" s="18" t="s">
        <v>85</v>
      </c>
      <c r="BK200" s="223">
        <f t="shared" si="39"/>
        <v>0</v>
      </c>
      <c r="BL200" s="18" t="s">
        <v>227</v>
      </c>
      <c r="BM200" s="222" t="s">
        <v>869</v>
      </c>
    </row>
    <row r="201" spans="1:65" s="2" customFormat="1" ht="19.8" customHeight="1">
      <c r="A201" s="35"/>
      <c r="B201" s="36"/>
      <c r="C201" s="210" t="s">
        <v>430</v>
      </c>
      <c r="D201" s="210" t="s">
        <v>147</v>
      </c>
      <c r="E201" s="211" t="s">
        <v>870</v>
      </c>
      <c r="F201" s="212" t="s">
        <v>871</v>
      </c>
      <c r="G201" s="213" t="s">
        <v>171</v>
      </c>
      <c r="H201" s="214">
        <v>12</v>
      </c>
      <c r="I201" s="215"/>
      <c r="J201" s="216">
        <f t="shared" si="30"/>
        <v>0</v>
      </c>
      <c r="K201" s="217"/>
      <c r="L201" s="40"/>
      <c r="M201" s="218" t="s">
        <v>1</v>
      </c>
      <c r="N201" s="219" t="s">
        <v>42</v>
      </c>
      <c r="O201" s="72"/>
      <c r="P201" s="220">
        <f t="shared" si="31"/>
        <v>0</v>
      </c>
      <c r="Q201" s="220">
        <v>0</v>
      </c>
      <c r="R201" s="220">
        <f t="shared" si="32"/>
        <v>0</v>
      </c>
      <c r="S201" s="220">
        <v>2.2499999999999998E-3</v>
      </c>
      <c r="T201" s="221">
        <f t="shared" si="33"/>
        <v>2.6999999999999996E-2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2" t="s">
        <v>227</v>
      </c>
      <c r="AT201" s="222" t="s">
        <v>147</v>
      </c>
      <c r="AU201" s="222" t="s">
        <v>87</v>
      </c>
      <c r="AY201" s="18" t="s">
        <v>145</v>
      </c>
      <c r="BE201" s="223">
        <f t="shared" si="34"/>
        <v>0</v>
      </c>
      <c r="BF201" s="223">
        <f t="shared" si="35"/>
        <v>0</v>
      </c>
      <c r="BG201" s="223">
        <f t="shared" si="36"/>
        <v>0</v>
      </c>
      <c r="BH201" s="223">
        <f t="shared" si="37"/>
        <v>0</v>
      </c>
      <c r="BI201" s="223">
        <f t="shared" si="38"/>
        <v>0</v>
      </c>
      <c r="BJ201" s="18" t="s">
        <v>85</v>
      </c>
      <c r="BK201" s="223">
        <f t="shared" si="39"/>
        <v>0</v>
      </c>
      <c r="BL201" s="18" t="s">
        <v>227</v>
      </c>
      <c r="BM201" s="222" t="s">
        <v>872</v>
      </c>
    </row>
    <row r="202" spans="1:65" s="2" customFormat="1" ht="14.4" customHeight="1">
      <c r="A202" s="35"/>
      <c r="B202" s="36"/>
      <c r="C202" s="210" t="s">
        <v>438</v>
      </c>
      <c r="D202" s="210" t="s">
        <v>147</v>
      </c>
      <c r="E202" s="211" t="s">
        <v>873</v>
      </c>
      <c r="F202" s="212" t="s">
        <v>874</v>
      </c>
      <c r="G202" s="213" t="s">
        <v>171</v>
      </c>
      <c r="H202" s="214">
        <v>4</v>
      </c>
      <c r="I202" s="215"/>
      <c r="J202" s="216">
        <f t="shared" si="30"/>
        <v>0</v>
      </c>
      <c r="K202" s="217"/>
      <c r="L202" s="40"/>
      <c r="M202" s="218" t="s">
        <v>1</v>
      </c>
      <c r="N202" s="219" t="s">
        <v>42</v>
      </c>
      <c r="O202" s="72"/>
      <c r="P202" s="220">
        <f t="shared" si="31"/>
        <v>0</v>
      </c>
      <c r="Q202" s="220">
        <v>0</v>
      </c>
      <c r="R202" s="220">
        <f t="shared" si="32"/>
        <v>0</v>
      </c>
      <c r="S202" s="220">
        <v>8.4999999999999995E-4</v>
      </c>
      <c r="T202" s="221">
        <f t="shared" si="33"/>
        <v>3.3999999999999998E-3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2" t="s">
        <v>227</v>
      </c>
      <c r="AT202" s="222" t="s">
        <v>147</v>
      </c>
      <c r="AU202" s="222" t="s">
        <v>87</v>
      </c>
      <c r="AY202" s="18" t="s">
        <v>145</v>
      </c>
      <c r="BE202" s="223">
        <f t="shared" si="34"/>
        <v>0</v>
      </c>
      <c r="BF202" s="223">
        <f t="shared" si="35"/>
        <v>0</v>
      </c>
      <c r="BG202" s="223">
        <f t="shared" si="36"/>
        <v>0</v>
      </c>
      <c r="BH202" s="223">
        <f t="shared" si="37"/>
        <v>0</v>
      </c>
      <c r="BI202" s="223">
        <f t="shared" si="38"/>
        <v>0</v>
      </c>
      <c r="BJ202" s="18" t="s">
        <v>85</v>
      </c>
      <c r="BK202" s="223">
        <f t="shared" si="39"/>
        <v>0</v>
      </c>
      <c r="BL202" s="18" t="s">
        <v>227</v>
      </c>
      <c r="BM202" s="222" t="s">
        <v>875</v>
      </c>
    </row>
    <row r="203" spans="1:65" s="2" customFormat="1" ht="19.8" customHeight="1">
      <c r="A203" s="35"/>
      <c r="B203" s="36"/>
      <c r="C203" s="210" t="s">
        <v>448</v>
      </c>
      <c r="D203" s="210" t="s">
        <v>147</v>
      </c>
      <c r="E203" s="211" t="s">
        <v>876</v>
      </c>
      <c r="F203" s="212" t="s">
        <v>877</v>
      </c>
      <c r="G203" s="213" t="s">
        <v>397</v>
      </c>
      <c r="H203" s="214">
        <v>0.126</v>
      </c>
      <c r="I203" s="215"/>
      <c r="J203" s="216">
        <f t="shared" si="30"/>
        <v>0</v>
      </c>
      <c r="K203" s="217"/>
      <c r="L203" s="40"/>
      <c r="M203" s="218" t="s">
        <v>1</v>
      </c>
      <c r="N203" s="219" t="s">
        <v>42</v>
      </c>
      <c r="O203" s="72"/>
      <c r="P203" s="220">
        <f t="shared" si="31"/>
        <v>0</v>
      </c>
      <c r="Q203" s="220">
        <v>0</v>
      </c>
      <c r="R203" s="220">
        <f t="shared" si="32"/>
        <v>0</v>
      </c>
      <c r="S203" s="220">
        <v>0</v>
      </c>
      <c r="T203" s="221">
        <f t="shared" si="33"/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2" t="s">
        <v>227</v>
      </c>
      <c r="AT203" s="222" t="s">
        <v>147</v>
      </c>
      <c r="AU203" s="222" t="s">
        <v>87</v>
      </c>
      <c r="AY203" s="18" t="s">
        <v>145</v>
      </c>
      <c r="BE203" s="223">
        <f t="shared" si="34"/>
        <v>0</v>
      </c>
      <c r="BF203" s="223">
        <f t="shared" si="35"/>
        <v>0</v>
      </c>
      <c r="BG203" s="223">
        <f t="shared" si="36"/>
        <v>0</v>
      </c>
      <c r="BH203" s="223">
        <f t="shared" si="37"/>
        <v>0</v>
      </c>
      <c r="BI203" s="223">
        <f t="shared" si="38"/>
        <v>0</v>
      </c>
      <c r="BJ203" s="18" t="s">
        <v>85</v>
      </c>
      <c r="BK203" s="223">
        <f t="shared" si="39"/>
        <v>0</v>
      </c>
      <c r="BL203" s="18" t="s">
        <v>227</v>
      </c>
      <c r="BM203" s="222" t="s">
        <v>878</v>
      </c>
    </row>
    <row r="204" spans="1:65" s="2" customFormat="1" ht="19.8" customHeight="1">
      <c r="A204" s="35"/>
      <c r="B204" s="36"/>
      <c r="C204" s="210" t="s">
        <v>453</v>
      </c>
      <c r="D204" s="210" t="s">
        <v>147</v>
      </c>
      <c r="E204" s="211" t="s">
        <v>879</v>
      </c>
      <c r="F204" s="212" t="s">
        <v>880</v>
      </c>
      <c r="G204" s="213" t="s">
        <v>171</v>
      </c>
      <c r="H204" s="214">
        <v>7</v>
      </c>
      <c r="I204" s="215"/>
      <c r="J204" s="216">
        <f t="shared" si="30"/>
        <v>0</v>
      </c>
      <c r="K204" s="217"/>
      <c r="L204" s="40"/>
      <c r="M204" s="218" t="s">
        <v>1</v>
      </c>
      <c r="N204" s="219" t="s">
        <v>42</v>
      </c>
      <c r="O204" s="72"/>
      <c r="P204" s="220">
        <f t="shared" si="31"/>
        <v>0</v>
      </c>
      <c r="Q204" s="220">
        <v>0</v>
      </c>
      <c r="R204" s="220">
        <f t="shared" si="32"/>
        <v>0</v>
      </c>
      <c r="S204" s="220">
        <v>0</v>
      </c>
      <c r="T204" s="221">
        <f t="shared" si="33"/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2" t="s">
        <v>227</v>
      </c>
      <c r="AT204" s="222" t="s">
        <v>147</v>
      </c>
      <c r="AU204" s="222" t="s">
        <v>87</v>
      </c>
      <c r="AY204" s="18" t="s">
        <v>145</v>
      </c>
      <c r="BE204" s="223">
        <f t="shared" si="34"/>
        <v>0</v>
      </c>
      <c r="BF204" s="223">
        <f t="shared" si="35"/>
        <v>0</v>
      </c>
      <c r="BG204" s="223">
        <f t="shared" si="36"/>
        <v>0</v>
      </c>
      <c r="BH204" s="223">
        <f t="shared" si="37"/>
        <v>0</v>
      </c>
      <c r="BI204" s="223">
        <f t="shared" si="38"/>
        <v>0</v>
      </c>
      <c r="BJ204" s="18" t="s">
        <v>85</v>
      </c>
      <c r="BK204" s="223">
        <f t="shared" si="39"/>
        <v>0</v>
      </c>
      <c r="BL204" s="18" t="s">
        <v>227</v>
      </c>
      <c r="BM204" s="222" t="s">
        <v>881</v>
      </c>
    </row>
    <row r="205" spans="1:65" s="2" customFormat="1" ht="30" customHeight="1">
      <c r="A205" s="35"/>
      <c r="B205" s="36"/>
      <c r="C205" s="210" t="s">
        <v>457</v>
      </c>
      <c r="D205" s="210" t="s">
        <v>147</v>
      </c>
      <c r="E205" s="211" t="s">
        <v>882</v>
      </c>
      <c r="F205" s="212" t="s">
        <v>883</v>
      </c>
      <c r="G205" s="213" t="s">
        <v>171</v>
      </c>
      <c r="H205" s="214">
        <v>4</v>
      </c>
      <c r="I205" s="215"/>
      <c r="J205" s="216">
        <f t="shared" si="30"/>
        <v>0</v>
      </c>
      <c r="K205" s="217"/>
      <c r="L205" s="40"/>
      <c r="M205" s="218" t="s">
        <v>1</v>
      </c>
      <c r="N205" s="219" t="s">
        <v>42</v>
      </c>
      <c r="O205" s="72"/>
      <c r="P205" s="220">
        <f t="shared" si="31"/>
        <v>0</v>
      </c>
      <c r="Q205" s="220">
        <v>0</v>
      </c>
      <c r="R205" s="220">
        <f t="shared" si="32"/>
        <v>0</v>
      </c>
      <c r="S205" s="220">
        <v>0</v>
      </c>
      <c r="T205" s="221">
        <f t="shared" si="33"/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2" t="s">
        <v>227</v>
      </c>
      <c r="AT205" s="222" t="s">
        <v>147</v>
      </c>
      <c r="AU205" s="222" t="s">
        <v>87</v>
      </c>
      <c r="AY205" s="18" t="s">
        <v>145</v>
      </c>
      <c r="BE205" s="223">
        <f t="shared" si="34"/>
        <v>0</v>
      </c>
      <c r="BF205" s="223">
        <f t="shared" si="35"/>
        <v>0</v>
      </c>
      <c r="BG205" s="223">
        <f t="shared" si="36"/>
        <v>0</v>
      </c>
      <c r="BH205" s="223">
        <f t="shared" si="37"/>
        <v>0</v>
      </c>
      <c r="BI205" s="223">
        <f t="shared" si="38"/>
        <v>0</v>
      </c>
      <c r="BJ205" s="18" t="s">
        <v>85</v>
      </c>
      <c r="BK205" s="223">
        <f t="shared" si="39"/>
        <v>0</v>
      </c>
      <c r="BL205" s="18" t="s">
        <v>227</v>
      </c>
      <c r="BM205" s="222" t="s">
        <v>884</v>
      </c>
    </row>
    <row r="206" spans="1:65" s="2" customFormat="1" ht="30" customHeight="1">
      <c r="A206" s="35"/>
      <c r="B206" s="36"/>
      <c r="C206" s="210" t="s">
        <v>461</v>
      </c>
      <c r="D206" s="210" t="s">
        <v>147</v>
      </c>
      <c r="E206" s="211" t="s">
        <v>885</v>
      </c>
      <c r="F206" s="212" t="s">
        <v>886</v>
      </c>
      <c r="G206" s="213" t="s">
        <v>171</v>
      </c>
      <c r="H206" s="214">
        <v>1</v>
      </c>
      <c r="I206" s="215"/>
      <c r="J206" s="216">
        <f t="shared" si="30"/>
        <v>0</v>
      </c>
      <c r="K206" s="217"/>
      <c r="L206" s="40"/>
      <c r="M206" s="218" t="s">
        <v>1</v>
      </c>
      <c r="N206" s="219" t="s">
        <v>42</v>
      </c>
      <c r="O206" s="72"/>
      <c r="P206" s="220">
        <f t="shared" si="31"/>
        <v>0</v>
      </c>
      <c r="Q206" s="220">
        <v>0</v>
      </c>
      <c r="R206" s="220">
        <f t="shared" si="32"/>
        <v>0</v>
      </c>
      <c r="S206" s="220">
        <v>0</v>
      </c>
      <c r="T206" s="221">
        <f t="shared" si="33"/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2" t="s">
        <v>227</v>
      </c>
      <c r="AT206" s="222" t="s">
        <v>147</v>
      </c>
      <c r="AU206" s="222" t="s">
        <v>87</v>
      </c>
      <c r="AY206" s="18" t="s">
        <v>145</v>
      </c>
      <c r="BE206" s="223">
        <f t="shared" si="34"/>
        <v>0</v>
      </c>
      <c r="BF206" s="223">
        <f t="shared" si="35"/>
        <v>0</v>
      </c>
      <c r="BG206" s="223">
        <f t="shared" si="36"/>
        <v>0</v>
      </c>
      <c r="BH206" s="223">
        <f t="shared" si="37"/>
        <v>0</v>
      </c>
      <c r="BI206" s="223">
        <f t="shared" si="38"/>
        <v>0</v>
      </c>
      <c r="BJ206" s="18" t="s">
        <v>85</v>
      </c>
      <c r="BK206" s="223">
        <f t="shared" si="39"/>
        <v>0</v>
      </c>
      <c r="BL206" s="18" t="s">
        <v>227</v>
      </c>
      <c r="BM206" s="222" t="s">
        <v>887</v>
      </c>
    </row>
    <row r="207" spans="1:65" s="2" customFormat="1" ht="30" customHeight="1">
      <c r="A207" s="35"/>
      <c r="B207" s="36"/>
      <c r="C207" s="210" t="s">
        <v>467</v>
      </c>
      <c r="D207" s="210" t="s">
        <v>147</v>
      </c>
      <c r="E207" s="211" t="s">
        <v>888</v>
      </c>
      <c r="F207" s="212" t="s">
        <v>889</v>
      </c>
      <c r="G207" s="213" t="s">
        <v>171</v>
      </c>
      <c r="H207" s="214">
        <v>1</v>
      </c>
      <c r="I207" s="215"/>
      <c r="J207" s="216">
        <f t="shared" si="30"/>
        <v>0</v>
      </c>
      <c r="K207" s="217"/>
      <c r="L207" s="40"/>
      <c r="M207" s="218" t="s">
        <v>1</v>
      </c>
      <c r="N207" s="219" t="s">
        <v>42</v>
      </c>
      <c r="O207" s="72"/>
      <c r="P207" s="220">
        <f t="shared" si="31"/>
        <v>0</v>
      </c>
      <c r="Q207" s="220">
        <v>0</v>
      </c>
      <c r="R207" s="220">
        <f t="shared" si="32"/>
        <v>0</v>
      </c>
      <c r="S207" s="220">
        <v>0</v>
      </c>
      <c r="T207" s="221">
        <f t="shared" si="33"/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2" t="s">
        <v>227</v>
      </c>
      <c r="AT207" s="222" t="s">
        <v>147</v>
      </c>
      <c r="AU207" s="222" t="s">
        <v>87</v>
      </c>
      <c r="AY207" s="18" t="s">
        <v>145</v>
      </c>
      <c r="BE207" s="223">
        <f t="shared" si="34"/>
        <v>0</v>
      </c>
      <c r="BF207" s="223">
        <f t="shared" si="35"/>
        <v>0</v>
      </c>
      <c r="BG207" s="223">
        <f t="shared" si="36"/>
        <v>0</v>
      </c>
      <c r="BH207" s="223">
        <f t="shared" si="37"/>
        <v>0</v>
      </c>
      <c r="BI207" s="223">
        <f t="shared" si="38"/>
        <v>0</v>
      </c>
      <c r="BJ207" s="18" t="s">
        <v>85</v>
      </c>
      <c r="BK207" s="223">
        <f t="shared" si="39"/>
        <v>0</v>
      </c>
      <c r="BL207" s="18" t="s">
        <v>227</v>
      </c>
      <c r="BM207" s="222" t="s">
        <v>890</v>
      </c>
    </row>
    <row r="208" spans="1:65" s="2" customFormat="1" ht="19.8" customHeight="1">
      <c r="A208" s="35"/>
      <c r="B208" s="36"/>
      <c r="C208" s="210" t="s">
        <v>473</v>
      </c>
      <c r="D208" s="210" t="s">
        <v>147</v>
      </c>
      <c r="E208" s="211" t="s">
        <v>891</v>
      </c>
      <c r="F208" s="212" t="s">
        <v>892</v>
      </c>
      <c r="G208" s="213" t="s">
        <v>171</v>
      </c>
      <c r="H208" s="214">
        <v>12</v>
      </c>
      <c r="I208" s="215"/>
      <c r="J208" s="216">
        <f t="shared" si="30"/>
        <v>0</v>
      </c>
      <c r="K208" s="217"/>
      <c r="L208" s="40"/>
      <c r="M208" s="218" t="s">
        <v>1</v>
      </c>
      <c r="N208" s="219" t="s">
        <v>42</v>
      </c>
      <c r="O208" s="72"/>
      <c r="P208" s="220">
        <f t="shared" si="31"/>
        <v>0</v>
      </c>
      <c r="Q208" s="220">
        <v>0</v>
      </c>
      <c r="R208" s="220">
        <f t="shared" si="32"/>
        <v>0</v>
      </c>
      <c r="S208" s="220">
        <v>0</v>
      </c>
      <c r="T208" s="221">
        <f t="shared" si="33"/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2" t="s">
        <v>227</v>
      </c>
      <c r="AT208" s="222" t="s">
        <v>147</v>
      </c>
      <c r="AU208" s="222" t="s">
        <v>87</v>
      </c>
      <c r="AY208" s="18" t="s">
        <v>145</v>
      </c>
      <c r="BE208" s="223">
        <f t="shared" si="34"/>
        <v>0</v>
      </c>
      <c r="BF208" s="223">
        <f t="shared" si="35"/>
        <v>0</v>
      </c>
      <c r="BG208" s="223">
        <f t="shared" si="36"/>
        <v>0</v>
      </c>
      <c r="BH208" s="223">
        <f t="shared" si="37"/>
        <v>0</v>
      </c>
      <c r="BI208" s="223">
        <f t="shared" si="38"/>
        <v>0</v>
      </c>
      <c r="BJ208" s="18" t="s">
        <v>85</v>
      </c>
      <c r="BK208" s="223">
        <f t="shared" si="39"/>
        <v>0</v>
      </c>
      <c r="BL208" s="18" t="s">
        <v>227</v>
      </c>
      <c r="BM208" s="222" t="s">
        <v>893</v>
      </c>
    </row>
    <row r="209" spans="1:65" s="14" customFormat="1" ht="10.199999999999999">
      <c r="B209" s="235"/>
      <c r="C209" s="236"/>
      <c r="D209" s="226" t="s">
        <v>153</v>
      </c>
      <c r="E209" s="237" t="s">
        <v>1</v>
      </c>
      <c r="F209" s="238" t="s">
        <v>211</v>
      </c>
      <c r="G209" s="236"/>
      <c r="H209" s="239">
        <v>12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AT209" s="245" t="s">
        <v>153</v>
      </c>
      <c r="AU209" s="245" t="s">
        <v>87</v>
      </c>
      <c r="AV209" s="14" t="s">
        <v>87</v>
      </c>
      <c r="AW209" s="14" t="s">
        <v>32</v>
      </c>
      <c r="AX209" s="14" t="s">
        <v>85</v>
      </c>
      <c r="AY209" s="245" t="s">
        <v>145</v>
      </c>
    </row>
    <row r="210" spans="1:65" s="13" customFormat="1" ht="20.399999999999999">
      <c r="B210" s="224"/>
      <c r="C210" s="225"/>
      <c r="D210" s="226" t="s">
        <v>153</v>
      </c>
      <c r="E210" s="227" t="s">
        <v>1</v>
      </c>
      <c r="F210" s="228" t="s">
        <v>894</v>
      </c>
      <c r="G210" s="225"/>
      <c r="H210" s="227" t="s">
        <v>1</v>
      </c>
      <c r="I210" s="229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AT210" s="234" t="s">
        <v>153</v>
      </c>
      <c r="AU210" s="234" t="s">
        <v>87</v>
      </c>
      <c r="AV210" s="13" t="s">
        <v>85</v>
      </c>
      <c r="AW210" s="13" t="s">
        <v>32</v>
      </c>
      <c r="AX210" s="13" t="s">
        <v>77</v>
      </c>
      <c r="AY210" s="234" t="s">
        <v>145</v>
      </c>
    </row>
    <row r="211" spans="1:65" s="2" customFormat="1" ht="19.8" customHeight="1">
      <c r="A211" s="35"/>
      <c r="B211" s="36"/>
      <c r="C211" s="210" t="s">
        <v>477</v>
      </c>
      <c r="D211" s="210" t="s">
        <v>147</v>
      </c>
      <c r="E211" s="211" t="s">
        <v>895</v>
      </c>
      <c r="F211" s="212" t="s">
        <v>896</v>
      </c>
      <c r="G211" s="213" t="s">
        <v>171</v>
      </c>
      <c r="H211" s="214">
        <v>12</v>
      </c>
      <c r="I211" s="215"/>
      <c r="J211" s="216">
        <f>ROUND(I211*H211,2)</f>
        <v>0</v>
      </c>
      <c r="K211" s="217"/>
      <c r="L211" s="40"/>
      <c r="M211" s="218" t="s">
        <v>1</v>
      </c>
      <c r="N211" s="219" t="s">
        <v>42</v>
      </c>
      <c r="O211" s="72"/>
      <c r="P211" s="220">
        <f>O211*H211</f>
        <v>0</v>
      </c>
      <c r="Q211" s="220">
        <v>0</v>
      </c>
      <c r="R211" s="220">
        <f>Q211*H211</f>
        <v>0</v>
      </c>
      <c r="S211" s="220">
        <v>0</v>
      </c>
      <c r="T211" s="221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2" t="s">
        <v>227</v>
      </c>
      <c r="AT211" s="222" t="s">
        <v>147</v>
      </c>
      <c r="AU211" s="222" t="s">
        <v>87</v>
      </c>
      <c r="AY211" s="18" t="s">
        <v>145</v>
      </c>
      <c r="BE211" s="223">
        <f>IF(N211="základní",J211,0)</f>
        <v>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8" t="s">
        <v>85</v>
      </c>
      <c r="BK211" s="223">
        <f>ROUND(I211*H211,2)</f>
        <v>0</v>
      </c>
      <c r="BL211" s="18" t="s">
        <v>227</v>
      </c>
      <c r="BM211" s="222" t="s">
        <v>897</v>
      </c>
    </row>
    <row r="212" spans="1:65" s="12" customFormat="1" ht="22.8" customHeight="1">
      <c r="B212" s="194"/>
      <c r="C212" s="195"/>
      <c r="D212" s="196" t="s">
        <v>76</v>
      </c>
      <c r="E212" s="208" t="s">
        <v>898</v>
      </c>
      <c r="F212" s="208" t="s">
        <v>899</v>
      </c>
      <c r="G212" s="195"/>
      <c r="H212" s="195"/>
      <c r="I212" s="198"/>
      <c r="J212" s="209">
        <f>BK212</f>
        <v>0</v>
      </c>
      <c r="K212" s="195"/>
      <c r="L212" s="200"/>
      <c r="M212" s="201"/>
      <c r="N212" s="202"/>
      <c r="O212" s="202"/>
      <c r="P212" s="203">
        <f>P213</f>
        <v>0</v>
      </c>
      <c r="Q212" s="202"/>
      <c r="R212" s="203">
        <f>R213</f>
        <v>3.5E-4</v>
      </c>
      <c r="S212" s="202"/>
      <c r="T212" s="204">
        <f>T213</f>
        <v>0</v>
      </c>
      <c r="AR212" s="205" t="s">
        <v>87</v>
      </c>
      <c r="AT212" s="206" t="s">
        <v>76</v>
      </c>
      <c r="AU212" s="206" t="s">
        <v>85</v>
      </c>
      <c r="AY212" s="205" t="s">
        <v>145</v>
      </c>
      <c r="BK212" s="207">
        <f>BK213</f>
        <v>0</v>
      </c>
    </row>
    <row r="213" spans="1:65" s="2" customFormat="1" ht="30" customHeight="1">
      <c r="A213" s="35"/>
      <c r="B213" s="36"/>
      <c r="C213" s="210" t="s">
        <v>491</v>
      </c>
      <c r="D213" s="210" t="s">
        <v>147</v>
      </c>
      <c r="E213" s="211" t="s">
        <v>900</v>
      </c>
      <c r="F213" s="212" t="s">
        <v>901</v>
      </c>
      <c r="G213" s="213" t="s">
        <v>171</v>
      </c>
      <c r="H213" s="214">
        <v>1</v>
      </c>
      <c r="I213" s="215"/>
      <c r="J213" s="216">
        <f>ROUND(I213*H213,2)</f>
        <v>0</v>
      </c>
      <c r="K213" s="217"/>
      <c r="L213" s="40"/>
      <c r="M213" s="218" t="s">
        <v>1</v>
      </c>
      <c r="N213" s="219" t="s">
        <v>42</v>
      </c>
      <c r="O213" s="72"/>
      <c r="P213" s="220">
        <f>O213*H213</f>
        <v>0</v>
      </c>
      <c r="Q213" s="220">
        <v>3.5E-4</v>
      </c>
      <c r="R213" s="220">
        <f>Q213*H213</f>
        <v>3.5E-4</v>
      </c>
      <c r="S213" s="220">
        <v>0</v>
      </c>
      <c r="T213" s="221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2" t="s">
        <v>227</v>
      </c>
      <c r="AT213" s="222" t="s">
        <v>147</v>
      </c>
      <c r="AU213" s="222" t="s">
        <v>87</v>
      </c>
      <c r="AY213" s="18" t="s">
        <v>145</v>
      </c>
      <c r="BE213" s="223">
        <f>IF(N213="základní",J213,0)</f>
        <v>0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8" t="s">
        <v>85</v>
      </c>
      <c r="BK213" s="223">
        <f>ROUND(I213*H213,2)</f>
        <v>0</v>
      </c>
      <c r="BL213" s="18" t="s">
        <v>227</v>
      </c>
      <c r="BM213" s="222" t="s">
        <v>902</v>
      </c>
    </row>
    <row r="214" spans="1:65" s="12" customFormat="1" ht="22.8" customHeight="1">
      <c r="B214" s="194"/>
      <c r="C214" s="195"/>
      <c r="D214" s="196" t="s">
        <v>76</v>
      </c>
      <c r="E214" s="208" t="s">
        <v>557</v>
      </c>
      <c r="F214" s="208" t="s">
        <v>558</v>
      </c>
      <c r="G214" s="195"/>
      <c r="H214" s="195"/>
      <c r="I214" s="198"/>
      <c r="J214" s="209">
        <f>BK214</f>
        <v>0</v>
      </c>
      <c r="K214" s="195"/>
      <c r="L214" s="200"/>
      <c r="M214" s="201"/>
      <c r="N214" s="202"/>
      <c r="O214" s="202"/>
      <c r="P214" s="203">
        <f>P215</f>
        <v>0</v>
      </c>
      <c r="Q214" s="202"/>
      <c r="R214" s="203">
        <f>R215</f>
        <v>0</v>
      </c>
      <c r="S214" s="202"/>
      <c r="T214" s="204">
        <f>T215</f>
        <v>0</v>
      </c>
      <c r="AR214" s="205" t="s">
        <v>87</v>
      </c>
      <c r="AT214" s="206" t="s">
        <v>76</v>
      </c>
      <c r="AU214" s="206" t="s">
        <v>85</v>
      </c>
      <c r="AY214" s="205" t="s">
        <v>145</v>
      </c>
      <c r="BK214" s="207">
        <f>BK215</f>
        <v>0</v>
      </c>
    </row>
    <row r="215" spans="1:65" s="2" customFormat="1" ht="19.8" customHeight="1">
      <c r="A215" s="35"/>
      <c r="B215" s="36"/>
      <c r="C215" s="210" t="s">
        <v>496</v>
      </c>
      <c r="D215" s="210" t="s">
        <v>147</v>
      </c>
      <c r="E215" s="211" t="s">
        <v>903</v>
      </c>
      <c r="F215" s="212" t="s">
        <v>904</v>
      </c>
      <c r="G215" s="213" t="s">
        <v>905</v>
      </c>
      <c r="H215" s="214">
        <v>50</v>
      </c>
      <c r="I215" s="215"/>
      <c r="J215" s="216">
        <f>ROUND(I215*H215,2)</f>
        <v>0</v>
      </c>
      <c r="K215" s="217"/>
      <c r="L215" s="40"/>
      <c r="M215" s="282" t="s">
        <v>1</v>
      </c>
      <c r="N215" s="283" t="s">
        <v>42</v>
      </c>
      <c r="O215" s="284"/>
      <c r="P215" s="285">
        <f>O215*H215</f>
        <v>0</v>
      </c>
      <c r="Q215" s="285">
        <v>0</v>
      </c>
      <c r="R215" s="285">
        <f>Q215*H215</f>
        <v>0</v>
      </c>
      <c r="S215" s="285">
        <v>0</v>
      </c>
      <c r="T215" s="286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2" t="s">
        <v>227</v>
      </c>
      <c r="AT215" s="222" t="s">
        <v>147</v>
      </c>
      <c r="AU215" s="222" t="s">
        <v>87</v>
      </c>
      <c r="AY215" s="18" t="s">
        <v>145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8" t="s">
        <v>85</v>
      </c>
      <c r="BK215" s="223">
        <f>ROUND(I215*H215,2)</f>
        <v>0</v>
      </c>
      <c r="BL215" s="18" t="s">
        <v>227</v>
      </c>
      <c r="BM215" s="222" t="s">
        <v>906</v>
      </c>
    </row>
    <row r="216" spans="1:65" s="2" customFormat="1" ht="6.9" customHeight="1">
      <c r="A216" s="35"/>
      <c r="B216" s="55"/>
      <c r="C216" s="56"/>
      <c r="D216" s="56"/>
      <c r="E216" s="56"/>
      <c r="F216" s="56"/>
      <c r="G216" s="56"/>
      <c r="H216" s="56"/>
      <c r="I216" s="159"/>
      <c r="J216" s="56"/>
      <c r="K216" s="56"/>
      <c r="L216" s="40"/>
      <c r="M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</row>
  </sheetData>
  <sheetProtection algorithmName="SHA-512" hashValue="MoakCZdl4liPyIN/qGO9Evx452WLC4dwESP29FCV5uvAYFQSebTRvh2CVFdRBLLPDeF7aiH1oNmuiUbsgR5A7Q==" saltValue="t5ISSXpNhlP6uIBiwumBzab6qYtjbfPXKnzHoeWyELrzcevQhfgxE86Ys9WJ7pXzha2YO3dMvta+ZvR4zKVaOQ==" spinCount="100000" sheet="1" objects="1" scenarios="1" formatColumns="0" formatRows="0" autoFilter="0"/>
  <autoFilter ref="C127:K215" xr:uid="{00000000-0009-0000-0000-000002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5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BM149"/>
  <sheetViews>
    <sheetView showGridLines="0" workbookViewId="0">
      <selection activeCell="K5" sqref="K5:AO5"/>
    </sheetView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50" style="1" customWidth="1"/>
    <col min="7" max="7" width="6" style="1" customWidth="1"/>
    <col min="8" max="8" width="11.85546875" style="1" customWidth="1"/>
    <col min="9" max="9" width="17.28515625" style="116" customWidth="1"/>
    <col min="10" max="10" width="21.28515625" style="1" customWidth="1"/>
    <col min="11" max="11" width="17.28515625" style="1" hidden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16"/>
      <c r="L2" s="331"/>
      <c r="M2" s="331"/>
      <c r="N2" s="331"/>
      <c r="O2" s="331"/>
      <c r="P2" s="331"/>
      <c r="Q2" s="331"/>
      <c r="R2" s="331"/>
      <c r="S2" s="331"/>
      <c r="T2" s="331"/>
      <c r="U2" s="331"/>
      <c r="V2" s="331"/>
      <c r="AT2" s="18" t="s">
        <v>97</v>
      </c>
    </row>
    <row r="3" spans="1:46" s="1" customFormat="1" ht="6.9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21"/>
      <c r="AT3" s="18" t="s">
        <v>87</v>
      </c>
    </row>
    <row r="4" spans="1:46" s="1" customFormat="1" ht="24.9" customHeight="1">
      <c r="B4" s="21"/>
      <c r="D4" s="120" t="s">
        <v>104</v>
      </c>
      <c r="I4" s="116"/>
      <c r="L4" s="21"/>
      <c r="M4" s="121" t="s">
        <v>10</v>
      </c>
      <c r="AT4" s="18" t="s">
        <v>4</v>
      </c>
    </row>
    <row r="5" spans="1:46" s="1" customFormat="1" ht="6.9" customHeight="1">
      <c r="B5" s="21"/>
      <c r="I5" s="116"/>
      <c r="L5" s="21"/>
    </row>
    <row r="6" spans="1:46" s="1" customFormat="1" ht="12" customHeight="1">
      <c r="B6" s="21"/>
      <c r="D6" s="122" t="s">
        <v>16</v>
      </c>
      <c r="I6" s="116"/>
      <c r="L6" s="21"/>
    </row>
    <row r="7" spans="1:46" s="1" customFormat="1" ht="24" customHeight="1">
      <c r="B7" s="21"/>
      <c r="E7" s="332" t="str">
        <f>'Rekapitulace stavby'!K6</f>
        <v>Areál autobusy Hranečník - Hala I - Rekonstrukce sprchových koutů a kanalizace</v>
      </c>
      <c r="F7" s="333"/>
      <c r="G7" s="333"/>
      <c r="H7" s="333"/>
      <c r="I7" s="116"/>
      <c r="L7" s="21"/>
    </row>
    <row r="8" spans="1:46" s="1" customFormat="1" ht="12" customHeight="1">
      <c r="B8" s="21"/>
      <c r="D8" s="122" t="s">
        <v>105</v>
      </c>
      <c r="I8" s="116"/>
      <c r="L8" s="21"/>
    </row>
    <row r="9" spans="1:46" s="2" customFormat="1" ht="14.4" customHeight="1">
      <c r="A9" s="35"/>
      <c r="B9" s="40"/>
      <c r="C9" s="35"/>
      <c r="D9" s="35"/>
      <c r="E9" s="332" t="s">
        <v>702</v>
      </c>
      <c r="F9" s="335"/>
      <c r="G9" s="335"/>
      <c r="H9" s="335"/>
      <c r="I9" s="12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2" t="s">
        <v>703</v>
      </c>
      <c r="E10" s="35"/>
      <c r="F10" s="35"/>
      <c r="G10" s="35"/>
      <c r="H10" s="35"/>
      <c r="I10" s="12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4.4" customHeight="1">
      <c r="A11" s="35"/>
      <c r="B11" s="40"/>
      <c r="C11" s="35"/>
      <c r="D11" s="35"/>
      <c r="E11" s="334" t="s">
        <v>907</v>
      </c>
      <c r="F11" s="335"/>
      <c r="G11" s="335"/>
      <c r="H11" s="335"/>
      <c r="I11" s="123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0.199999999999999">
      <c r="A12" s="35"/>
      <c r="B12" s="40"/>
      <c r="C12" s="35"/>
      <c r="D12" s="35"/>
      <c r="E12" s="35"/>
      <c r="F12" s="35"/>
      <c r="G12" s="35"/>
      <c r="H12" s="35"/>
      <c r="I12" s="123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2" t="s">
        <v>18</v>
      </c>
      <c r="E13" s="35"/>
      <c r="F13" s="111" t="s">
        <v>1</v>
      </c>
      <c r="G13" s="35"/>
      <c r="H13" s="35"/>
      <c r="I13" s="124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2" t="s">
        <v>20</v>
      </c>
      <c r="E14" s="35"/>
      <c r="F14" s="111" t="s">
        <v>21</v>
      </c>
      <c r="G14" s="35"/>
      <c r="H14" s="35"/>
      <c r="I14" s="124" t="s">
        <v>22</v>
      </c>
      <c r="J14" s="125" t="str">
        <f>'Rekapitulace stavby'!AN8</f>
        <v>30. 3. 2020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8" customHeight="1">
      <c r="A15" s="35"/>
      <c r="B15" s="40"/>
      <c r="C15" s="35"/>
      <c r="D15" s="35"/>
      <c r="E15" s="35"/>
      <c r="F15" s="35"/>
      <c r="G15" s="35"/>
      <c r="H15" s="35"/>
      <c r="I15" s="123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2" t="s">
        <v>24</v>
      </c>
      <c r="E16" s="35"/>
      <c r="F16" s="35"/>
      <c r="G16" s="35"/>
      <c r="H16" s="35"/>
      <c r="I16" s="124" t="s">
        <v>25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">
        <v>26</v>
      </c>
      <c r="F17" s="35"/>
      <c r="G17" s="35"/>
      <c r="H17" s="35"/>
      <c r="I17" s="124" t="s">
        <v>27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customHeight="1">
      <c r="A18" s="35"/>
      <c r="B18" s="40"/>
      <c r="C18" s="35"/>
      <c r="D18" s="35"/>
      <c r="E18" s="35"/>
      <c r="F18" s="35"/>
      <c r="G18" s="35"/>
      <c r="H18" s="35"/>
      <c r="I18" s="123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2" t="s">
        <v>28</v>
      </c>
      <c r="E19" s="35"/>
      <c r="F19" s="35"/>
      <c r="G19" s="35"/>
      <c r="H19" s="35"/>
      <c r="I19" s="124" t="s">
        <v>25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36" t="str">
        <f>'Rekapitulace stavby'!E14</f>
        <v>Vyplň údaj</v>
      </c>
      <c r="F20" s="337"/>
      <c r="G20" s="337"/>
      <c r="H20" s="337"/>
      <c r="I20" s="124" t="s">
        <v>27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customHeight="1">
      <c r="A21" s="35"/>
      <c r="B21" s="40"/>
      <c r="C21" s="35"/>
      <c r="D21" s="35"/>
      <c r="E21" s="35"/>
      <c r="F21" s="35"/>
      <c r="G21" s="35"/>
      <c r="H21" s="35"/>
      <c r="I21" s="123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2" t="s">
        <v>30</v>
      </c>
      <c r="E22" s="35"/>
      <c r="F22" s="35"/>
      <c r="G22" s="35"/>
      <c r="H22" s="35"/>
      <c r="I22" s="124" t="s">
        <v>25</v>
      </c>
      <c r="J22" s="111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">
        <v>31</v>
      </c>
      <c r="F23" s="35"/>
      <c r="G23" s="35"/>
      <c r="H23" s="35"/>
      <c r="I23" s="124" t="s">
        <v>27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customHeight="1">
      <c r="A24" s="35"/>
      <c r="B24" s="40"/>
      <c r="C24" s="35"/>
      <c r="D24" s="35"/>
      <c r="E24" s="35"/>
      <c r="F24" s="35"/>
      <c r="G24" s="35"/>
      <c r="H24" s="35"/>
      <c r="I24" s="123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2" t="s">
        <v>33</v>
      </c>
      <c r="E25" s="35"/>
      <c r="F25" s="35"/>
      <c r="G25" s="35"/>
      <c r="H25" s="35"/>
      <c r="I25" s="124" t="s">
        <v>25</v>
      </c>
      <c r="J25" s="111" t="str">
        <f>IF('Rekapitulace stavby'!AN19="","",'Rekapitulace stavby'!AN19)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tr">
        <f>IF('Rekapitulace stavby'!E20="","",'Rekapitulace stavby'!E20)</f>
        <v xml:space="preserve"> </v>
      </c>
      <c r="F26" s="35"/>
      <c r="G26" s="35"/>
      <c r="H26" s="35"/>
      <c r="I26" s="124" t="s">
        <v>27</v>
      </c>
      <c r="J26" s="111" t="str">
        <f>IF('Rekapitulace stavby'!AN20="","",'Rekapitulace stavby'!AN20)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customHeight="1">
      <c r="A27" s="35"/>
      <c r="B27" s="40"/>
      <c r="C27" s="35"/>
      <c r="D27" s="35"/>
      <c r="E27" s="35"/>
      <c r="F27" s="35"/>
      <c r="G27" s="35"/>
      <c r="H27" s="35"/>
      <c r="I27" s="123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2" t="s">
        <v>35</v>
      </c>
      <c r="E28" s="35"/>
      <c r="F28" s="35"/>
      <c r="G28" s="35"/>
      <c r="H28" s="35"/>
      <c r="I28" s="12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24" customHeight="1">
      <c r="A29" s="126"/>
      <c r="B29" s="127"/>
      <c r="C29" s="126"/>
      <c r="D29" s="126"/>
      <c r="E29" s="338" t="s">
        <v>908</v>
      </c>
      <c r="F29" s="338"/>
      <c r="G29" s="338"/>
      <c r="H29" s="338"/>
      <c r="I29" s="128"/>
      <c r="J29" s="126"/>
      <c r="K29" s="126"/>
      <c r="L29" s="129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pans="1:31" s="2" customFormat="1" ht="6.9" customHeight="1">
      <c r="A30" s="35"/>
      <c r="B30" s="40"/>
      <c r="C30" s="35"/>
      <c r="D30" s="35"/>
      <c r="E30" s="35"/>
      <c r="F30" s="35"/>
      <c r="G30" s="35"/>
      <c r="H30" s="35"/>
      <c r="I30" s="123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30"/>
      <c r="E31" s="130"/>
      <c r="F31" s="130"/>
      <c r="G31" s="130"/>
      <c r="H31" s="130"/>
      <c r="I31" s="131"/>
      <c r="J31" s="130"/>
      <c r="K31" s="13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32" t="s">
        <v>37</v>
      </c>
      <c r="E32" s="35"/>
      <c r="F32" s="35"/>
      <c r="G32" s="35"/>
      <c r="H32" s="35"/>
      <c r="I32" s="123"/>
      <c r="J32" s="133">
        <f>ROUND(J122,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customHeight="1">
      <c r="A33" s="35"/>
      <c r="B33" s="40"/>
      <c r="C33" s="35"/>
      <c r="D33" s="130"/>
      <c r="E33" s="130"/>
      <c r="F33" s="130"/>
      <c r="G33" s="130"/>
      <c r="H33" s="130"/>
      <c r="I33" s="131"/>
      <c r="J33" s="130"/>
      <c r="K33" s="130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34" t="s">
        <v>39</v>
      </c>
      <c r="G34" s="35"/>
      <c r="H34" s="35"/>
      <c r="I34" s="135" t="s">
        <v>38</v>
      </c>
      <c r="J34" s="134" t="s">
        <v>40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36" t="s">
        <v>41</v>
      </c>
      <c r="E35" s="122" t="s">
        <v>42</v>
      </c>
      <c r="F35" s="137">
        <f>ROUND((SUM(BE122:BE148)),  2)</f>
        <v>0</v>
      </c>
      <c r="G35" s="35"/>
      <c r="H35" s="35"/>
      <c r="I35" s="138">
        <v>0.21</v>
      </c>
      <c r="J35" s="137">
        <f>ROUND(((SUM(BE122:BE148))*I35),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22" t="s">
        <v>43</v>
      </c>
      <c r="F36" s="137">
        <f>ROUND((SUM(BF122:BF148)),  2)</f>
        <v>0</v>
      </c>
      <c r="G36" s="35"/>
      <c r="H36" s="35"/>
      <c r="I36" s="138">
        <v>0.15</v>
      </c>
      <c r="J36" s="137">
        <f>ROUND(((SUM(BF122:BF148))*I36),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2" t="s">
        <v>44</v>
      </c>
      <c r="F37" s="137">
        <f>ROUND((SUM(BG122:BG148)),  2)</f>
        <v>0</v>
      </c>
      <c r="G37" s="35"/>
      <c r="H37" s="35"/>
      <c r="I37" s="138">
        <v>0.21</v>
      </c>
      <c r="J37" s="137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22" t="s">
        <v>45</v>
      </c>
      <c r="F38" s="137">
        <f>ROUND((SUM(BH122:BH148)),  2)</f>
        <v>0</v>
      </c>
      <c r="G38" s="35"/>
      <c r="H38" s="35"/>
      <c r="I38" s="138">
        <v>0.15</v>
      </c>
      <c r="J38" s="137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22" t="s">
        <v>46</v>
      </c>
      <c r="F39" s="137">
        <f>ROUND((SUM(BI122:BI148)),  2)</f>
        <v>0</v>
      </c>
      <c r="G39" s="35"/>
      <c r="H39" s="35"/>
      <c r="I39" s="138">
        <v>0</v>
      </c>
      <c r="J39" s="137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customHeight="1">
      <c r="A40" s="35"/>
      <c r="B40" s="40"/>
      <c r="C40" s="35"/>
      <c r="D40" s="35"/>
      <c r="E40" s="35"/>
      <c r="F40" s="35"/>
      <c r="G40" s="35"/>
      <c r="H40" s="35"/>
      <c r="I40" s="12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9"/>
      <c r="D41" s="140" t="s">
        <v>47</v>
      </c>
      <c r="E41" s="141"/>
      <c r="F41" s="141"/>
      <c r="G41" s="142" t="s">
        <v>48</v>
      </c>
      <c r="H41" s="143" t="s">
        <v>49</v>
      </c>
      <c r="I41" s="144"/>
      <c r="J41" s="145">
        <f>SUM(J32:J39)</f>
        <v>0</v>
      </c>
      <c r="K41" s="146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40"/>
      <c r="C42" s="35"/>
      <c r="D42" s="35"/>
      <c r="E42" s="35"/>
      <c r="F42" s="35"/>
      <c r="G42" s="35"/>
      <c r="H42" s="35"/>
      <c r="I42" s="123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" customHeight="1">
      <c r="B43" s="21"/>
      <c r="I43" s="116"/>
      <c r="L43" s="21"/>
    </row>
    <row r="44" spans="1:31" s="1" customFormat="1" ht="14.4" customHeight="1">
      <c r="B44" s="21"/>
      <c r="I44" s="116"/>
      <c r="L44" s="21"/>
    </row>
    <row r="45" spans="1:31" s="1" customFormat="1" ht="14.4" customHeight="1">
      <c r="B45" s="21"/>
      <c r="I45" s="116"/>
      <c r="L45" s="21"/>
    </row>
    <row r="46" spans="1:31" s="1" customFormat="1" ht="14.4" customHeight="1">
      <c r="B46" s="21"/>
      <c r="I46" s="116"/>
      <c r="L46" s="21"/>
    </row>
    <row r="47" spans="1:31" s="1" customFormat="1" ht="14.4" customHeight="1">
      <c r="B47" s="21"/>
      <c r="I47" s="116"/>
      <c r="L47" s="21"/>
    </row>
    <row r="48" spans="1:31" s="1" customFormat="1" ht="14.4" customHeight="1">
      <c r="B48" s="21"/>
      <c r="I48" s="116"/>
      <c r="L48" s="21"/>
    </row>
    <row r="49" spans="1:31" s="1" customFormat="1" ht="14.4" customHeight="1">
      <c r="B49" s="21"/>
      <c r="I49" s="116"/>
      <c r="L49" s="21"/>
    </row>
    <row r="50" spans="1:31" s="2" customFormat="1" ht="14.4" customHeight="1">
      <c r="B50" s="52"/>
      <c r="D50" s="147" t="s">
        <v>50</v>
      </c>
      <c r="E50" s="148"/>
      <c r="F50" s="148"/>
      <c r="G50" s="147" t="s">
        <v>51</v>
      </c>
      <c r="H50" s="148"/>
      <c r="I50" s="149"/>
      <c r="J50" s="148"/>
      <c r="K50" s="148"/>
      <c r="L50" s="52"/>
    </row>
    <row r="51" spans="1:31" ht="10.199999999999999">
      <c r="B51" s="21"/>
      <c r="L51" s="21"/>
    </row>
    <row r="52" spans="1:31" ht="10.199999999999999">
      <c r="B52" s="21"/>
      <c r="L52" s="21"/>
    </row>
    <row r="53" spans="1:31" ht="10.199999999999999">
      <c r="B53" s="21"/>
      <c r="L53" s="21"/>
    </row>
    <row r="54" spans="1:31" ht="10.199999999999999">
      <c r="B54" s="21"/>
      <c r="L54" s="21"/>
    </row>
    <row r="55" spans="1:31" ht="10.199999999999999">
      <c r="B55" s="21"/>
      <c r="L55" s="21"/>
    </row>
    <row r="56" spans="1:31" ht="10.199999999999999">
      <c r="B56" s="21"/>
      <c r="L56" s="21"/>
    </row>
    <row r="57" spans="1:31" ht="10.199999999999999">
      <c r="B57" s="21"/>
      <c r="L57" s="21"/>
    </row>
    <row r="58" spans="1:31" ht="10.199999999999999">
      <c r="B58" s="21"/>
      <c r="L58" s="21"/>
    </row>
    <row r="59" spans="1:31" ht="10.199999999999999">
      <c r="B59" s="21"/>
      <c r="L59" s="21"/>
    </row>
    <row r="60" spans="1:31" ht="10.199999999999999">
      <c r="B60" s="21"/>
      <c r="L60" s="21"/>
    </row>
    <row r="61" spans="1:31" s="2" customFormat="1" ht="13.2">
      <c r="A61" s="35"/>
      <c r="B61" s="40"/>
      <c r="C61" s="35"/>
      <c r="D61" s="150" t="s">
        <v>52</v>
      </c>
      <c r="E61" s="151"/>
      <c r="F61" s="152" t="s">
        <v>53</v>
      </c>
      <c r="G61" s="150" t="s">
        <v>52</v>
      </c>
      <c r="H61" s="151"/>
      <c r="I61" s="153"/>
      <c r="J61" s="154" t="s">
        <v>53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.199999999999999">
      <c r="B62" s="21"/>
      <c r="L62" s="21"/>
    </row>
    <row r="63" spans="1:31" ht="10.199999999999999">
      <c r="B63" s="21"/>
      <c r="L63" s="21"/>
    </row>
    <row r="64" spans="1:31" ht="10.199999999999999">
      <c r="B64" s="21"/>
      <c r="L64" s="21"/>
    </row>
    <row r="65" spans="1:31" s="2" customFormat="1" ht="13.2">
      <c r="A65" s="35"/>
      <c r="B65" s="40"/>
      <c r="C65" s="35"/>
      <c r="D65" s="147" t="s">
        <v>54</v>
      </c>
      <c r="E65" s="155"/>
      <c r="F65" s="155"/>
      <c r="G65" s="147" t="s">
        <v>55</v>
      </c>
      <c r="H65" s="155"/>
      <c r="I65" s="156"/>
      <c r="J65" s="155"/>
      <c r="K65" s="15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.199999999999999">
      <c r="B66" s="21"/>
      <c r="L66" s="21"/>
    </row>
    <row r="67" spans="1:31" ht="10.199999999999999">
      <c r="B67" s="21"/>
      <c r="L67" s="21"/>
    </row>
    <row r="68" spans="1:31" ht="10.199999999999999">
      <c r="B68" s="21"/>
      <c r="L68" s="21"/>
    </row>
    <row r="69" spans="1:31" ht="10.199999999999999">
      <c r="B69" s="21"/>
      <c r="L69" s="21"/>
    </row>
    <row r="70" spans="1:31" ht="10.199999999999999">
      <c r="B70" s="21"/>
      <c r="L70" s="21"/>
    </row>
    <row r="71" spans="1:31" ht="10.199999999999999">
      <c r="B71" s="21"/>
      <c r="L71" s="21"/>
    </row>
    <row r="72" spans="1:31" ht="10.199999999999999">
      <c r="B72" s="21"/>
      <c r="L72" s="21"/>
    </row>
    <row r="73" spans="1:31" ht="10.199999999999999">
      <c r="B73" s="21"/>
      <c r="L73" s="21"/>
    </row>
    <row r="74" spans="1:31" ht="10.199999999999999">
      <c r="B74" s="21"/>
      <c r="L74" s="21"/>
    </row>
    <row r="75" spans="1:31" ht="10.199999999999999">
      <c r="B75" s="21"/>
      <c r="L75" s="21"/>
    </row>
    <row r="76" spans="1:31" s="2" customFormat="1" ht="13.2">
      <c r="A76" s="35"/>
      <c r="B76" s="40"/>
      <c r="C76" s="35"/>
      <c r="D76" s="150" t="s">
        <v>52</v>
      </c>
      <c r="E76" s="151"/>
      <c r="F76" s="152" t="s">
        <v>53</v>
      </c>
      <c r="G76" s="150" t="s">
        <v>52</v>
      </c>
      <c r="H76" s="151"/>
      <c r="I76" s="153"/>
      <c r="J76" s="154" t="s">
        <v>53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57"/>
      <c r="C77" s="158"/>
      <c r="D77" s="158"/>
      <c r="E77" s="158"/>
      <c r="F77" s="158"/>
      <c r="G77" s="158"/>
      <c r="H77" s="158"/>
      <c r="I77" s="159"/>
      <c r="J77" s="158"/>
      <c r="K77" s="1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" customHeight="1">
      <c r="A81" s="35"/>
      <c r="B81" s="160"/>
      <c r="C81" s="161"/>
      <c r="D81" s="161"/>
      <c r="E81" s="161"/>
      <c r="F81" s="161"/>
      <c r="G81" s="161"/>
      <c r="H81" s="161"/>
      <c r="I81" s="162"/>
      <c r="J81" s="161"/>
      <c r="K81" s="161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" customHeight="1">
      <c r="A82" s="35"/>
      <c r="B82" s="36"/>
      <c r="C82" s="24" t="s">
        <v>108</v>
      </c>
      <c r="D82" s="37"/>
      <c r="E82" s="37"/>
      <c r="F82" s="37"/>
      <c r="G82" s="37"/>
      <c r="H82" s="37"/>
      <c r="I82" s="12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12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2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24" customHeight="1">
      <c r="A85" s="35"/>
      <c r="B85" s="36"/>
      <c r="C85" s="37"/>
      <c r="D85" s="37"/>
      <c r="E85" s="339" t="str">
        <f>E7</f>
        <v>Areál autobusy Hranečník - Hala I - Rekonstrukce sprchových koutů a kanalizace</v>
      </c>
      <c r="F85" s="340"/>
      <c r="G85" s="340"/>
      <c r="H85" s="340"/>
      <c r="I85" s="12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105</v>
      </c>
      <c r="D86" s="23"/>
      <c r="E86" s="23"/>
      <c r="F86" s="23"/>
      <c r="G86" s="23"/>
      <c r="H86" s="23"/>
      <c r="I86" s="116"/>
      <c r="J86" s="23"/>
      <c r="K86" s="23"/>
      <c r="L86" s="21"/>
    </row>
    <row r="87" spans="1:31" s="2" customFormat="1" ht="14.4" customHeight="1">
      <c r="A87" s="35"/>
      <c r="B87" s="36"/>
      <c r="C87" s="37"/>
      <c r="D87" s="37"/>
      <c r="E87" s="339" t="s">
        <v>702</v>
      </c>
      <c r="F87" s="341"/>
      <c r="G87" s="341"/>
      <c r="H87" s="341"/>
      <c r="I87" s="12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703</v>
      </c>
      <c r="D88" s="37"/>
      <c r="E88" s="37"/>
      <c r="F88" s="37"/>
      <c r="G88" s="37"/>
      <c r="H88" s="37"/>
      <c r="I88" s="12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4.4" customHeight="1">
      <c r="A89" s="35"/>
      <c r="B89" s="36"/>
      <c r="C89" s="37"/>
      <c r="D89" s="37"/>
      <c r="E89" s="287" t="str">
        <f>E11</f>
        <v>D.1.4.2 - Zařízení silnoproudé elektrotechniky</v>
      </c>
      <c r="F89" s="341"/>
      <c r="G89" s="341"/>
      <c r="H89" s="341"/>
      <c r="I89" s="123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12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>Ostrava - Hranečník</v>
      </c>
      <c r="G91" s="37"/>
      <c r="H91" s="37"/>
      <c r="I91" s="124" t="s">
        <v>22</v>
      </c>
      <c r="J91" s="67" t="str">
        <f>IF(J14="","",J14)</f>
        <v>30. 3. 2020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" customHeight="1">
      <c r="A92" s="35"/>
      <c r="B92" s="36"/>
      <c r="C92" s="37"/>
      <c r="D92" s="37"/>
      <c r="E92" s="37"/>
      <c r="F92" s="37"/>
      <c r="G92" s="37"/>
      <c r="H92" s="37"/>
      <c r="I92" s="123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26.4" customHeight="1">
      <c r="A93" s="35"/>
      <c r="B93" s="36"/>
      <c r="C93" s="30" t="s">
        <v>24</v>
      </c>
      <c r="D93" s="37"/>
      <c r="E93" s="37"/>
      <c r="F93" s="28" t="str">
        <f>E17</f>
        <v>DP Ostrava</v>
      </c>
      <c r="G93" s="37"/>
      <c r="H93" s="37"/>
      <c r="I93" s="124" t="s">
        <v>30</v>
      </c>
      <c r="J93" s="33" t="str">
        <f>E23</f>
        <v>Stavební a rozvojová s.r.o.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6" customHeight="1">
      <c r="A94" s="35"/>
      <c r="B94" s="36"/>
      <c r="C94" s="30" t="s">
        <v>28</v>
      </c>
      <c r="D94" s="37"/>
      <c r="E94" s="37"/>
      <c r="F94" s="28" t="str">
        <f>IF(E20="","",E20)</f>
        <v>Vyplň údaj</v>
      </c>
      <c r="G94" s="37"/>
      <c r="H94" s="37"/>
      <c r="I94" s="124" t="s">
        <v>33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2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63" t="s">
        <v>109</v>
      </c>
      <c r="D96" s="164"/>
      <c r="E96" s="164"/>
      <c r="F96" s="164"/>
      <c r="G96" s="164"/>
      <c r="H96" s="164"/>
      <c r="I96" s="165"/>
      <c r="J96" s="166" t="s">
        <v>110</v>
      </c>
      <c r="K96" s="16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123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8" customHeight="1">
      <c r="A98" s="35"/>
      <c r="B98" s="36"/>
      <c r="C98" s="167" t="s">
        <v>111</v>
      </c>
      <c r="D98" s="37"/>
      <c r="E98" s="37"/>
      <c r="F98" s="37"/>
      <c r="G98" s="37"/>
      <c r="H98" s="37"/>
      <c r="I98" s="123"/>
      <c r="J98" s="85">
        <f>J122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112</v>
      </c>
    </row>
    <row r="99" spans="1:47" s="9" customFormat="1" ht="24.9" customHeight="1">
      <c r="B99" s="168"/>
      <c r="C99" s="169"/>
      <c r="D99" s="170" t="s">
        <v>909</v>
      </c>
      <c r="E99" s="171"/>
      <c r="F99" s="171"/>
      <c r="G99" s="171"/>
      <c r="H99" s="171"/>
      <c r="I99" s="172"/>
      <c r="J99" s="173">
        <f>J123</f>
        <v>0</v>
      </c>
      <c r="K99" s="169"/>
      <c r="L99" s="174"/>
    </row>
    <row r="100" spans="1:47" s="9" customFormat="1" ht="24.9" customHeight="1">
      <c r="B100" s="168"/>
      <c r="C100" s="169"/>
      <c r="D100" s="170" t="s">
        <v>910</v>
      </c>
      <c r="E100" s="171"/>
      <c r="F100" s="171"/>
      <c r="G100" s="171"/>
      <c r="H100" s="171"/>
      <c r="I100" s="172"/>
      <c r="J100" s="173">
        <f>J143</f>
        <v>0</v>
      </c>
      <c r="K100" s="169"/>
      <c r="L100" s="174"/>
    </row>
    <row r="101" spans="1:47" s="2" customFormat="1" ht="21.75" customHeight="1">
      <c r="A101" s="35"/>
      <c r="B101" s="36"/>
      <c r="C101" s="37"/>
      <c r="D101" s="37"/>
      <c r="E101" s="37"/>
      <c r="F101" s="37"/>
      <c r="G101" s="37"/>
      <c r="H101" s="37"/>
      <c r="I101" s="123"/>
      <c r="J101" s="37"/>
      <c r="K101" s="37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47" s="2" customFormat="1" ht="6.9" customHeight="1">
      <c r="A102" s="35"/>
      <c r="B102" s="55"/>
      <c r="C102" s="56"/>
      <c r="D102" s="56"/>
      <c r="E102" s="56"/>
      <c r="F102" s="56"/>
      <c r="G102" s="56"/>
      <c r="H102" s="56"/>
      <c r="I102" s="159"/>
      <c r="J102" s="56"/>
      <c r="K102" s="56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pans="1:47" s="2" customFormat="1" ht="6.9" customHeight="1">
      <c r="A106" s="35"/>
      <c r="B106" s="57"/>
      <c r="C106" s="58"/>
      <c r="D106" s="58"/>
      <c r="E106" s="58"/>
      <c r="F106" s="58"/>
      <c r="G106" s="58"/>
      <c r="H106" s="58"/>
      <c r="I106" s="162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47" s="2" customFormat="1" ht="24.9" customHeight="1">
      <c r="A107" s="35"/>
      <c r="B107" s="36"/>
      <c r="C107" s="24" t="s">
        <v>130</v>
      </c>
      <c r="D107" s="37"/>
      <c r="E107" s="37"/>
      <c r="F107" s="37"/>
      <c r="G107" s="37"/>
      <c r="H107" s="37"/>
      <c r="I107" s="123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6.9" customHeight="1">
      <c r="A108" s="35"/>
      <c r="B108" s="36"/>
      <c r="C108" s="37"/>
      <c r="D108" s="37"/>
      <c r="E108" s="37"/>
      <c r="F108" s="37"/>
      <c r="G108" s="37"/>
      <c r="H108" s="37"/>
      <c r="I108" s="123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12" customHeight="1">
      <c r="A109" s="35"/>
      <c r="B109" s="36"/>
      <c r="C109" s="30" t="s">
        <v>16</v>
      </c>
      <c r="D109" s="37"/>
      <c r="E109" s="37"/>
      <c r="F109" s="37"/>
      <c r="G109" s="37"/>
      <c r="H109" s="37"/>
      <c r="I109" s="123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24" customHeight="1">
      <c r="A110" s="35"/>
      <c r="B110" s="36"/>
      <c r="C110" s="37"/>
      <c r="D110" s="37"/>
      <c r="E110" s="339" t="str">
        <f>E7</f>
        <v>Areál autobusy Hranečník - Hala I - Rekonstrukce sprchových koutů a kanalizace</v>
      </c>
      <c r="F110" s="340"/>
      <c r="G110" s="340"/>
      <c r="H110" s="340"/>
      <c r="I110" s="123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1" customFormat="1" ht="12" customHeight="1">
      <c r="B111" s="22"/>
      <c r="C111" s="30" t="s">
        <v>105</v>
      </c>
      <c r="D111" s="23"/>
      <c r="E111" s="23"/>
      <c r="F111" s="23"/>
      <c r="G111" s="23"/>
      <c r="H111" s="23"/>
      <c r="I111" s="116"/>
      <c r="J111" s="23"/>
      <c r="K111" s="23"/>
      <c r="L111" s="21"/>
    </row>
    <row r="112" spans="1:47" s="2" customFormat="1" ht="14.4" customHeight="1">
      <c r="A112" s="35"/>
      <c r="B112" s="36"/>
      <c r="C112" s="37"/>
      <c r="D112" s="37"/>
      <c r="E112" s="339" t="s">
        <v>702</v>
      </c>
      <c r="F112" s="341"/>
      <c r="G112" s="341"/>
      <c r="H112" s="341"/>
      <c r="I112" s="123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703</v>
      </c>
      <c r="D113" s="37"/>
      <c r="E113" s="37"/>
      <c r="F113" s="37"/>
      <c r="G113" s="37"/>
      <c r="H113" s="37"/>
      <c r="I113" s="123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4.4" customHeight="1">
      <c r="A114" s="35"/>
      <c r="B114" s="36"/>
      <c r="C114" s="37"/>
      <c r="D114" s="37"/>
      <c r="E114" s="287" t="str">
        <f>E11</f>
        <v>D.1.4.2 - Zařízení silnoproudé elektrotechniky</v>
      </c>
      <c r="F114" s="341"/>
      <c r="G114" s="341"/>
      <c r="H114" s="341"/>
      <c r="I114" s="123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" customHeight="1">
      <c r="A115" s="35"/>
      <c r="B115" s="36"/>
      <c r="C115" s="37"/>
      <c r="D115" s="37"/>
      <c r="E115" s="37"/>
      <c r="F115" s="37"/>
      <c r="G115" s="37"/>
      <c r="H115" s="37"/>
      <c r="I115" s="123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20</v>
      </c>
      <c r="D116" s="37"/>
      <c r="E116" s="37"/>
      <c r="F116" s="28" t="str">
        <f>F14</f>
        <v>Ostrava - Hranečník</v>
      </c>
      <c r="G116" s="37"/>
      <c r="H116" s="37"/>
      <c r="I116" s="124" t="s">
        <v>22</v>
      </c>
      <c r="J116" s="67" t="str">
        <f>IF(J14="","",J14)</f>
        <v>30. 3. 2020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" customHeight="1">
      <c r="A117" s="35"/>
      <c r="B117" s="36"/>
      <c r="C117" s="37"/>
      <c r="D117" s="37"/>
      <c r="E117" s="37"/>
      <c r="F117" s="37"/>
      <c r="G117" s="37"/>
      <c r="H117" s="37"/>
      <c r="I117" s="123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26.4" customHeight="1">
      <c r="A118" s="35"/>
      <c r="B118" s="36"/>
      <c r="C118" s="30" t="s">
        <v>24</v>
      </c>
      <c r="D118" s="37"/>
      <c r="E118" s="37"/>
      <c r="F118" s="28" t="str">
        <f>E17</f>
        <v>DP Ostrava</v>
      </c>
      <c r="G118" s="37"/>
      <c r="H118" s="37"/>
      <c r="I118" s="124" t="s">
        <v>30</v>
      </c>
      <c r="J118" s="33" t="str">
        <f>E23</f>
        <v>Stavební a rozvojová s.r.o.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6" customHeight="1">
      <c r="A119" s="35"/>
      <c r="B119" s="36"/>
      <c r="C119" s="30" t="s">
        <v>28</v>
      </c>
      <c r="D119" s="37"/>
      <c r="E119" s="37"/>
      <c r="F119" s="28" t="str">
        <f>IF(E20="","",E20)</f>
        <v>Vyplň údaj</v>
      </c>
      <c r="G119" s="37"/>
      <c r="H119" s="37"/>
      <c r="I119" s="124" t="s">
        <v>33</v>
      </c>
      <c r="J119" s="33" t="str">
        <f>E26</f>
        <v xml:space="preserve"> 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123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81"/>
      <c r="B121" s="182"/>
      <c r="C121" s="183" t="s">
        <v>131</v>
      </c>
      <c r="D121" s="184" t="s">
        <v>62</v>
      </c>
      <c r="E121" s="184" t="s">
        <v>58</v>
      </c>
      <c r="F121" s="184" t="s">
        <v>59</v>
      </c>
      <c r="G121" s="184" t="s">
        <v>132</v>
      </c>
      <c r="H121" s="184" t="s">
        <v>133</v>
      </c>
      <c r="I121" s="185" t="s">
        <v>134</v>
      </c>
      <c r="J121" s="186" t="s">
        <v>110</v>
      </c>
      <c r="K121" s="187" t="s">
        <v>135</v>
      </c>
      <c r="L121" s="188"/>
      <c r="M121" s="76" t="s">
        <v>1</v>
      </c>
      <c r="N121" s="77" t="s">
        <v>41</v>
      </c>
      <c r="O121" s="77" t="s">
        <v>136</v>
      </c>
      <c r="P121" s="77" t="s">
        <v>137</v>
      </c>
      <c r="Q121" s="77" t="s">
        <v>138</v>
      </c>
      <c r="R121" s="77" t="s">
        <v>139</v>
      </c>
      <c r="S121" s="77" t="s">
        <v>140</v>
      </c>
      <c r="T121" s="78" t="s">
        <v>141</v>
      </c>
      <c r="U121" s="181"/>
      <c r="V121" s="181"/>
      <c r="W121" s="181"/>
      <c r="X121" s="181"/>
      <c r="Y121" s="181"/>
      <c r="Z121" s="181"/>
      <c r="AA121" s="181"/>
      <c r="AB121" s="181"/>
      <c r="AC121" s="181"/>
      <c r="AD121" s="181"/>
      <c r="AE121" s="181"/>
    </row>
    <row r="122" spans="1:65" s="2" customFormat="1" ht="22.8" customHeight="1">
      <c r="A122" s="35"/>
      <c r="B122" s="36"/>
      <c r="C122" s="83" t="s">
        <v>142</v>
      </c>
      <c r="D122" s="37"/>
      <c r="E122" s="37"/>
      <c r="F122" s="37"/>
      <c r="G122" s="37"/>
      <c r="H122" s="37"/>
      <c r="I122" s="123"/>
      <c r="J122" s="189">
        <f>BK122</f>
        <v>0</v>
      </c>
      <c r="K122" s="37"/>
      <c r="L122" s="40"/>
      <c r="M122" s="79"/>
      <c r="N122" s="190"/>
      <c r="O122" s="80"/>
      <c r="P122" s="191">
        <f>P123+P143</f>
        <v>0</v>
      </c>
      <c r="Q122" s="80"/>
      <c r="R122" s="191">
        <f>R123+R143</f>
        <v>0</v>
      </c>
      <c r="S122" s="80"/>
      <c r="T122" s="192">
        <f>T123+T143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76</v>
      </c>
      <c r="AU122" s="18" t="s">
        <v>112</v>
      </c>
      <c r="BK122" s="193">
        <f>BK123+BK143</f>
        <v>0</v>
      </c>
    </row>
    <row r="123" spans="1:65" s="12" customFormat="1" ht="25.95" customHeight="1">
      <c r="B123" s="194"/>
      <c r="C123" s="195"/>
      <c r="D123" s="196" t="s">
        <v>76</v>
      </c>
      <c r="E123" s="197" t="s">
        <v>911</v>
      </c>
      <c r="F123" s="197" t="s">
        <v>912</v>
      </c>
      <c r="G123" s="195"/>
      <c r="H123" s="195"/>
      <c r="I123" s="198"/>
      <c r="J123" s="199">
        <f>BK123</f>
        <v>0</v>
      </c>
      <c r="K123" s="195"/>
      <c r="L123" s="200"/>
      <c r="M123" s="201"/>
      <c r="N123" s="202"/>
      <c r="O123" s="202"/>
      <c r="P123" s="203">
        <f>SUM(P124:P142)</f>
        <v>0</v>
      </c>
      <c r="Q123" s="202"/>
      <c r="R123" s="203">
        <f>SUM(R124:R142)</f>
        <v>0</v>
      </c>
      <c r="S123" s="202"/>
      <c r="T123" s="204">
        <f>SUM(T124:T142)</f>
        <v>0</v>
      </c>
      <c r="AR123" s="205" t="s">
        <v>85</v>
      </c>
      <c r="AT123" s="206" t="s">
        <v>76</v>
      </c>
      <c r="AU123" s="206" t="s">
        <v>77</v>
      </c>
      <c r="AY123" s="205" t="s">
        <v>145</v>
      </c>
      <c r="BK123" s="207">
        <f>SUM(BK124:BK142)</f>
        <v>0</v>
      </c>
    </row>
    <row r="124" spans="1:65" s="2" customFormat="1" ht="14.4" customHeight="1">
      <c r="A124" s="35"/>
      <c r="B124" s="36"/>
      <c r="C124" s="210" t="s">
        <v>85</v>
      </c>
      <c r="D124" s="210" t="s">
        <v>147</v>
      </c>
      <c r="E124" s="211" t="s">
        <v>85</v>
      </c>
      <c r="F124" s="212" t="s">
        <v>913</v>
      </c>
      <c r="G124" s="213" t="s">
        <v>323</v>
      </c>
      <c r="H124" s="214">
        <v>45</v>
      </c>
      <c r="I124" s="215"/>
      <c r="J124" s="216">
        <f t="shared" ref="J124:J142" si="0">ROUND(I124*H124,2)</f>
        <v>0</v>
      </c>
      <c r="K124" s="217"/>
      <c r="L124" s="40"/>
      <c r="M124" s="218" t="s">
        <v>1</v>
      </c>
      <c r="N124" s="219" t="s">
        <v>42</v>
      </c>
      <c r="O124" s="72"/>
      <c r="P124" s="220">
        <f t="shared" ref="P124:P142" si="1">O124*H124</f>
        <v>0</v>
      </c>
      <c r="Q124" s="220">
        <v>0</v>
      </c>
      <c r="R124" s="220">
        <f t="shared" ref="R124:R142" si="2">Q124*H124</f>
        <v>0</v>
      </c>
      <c r="S124" s="220">
        <v>0</v>
      </c>
      <c r="T124" s="221">
        <f t="shared" ref="T124:T142" si="3"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2" t="s">
        <v>151</v>
      </c>
      <c r="AT124" s="222" t="s">
        <v>147</v>
      </c>
      <c r="AU124" s="222" t="s">
        <v>85</v>
      </c>
      <c r="AY124" s="18" t="s">
        <v>145</v>
      </c>
      <c r="BE124" s="223">
        <f t="shared" ref="BE124:BE142" si="4">IF(N124="základní",J124,0)</f>
        <v>0</v>
      </c>
      <c r="BF124" s="223">
        <f t="shared" ref="BF124:BF142" si="5">IF(N124="snížená",J124,0)</f>
        <v>0</v>
      </c>
      <c r="BG124" s="223">
        <f t="shared" ref="BG124:BG142" si="6">IF(N124="zákl. přenesená",J124,0)</f>
        <v>0</v>
      </c>
      <c r="BH124" s="223">
        <f t="shared" ref="BH124:BH142" si="7">IF(N124="sníž. přenesená",J124,0)</f>
        <v>0</v>
      </c>
      <c r="BI124" s="223">
        <f t="shared" ref="BI124:BI142" si="8">IF(N124="nulová",J124,0)</f>
        <v>0</v>
      </c>
      <c r="BJ124" s="18" t="s">
        <v>85</v>
      </c>
      <c r="BK124" s="223">
        <f t="shared" ref="BK124:BK142" si="9">ROUND(I124*H124,2)</f>
        <v>0</v>
      </c>
      <c r="BL124" s="18" t="s">
        <v>151</v>
      </c>
      <c r="BM124" s="222" t="s">
        <v>87</v>
      </c>
    </row>
    <row r="125" spans="1:65" s="2" customFormat="1" ht="14.4" customHeight="1">
      <c r="A125" s="35"/>
      <c r="B125" s="36"/>
      <c r="C125" s="210" t="s">
        <v>87</v>
      </c>
      <c r="D125" s="210" t="s">
        <v>147</v>
      </c>
      <c r="E125" s="211" t="s">
        <v>87</v>
      </c>
      <c r="F125" s="212" t="s">
        <v>914</v>
      </c>
      <c r="G125" s="213" t="s">
        <v>323</v>
      </c>
      <c r="H125" s="214">
        <v>15</v>
      </c>
      <c r="I125" s="215"/>
      <c r="J125" s="216">
        <f t="shared" si="0"/>
        <v>0</v>
      </c>
      <c r="K125" s="217"/>
      <c r="L125" s="40"/>
      <c r="M125" s="218" t="s">
        <v>1</v>
      </c>
      <c r="N125" s="219" t="s">
        <v>42</v>
      </c>
      <c r="O125" s="72"/>
      <c r="P125" s="220">
        <f t="shared" si="1"/>
        <v>0</v>
      </c>
      <c r="Q125" s="220">
        <v>0</v>
      </c>
      <c r="R125" s="220">
        <f t="shared" si="2"/>
        <v>0</v>
      </c>
      <c r="S125" s="220">
        <v>0</v>
      </c>
      <c r="T125" s="221">
        <f t="shared" si="3"/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2" t="s">
        <v>151</v>
      </c>
      <c r="AT125" s="222" t="s">
        <v>147</v>
      </c>
      <c r="AU125" s="222" t="s">
        <v>85</v>
      </c>
      <c r="AY125" s="18" t="s">
        <v>145</v>
      </c>
      <c r="BE125" s="223">
        <f t="shared" si="4"/>
        <v>0</v>
      </c>
      <c r="BF125" s="223">
        <f t="shared" si="5"/>
        <v>0</v>
      </c>
      <c r="BG125" s="223">
        <f t="shared" si="6"/>
        <v>0</v>
      </c>
      <c r="BH125" s="223">
        <f t="shared" si="7"/>
        <v>0</v>
      </c>
      <c r="BI125" s="223">
        <f t="shared" si="8"/>
        <v>0</v>
      </c>
      <c r="BJ125" s="18" t="s">
        <v>85</v>
      </c>
      <c r="BK125" s="223">
        <f t="shared" si="9"/>
        <v>0</v>
      </c>
      <c r="BL125" s="18" t="s">
        <v>151</v>
      </c>
      <c r="BM125" s="222" t="s">
        <v>151</v>
      </c>
    </row>
    <row r="126" spans="1:65" s="2" customFormat="1" ht="14.4" customHeight="1">
      <c r="A126" s="35"/>
      <c r="B126" s="36"/>
      <c r="C126" s="210" t="s">
        <v>164</v>
      </c>
      <c r="D126" s="210" t="s">
        <v>147</v>
      </c>
      <c r="E126" s="211" t="s">
        <v>164</v>
      </c>
      <c r="F126" s="212" t="s">
        <v>915</v>
      </c>
      <c r="G126" s="213" t="s">
        <v>323</v>
      </c>
      <c r="H126" s="214">
        <v>40</v>
      </c>
      <c r="I126" s="215"/>
      <c r="J126" s="216">
        <f t="shared" si="0"/>
        <v>0</v>
      </c>
      <c r="K126" s="217"/>
      <c r="L126" s="40"/>
      <c r="M126" s="218" t="s">
        <v>1</v>
      </c>
      <c r="N126" s="219" t="s">
        <v>42</v>
      </c>
      <c r="O126" s="72"/>
      <c r="P126" s="220">
        <f t="shared" si="1"/>
        <v>0</v>
      </c>
      <c r="Q126" s="220">
        <v>0</v>
      </c>
      <c r="R126" s="220">
        <f t="shared" si="2"/>
        <v>0</v>
      </c>
      <c r="S126" s="220">
        <v>0</v>
      </c>
      <c r="T126" s="221">
        <f t="shared" si="3"/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2" t="s">
        <v>151</v>
      </c>
      <c r="AT126" s="222" t="s">
        <v>147</v>
      </c>
      <c r="AU126" s="222" t="s">
        <v>85</v>
      </c>
      <c r="AY126" s="18" t="s">
        <v>145</v>
      </c>
      <c r="BE126" s="223">
        <f t="shared" si="4"/>
        <v>0</v>
      </c>
      <c r="BF126" s="223">
        <f t="shared" si="5"/>
        <v>0</v>
      </c>
      <c r="BG126" s="223">
        <f t="shared" si="6"/>
        <v>0</v>
      </c>
      <c r="BH126" s="223">
        <f t="shared" si="7"/>
        <v>0</v>
      </c>
      <c r="BI126" s="223">
        <f t="shared" si="8"/>
        <v>0</v>
      </c>
      <c r="BJ126" s="18" t="s">
        <v>85</v>
      </c>
      <c r="BK126" s="223">
        <f t="shared" si="9"/>
        <v>0</v>
      </c>
      <c r="BL126" s="18" t="s">
        <v>151</v>
      </c>
      <c r="BM126" s="222" t="s">
        <v>177</v>
      </c>
    </row>
    <row r="127" spans="1:65" s="2" customFormat="1" ht="14.4" customHeight="1">
      <c r="A127" s="35"/>
      <c r="B127" s="36"/>
      <c r="C127" s="210" t="s">
        <v>151</v>
      </c>
      <c r="D127" s="210" t="s">
        <v>147</v>
      </c>
      <c r="E127" s="211" t="s">
        <v>151</v>
      </c>
      <c r="F127" s="212" t="s">
        <v>916</v>
      </c>
      <c r="G127" s="213" t="s">
        <v>917</v>
      </c>
      <c r="H127" s="214">
        <v>60</v>
      </c>
      <c r="I127" s="215"/>
      <c r="J127" s="216">
        <f t="shared" si="0"/>
        <v>0</v>
      </c>
      <c r="K127" s="217"/>
      <c r="L127" s="40"/>
      <c r="M127" s="218" t="s">
        <v>1</v>
      </c>
      <c r="N127" s="219" t="s">
        <v>42</v>
      </c>
      <c r="O127" s="72"/>
      <c r="P127" s="220">
        <f t="shared" si="1"/>
        <v>0</v>
      </c>
      <c r="Q127" s="220">
        <v>0</v>
      </c>
      <c r="R127" s="220">
        <f t="shared" si="2"/>
        <v>0</v>
      </c>
      <c r="S127" s="220">
        <v>0</v>
      </c>
      <c r="T127" s="221">
        <f t="shared" si="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2" t="s">
        <v>151</v>
      </c>
      <c r="AT127" s="222" t="s">
        <v>147</v>
      </c>
      <c r="AU127" s="222" t="s">
        <v>85</v>
      </c>
      <c r="AY127" s="18" t="s">
        <v>145</v>
      </c>
      <c r="BE127" s="223">
        <f t="shared" si="4"/>
        <v>0</v>
      </c>
      <c r="BF127" s="223">
        <f t="shared" si="5"/>
        <v>0</v>
      </c>
      <c r="BG127" s="223">
        <f t="shared" si="6"/>
        <v>0</v>
      </c>
      <c r="BH127" s="223">
        <f t="shared" si="7"/>
        <v>0</v>
      </c>
      <c r="BI127" s="223">
        <f t="shared" si="8"/>
        <v>0</v>
      </c>
      <c r="BJ127" s="18" t="s">
        <v>85</v>
      </c>
      <c r="BK127" s="223">
        <f t="shared" si="9"/>
        <v>0</v>
      </c>
      <c r="BL127" s="18" t="s">
        <v>151</v>
      </c>
      <c r="BM127" s="222" t="s">
        <v>186</v>
      </c>
    </row>
    <row r="128" spans="1:65" s="2" customFormat="1" ht="19.8" customHeight="1">
      <c r="A128" s="35"/>
      <c r="B128" s="36"/>
      <c r="C128" s="210" t="s">
        <v>173</v>
      </c>
      <c r="D128" s="210" t="s">
        <v>147</v>
      </c>
      <c r="E128" s="211" t="s">
        <v>173</v>
      </c>
      <c r="F128" s="212" t="s">
        <v>918</v>
      </c>
      <c r="G128" s="213" t="s">
        <v>917</v>
      </c>
      <c r="H128" s="214">
        <v>4</v>
      </c>
      <c r="I128" s="215"/>
      <c r="J128" s="216">
        <f t="shared" si="0"/>
        <v>0</v>
      </c>
      <c r="K128" s="217"/>
      <c r="L128" s="40"/>
      <c r="M128" s="218" t="s">
        <v>1</v>
      </c>
      <c r="N128" s="219" t="s">
        <v>42</v>
      </c>
      <c r="O128" s="72"/>
      <c r="P128" s="220">
        <f t="shared" si="1"/>
        <v>0</v>
      </c>
      <c r="Q128" s="220">
        <v>0</v>
      </c>
      <c r="R128" s="220">
        <f t="shared" si="2"/>
        <v>0</v>
      </c>
      <c r="S128" s="220">
        <v>0</v>
      </c>
      <c r="T128" s="221">
        <f t="shared" si="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2" t="s">
        <v>151</v>
      </c>
      <c r="AT128" s="222" t="s">
        <v>147</v>
      </c>
      <c r="AU128" s="222" t="s">
        <v>85</v>
      </c>
      <c r="AY128" s="18" t="s">
        <v>145</v>
      </c>
      <c r="BE128" s="223">
        <f t="shared" si="4"/>
        <v>0</v>
      </c>
      <c r="BF128" s="223">
        <f t="shared" si="5"/>
        <v>0</v>
      </c>
      <c r="BG128" s="223">
        <f t="shared" si="6"/>
        <v>0</v>
      </c>
      <c r="BH128" s="223">
        <f t="shared" si="7"/>
        <v>0</v>
      </c>
      <c r="BI128" s="223">
        <f t="shared" si="8"/>
        <v>0</v>
      </c>
      <c r="BJ128" s="18" t="s">
        <v>85</v>
      </c>
      <c r="BK128" s="223">
        <f t="shared" si="9"/>
        <v>0</v>
      </c>
      <c r="BL128" s="18" t="s">
        <v>151</v>
      </c>
      <c r="BM128" s="222" t="s">
        <v>201</v>
      </c>
    </row>
    <row r="129" spans="1:65" s="2" customFormat="1" ht="19.8" customHeight="1">
      <c r="A129" s="35"/>
      <c r="B129" s="36"/>
      <c r="C129" s="210" t="s">
        <v>177</v>
      </c>
      <c r="D129" s="210" t="s">
        <v>147</v>
      </c>
      <c r="E129" s="211" t="s">
        <v>177</v>
      </c>
      <c r="F129" s="212" t="s">
        <v>919</v>
      </c>
      <c r="G129" s="213" t="s">
        <v>917</v>
      </c>
      <c r="H129" s="214">
        <v>1</v>
      </c>
      <c r="I129" s="215"/>
      <c r="J129" s="216">
        <f t="shared" si="0"/>
        <v>0</v>
      </c>
      <c r="K129" s="217"/>
      <c r="L129" s="40"/>
      <c r="M129" s="218" t="s">
        <v>1</v>
      </c>
      <c r="N129" s="219" t="s">
        <v>42</v>
      </c>
      <c r="O129" s="72"/>
      <c r="P129" s="220">
        <f t="shared" si="1"/>
        <v>0</v>
      </c>
      <c r="Q129" s="220">
        <v>0</v>
      </c>
      <c r="R129" s="220">
        <f t="shared" si="2"/>
        <v>0</v>
      </c>
      <c r="S129" s="220">
        <v>0</v>
      </c>
      <c r="T129" s="221">
        <f t="shared" si="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2" t="s">
        <v>151</v>
      </c>
      <c r="AT129" s="222" t="s">
        <v>147</v>
      </c>
      <c r="AU129" s="222" t="s">
        <v>85</v>
      </c>
      <c r="AY129" s="18" t="s">
        <v>145</v>
      </c>
      <c r="BE129" s="223">
        <f t="shared" si="4"/>
        <v>0</v>
      </c>
      <c r="BF129" s="223">
        <f t="shared" si="5"/>
        <v>0</v>
      </c>
      <c r="BG129" s="223">
        <f t="shared" si="6"/>
        <v>0</v>
      </c>
      <c r="BH129" s="223">
        <f t="shared" si="7"/>
        <v>0</v>
      </c>
      <c r="BI129" s="223">
        <f t="shared" si="8"/>
        <v>0</v>
      </c>
      <c r="BJ129" s="18" t="s">
        <v>85</v>
      </c>
      <c r="BK129" s="223">
        <f t="shared" si="9"/>
        <v>0</v>
      </c>
      <c r="BL129" s="18" t="s">
        <v>151</v>
      </c>
      <c r="BM129" s="222" t="s">
        <v>211</v>
      </c>
    </row>
    <row r="130" spans="1:65" s="2" customFormat="1" ht="19.8" customHeight="1">
      <c r="A130" s="35"/>
      <c r="B130" s="36"/>
      <c r="C130" s="210" t="s">
        <v>181</v>
      </c>
      <c r="D130" s="210" t="s">
        <v>147</v>
      </c>
      <c r="E130" s="211" t="s">
        <v>181</v>
      </c>
      <c r="F130" s="212" t="s">
        <v>920</v>
      </c>
      <c r="G130" s="213" t="s">
        <v>917</v>
      </c>
      <c r="H130" s="214">
        <v>1</v>
      </c>
      <c r="I130" s="215"/>
      <c r="J130" s="216">
        <f t="shared" si="0"/>
        <v>0</v>
      </c>
      <c r="K130" s="217"/>
      <c r="L130" s="40"/>
      <c r="M130" s="218" t="s">
        <v>1</v>
      </c>
      <c r="N130" s="219" t="s">
        <v>42</v>
      </c>
      <c r="O130" s="72"/>
      <c r="P130" s="220">
        <f t="shared" si="1"/>
        <v>0</v>
      </c>
      <c r="Q130" s="220">
        <v>0</v>
      </c>
      <c r="R130" s="220">
        <f t="shared" si="2"/>
        <v>0</v>
      </c>
      <c r="S130" s="220">
        <v>0</v>
      </c>
      <c r="T130" s="221">
        <f t="shared" si="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2" t="s">
        <v>151</v>
      </c>
      <c r="AT130" s="222" t="s">
        <v>147</v>
      </c>
      <c r="AU130" s="222" t="s">
        <v>85</v>
      </c>
      <c r="AY130" s="18" t="s">
        <v>145</v>
      </c>
      <c r="BE130" s="223">
        <f t="shared" si="4"/>
        <v>0</v>
      </c>
      <c r="BF130" s="223">
        <f t="shared" si="5"/>
        <v>0</v>
      </c>
      <c r="BG130" s="223">
        <f t="shared" si="6"/>
        <v>0</v>
      </c>
      <c r="BH130" s="223">
        <f t="shared" si="7"/>
        <v>0</v>
      </c>
      <c r="BI130" s="223">
        <f t="shared" si="8"/>
        <v>0</v>
      </c>
      <c r="BJ130" s="18" t="s">
        <v>85</v>
      </c>
      <c r="BK130" s="223">
        <f t="shared" si="9"/>
        <v>0</v>
      </c>
      <c r="BL130" s="18" t="s">
        <v>151</v>
      </c>
      <c r="BM130" s="222" t="s">
        <v>219</v>
      </c>
    </row>
    <row r="131" spans="1:65" s="2" customFormat="1" ht="14.4" customHeight="1">
      <c r="A131" s="35"/>
      <c r="B131" s="36"/>
      <c r="C131" s="210" t="s">
        <v>186</v>
      </c>
      <c r="D131" s="210" t="s">
        <v>147</v>
      </c>
      <c r="E131" s="211" t="s">
        <v>186</v>
      </c>
      <c r="F131" s="212" t="s">
        <v>921</v>
      </c>
      <c r="G131" s="213" t="s">
        <v>917</v>
      </c>
      <c r="H131" s="214">
        <v>2</v>
      </c>
      <c r="I131" s="215"/>
      <c r="J131" s="216">
        <f t="shared" si="0"/>
        <v>0</v>
      </c>
      <c r="K131" s="217"/>
      <c r="L131" s="40"/>
      <c r="M131" s="218" t="s">
        <v>1</v>
      </c>
      <c r="N131" s="219" t="s">
        <v>42</v>
      </c>
      <c r="O131" s="72"/>
      <c r="P131" s="220">
        <f t="shared" si="1"/>
        <v>0</v>
      </c>
      <c r="Q131" s="220">
        <v>0</v>
      </c>
      <c r="R131" s="220">
        <f t="shared" si="2"/>
        <v>0</v>
      </c>
      <c r="S131" s="220">
        <v>0</v>
      </c>
      <c r="T131" s="221">
        <f t="shared" si="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2" t="s">
        <v>151</v>
      </c>
      <c r="AT131" s="222" t="s">
        <v>147</v>
      </c>
      <c r="AU131" s="222" t="s">
        <v>85</v>
      </c>
      <c r="AY131" s="18" t="s">
        <v>145</v>
      </c>
      <c r="BE131" s="223">
        <f t="shared" si="4"/>
        <v>0</v>
      </c>
      <c r="BF131" s="223">
        <f t="shared" si="5"/>
        <v>0</v>
      </c>
      <c r="BG131" s="223">
        <f t="shared" si="6"/>
        <v>0</v>
      </c>
      <c r="BH131" s="223">
        <f t="shared" si="7"/>
        <v>0</v>
      </c>
      <c r="BI131" s="223">
        <f t="shared" si="8"/>
        <v>0</v>
      </c>
      <c r="BJ131" s="18" t="s">
        <v>85</v>
      </c>
      <c r="BK131" s="223">
        <f t="shared" si="9"/>
        <v>0</v>
      </c>
      <c r="BL131" s="18" t="s">
        <v>151</v>
      </c>
      <c r="BM131" s="222" t="s">
        <v>227</v>
      </c>
    </row>
    <row r="132" spans="1:65" s="2" customFormat="1" ht="14.4" customHeight="1">
      <c r="A132" s="35"/>
      <c r="B132" s="36"/>
      <c r="C132" s="210" t="s">
        <v>191</v>
      </c>
      <c r="D132" s="210" t="s">
        <v>147</v>
      </c>
      <c r="E132" s="211" t="s">
        <v>191</v>
      </c>
      <c r="F132" s="212" t="s">
        <v>922</v>
      </c>
      <c r="G132" s="213" t="s">
        <v>917</v>
      </c>
      <c r="H132" s="214">
        <v>2</v>
      </c>
      <c r="I132" s="215"/>
      <c r="J132" s="216">
        <f t="shared" si="0"/>
        <v>0</v>
      </c>
      <c r="K132" s="217"/>
      <c r="L132" s="40"/>
      <c r="M132" s="218" t="s">
        <v>1</v>
      </c>
      <c r="N132" s="219" t="s">
        <v>42</v>
      </c>
      <c r="O132" s="72"/>
      <c r="P132" s="220">
        <f t="shared" si="1"/>
        <v>0</v>
      </c>
      <c r="Q132" s="220">
        <v>0</v>
      </c>
      <c r="R132" s="220">
        <f t="shared" si="2"/>
        <v>0</v>
      </c>
      <c r="S132" s="220">
        <v>0</v>
      </c>
      <c r="T132" s="221">
        <f t="shared" si="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2" t="s">
        <v>151</v>
      </c>
      <c r="AT132" s="222" t="s">
        <v>147</v>
      </c>
      <c r="AU132" s="222" t="s">
        <v>85</v>
      </c>
      <c r="AY132" s="18" t="s">
        <v>145</v>
      </c>
      <c r="BE132" s="223">
        <f t="shared" si="4"/>
        <v>0</v>
      </c>
      <c r="BF132" s="223">
        <f t="shared" si="5"/>
        <v>0</v>
      </c>
      <c r="BG132" s="223">
        <f t="shared" si="6"/>
        <v>0</v>
      </c>
      <c r="BH132" s="223">
        <f t="shared" si="7"/>
        <v>0</v>
      </c>
      <c r="BI132" s="223">
        <f t="shared" si="8"/>
        <v>0</v>
      </c>
      <c r="BJ132" s="18" t="s">
        <v>85</v>
      </c>
      <c r="BK132" s="223">
        <f t="shared" si="9"/>
        <v>0</v>
      </c>
      <c r="BL132" s="18" t="s">
        <v>151</v>
      </c>
      <c r="BM132" s="222" t="s">
        <v>237</v>
      </c>
    </row>
    <row r="133" spans="1:65" s="2" customFormat="1" ht="14.4" customHeight="1">
      <c r="A133" s="35"/>
      <c r="B133" s="36"/>
      <c r="C133" s="210" t="s">
        <v>201</v>
      </c>
      <c r="D133" s="210" t="s">
        <v>147</v>
      </c>
      <c r="E133" s="211" t="s">
        <v>201</v>
      </c>
      <c r="F133" s="212" t="s">
        <v>923</v>
      </c>
      <c r="G133" s="213" t="s">
        <v>917</v>
      </c>
      <c r="H133" s="214">
        <v>2</v>
      </c>
      <c r="I133" s="215"/>
      <c r="J133" s="216">
        <f t="shared" si="0"/>
        <v>0</v>
      </c>
      <c r="K133" s="217"/>
      <c r="L133" s="40"/>
      <c r="M133" s="218" t="s">
        <v>1</v>
      </c>
      <c r="N133" s="219" t="s">
        <v>42</v>
      </c>
      <c r="O133" s="72"/>
      <c r="P133" s="220">
        <f t="shared" si="1"/>
        <v>0</v>
      </c>
      <c r="Q133" s="220">
        <v>0</v>
      </c>
      <c r="R133" s="220">
        <f t="shared" si="2"/>
        <v>0</v>
      </c>
      <c r="S133" s="220">
        <v>0</v>
      </c>
      <c r="T133" s="221">
        <f t="shared" si="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2" t="s">
        <v>151</v>
      </c>
      <c r="AT133" s="222" t="s">
        <v>147</v>
      </c>
      <c r="AU133" s="222" t="s">
        <v>85</v>
      </c>
      <c r="AY133" s="18" t="s">
        <v>145</v>
      </c>
      <c r="BE133" s="223">
        <f t="shared" si="4"/>
        <v>0</v>
      </c>
      <c r="BF133" s="223">
        <f t="shared" si="5"/>
        <v>0</v>
      </c>
      <c r="BG133" s="223">
        <f t="shared" si="6"/>
        <v>0</v>
      </c>
      <c r="BH133" s="223">
        <f t="shared" si="7"/>
        <v>0</v>
      </c>
      <c r="BI133" s="223">
        <f t="shared" si="8"/>
        <v>0</v>
      </c>
      <c r="BJ133" s="18" t="s">
        <v>85</v>
      </c>
      <c r="BK133" s="223">
        <f t="shared" si="9"/>
        <v>0</v>
      </c>
      <c r="BL133" s="18" t="s">
        <v>151</v>
      </c>
      <c r="BM133" s="222" t="s">
        <v>251</v>
      </c>
    </row>
    <row r="134" spans="1:65" s="2" customFormat="1" ht="14.4" customHeight="1">
      <c r="A134" s="35"/>
      <c r="B134" s="36"/>
      <c r="C134" s="210" t="s">
        <v>206</v>
      </c>
      <c r="D134" s="210" t="s">
        <v>147</v>
      </c>
      <c r="E134" s="211" t="s">
        <v>206</v>
      </c>
      <c r="F134" s="212" t="s">
        <v>924</v>
      </c>
      <c r="G134" s="213" t="s">
        <v>917</v>
      </c>
      <c r="H134" s="214">
        <v>2</v>
      </c>
      <c r="I134" s="215"/>
      <c r="J134" s="216">
        <f t="shared" si="0"/>
        <v>0</v>
      </c>
      <c r="K134" s="217"/>
      <c r="L134" s="40"/>
      <c r="M134" s="218" t="s">
        <v>1</v>
      </c>
      <c r="N134" s="219" t="s">
        <v>42</v>
      </c>
      <c r="O134" s="72"/>
      <c r="P134" s="220">
        <f t="shared" si="1"/>
        <v>0</v>
      </c>
      <c r="Q134" s="220">
        <v>0</v>
      </c>
      <c r="R134" s="220">
        <f t="shared" si="2"/>
        <v>0</v>
      </c>
      <c r="S134" s="220">
        <v>0</v>
      </c>
      <c r="T134" s="221">
        <f t="shared" si="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2" t="s">
        <v>151</v>
      </c>
      <c r="AT134" s="222" t="s">
        <v>147</v>
      </c>
      <c r="AU134" s="222" t="s">
        <v>85</v>
      </c>
      <c r="AY134" s="18" t="s">
        <v>145</v>
      </c>
      <c r="BE134" s="223">
        <f t="shared" si="4"/>
        <v>0</v>
      </c>
      <c r="BF134" s="223">
        <f t="shared" si="5"/>
        <v>0</v>
      </c>
      <c r="BG134" s="223">
        <f t="shared" si="6"/>
        <v>0</v>
      </c>
      <c r="BH134" s="223">
        <f t="shared" si="7"/>
        <v>0</v>
      </c>
      <c r="BI134" s="223">
        <f t="shared" si="8"/>
        <v>0</v>
      </c>
      <c r="BJ134" s="18" t="s">
        <v>85</v>
      </c>
      <c r="BK134" s="223">
        <f t="shared" si="9"/>
        <v>0</v>
      </c>
      <c r="BL134" s="18" t="s">
        <v>151</v>
      </c>
      <c r="BM134" s="222" t="s">
        <v>261</v>
      </c>
    </row>
    <row r="135" spans="1:65" s="2" customFormat="1" ht="14.4" customHeight="1">
      <c r="A135" s="35"/>
      <c r="B135" s="36"/>
      <c r="C135" s="210" t="s">
        <v>211</v>
      </c>
      <c r="D135" s="210" t="s">
        <v>147</v>
      </c>
      <c r="E135" s="211" t="s">
        <v>211</v>
      </c>
      <c r="F135" s="212" t="s">
        <v>925</v>
      </c>
      <c r="G135" s="213" t="s">
        <v>917</v>
      </c>
      <c r="H135" s="214">
        <v>20</v>
      </c>
      <c r="I135" s="215"/>
      <c r="J135" s="216">
        <f t="shared" si="0"/>
        <v>0</v>
      </c>
      <c r="K135" s="217"/>
      <c r="L135" s="40"/>
      <c r="M135" s="218" t="s">
        <v>1</v>
      </c>
      <c r="N135" s="219" t="s">
        <v>42</v>
      </c>
      <c r="O135" s="72"/>
      <c r="P135" s="220">
        <f t="shared" si="1"/>
        <v>0</v>
      </c>
      <c r="Q135" s="220">
        <v>0</v>
      </c>
      <c r="R135" s="220">
        <f t="shared" si="2"/>
        <v>0</v>
      </c>
      <c r="S135" s="220">
        <v>0</v>
      </c>
      <c r="T135" s="221">
        <f t="shared" si="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2" t="s">
        <v>151</v>
      </c>
      <c r="AT135" s="222" t="s">
        <v>147</v>
      </c>
      <c r="AU135" s="222" t="s">
        <v>85</v>
      </c>
      <c r="AY135" s="18" t="s">
        <v>145</v>
      </c>
      <c r="BE135" s="223">
        <f t="shared" si="4"/>
        <v>0</v>
      </c>
      <c r="BF135" s="223">
        <f t="shared" si="5"/>
        <v>0</v>
      </c>
      <c r="BG135" s="223">
        <f t="shared" si="6"/>
        <v>0</v>
      </c>
      <c r="BH135" s="223">
        <f t="shared" si="7"/>
        <v>0</v>
      </c>
      <c r="BI135" s="223">
        <f t="shared" si="8"/>
        <v>0</v>
      </c>
      <c r="BJ135" s="18" t="s">
        <v>85</v>
      </c>
      <c r="BK135" s="223">
        <f t="shared" si="9"/>
        <v>0</v>
      </c>
      <c r="BL135" s="18" t="s">
        <v>151</v>
      </c>
      <c r="BM135" s="222" t="s">
        <v>271</v>
      </c>
    </row>
    <row r="136" spans="1:65" s="2" customFormat="1" ht="14.4" customHeight="1">
      <c r="A136" s="35"/>
      <c r="B136" s="36"/>
      <c r="C136" s="210" t="s">
        <v>215</v>
      </c>
      <c r="D136" s="210" t="s">
        <v>147</v>
      </c>
      <c r="E136" s="211" t="s">
        <v>215</v>
      </c>
      <c r="F136" s="212" t="s">
        <v>926</v>
      </c>
      <c r="G136" s="213" t="s">
        <v>171</v>
      </c>
      <c r="H136" s="214">
        <v>1</v>
      </c>
      <c r="I136" s="215"/>
      <c r="J136" s="216">
        <f t="shared" si="0"/>
        <v>0</v>
      </c>
      <c r="K136" s="217"/>
      <c r="L136" s="40"/>
      <c r="M136" s="218" t="s">
        <v>1</v>
      </c>
      <c r="N136" s="219" t="s">
        <v>42</v>
      </c>
      <c r="O136" s="72"/>
      <c r="P136" s="220">
        <f t="shared" si="1"/>
        <v>0</v>
      </c>
      <c r="Q136" s="220">
        <v>0</v>
      </c>
      <c r="R136" s="220">
        <f t="shared" si="2"/>
        <v>0</v>
      </c>
      <c r="S136" s="220">
        <v>0</v>
      </c>
      <c r="T136" s="221">
        <f t="shared" si="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2" t="s">
        <v>151</v>
      </c>
      <c r="AT136" s="222" t="s">
        <v>147</v>
      </c>
      <c r="AU136" s="222" t="s">
        <v>85</v>
      </c>
      <c r="AY136" s="18" t="s">
        <v>145</v>
      </c>
      <c r="BE136" s="223">
        <f t="shared" si="4"/>
        <v>0</v>
      </c>
      <c r="BF136" s="223">
        <f t="shared" si="5"/>
        <v>0</v>
      </c>
      <c r="BG136" s="223">
        <f t="shared" si="6"/>
        <v>0</v>
      </c>
      <c r="BH136" s="223">
        <f t="shared" si="7"/>
        <v>0</v>
      </c>
      <c r="BI136" s="223">
        <f t="shared" si="8"/>
        <v>0</v>
      </c>
      <c r="BJ136" s="18" t="s">
        <v>85</v>
      </c>
      <c r="BK136" s="223">
        <f t="shared" si="9"/>
        <v>0</v>
      </c>
      <c r="BL136" s="18" t="s">
        <v>151</v>
      </c>
      <c r="BM136" s="222" t="s">
        <v>927</v>
      </c>
    </row>
    <row r="137" spans="1:65" s="2" customFormat="1" ht="19.8" customHeight="1">
      <c r="A137" s="35"/>
      <c r="B137" s="36"/>
      <c r="C137" s="210" t="s">
        <v>219</v>
      </c>
      <c r="D137" s="210" t="s">
        <v>147</v>
      </c>
      <c r="E137" s="211" t="s">
        <v>219</v>
      </c>
      <c r="F137" s="212" t="s">
        <v>928</v>
      </c>
      <c r="G137" s="213" t="s">
        <v>171</v>
      </c>
      <c r="H137" s="214">
        <v>1</v>
      </c>
      <c r="I137" s="215"/>
      <c r="J137" s="216">
        <f t="shared" si="0"/>
        <v>0</v>
      </c>
      <c r="K137" s="217"/>
      <c r="L137" s="40"/>
      <c r="M137" s="218" t="s">
        <v>1</v>
      </c>
      <c r="N137" s="219" t="s">
        <v>42</v>
      </c>
      <c r="O137" s="72"/>
      <c r="P137" s="220">
        <f t="shared" si="1"/>
        <v>0</v>
      </c>
      <c r="Q137" s="220">
        <v>0</v>
      </c>
      <c r="R137" s="220">
        <f t="shared" si="2"/>
        <v>0</v>
      </c>
      <c r="S137" s="220">
        <v>0</v>
      </c>
      <c r="T137" s="221">
        <f t="shared" si="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2" t="s">
        <v>151</v>
      </c>
      <c r="AT137" s="222" t="s">
        <v>147</v>
      </c>
      <c r="AU137" s="222" t="s">
        <v>85</v>
      </c>
      <c r="AY137" s="18" t="s">
        <v>145</v>
      </c>
      <c r="BE137" s="223">
        <f t="shared" si="4"/>
        <v>0</v>
      </c>
      <c r="BF137" s="223">
        <f t="shared" si="5"/>
        <v>0</v>
      </c>
      <c r="BG137" s="223">
        <f t="shared" si="6"/>
        <v>0</v>
      </c>
      <c r="BH137" s="223">
        <f t="shared" si="7"/>
        <v>0</v>
      </c>
      <c r="BI137" s="223">
        <f t="shared" si="8"/>
        <v>0</v>
      </c>
      <c r="BJ137" s="18" t="s">
        <v>85</v>
      </c>
      <c r="BK137" s="223">
        <f t="shared" si="9"/>
        <v>0</v>
      </c>
      <c r="BL137" s="18" t="s">
        <v>151</v>
      </c>
      <c r="BM137" s="222" t="s">
        <v>929</v>
      </c>
    </row>
    <row r="138" spans="1:65" s="2" customFormat="1" ht="14.4" customHeight="1">
      <c r="A138" s="35"/>
      <c r="B138" s="36"/>
      <c r="C138" s="210" t="s">
        <v>8</v>
      </c>
      <c r="D138" s="210" t="s">
        <v>147</v>
      </c>
      <c r="E138" s="211" t="s">
        <v>8</v>
      </c>
      <c r="F138" s="212" t="s">
        <v>930</v>
      </c>
      <c r="G138" s="213" t="s">
        <v>905</v>
      </c>
      <c r="H138" s="214">
        <v>15</v>
      </c>
      <c r="I138" s="215"/>
      <c r="J138" s="216">
        <f t="shared" si="0"/>
        <v>0</v>
      </c>
      <c r="K138" s="217"/>
      <c r="L138" s="40"/>
      <c r="M138" s="218" t="s">
        <v>1</v>
      </c>
      <c r="N138" s="219" t="s">
        <v>42</v>
      </c>
      <c r="O138" s="72"/>
      <c r="P138" s="220">
        <f t="shared" si="1"/>
        <v>0</v>
      </c>
      <c r="Q138" s="220">
        <v>0</v>
      </c>
      <c r="R138" s="220">
        <f t="shared" si="2"/>
        <v>0</v>
      </c>
      <c r="S138" s="220">
        <v>0</v>
      </c>
      <c r="T138" s="221">
        <f t="shared" si="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2" t="s">
        <v>151</v>
      </c>
      <c r="AT138" s="222" t="s">
        <v>147</v>
      </c>
      <c r="AU138" s="222" t="s">
        <v>85</v>
      </c>
      <c r="AY138" s="18" t="s">
        <v>145</v>
      </c>
      <c r="BE138" s="223">
        <f t="shared" si="4"/>
        <v>0</v>
      </c>
      <c r="BF138" s="223">
        <f t="shared" si="5"/>
        <v>0</v>
      </c>
      <c r="BG138" s="223">
        <f t="shared" si="6"/>
        <v>0</v>
      </c>
      <c r="BH138" s="223">
        <f t="shared" si="7"/>
        <v>0</v>
      </c>
      <c r="BI138" s="223">
        <f t="shared" si="8"/>
        <v>0</v>
      </c>
      <c r="BJ138" s="18" t="s">
        <v>85</v>
      </c>
      <c r="BK138" s="223">
        <f t="shared" si="9"/>
        <v>0</v>
      </c>
      <c r="BL138" s="18" t="s">
        <v>151</v>
      </c>
      <c r="BM138" s="222" t="s">
        <v>320</v>
      </c>
    </row>
    <row r="139" spans="1:65" s="2" customFormat="1" ht="14.4" customHeight="1">
      <c r="A139" s="35"/>
      <c r="B139" s="36"/>
      <c r="C139" s="210" t="s">
        <v>227</v>
      </c>
      <c r="D139" s="210" t="s">
        <v>147</v>
      </c>
      <c r="E139" s="211" t="s">
        <v>7</v>
      </c>
      <c r="F139" s="212" t="s">
        <v>931</v>
      </c>
      <c r="G139" s="213" t="s">
        <v>917</v>
      </c>
      <c r="H139" s="214">
        <v>1</v>
      </c>
      <c r="I139" s="215"/>
      <c r="J139" s="216">
        <f t="shared" si="0"/>
        <v>0</v>
      </c>
      <c r="K139" s="217"/>
      <c r="L139" s="40"/>
      <c r="M139" s="218" t="s">
        <v>1</v>
      </c>
      <c r="N139" s="219" t="s">
        <v>42</v>
      </c>
      <c r="O139" s="72"/>
      <c r="P139" s="220">
        <f t="shared" si="1"/>
        <v>0</v>
      </c>
      <c r="Q139" s="220">
        <v>0</v>
      </c>
      <c r="R139" s="220">
        <f t="shared" si="2"/>
        <v>0</v>
      </c>
      <c r="S139" s="220">
        <v>0</v>
      </c>
      <c r="T139" s="221">
        <f t="shared" si="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2" t="s">
        <v>151</v>
      </c>
      <c r="AT139" s="222" t="s">
        <v>147</v>
      </c>
      <c r="AU139" s="222" t="s">
        <v>85</v>
      </c>
      <c r="AY139" s="18" t="s">
        <v>145</v>
      </c>
      <c r="BE139" s="223">
        <f t="shared" si="4"/>
        <v>0</v>
      </c>
      <c r="BF139" s="223">
        <f t="shared" si="5"/>
        <v>0</v>
      </c>
      <c r="BG139" s="223">
        <f t="shared" si="6"/>
        <v>0</v>
      </c>
      <c r="BH139" s="223">
        <f t="shared" si="7"/>
        <v>0</v>
      </c>
      <c r="BI139" s="223">
        <f t="shared" si="8"/>
        <v>0</v>
      </c>
      <c r="BJ139" s="18" t="s">
        <v>85</v>
      </c>
      <c r="BK139" s="223">
        <f t="shared" si="9"/>
        <v>0</v>
      </c>
      <c r="BL139" s="18" t="s">
        <v>151</v>
      </c>
      <c r="BM139" s="222" t="s">
        <v>280</v>
      </c>
    </row>
    <row r="140" spans="1:65" s="2" customFormat="1" ht="14.4" customHeight="1">
      <c r="A140" s="35"/>
      <c r="B140" s="36"/>
      <c r="C140" s="210" t="s">
        <v>233</v>
      </c>
      <c r="D140" s="210" t="s">
        <v>147</v>
      </c>
      <c r="E140" s="211" t="s">
        <v>261</v>
      </c>
      <c r="F140" s="212" t="s">
        <v>932</v>
      </c>
      <c r="G140" s="213" t="s">
        <v>917</v>
      </c>
      <c r="H140" s="214">
        <v>1</v>
      </c>
      <c r="I140" s="215"/>
      <c r="J140" s="216">
        <f t="shared" si="0"/>
        <v>0</v>
      </c>
      <c r="K140" s="217"/>
      <c r="L140" s="40"/>
      <c r="M140" s="218" t="s">
        <v>1</v>
      </c>
      <c r="N140" s="219" t="s">
        <v>42</v>
      </c>
      <c r="O140" s="72"/>
      <c r="P140" s="220">
        <f t="shared" si="1"/>
        <v>0</v>
      </c>
      <c r="Q140" s="220">
        <v>0</v>
      </c>
      <c r="R140" s="220">
        <f t="shared" si="2"/>
        <v>0</v>
      </c>
      <c r="S140" s="220">
        <v>0</v>
      </c>
      <c r="T140" s="221">
        <f t="shared" si="3"/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2" t="s">
        <v>151</v>
      </c>
      <c r="AT140" s="222" t="s">
        <v>147</v>
      </c>
      <c r="AU140" s="222" t="s">
        <v>85</v>
      </c>
      <c r="AY140" s="18" t="s">
        <v>145</v>
      </c>
      <c r="BE140" s="223">
        <f t="shared" si="4"/>
        <v>0</v>
      </c>
      <c r="BF140" s="223">
        <f t="shared" si="5"/>
        <v>0</v>
      </c>
      <c r="BG140" s="223">
        <f t="shared" si="6"/>
        <v>0</v>
      </c>
      <c r="BH140" s="223">
        <f t="shared" si="7"/>
        <v>0</v>
      </c>
      <c r="BI140" s="223">
        <f t="shared" si="8"/>
        <v>0</v>
      </c>
      <c r="BJ140" s="18" t="s">
        <v>85</v>
      </c>
      <c r="BK140" s="223">
        <f t="shared" si="9"/>
        <v>0</v>
      </c>
      <c r="BL140" s="18" t="s">
        <v>151</v>
      </c>
      <c r="BM140" s="222" t="s">
        <v>288</v>
      </c>
    </row>
    <row r="141" spans="1:65" s="2" customFormat="1" ht="14.4" customHeight="1">
      <c r="A141" s="35"/>
      <c r="B141" s="36"/>
      <c r="C141" s="210" t="s">
        <v>237</v>
      </c>
      <c r="D141" s="210" t="s">
        <v>147</v>
      </c>
      <c r="E141" s="211" t="s">
        <v>266</v>
      </c>
      <c r="F141" s="212" t="s">
        <v>933</v>
      </c>
      <c r="G141" s="213" t="s">
        <v>323</v>
      </c>
      <c r="H141" s="214">
        <v>45</v>
      </c>
      <c r="I141" s="215"/>
      <c r="J141" s="216">
        <f t="shared" si="0"/>
        <v>0</v>
      </c>
      <c r="K141" s="217"/>
      <c r="L141" s="40"/>
      <c r="M141" s="218" t="s">
        <v>1</v>
      </c>
      <c r="N141" s="219" t="s">
        <v>42</v>
      </c>
      <c r="O141" s="72"/>
      <c r="P141" s="220">
        <f t="shared" si="1"/>
        <v>0</v>
      </c>
      <c r="Q141" s="220">
        <v>0</v>
      </c>
      <c r="R141" s="220">
        <f t="shared" si="2"/>
        <v>0</v>
      </c>
      <c r="S141" s="220">
        <v>0</v>
      </c>
      <c r="T141" s="221">
        <f t="shared" si="3"/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2" t="s">
        <v>151</v>
      </c>
      <c r="AT141" s="222" t="s">
        <v>147</v>
      </c>
      <c r="AU141" s="222" t="s">
        <v>85</v>
      </c>
      <c r="AY141" s="18" t="s">
        <v>145</v>
      </c>
      <c r="BE141" s="223">
        <f t="shared" si="4"/>
        <v>0</v>
      </c>
      <c r="BF141" s="223">
        <f t="shared" si="5"/>
        <v>0</v>
      </c>
      <c r="BG141" s="223">
        <f t="shared" si="6"/>
        <v>0</v>
      </c>
      <c r="BH141" s="223">
        <f t="shared" si="7"/>
        <v>0</v>
      </c>
      <c r="BI141" s="223">
        <f t="shared" si="8"/>
        <v>0</v>
      </c>
      <c r="BJ141" s="18" t="s">
        <v>85</v>
      </c>
      <c r="BK141" s="223">
        <f t="shared" si="9"/>
        <v>0</v>
      </c>
      <c r="BL141" s="18" t="s">
        <v>151</v>
      </c>
      <c r="BM141" s="222" t="s">
        <v>296</v>
      </c>
    </row>
    <row r="142" spans="1:65" s="2" customFormat="1" ht="14.4" customHeight="1">
      <c r="A142" s="35"/>
      <c r="B142" s="36"/>
      <c r="C142" s="210" t="s">
        <v>244</v>
      </c>
      <c r="D142" s="210" t="s">
        <v>147</v>
      </c>
      <c r="E142" s="211" t="s">
        <v>271</v>
      </c>
      <c r="F142" s="212" t="s">
        <v>934</v>
      </c>
      <c r="G142" s="213" t="s">
        <v>917</v>
      </c>
      <c r="H142" s="214">
        <v>4</v>
      </c>
      <c r="I142" s="215"/>
      <c r="J142" s="216">
        <f t="shared" si="0"/>
        <v>0</v>
      </c>
      <c r="K142" s="217"/>
      <c r="L142" s="40"/>
      <c r="M142" s="218" t="s">
        <v>1</v>
      </c>
      <c r="N142" s="219" t="s">
        <v>42</v>
      </c>
      <c r="O142" s="72"/>
      <c r="P142" s="220">
        <f t="shared" si="1"/>
        <v>0</v>
      </c>
      <c r="Q142" s="220">
        <v>0</v>
      </c>
      <c r="R142" s="220">
        <f t="shared" si="2"/>
        <v>0</v>
      </c>
      <c r="S142" s="220">
        <v>0</v>
      </c>
      <c r="T142" s="221">
        <f t="shared" si="3"/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2" t="s">
        <v>151</v>
      </c>
      <c r="AT142" s="222" t="s">
        <v>147</v>
      </c>
      <c r="AU142" s="222" t="s">
        <v>85</v>
      </c>
      <c r="AY142" s="18" t="s">
        <v>145</v>
      </c>
      <c r="BE142" s="223">
        <f t="shared" si="4"/>
        <v>0</v>
      </c>
      <c r="BF142" s="223">
        <f t="shared" si="5"/>
        <v>0</v>
      </c>
      <c r="BG142" s="223">
        <f t="shared" si="6"/>
        <v>0</v>
      </c>
      <c r="BH142" s="223">
        <f t="shared" si="7"/>
        <v>0</v>
      </c>
      <c r="BI142" s="223">
        <f t="shared" si="8"/>
        <v>0</v>
      </c>
      <c r="BJ142" s="18" t="s">
        <v>85</v>
      </c>
      <c r="BK142" s="223">
        <f t="shared" si="9"/>
        <v>0</v>
      </c>
      <c r="BL142" s="18" t="s">
        <v>151</v>
      </c>
      <c r="BM142" s="222" t="s">
        <v>309</v>
      </c>
    </row>
    <row r="143" spans="1:65" s="12" customFormat="1" ht="25.95" customHeight="1">
      <c r="B143" s="194"/>
      <c r="C143" s="195"/>
      <c r="D143" s="196" t="s">
        <v>76</v>
      </c>
      <c r="E143" s="197" t="s">
        <v>935</v>
      </c>
      <c r="F143" s="197" t="s">
        <v>936</v>
      </c>
      <c r="G143" s="195"/>
      <c r="H143" s="195"/>
      <c r="I143" s="198"/>
      <c r="J143" s="199">
        <f>BK143</f>
        <v>0</v>
      </c>
      <c r="K143" s="195"/>
      <c r="L143" s="200"/>
      <c r="M143" s="201"/>
      <c r="N143" s="202"/>
      <c r="O143" s="202"/>
      <c r="P143" s="203">
        <f>SUM(P144:P148)</f>
        <v>0</v>
      </c>
      <c r="Q143" s="202"/>
      <c r="R143" s="203">
        <f>SUM(R144:R148)</f>
        <v>0</v>
      </c>
      <c r="S143" s="202"/>
      <c r="T143" s="204">
        <f>SUM(T144:T148)</f>
        <v>0</v>
      </c>
      <c r="AR143" s="205" t="s">
        <v>85</v>
      </c>
      <c r="AT143" s="206" t="s">
        <v>76</v>
      </c>
      <c r="AU143" s="206" t="s">
        <v>77</v>
      </c>
      <c r="AY143" s="205" t="s">
        <v>145</v>
      </c>
      <c r="BK143" s="207">
        <f>SUM(BK144:BK148)</f>
        <v>0</v>
      </c>
    </row>
    <row r="144" spans="1:65" s="2" customFormat="1" ht="14.4" customHeight="1">
      <c r="A144" s="35"/>
      <c r="B144" s="36"/>
      <c r="C144" s="210" t="s">
        <v>251</v>
      </c>
      <c r="D144" s="210" t="s">
        <v>147</v>
      </c>
      <c r="E144" s="211" t="s">
        <v>937</v>
      </c>
      <c r="F144" s="212" t="s">
        <v>938</v>
      </c>
      <c r="G144" s="213" t="s">
        <v>939</v>
      </c>
      <c r="H144" s="214">
        <v>8</v>
      </c>
      <c r="I144" s="215"/>
      <c r="J144" s="216">
        <f>ROUND(I144*H144,2)</f>
        <v>0</v>
      </c>
      <c r="K144" s="217"/>
      <c r="L144" s="40"/>
      <c r="M144" s="218" t="s">
        <v>1</v>
      </c>
      <c r="N144" s="219" t="s">
        <v>42</v>
      </c>
      <c r="O144" s="72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2" t="s">
        <v>151</v>
      </c>
      <c r="AT144" s="222" t="s">
        <v>147</v>
      </c>
      <c r="AU144" s="222" t="s">
        <v>85</v>
      </c>
      <c r="AY144" s="18" t="s">
        <v>145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8" t="s">
        <v>85</v>
      </c>
      <c r="BK144" s="223">
        <f>ROUND(I144*H144,2)</f>
        <v>0</v>
      </c>
      <c r="BL144" s="18" t="s">
        <v>151</v>
      </c>
      <c r="BM144" s="222" t="s">
        <v>332</v>
      </c>
    </row>
    <row r="145" spans="1:65" s="2" customFormat="1" ht="14.4" customHeight="1">
      <c r="A145" s="35"/>
      <c r="B145" s="36"/>
      <c r="C145" s="210" t="s">
        <v>7</v>
      </c>
      <c r="D145" s="210" t="s">
        <v>147</v>
      </c>
      <c r="E145" s="211" t="s">
        <v>940</v>
      </c>
      <c r="F145" s="212" t="s">
        <v>941</v>
      </c>
      <c r="G145" s="213" t="s">
        <v>939</v>
      </c>
      <c r="H145" s="214">
        <v>4</v>
      </c>
      <c r="I145" s="215"/>
      <c r="J145" s="216">
        <f>ROUND(I145*H145,2)</f>
        <v>0</v>
      </c>
      <c r="K145" s="217"/>
      <c r="L145" s="40"/>
      <c r="M145" s="218" t="s">
        <v>1</v>
      </c>
      <c r="N145" s="219" t="s">
        <v>42</v>
      </c>
      <c r="O145" s="72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2" t="s">
        <v>151</v>
      </c>
      <c r="AT145" s="222" t="s">
        <v>147</v>
      </c>
      <c r="AU145" s="222" t="s">
        <v>85</v>
      </c>
      <c r="AY145" s="18" t="s">
        <v>145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8" t="s">
        <v>85</v>
      </c>
      <c r="BK145" s="223">
        <f>ROUND(I145*H145,2)</f>
        <v>0</v>
      </c>
      <c r="BL145" s="18" t="s">
        <v>151</v>
      </c>
      <c r="BM145" s="222" t="s">
        <v>341</v>
      </c>
    </row>
    <row r="146" spans="1:65" s="2" customFormat="1" ht="14.4" customHeight="1">
      <c r="A146" s="35"/>
      <c r="B146" s="36"/>
      <c r="C146" s="210" t="s">
        <v>261</v>
      </c>
      <c r="D146" s="210" t="s">
        <v>147</v>
      </c>
      <c r="E146" s="211" t="s">
        <v>942</v>
      </c>
      <c r="F146" s="212" t="s">
        <v>943</v>
      </c>
      <c r="G146" s="213" t="s">
        <v>939</v>
      </c>
      <c r="H146" s="214">
        <v>2</v>
      </c>
      <c r="I146" s="215"/>
      <c r="J146" s="216">
        <f>ROUND(I146*H146,2)</f>
        <v>0</v>
      </c>
      <c r="K146" s="217"/>
      <c r="L146" s="40"/>
      <c r="M146" s="218" t="s">
        <v>1</v>
      </c>
      <c r="N146" s="219" t="s">
        <v>42</v>
      </c>
      <c r="O146" s="72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2" t="s">
        <v>151</v>
      </c>
      <c r="AT146" s="222" t="s">
        <v>147</v>
      </c>
      <c r="AU146" s="222" t="s">
        <v>85</v>
      </c>
      <c r="AY146" s="18" t="s">
        <v>145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8" t="s">
        <v>85</v>
      </c>
      <c r="BK146" s="223">
        <f>ROUND(I146*H146,2)</f>
        <v>0</v>
      </c>
      <c r="BL146" s="18" t="s">
        <v>151</v>
      </c>
      <c r="BM146" s="222" t="s">
        <v>350</v>
      </c>
    </row>
    <row r="147" spans="1:65" s="2" customFormat="1" ht="14.4" customHeight="1">
      <c r="A147" s="35"/>
      <c r="B147" s="36"/>
      <c r="C147" s="210" t="s">
        <v>266</v>
      </c>
      <c r="D147" s="210" t="s">
        <v>147</v>
      </c>
      <c r="E147" s="211" t="s">
        <v>944</v>
      </c>
      <c r="F147" s="212" t="s">
        <v>945</v>
      </c>
      <c r="G147" s="213" t="s">
        <v>939</v>
      </c>
      <c r="H147" s="214">
        <v>2</v>
      </c>
      <c r="I147" s="215"/>
      <c r="J147" s="216">
        <f>ROUND(I147*H147,2)</f>
        <v>0</v>
      </c>
      <c r="K147" s="217"/>
      <c r="L147" s="40"/>
      <c r="M147" s="218" t="s">
        <v>1</v>
      </c>
      <c r="N147" s="219" t="s">
        <v>42</v>
      </c>
      <c r="O147" s="72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2" t="s">
        <v>151</v>
      </c>
      <c r="AT147" s="222" t="s">
        <v>147</v>
      </c>
      <c r="AU147" s="222" t="s">
        <v>85</v>
      </c>
      <c r="AY147" s="18" t="s">
        <v>145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8" t="s">
        <v>85</v>
      </c>
      <c r="BK147" s="223">
        <f>ROUND(I147*H147,2)</f>
        <v>0</v>
      </c>
      <c r="BL147" s="18" t="s">
        <v>151</v>
      </c>
      <c r="BM147" s="222" t="s">
        <v>375</v>
      </c>
    </row>
    <row r="148" spans="1:65" s="2" customFormat="1" ht="14.4" customHeight="1">
      <c r="A148" s="35"/>
      <c r="B148" s="36"/>
      <c r="C148" s="210" t="s">
        <v>271</v>
      </c>
      <c r="D148" s="210" t="s">
        <v>147</v>
      </c>
      <c r="E148" s="211" t="s">
        <v>946</v>
      </c>
      <c r="F148" s="212" t="s">
        <v>947</v>
      </c>
      <c r="G148" s="213" t="s">
        <v>939</v>
      </c>
      <c r="H148" s="214">
        <v>4</v>
      </c>
      <c r="I148" s="215"/>
      <c r="J148" s="216">
        <f>ROUND(I148*H148,2)</f>
        <v>0</v>
      </c>
      <c r="K148" s="217"/>
      <c r="L148" s="40"/>
      <c r="M148" s="282" t="s">
        <v>1</v>
      </c>
      <c r="N148" s="283" t="s">
        <v>42</v>
      </c>
      <c r="O148" s="284"/>
      <c r="P148" s="285">
        <f>O148*H148</f>
        <v>0</v>
      </c>
      <c r="Q148" s="285">
        <v>0</v>
      </c>
      <c r="R148" s="285">
        <f>Q148*H148</f>
        <v>0</v>
      </c>
      <c r="S148" s="285">
        <v>0</v>
      </c>
      <c r="T148" s="286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2" t="s">
        <v>151</v>
      </c>
      <c r="AT148" s="222" t="s">
        <v>147</v>
      </c>
      <c r="AU148" s="222" t="s">
        <v>85</v>
      </c>
      <c r="AY148" s="18" t="s">
        <v>145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8" t="s">
        <v>85</v>
      </c>
      <c r="BK148" s="223">
        <f>ROUND(I148*H148,2)</f>
        <v>0</v>
      </c>
      <c r="BL148" s="18" t="s">
        <v>151</v>
      </c>
      <c r="BM148" s="222" t="s">
        <v>383</v>
      </c>
    </row>
    <row r="149" spans="1:65" s="2" customFormat="1" ht="6.9" customHeight="1">
      <c r="A149" s="35"/>
      <c r="B149" s="55"/>
      <c r="C149" s="56"/>
      <c r="D149" s="56"/>
      <c r="E149" s="56"/>
      <c r="F149" s="56"/>
      <c r="G149" s="56"/>
      <c r="H149" s="56"/>
      <c r="I149" s="159"/>
      <c r="J149" s="56"/>
      <c r="K149" s="56"/>
      <c r="L149" s="40"/>
      <c r="M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</row>
  </sheetData>
  <sheetProtection algorithmName="SHA-512" hashValue="K9kjLxgZdpUp+e0V8jq5fdwFKsRTjhJdMtKrtbIcDAAfg+YeWP3oLeq5SZdFgtJsPJus68ZLCNVjC04e2PVpIg==" saltValue="BbCmdVWf+dhWjNVnwx58rtbrMbCZ13ZebCeWIH6jSIJzESgqZlU2ea2/DQHUb8Hz4OjD+xEQl3PWHMIBmzSK0A==" spinCount="100000" sheet="1" objects="1" scenarios="1" formatColumns="0" formatRows="0" autoFilter="0"/>
  <autoFilter ref="C121:K148" xr:uid="{00000000-0009-0000-0000-000003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5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BM152"/>
  <sheetViews>
    <sheetView showGridLines="0" workbookViewId="0">
      <selection activeCell="K5" sqref="K5:AO5"/>
    </sheetView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50" style="1" customWidth="1"/>
    <col min="7" max="7" width="6" style="1" customWidth="1"/>
    <col min="8" max="8" width="11.85546875" style="1" customWidth="1"/>
    <col min="9" max="9" width="17.28515625" style="116" customWidth="1"/>
    <col min="10" max="10" width="21.28515625" style="1" customWidth="1"/>
    <col min="11" max="11" width="17.28515625" style="1" hidden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16"/>
      <c r="L2" s="331"/>
      <c r="M2" s="331"/>
      <c r="N2" s="331"/>
      <c r="O2" s="331"/>
      <c r="P2" s="331"/>
      <c r="Q2" s="331"/>
      <c r="R2" s="331"/>
      <c r="S2" s="331"/>
      <c r="T2" s="331"/>
      <c r="U2" s="331"/>
      <c r="V2" s="331"/>
      <c r="AT2" s="18" t="s">
        <v>100</v>
      </c>
    </row>
    <row r="3" spans="1:46" s="1" customFormat="1" ht="6.9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21"/>
      <c r="AT3" s="18" t="s">
        <v>87</v>
      </c>
    </row>
    <row r="4" spans="1:46" s="1" customFormat="1" ht="24.9" customHeight="1">
      <c r="B4" s="21"/>
      <c r="D4" s="120" t="s">
        <v>104</v>
      </c>
      <c r="I4" s="116"/>
      <c r="L4" s="21"/>
      <c r="M4" s="121" t="s">
        <v>10</v>
      </c>
      <c r="AT4" s="18" t="s">
        <v>4</v>
      </c>
    </row>
    <row r="5" spans="1:46" s="1" customFormat="1" ht="6.9" customHeight="1">
      <c r="B5" s="21"/>
      <c r="I5" s="116"/>
      <c r="L5" s="21"/>
    </row>
    <row r="6" spans="1:46" s="1" customFormat="1" ht="12" customHeight="1">
      <c r="B6" s="21"/>
      <c r="D6" s="122" t="s">
        <v>16</v>
      </c>
      <c r="I6" s="116"/>
      <c r="L6" s="21"/>
    </row>
    <row r="7" spans="1:46" s="1" customFormat="1" ht="24" customHeight="1">
      <c r="B7" s="21"/>
      <c r="E7" s="332" t="str">
        <f>'Rekapitulace stavby'!K6</f>
        <v>Areál autobusy Hranečník - Hala I - Rekonstrukce sprchových koutů a kanalizace</v>
      </c>
      <c r="F7" s="333"/>
      <c r="G7" s="333"/>
      <c r="H7" s="333"/>
      <c r="I7" s="116"/>
      <c r="L7" s="21"/>
    </row>
    <row r="8" spans="1:46" s="1" customFormat="1" ht="12" customHeight="1">
      <c r="B8" s="21"/>
      <c r="D8" s="122" t="s">
        <v>105</v>
      </c>
      <c r="I8" s="116"/>
      <c r="L8" s="21"/>
    </row>
    <row r="9" spans="1:46" s="2" customFormat="1" ht="14.4" customHeight="1">
      <c r="A9" s="35"/>
      <c r="B9" s="40"/>
      <c r="C9" s="35"/>
      <c r="D9" s="35"/>
      <c r="E9" s="332" t="s">
        <v>702</v>
      </c>
      <c r="F9" s="335"/>
      <c r="G9" s="335"/>
      <c r="H9" s="335"/>
      <c r="I9" s="12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2" t="s">
        <v>703</v>
      </c>
      <c r="E10" s="35"/>
      <c r="F10" s="35"/>
      <c r="G10" s="35"/>
      <c r="H10" s="35"/>
      <c r="I10" s="12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4.4" customHeight="1">
      <c r="A11" s="35"/>
      <c r="B11" s="40"/>
      <c r="C11" s="35"/>
      <c r="D11" s="35"/>
      <c r="E11" s="334" t="s">
        <v>948</v>
      </c>
      <c r="F11" s="335"/>
      <c r="G11" s="335"/>
      <c r="H11" s="335"/>
      <c r="I11" s="123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0.199999999999999">
      <c r="A12" s="35"/>
      <c r="B12" s="40"/>
      <c r="C12" s="35"/>
      <c r="D12" s="35"/>
      <c r="E12" s="35"/>
      <c r="F12" s="35"/>
      <c r="G12" s="35"/>
      <c r="H12" s="35"/>
      <c r="I12" s="123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2" t="s">
        <v>18</v>
      </c>
      <c r="E13" s="35"/>
      <c r="F13" s="111" t="s">
        <v>1</v>
      </c>
      <c r="G13" s="35"/>
      <c r="H13" s="35"/>
      <c r="I13" s="124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2" t="s">
        <v>20</v>
      </c>
      <c r="E14" s="35"/>
      <c r="F14" s="111" t="s">
        <v>21</v>
      </c>
      <c r="G14" s="35"/>
      <c r="H14" s="35"/>
      <c r="I14" s="124" t="s">
        <v>22</v>
      </c>
      <c r="J14" s="125" t="str">
        <f>'Rekapitulace stavby'!AN8</f>
        <v>30. 3. 2020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8" customHeight="1">
      <c r="A15" s="35"/>
      <c r="B15" s="40"/>
      <c r="C15" s="35"/>
      <c r="D15" s="35"/>
      <c r="E15" s="35"/>
      <c r="F15" s="35"/>
      <c r="G15" s="35"/>
      <c r="H15" s="35"/>
      <c r="I15" s="123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2" t="s">
        <v>24</v>
      </c>
      <c r="E16" s="35"/>
      <c r="F16" s="35"/>
      <c r="G16" s="35"/>
      <c r="H16" s="35"/>
      <c r="I16" s="124" t="s">
        <v>25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">
        <v>26</v>
      </c>
      <c r="F17" s="35"/>
      <c r="G17" s="35"/>
      <c r="H17" s="35"/>
      <c r="I17" s="124" t="s">
        <v>27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customHeight="1">
      <c r="A18" s="35"/>
      <c r="B18" s="40"/>
      <c r="C18" s="35"/>
      <c r="D18" s="35"/>
      <c r="E18" s="35"/>
      <c r="F18" s="35"/>
      <c r="G18" s="35"/>
      <c r="H18" s="35"/>
      <c r="I18" s="123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2" t="s">
        <v>28</v>
      </c>
      <c r="E19" s="35"/>
      <c r="F19" s="35"/>
      <c r="G19" s="35"/>
      <c r="H19" s="35"/>
      <c r="I19" s="124" t="s">
        <v>25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36" t="str">
        <f>'Rekapitulace stavby'!E14</f>
        <v>Vyplň údaj</v>
      </c>
      <c r="F20" s="337"/>
      <c r="G20" s="337"/>
      <c r="H20" s="337"/>
      <c r="I20" s="124" t="s">
        <v>27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customHeight="1">
      <c r="A21" s="35"/>
      <c r="B21" s="40"/>
      <c r="C21" s="35"/>
      <c r="D21" s="35"/>
      <c r="E21" s="35"/>
      <c r="F21" s="35"/>
      <c r="G21" s="35"/>
      <c r="H21" s="35"/>
      <c r="I21" s="123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2" t="s">
        <v>30</v>
      </c>
      <c r="E22" s="35"/>
      <c r="F22" s="35"/>
      <c r="G22" s="35"/>
      <c r="H22" s="35"/>
      <c r="I22" s="124" t="s">
        <v>25</v>
      </c>
      <c r="J22" s="111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">
        <v>31</v>
      </c>
      <c r="F23" s="35"/>
      <c r="G23" s="35"/>
      <c r="H23" s="35"/>
      <c r="I23" s="124" t="s">
        <v>27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customHeight="1">
      <c r="A24" s="35"/>
      <c r="B24" s="40"/>
      <c r="C24" s="35"/>
      <c r="D24" s="35"/>
      <c r="E24" s="35"/>
      <c r="F24" s="35"/>
      <c r="G24" s="35"/>
      <c r="H24" s="35"/>
      <c r="I24" s="123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2" t="s">
        <v>33</v>
      </c>
      <c r="E25" s="35"/>
      <c r="F25" s="35"/>
      <c r="G25" s="35"/>
      <c r="H25" s="35"/>
      <c r="I25" s="124" t="s">
        <v>25</v>
      </c>
      <c r="J25" s="111" t="str">
        <f>IF('Rekapitulace stavby'!AN19="","",'Rekapitulace stavby'!AN19)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tr">
        <f>IF('Rekapitulace stavby'!E20="","",'Rekapitulace stavby'!E20)</f>
        <v xml:space="preserve"> </v>
      </c>
      <c r="F26" s="35"/>
      <c r="G26" s="35"/>
      <c r="H26" s="35"/>
      <c r="I26" s="124" t="s">
        <v>27</v>
      </c>
      <c r="J26" s="111" t="str">
        <f>IF('Rekapitulace stavby'!AN20="","",'Rekapitulace stavby'!AN20)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customHeight="1">
      <c r="A27" s="35"/>
      <c r="B27" s="40"/>
      <c r="C27" s="35"/>
      <c r="D27" s="35"/>
      <c r="E27" s="35"/>
      <c r="F27" s="35"/>
      <c r="G27" s="35"/>
      <c r="H27" s="35"/>
      <c r="I27" s="123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2" t="s">
        <v>35</v>
      </c>
      <c r="E28" s="35"/>
      <c r="F28" s="35"/>
      <c r="G28" s="35"/>
      <c r="H28" s="35"/>
      <c r="I28" s="12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4.4" customHeight="1">
      <c r="A29" s="126"/>
      <c r="B29" s="127"/>
      <c r="C29" s="126"/>
      <c r="D29" s="126"/>
      <c r="E29" s="338" t="s">
        <v>949</v>
      </c>
      <c r="F29" s="338"/>
      <c r="G29" s="338"/>
      <c r="H29" s="338"/>
      <c r="I29" s="128"/>
      <c r="J29" s="126"/>
      <c r="K29" s="126"/>
      <c r="L29" s="129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pans="1:31" s="2" customFormat="1" ht="6.9" customHeight="1">
      <c r="A30" s="35"/>
      <c r="B30" s="40"/>
      <c r="C30" s="35"/>
      <c r="D30" s="35"/>
      <c r="E30" s="35"/>
      <c r="F30" s="35"/>
      <c r="G30" s="35"/>
      <c r="H30" s="35"/>
      <c r="I30" s="123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30"/>
      <c r="E31" s="130"/>
      <c r="F31" s="130"/>
      <c r="G31" s="130"/>
      <c r="H31" s="130"/>
      <c r="I31" s="131"/>
      <c r="J31" s="130"/>
      <c r="K31" s="13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32" t="s">
        <v>37</v>
      </c>
      <c r="E32" s="35"/>
      <c r="F32" s="35"/>
      <c r="G32" s="35"/>
      <c r="H32" s="35"/>
      <c r="I32" s="123"/>
      <c r="J32" s="133">
        <f>ROUND(J126,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customHeight="1">
      <c r="A33" s="35"/>
      <c r="B33" s="40"/>
      <c r="C33" s="35"/>
      <c r="D33" s="130"/>
      <c r="E33" s="130"/>
      <c r="F33" s="130"/>
      <c r="G33" s="130"/>
      <c r="H33" s="130"/>
      <c r="I33" s="131"/>
      <c r="J33" s="130"/>
      <c r="K33" s="130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34" t="s">
        <v>39</v>
      </c>
      <c r="G34" s="35"/>
      <c r="H34" s="35"/>
      <c r="I34" s="135" t="s">
        <v>38</v>
      </c>
      <c r="J34" s="134" t="s">
        <v>40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36" t="s">
        <v>41</v>
      </c>
      <c r="E35" s="122" t="s">
        <v>42</v>
      </c>
      <c r="F35" s="137">
        <f>ROUND((SUM(BE126:BE151)),  2)</f>
        <v>0</v>
      </c>
      <c r="G35" s="35"/>
      <c r="H35" s="35"/>
      <c r="I35" s="138">
        <v>0.21</v>
      </c>
      <c r="J35" s="137">
        <f>ROUND(((SUM(BE126:BE151))*I35),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22" t="s">
        <v>43</v>
      </c>
      <c r="F36" s="137">
        <f>ROUND((SUM(BF126:BF151)),  2)</f>
        <v>0</v>
      </c>
      <c r="G36" s="35"/>
      <c r="H36" s="35"/>
      <c r="I36" s="138">
        <v>0.15</v>
      </c>
      <c r="J36" s="137">
        <f>ROUND(((SUM(BF126:BF151))*I36),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2" t="s">
        <v>44</v>
      </c>
      <c r="F37" s="137">
        <f>ROUND((SUM(BG126:BG151)),  2)</f>
        <v>0</v>
      </c>
      <c r="G37" s="35"/>
      <c r="H37" s="35"/>
      <c r="I37" s="138">
        <v>0.21</v>
      </c>
      <c r="J37" s="137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22" t="s">
        <v>45</v>
      </c>
      <c r="F38" s="137">
        <f>ROUND((SUM(BH126:BH151)),  2)</f>
        <v>0</v>
      </c>
      <c r="G38" s="35"/>
      <c r="H38" s="35"/>
      <c r="I38" s="138">
        <v>0.15</v>
      </c>
      <c r="J38" s="137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22" t="s">
        <v>46</v>
      </c>
      <c r="F39" s="137">
        <f>ROUND((SUM(BI126:BI151)),  2)</f>
        <v>0</v>
      </c>
      <c r="G39" s="35"/>
      <c r="H39" s="35"/>
      <c r="I39" s="138">
        <v>0</v>
      </c>
      <c r="J39" s="137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customHeight="1">
      <c r="A40" s="35"/>
      <c r="B40" s="40"/>
      <c r="C40" s="35"/>
      <c r="D40" s="35"/>
      <c r="E40" s="35"/>
      <c r="F40" s="35"/>
      <c r="G40" s="35"/>
      <c r="H40" s="35"/>
      <c r="I40" s="12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9"/>
      <c r="D41" s="140" t="s">
        <v>47</v>
      </c>
      <c r="E41" s="141"/>
      <c r="F41" s="141"/>
      <c r="G41" s="142" t="s">
        <v>48</v>
      </c>
      <c r="H41" s="143" t="s">
        <v>49</v>
      </c>
      <c r="I41" s="144"/>
      <c r="J41" s="145">
        <f>SUM(J32:J39)</f>
        <v>0</v>
      </c>
      <c r="K41" s="146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40"/>
      <c r="C42" s="35"/>
      <c r="D42" s="35"/>
      <c r="E42" s="35"/>
      <c r="F42" s="35"/>
      <c r="G42" s="35"/>
      <c r="H42" s="35"/>
      <c r="I42" s="123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" customHeight="1">
      <c r="B43" s="21"/>
      <c r="I43" s="116"/>
      <c r="L43" s="21"/>
    </row>
    <row r="44" spans="1:31" s="1" customFormat="1" ht="14.4" customHeight="1">
      <c r="B44" s="21"/>
      <c r="I44" s="116"/>
      <c r="L44" s="21"/>
    </row>
    <row r="45" spans="1:31" s="1" customFormat="1" ht="14.4" customHeight="1">
      <c r="B45" s="21"/>
      <c r="I45" s="116"/>
      <c r="L45" s="21"/>
    </row>
    <row r="46" spans="1:31" s="1" customFormat="1" ht="14.4" customHeight="1">
      <c r="B46" s="21"/>
      <c r="I46" s="116"/>
      <c r="L46" s="21"/>
    </row>
    <row r="47" spans="1:31" s="1" customFormat="1" ht="14.4" customHeight="1">
      <c r="B47" s="21"/>
      <c r="I47" s="116"/>
      <c r="L47" s="21"/>
    </row>
    <row r="48" spans="1:31" s="1" customFormat="1" ht="14.4" customHeight="1">
      <c r="B48" s="21"/>
      <c r="I48" s="116"/>
      <c r="L48" s="21"/>
    </row>
    <row r="49" spans="1:31" s="1" customFormat="1" ht="14.4" customHeight="1">
      <c r="B49" s="21"/>
      <c r="I49" s="116"/>
      <c r="L49" s="21"/>
    </row>
    <row r="50" spans="1:31" s="2" customFormat="1" ht="14.4" customHeight="1">
      <c r="B50" s="52"/>
      <c r="D50" s="147" t="s">
        <v>50</v>
      </c>
      <c r="E50" s="148"/>
      <c r="F50" s="148"/>
      <c r="G50" s="147" t="s">
        <v>51</v>
      </c>
      <c r="H50" s="148"/>
      <c r="I50" s="149"/>
      <c r="J50" s="148"/>
      <c r="K50" s="148"/>
      <c r="L50" s="52"/>
    </row>
    <row r="51" spans="1:31" ht="10.199999999999999">
      <c r="B51" s="21"/>
      <c r="L51" s="21"/>
    </row>
    <row r="52" spans="1:31" ht="10.199999999999999">
      <c r="B52" s="21"/>
      <c r="L52" s="21"/>
    </row>
    <row r="53" spans="1:31" ht="10.199999999999999">
      <c r="B53" s="21"/>
      <c r="L53" s="21"/>
    </row>
    <row r="54" spans="1:31" ht="10.199999999999999">
      <c r="B54" s="21"/>
      <c r="L54" s="21"/>
    </row>
    <row r="55" spans="1:31" ht="10.199999999999999">
      <c r="B55" s="21"/>
      <c r="L55" s="21"/>
    </row>
    <row r="56" spans="1:31" ht="10.199999999999999">
      <c r="B56" s="21"/>
      <c r="L56" s="21"/>
    </row>
    <row r="57" spans="1:31" ht="10.199999999999999">
      <c r="B57" s="21"/>
      <c r="L57" s="21"/>
    </row>
    <row r="58" spans="1:31" ht="10.199999999999999">
      <c r="B58" s="21"/>
      <c r="L58" s="21"/>
    </row>
    <row r="59" spans="1:31" ht="10.199999999999999">
      <c r="B59" s="21"/>
      <c r="L59" s="21"/>
    </row>
    <row r="60" spans="1:31" ht="10.199999999999999">
      <c r="B60" s="21"/>
      <c r="L60" s="21"/>
    </row>
    <row r="61" spans="1:31" s="2" customFormat="1" ht="13.2">
      <c r="A61" s="35"/>
      <c r="B61" s="40"/>
      <c r="C61" s="35"/>
      <c r="D61" s="150" t="s">
        <v>52</v>
      </c>
      <c r="E61" s="151"/>
      <c r="F61" s="152" t="s">
        <v>53</v>
      </c>
      <c r="G61" s="150" t="s">
        <v>52</v>
      </c>
      <c r="H61" s="151"/>
      <c r="I61" s="153"/>
      <c r="J61" s="154" t="s">
        <v>53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.199999999999999">
      <c r="B62" s="21"/>
      <c r="L62" s="21"/>
    </row>
    <row r="63" spans="1:31" ht="10.199999999999999">
      <c r="B63" s="21"/>
      <c r="L63" s="21"/>
    </row>
    <row r="64" spans="1:31" ht="10.199999999999999">
      <c r="B64" s="21"/>
      <c r="L64" s="21"/>
    </row>
    <row r="65" spans="1:31" s="2" customFormat="1" ht="13.2">
      <c r="A65" s="35"/>
      <c r="B65" s="40"/>
      <c r="C65" s="35"/>
      <c r="D65" s="147" t="s">
        <v>54</v>
      </c>
      <c r="E65" s="155"/>
      <c r="F65" s="155"/>
      <c r="G65" s="147" t="s">
        <v>55</v>
      </c>
      <c r="H65" s="155"/>
      <c r="I65" s="156"/>
      <c r="J65" s="155"/>
      <c r="K65" s="15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.199999999999999">
      <c r="B66" s="21"/>
      <c r="L66" s="21"/>
    </row>
    <row r="67" spans="1:31" ht="10.199999999999999">
      <c r="B67" s="21"/>
      <c r="L67" s="21"/>
    </row>
    <row r="68" spans="1:31" ht="10.199999999999999">
      <c r="B68" s="21"/>
      <c r="L68" s="21"/>
    </row>
    <row r="69" spans="1:31" ht="10.199999999999999">
      <c r="B69" s="21"/>
      <c r="L69" s="21"/>
    </row>
    <row r="70" spans="1:31" ht="10.199999999999999">
      <c r="B70" s="21"/>
      <c r="L70" s="21"/>
    </row>
    <row r="71" spans="1:31" ht="10.199999999999999">
      <c r="B71" s="21"/>
      <c r="L71" s="21"/>
    </row>
    <row r="72" spans="1:31" ht="10.199999999999999">
      <c r="B72" s="21"/>
      <c r="L72" s="21"/>
    </row>
    <row r="73" spans="1:31" ht="10.199999999999999">
      <c r="B73" s="21"/>
      <c r="L73" s="21"/>
    </row>
    <row r="74" spans="1:31" ht="10.199999999999999">
      <c r="B74" s="21"/>
      <c r="L74" s="21"/>
    </row>
    <row r="75" spans="1:31" ht="10.199999999999999">
      <c r="B75" s="21"/>
      <c r="L75" s="21"/>
    </row>
    <row r="76" spans="1:31" s="2" customFormat="1" ht="13.2">
      <c r="A76" s="35"/>
      <c r="B76" s="40"/>
      <c r="C76" s="35"/>
      <c r="D76" s="150" t="s">
        <v>52</v>
      </c>
      <c r="E76" s="151"/>
      <c r="F76" s="152" t="s">
        <v>53</v>
      </c>
      <c r="G76" s="150" t="s">
        <v>52</v>
      </c>
      <c r="H76" s="151"/>
      <c r="I76" s="153"/>
      <c r="J76" s="154" t="s">
        <v>53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57"/>
      <c r="C77" s="158"/>
      <c r="D77" s="158"/>
      <c r="E77" s="158"/>
      <c r="F77" s="158"/>
      <c r="G77" s="158"/>
      <c r="H77" s="158"/>
      <c r="I77" s="159"/>
      <c r="J77" s="158"/>
      <c r="K77" s="1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" customHeight="1">
      <c r="A81" s="35"/>
      <c r="B81" s="160"/>
      <c r="C81" s="161"/>
      <c r="D81" s="161"/>
      <c r="E81" s="161"/>
      <c r="F81" s="161"/>
      <c r="G81" s="161"/>
      <c r="H81" s="161"/>
      <c r="I81" s="162"/>
      <c r="J81" s="161"/>
      <c r="K81" s="161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" customHeight="1">
      <c r="A82" s="35"/>
      <c r="B82" s="36"/>
      <c r="C82" s="24" t="s">
        <v>108</v>
      </c>
      <c r="D82" s="37"/>
      <c r="E82" s="37"/>
      <c r="F82" s="37"/>
      <c r="G82" s="37"/>
      <c r="H82" s="37"/>
      <c r="I82" s="12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12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2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24" customHeight="1">
      <c r="A85" s="35"/>
      <c r="B85" s="36"/>
      <c r="C85" s="37"/>
      <c r="D85" s="37"/>
      <c r="E85" s="339" t="str">
        <f>E7</f>
        <v>Areál autobusy Hranečník - Hala I - Rekonstrukce sprchových koutů a kanalizace</v>
      </c>
      <c r="F85" s="340"/>
      <c r="G85" s="340"/>
      <c r="H85" s="340"/>
      <c r="I85" s="12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105</v>
      </c>
      <c r="D86" s="23"/>
      <c r="E86" s="23"/>
      <c r="F86" s="23"/>
      <c r="G86" s="23"/>
      <c r="H86" s="23"/>
      <c r="I86" s="116"/>
      <c r="J86" s="23"/>
      <c r="K86" s="23"/>
      <c r="L86" s="21"/>
    </row>
    <row r="87" spans="1:31" s="2" customFormat="1" ht="14.4" customHeight="1">
      <c r="A87" s="35"/>
      <c r="B87" s="36"/>
      <c r="C87" s="37"/>
      <c r="D87" s="37"/>
      <c r="E87" s="339" t="s">
        <v>702</v>
      </c>
      <c r="F87" s="341"/>
      <c r="G87" s="341"/>
      <c r="H87" s="341"/>
      <c r="I87" s="12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703</v>
      </c>
      <c r="D88" s="37"/>
      <c r="E88" s="37"/>
      <c r="F88" s="37"/>
      <c r="G88" s="37"/>
      <c r="H88" s="37"/>
      <c r="I88" s="12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4.4" customHeight="1">
      <c r="A89" s="35"/>
      <c r="B89" s="36"/>
      <c r="C89" s="37"/>
      <c r="D89" s="37"/>
      <c r="E89" s="287" t="str">
        <f>E11</f>
        <v>D.1.4.3 - Vytápění</v>
      </c>
      <c r="F89" s="341"/>
      <c r="G89" s="341"/>
      <c r="H89" s="341"/>
      <c r="I89" s="123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12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>Ostrava - Hranečník</v>
      </c>
      <c r="G91" s="37"/>
      <c r="H91" s="37"/>
      <c r="I91" s="124" t="s">
        <v>22</v>
      </c>
      <c r="J91" s="67" t="str">
        <f>IF(J14="","",J14)</f>
        <v>30. 3. 2020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" customHeight="1">
      <c r="A92" s="35"/>
      <c r="B92" s="36"/>
      <c r="C92" s="37"/>
      <c r="D92" s="37"/>
      <c r="E92" s="37"/>
      <c r="F92" s="37"/>
      <c r="G92" s="37"/>
      <c r="H92" s="37"/>
      <c r="I92" s="123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26.4" customHeight="1">
      <c r="A93" s="35"/>
      <c r="B93" s="36"/>
      <c r="C93" s="30" t="s">
        <v>24</v>
      </c>
      <c r="D93" s="37"/>
      <c r="E93" s="37"/>
      <c r="F93" s="28" t="str">
        <f>E17</f>
        <v>DP Ostrava</v>
      </c>
      <c r="G93" s="37"/>
      <c r="H93" s="37"/>
      <c r="I93" s="124" t="s">
        <v>30</v>
      </c>
      <c r="J93" s="33" t="str">
        <f>E23</f>
        <v>Stavební a rozvojová s.r.o.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6" customHeight="1">
      <c r="A94" s="35"/>
      <c r="B94" s="36"/>
      <c r="C94" s="30" t="s">
        <v>28</v>
      </c>
      <c r="D94" s="37"/>
      <c r="E94" s="37"/>
      <c r="F94" s="28" t="str">
        <f>IF(E20="","",E20)</f>
        <v>Vyplň údaj</v>
      </c>
      <c r="G94" s="37"/>
      <c r="H94" s="37"/>
      <c r="I94" s="124" t="s">
        <v>33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2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63" t="s">
        <v>109</v>
      </c>
      <c r="D96" s="164"/>
      <c r="E96" s="164"/>
      <c r="F96" s="164"/>
      <c r="G96" s="164"/>
      <c r="H96" s="164"/>
      <c r="I96" s="165"/>
      <c r="J96" s="166" t="s">
        <v>110</v>
      </c>
      <c r="K96" s="16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123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8" customHeight="1">
      <c r="A98" s="35"/>
      <c r="B98" s="36"/>
      <c r="C98" s="167" t="s">
        <v>111</v>
      </c>
      <c r="D98" s="37"/>
      <c r="E98" s="37"/>
      <c r="F98" s="37"/>
      <c r="G98" s="37"/>
      <c r="H98" s="37"/>
      <c r="I98" s="123"/>
      <c r="J98" s="85">
        <f>J126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112</v>
      </c>
    </row>
    <row r="99" spans="1:47" s="9" customFormat="1" ht="24.9" customHeight="1">
      <c r="B99" s="168"/>
      <c r="C99" s="169"/>
      <c r="D99" s="170" t="s">
        <v>120</v>
      </c>
      <c r="E99" s="171"/>
      <c r="F99" s="171"/>
      <c r="G99" s="171"/>
      <c r="H99" s="171"/>
      <c r="I99" s="172"/>
      <c r="J99" s="173">
        <f>J127</f>
        <v>0</v>
      </c>
      <c r="K99" s="169"/>
      <c r="L99" s="174"/>
    </row>
    <row r="100" spans="1:47" s="10" customFormat="1" ht="19.95" customHeight="1">
      <c r="B100" s="175"/>
      <c r="C100" s="105"/>
      <c r="D100" s="176" t="s">
        <v>950</v>
      </c>
      <c r="E100" s="177"/>
      <c r="F100" s="177"/>
      <c r="G100" s="177"/>
      <c r="H100" s="177"/>
      <c r="I100" s="178"/>
      <c r="J100" s="179">
        <f>J128</f>
        <v>0</v>
      </c>
      <c r="K100" s="105"/>
      <c r="L100" s="180"/>
    </row>
    <row r="101" spans="1:47" s="10" customFormat="1" ht="19.95" customHeight="1">
      <c r="B101" s="175"/>
      <c r="C101" s="105"/>
      <c r="D101" s="176" t="s">
        <v>951</v>
      </c>
      <c r="E101" s="177"/>
      <c r="F101" s="177"/>
      <c r="G101" s="177"/>
      <c r="H101" s="177"/>
      <c r="I101" s="178"/>
      <c r="J101" s="179">
        <f>J133</f>
        <v>0</v>
      </c>
      <c r="K101" s="105"/>
      <c r="L101" s="180"/>
    </row>
    <row r="102" spans="1:47" s="10" customFormat="1" ht="19.95" customHeight="1">
      <c r="B102" s="175"/>
      <c r="C102" s="105"/>
      <c r="D102" s="176" t="s">
        <v>952</v>
      </c>
      <c r="E102" s="177"/>
      <c r="F102" s="177"/>
      <c r="G102" s="177"/>
      <c r="H102" s="177"/>
      <c r="I102" s="178"/>
      <c r="J102" s="179">
        <f>J139</f>
        <v>0</v>
      </c>
      <c r="K102" s="105"/>
      <c r="L102" s="180"/>
    </row>
    <row r="103" spans="1:47" s="9" customFormat="1" ht="24.9" customHeight="1">
      <c r="B103" s="168"/>
      <c r="C103" s="169"/>
      <c r="D103" s="170" t="s">
        <v>953</v>
      </c>
      <c r="E103" s="171"/>
      <c r="F103" s="171"/>
      <c r="G103" s="171"/>
      <c r="H103" s="171"/>
      <c r="I103" s="172"/>
      <c r="J103" s="173">
        <f>J145</f>
        <v>0</v>
      </c>
      <c r="K103" s="169"/>
      <c r="L103" s="174"/>
    </row>
    <row r="104" spans="1:47" s="9" customFormat="1" ht="24.9" customHeight="1">
      <c r="B104" s="168"/>
      <c r="C104" s="169"/>
      <c r="D104" s="170" t="s">
        <v>954</v>
      </c>
      <c r="E104" s="171"/>
      <c r="F104" s="171"/>
      <c r="G104" s="171"/>
      <c r="H104" s="171"/>
      <c r="I104" s="172"/>
      <c r="J104" s="173">
        <f>J148</f>
        <v>0</v>
      </c>
      <c r="K104" s="169"/>
      <c r="L104" s="174"/>
    </row>
    <row r="105" spans="1:47" s="2" customFormat="1" ht="21.75" customHeight="1">
      <c r="A105" s="35"/>
      <c r="B105" s="36"/>
      <c r="C105" s="37"/>
      <c r="D105" s="37"/>
      <c r="E105" s="37"/>
      <c r="F105" s="37"/>
      <c r="G105" s="37"/>
      <c r="H105" s="37"/>
      <c r="I105" s="123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47" s="2" customFormat="1" ht="6.9" customHeight="1">
      <c r="A106" s="35"/>
      <c r="B106" s="55"/>
      <c r="C106" s="56"/>
      <c r="D106" s="56"/>
      <c r="E106" s="56"/>
      <c r="F106" s="56"/>
      <c r="G106" s="56"/>
      <c r="H106" s="56"/>
      <c r="I106" s="159"/>
      <c r="J106" s="56"/>
      <c r="K106" s="56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pans="1:47" s="2" customFormat="1" ht="6.9" customHeight="1">
      <c r="A110" s="35"/>
      <c r="B110" s="57"/>
      <c r="C110" s="58"/>
      <c r="D110" s="58"/>
      <c r="E110" s="58"/>
      <c r="F110" s="58"/>
      <c r="G110" s="58"/>
      <c r="H110" s="58"/>
      <c r="I110" s="162"/>
      <c r="J110" s="58"/>
      <c r="K110" s="58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24.9" customHeight="1">
      <c r="A111" s="35"/>
      <c r="B111" s="36"/>
      <c r="C111" s="24" t="s">
        <v>130</v>
      </c>
      <c r="D111" s="37"/>
      <c r="E111" s="37"/>
      <c r="F111" s="37"/>
      <c r="G111" s="37"/>
      <c r="H111" s="37"/>
      <c r="I111" s="123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6.9" customHeight="1">
      <c r="A112" s="35"/>
      <c r="B112" s="36"/>
      <c r="C112" s="37"/>
      <c r="D112" s="37"/>
      <c r="E112" s="37"/>
      <c r="F112" s="37"/>
      <c r="G112" s="37"/>
      <c r="H112" s="37"/>
      <c r="I112" s="123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3" s="2" customFormat="1" ht="12" customHeight="1">
      <c r="A113" s="35"/>
      <c r="B113" s="36"/>
      <c r="C113" s="30" t="s">
        <v>16</v>
      </c>
      <c r="D113" s="37"/>
      <c r="E113" s="37"/>
      <c r="F113" s="37"/>
      <c r="G113" s="37"/>
      <c r="H113" s="37"/>
      <c r="I113" s="123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24" customHeight="1">
      <c r="A114" s="35"/>
      <c r="B114" s="36"/>
      <c r="C114" s="37"/>
      <c r="D114" s="37"/>
      <c r="E114" s="339" t="str">
        <f>E7</f>
        <v>Areál autobusy Hranečník - Hala I - Rekonstrukce sprchových koutů a kanalizace</v>
      </c>
      <c r="F114" s="340"/>
      <c r="G114" s="340"/>
      <c r="H114" s="340"/>
      <c r="I114" s="123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1" customFormat="1" ht="12" customHeight="1">
      <c r="B115" s="22"/>
      <c r="C115" s="30" t="s">
        <v>105</v>
      </c>
      <c r="D115" s="23"/>
      <c r="E115" s="23"/>
      <c r="F115" s="23"/>
      <c r="G115" s="23"/>
      <c r="H115" s="23"/>
      <c r="I115" s="116"/>
      <c r="J115" s="23"/>
      <c r="K115" s="23"/>
      <c r="L115" s="21"/>
    </row>
    <row r="116" spans="1:63" s="2" customFormat="1" ht="14.4" customHeight="1">
      <c r="A116" s="35"/>
      <c r="B116" s="36"/>
      <c r="C116" s="37"/>
      <c r="D116" s="37"/>
      <c r="E116" s="339" t="s">
        <v>702</v>
      </c>
      <c r="F116" s="341"/>
      <c r="G116" s="341"/>
      <c r="H116" s="341"/>
      <c r="I116" s="123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" customHeight="1">
      <c r="A117" s="35"/>
      <c r="B117" s="36"/>
      <c r="C117" s="30" t="s">
        <v>703</v>
      </c>
      <c r="D117" s="37"/>
      <c r="E117" s="37"/>
      <c r="F117" s="37"/>
      <c r="G117" s="37"/>
      <c r="H117" s="37"/>
      <c r="I117" s="123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4.4" customHeight="1">
      <c r="A118" s="35"/>
      <c r="B118" s="36"/>
      <c r="C118" s="37"/>
      <c r="D118" s="37"/>
      <c r="E118" s="287" t="str">
        <f>E11</f>
        <v>D.1.4.3 - Vytápění</v>
      </c>
      <c r="F118" s="341"/>
      <c r="G118" s="341"/>
      <c r="H118" s="341"/>
      <c r="I118" s="123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6.9" customHeight="1">
      <c r="A119" s="35"/>
      <c r="B119" s="36"/>
      <c r="C119" s="37"/>
      <c r="D119" s="37"/>
      <c r="E119" s="37"/>
      <c r="F119" s="37"/>
      <c r="G119" s="37"/>
      <c r="H119" s="37"/>
      <c r="I119" s="123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2" customHeight="1">
      <c r="A120" s="35"/>
      <c r="B120" s="36"/>
      <c r="C120" s="30" t="s">
        <v>20</v>
      </c>
      <c r="D120" s="37"/>
      <c r="E120" s="37"/>
      <c r="F120" s="28" t="str">
        <f>F14</f>
        <v>Ostrava - Hranečník</v>
      </c>
      <c r="G120" s="37"/>
      <c r="H120" s="37"/>
      <c r="I120" s="124" t="s">
        <v>22</v>
      </c>
      <c r="J120" s="67" t="str">
        <f>IF(J14="","",J14)</f>
        <v>30. 3. 2020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" customHeight="1">
      <c r="A121" s="35"/>
      <c r="B121" s="36"/>
      <c r="C121" s="37"/>
      <c r="D121" s="37"/>
      <c r="E121" s="37"/>
      <c r="F121" s="37"/>
      <c r="G121" s="37"/>
      <c r="H121" s="37"/>
      <c r="I121" s="123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26.4" customHeight="1">
      <c r="A122" s="35"/>
      <c r="B122" s="36"/>
      <c r="C122" s="30" t="s">
        <v>24</v>
      </c>
      <c r="D122" s="37"/>
      <c r="E122" s="37"/>
      <c r="F122" s="28" t="str">
        <f>E17</f>
        <v>DP Ostrava</v>
      </c>
      <c r="G122" s="37"/>
      <c r="H122" s="37"/>
      <c r="I122" s="124" t="s">
        <v>30</v>
      </c>
      <c r="J122" s="33" t="str">
        <f>E23</f>
        <v>Stavební a rozvojová s.r.o.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15.6" customHeight="1">
      <c r="A123" s="35"/>
      <c r="B123" s="36"/>
      <c r="C123" s="30" t="s">
        <v>28</v>
      </c>
      <c r="D123" s="37"/>
      <c r="E123" s="37"/>
      <c r="F123" s="28" t="str">
        <f>IF(E20="","",E20)</f>
        <v>Vyplň údaj</v>
      </c>
      <c r="G123" s="37"/>
      <c r="H123" s="37"/>
      <c r="I123" s="124" t="s">
        <v>33</v>
      </c>
      <c r="J123" s="33" t="str">
        <f>E26</f>
        <v xml:space="preserve"> 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0.35" customHeight="1">
      <c r="A124" s="35"/>
      <c r="B124" s="36"/>
      <c r="C124" s="37"/>
      <c r="D124" s="37"/>
      <c r="E124" s="37"/>
      <c r="F124" s="37"/>
      <c r="G124" s="37"/>
      <c r="H124" s="37"/>
      <c r="I124" s="123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11" customFormat="1" ht="29.25" customHeight="1">
      <c r="A125" s="181"/>
      <c r="B125" s="182"/>
      <c r="C125" s="183" t="s">
        <v>131</v>
      </c>
      <c r="D125" s="184" t="s">
        <v>62</v>
      </c>
      <c r="E125" s="184" t="s">
        <v>58</v>
      </c>
      <c r="F125" s="184" t="s">
        <v>59</v>
      </c>
      <c r="G125" s="184" t="s">
        <v>132</v>
      </c>
      <c r="H125" s="184" t="s">
        <v>133</v>
      </c>
      <c r="I125" s="185" t="s">
        <v>134</v>
      </c>
      <c r="J125" s="186" t="s">
        <v>110</v>
      </c>
      <c r="K125" s="187" t="s">
        <v>135</v>
      </c>
      <c r="L125" s="188"/>
      <c r="M125" s="76" t="s">
        <v>1</v>
      </c>
      <c r="N125" s="77" t="s">
        <v>41</v>
      </c>
      <c r="O125" s="77" t="s">
        <v>136</v>
      </c>
      <c r="P125" s="77" t="s">
        <v>137</v>
      </c>
      <c r="Q125" s="77" t="s">
        <v>138</v>
      </c>
      <c r="R125" s="77" t="s">
        <v>139</v>
      </c>
      <c r="S125" s="77" t="s">
        <v>140</v>
      </c>
      <c r="T125" s="78" t="s">
        <v>141</v>
      </c>
      <c r="U125" s="181"/>
      <c r="V125" s="181"/>
      <c r="W125" s="181"/>
      <c r="X125" s="181"/>
      <c r="Y125" s="181"/>
      <c r="Z125" s="181"/>
      <c r="AA125" s="181"/>
      <c r="AB125" s="181"/>
      <c r="AC125" s="181"/>
      <c r="AD125" s="181"/>
      <c r="AE125" s="181"/>
    </row>
    <row r="126" spans="1:63" s="2" customFormat="1" ht="22.8" customHeight="1">
      <c r="A126" s="35"/>
      <c r="B126" s="36"/>
      <c r="C126" s="83" t="s">
        <v>142</v>
      </c>
      <c r="D126" s="37"/>
      <c r="E126" s="37"/>
      <c r="F126" s="37"/>
      <c r="G126" s="37"/>
      <c r="H126" s="37"/>
      <c r="I126" s="123"/>
      <c r="J126" s="189">
        <f>BK126</f>
        <v>0</v>
      </c>
      <c r="K126" s="37"/>
      <c r="L126" s="40"/>
      <c r="M126" s="79"/>
      <c r="N126" s="190"/>
      <c r="O126" s="80"/>
      <c r="P126" s="191">
        <f>P127+P145+P148</f>
        <v>0</v>
      </c>
      <c r="Q126" s="80"/>
      <c r="R126" s="191">
        <f>R127+R145+R148</f>
        <v>8.5470000000000004E-2</v>
      </c>
      <c r="S126" s="80"/>
      <c r="T126" s="192">
        <f>T127+T145+T148</f>
        <v>5.3749999999999999E-2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76</v>
      </c>
      <c r="AU126" s="18" t="s">
        <v>112</v>
      </c>
      <c r="BK126" s="193">
        <f>BK127+BK145+BK148</f>
        <v>0</v>
      </c>
    </row>
    <row r="127" spans="1:63" s="12" customFormat="1" ht="25.95" customHeight="1">
      <c r="B127" s="194"/>
      <c r="C127" s="195"/>
      <c r="D127" s="196" t="s">
        <v>76</v>
      </c>
      <c r="E127" s="197" t="s">
        <v>434</v>
      </c>
      <c r="F127" s="197" t="s">
        <v>435</v>
      </c>
      <c r="G127" s="195"/>
      <c r="H127" s="195"/>
      <c r="I127" s="198"/>
      <c r="J127" s="199">
        <f>BK127</f>
        <v>0</v>
      </c>
      <c r="K127" s="195"/>
      <c r="L127" s="200"/>
      <c r="M127" s="201"/>
      <c r="N127" s="202"/>
      <c r="O127" s="202"/>
      <c r="P127" s="203">
        <f>P128+P133+P139</f>
        <v>0</v>
      </c>
      <c r="Q127" s="202"/>
      <c r="R127" s="203">
        <f>R128+R133+R139</f>
        <v>8.5470000000000004E-2</v>
      </c>
      <c r="S127" s="202"/>
      <c r="T127" s="204">
        <f>T128+T133+T139</f>
        <v>5.3749999999999999E-2</v>
      </c>
      <c r="AR127" s="205" t="s">
        <v>87</v>
      </c>
      <c r="AT127" s="206" t="s">
        <v>76</v>
      </c>
      <c r="AU127" s="206" t="s">
        <v>77</v>
      </c>
      <c r="AY127" s="205" t="s">
        <v>145</v>
      </c>
      <c r="BK127" s="207">
        <f>BK128+BK133+BK139</f>
        <v>0</v>
      </c>
    </row>
    <row r="128" spans="1:63" s="12" customFormat="1" ht="22.8" customHeight="1">
      <c r="B128" s="194"/>
      <c r="C128" s="195"/>
      <c r="D128" s="196" t="s">
        <v>76</v>
      </c>
      <c r="E128" s="208" t="s">
        <v>955</v>
      </c>
      <c r="F128" s="208" t="s">
        <v>956</v>
      </c>
      <c r="G128" s="195"/>
      <c r="H128" s="195"/>
      <c r="I128" s="198"/>
      <c r="J128" s="209">
        <f>BK128</f>
        <v>0</v>
      </c>
      <c r="K128" s="195"/>
      <c r="L128" s="200"/>
      <c r="M128" s="201"/>
      <c r="N128" s="202"/>
      <c r="O128" s="202"/>
      <c r="P128" s="203">
        <f>SUM(P129:P132)</f>
        <v>0</v>
      </c>
      <c r="Q128" s="202"/>
      <c r="R128" s="203">
        <f>SUM(R129:R132)</f>
        <v>6.7800000000000004E-3</v>
      </c>
      <c r="S128" s="202"/>
      <c r="T128" s="204">
        <f>SUM(T129:T132)</f>
        <v>1.4E-2</v>
      </c>
      <c r="AR128" s="205" t="s">
        <v>87</v>
      </c>
      <c r="AT128" s="206" t="s">
        <v>76</v>
      </c>
      <c r="AU128" s="206" t="s">
        <v>85</v>
      </c>
      <c r="AY128" s="205" t="s">
        <v>145</v>
      </c>
      <c r="BK128" s="207">
        <f>SUM(BK129:BK132)</f>
        <v>0</v>
      </c>
    </row>
    <row r="129" spans="1:65" s="2" customFormat="1" ht="19.8" customHeight="1">
      <c r="A129" s="35"/>
      <c r="B129" s="36"/>
      <c r="C129" s="210" t="s">
        <v>85</v>
      </c>
      <c r="D129" s="210" t="s">
        <v>147</v>
      </c>
      <c r="E129" s="211" t="s">
        <v>957</v>
      </c>
      <c r="F129" s="212" t="s">
        <v>958</v>
      </c>
      <c r="G129" s="213" t="s">
        <v>323</v>
      </c>
      <c r="H129" s="214">
        <v>14</v>
      </c>
      <c r="I129" s="215"/>
      <c r="J129" s="216">
        <f>ROUND(I129*H129,2)</f>
        <v>0</v>
      </c>
      <c r="K129" s="217"/>
      <c r="L129" s="40"/>
      <c r="M129" s="218" t="s">
        <v>1</v>
      </c>
      <c r="N129" s="219" t="s">
        <v>42</v>
      </c>
      <c r="O129" s="72"/>
      <c r="P129" s="220">
        <f>O129*H129</f>
        <v>0</v>
      </c>
      <c r="Q129" s="220">
        <v>2.0000000000000002E-5</v>
      </c>
      <c r="R129" s="220">
        <f>Q129*H129</f>
        <v>2.8000000000000003E-4</v>
      </c>
      <c r="S129" s="220">
        <v>1E-3</v>
      </c>
      <c r="T129" s="221">
        <f>S129*H129</f>
        <v>1.4E-2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2" t="s">
        <v>227</v>
      </c>
      <c r="AT129" s="222" t="s">
        <v>147</v>
      </c>
      <c r="AU129" s="222" t="s">
        <v>87</v>
      </c>
      <c r="AY129" s="18" t="s">
        <v>145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8" t="s">
        <v>85</v>
      </c>
      <c r="BK129" s="223">
        <f>ROUND(I129*H129,2)</f>
        <v>0</v>
      </c>
      <c r="BL129" s="18" t="s">
        <v>227</v>
      </c>
      <c r="BM129" s="222" t="s">
        <v>959</v>
      </c>
    </row>
    <row r="130" spans="1:65" s="2" customFormat="1" ht="14.4" customHeight="1">
      <c r="A130" s="35"/>
      <c r="B130" s="36"/>
      <c r="C130" s="210" t="s">
        <v>87</v>
      </c>
      <c r="D130" s="210" t="s">
        <v>147</v>
      </c>
      <c r="E130" s="211" t="s">
        <v>960</v>
      </c>
      <c r="F130" s="212" t="s">
        <v>961</v>
      </c>
      <c r="G130" s="213" t="s">
        <v>323</v>
      </c>
      <c r="H130" s="214">
        <v>14</v>
      </c>
      <c r="I130" s="215"/>
      <c r="J130" s="216">
        <f>ROUND(I130*H130,2)</f>
        <v>0</v>
      </c>
      <c r="K130" s="217"/>
      <c r="L130" s="40"/>
      <c r="M130" s="218" t="s">
        <v>1</v>
      </c>
      <c r="N130" s="219" t="s">
        <v>42</v>
      </c>
      <c r="O130" s="72"/>
      <c r="P130" s="220">
        <f>O130*H130</f>
        <v>0</v>
      </c>
      <c r="Q130" s="220">
        <v>4.6000000000000001E-4</v>
      </c>
      <c r="R130" s="220">
        <f>Q130*H130</f>
        <v>6.4400000000000004E-3</v>
      </c>
      <c r="S130" s="220">
        <v>0</v>
      </c>
      <c r="T130" s="221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2" t="s">
        <v>227</v>
      </c>
      <c r="AT130" s="222" t="s">
        <v>147</v>
      </c>
      <c r="AU130" s="222" t="s">
        <v>87</v>
      </c>
      <c r="AY130" s="18" t="s">
        <v>145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8" t="s">
        <v>85</v>
      </c>
      <c r="BK130" s="223">
        <f>ROUND(I130*H130,2)</f>
        <v>0</v>
      </c>
      <c r="BL130" s="18" t="s">
        <v>227</v>
      </c>
      <c r="BM130" s="222" t="s">
        <v>962</v>
      </c>
    </row>
    <row r="131" spans="1:65" s="2" customFormat="1" ht="19.8" customHeight="1">
      <c r="A131" s="35"/>
      <c r="B131" s="36"/>
      <c r="C131" s="210" t="s">
        <v>164</v>
      </c>
      <c r="D131" s="210" t="s">
        <v>147</v>
      </c>
      <c r="E131" s="211" t="s">
        <v>963</v>
      </c>
      <c r="F131" s="212" t="s">
        <v>964</v>
      </c>
      <c r="G131" s="213" t="s">
        <v>171</v>
      </c>
      <c r="H131" s="214">
        <v>6</v>
      </c>
      <c r="I131" s="215"/>
      <c r="J131" s="216">
        <f>ROUND(I131*H131,2)</f>
        <v>0</v>
      </c>
      <c r="K131" s="217"/>
      <c r="L131" s="40"/>
      <c r="M131" s="218" t="s">
        <v>1</v>
      </c>
      <c r="N131" s="219" t="s">
        <v>42</v>
      </c>
      <c r="O131" s="72"/>
      <c r="P131" s="220">
        <f>O131*H131</f>
        <v>0</v>
      </c>
      <c r="Q131" s="220">
        <v>1.0000000000000001E-5</v>
      </c>
      <c r="R131" s="220">
        <f>Q131*H131</f>
        <v>6.0000000000000008E-5</v>
      </c>
      <c r="S131" s="220">
        <v>0</v>
      </c>
      <c r="T131" s="22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2" t="s">
        <v>227</v>
      </c>
      <c r="AT131" s="222" t="s">
        <v>147</v>
      </c>
      <c r="AU131" s="222" t="s">
        <v>87</v>
      </c>
      <c r="AY131" s="18" t="s">
        <v>145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8" t="s">
        <v>85</v>
      </c>
      <c r="BK131" s="223">
        <f>ROUND(I131*H131,2)</f>
        <v>0</v>
      </c>
      <c r="BL131" s="18" t="s">
        <v>227</v>
      </c>
      <c r="BM131" s="222" t="s">
        <v>965</v>
      </c>
    </row>
    <row r="132" spans="1:65" s="14" customFormat="1" ht="10.199999999999999">
      <c r="B132" s="235"/>
      <c r="C132" s="236"/>
      <c r="D132" s="226" t="s">
        <v>153</v>
      </c>
      <c r="E132" s="237" t="s">
        <v>1</v>
      </c>
      <c r="F132" s="238" t="s">
        <v>966</v>
      </c>
      <c r="G132" s="236"/>
      <c r="H132" s="239">
        <v>6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AT132" s="245" t="s">
        <v>153</v>
      </c>
      <c r="AU132" s="245" t="s">
        <v>87</v>
      </c>
      <c r="AV132" s="14" t="s">
        <v>87</v>
      </c>
      <c r="AW132" s="14" t="s">
        <v>32</v>
      </c>
      <c r="AX132" s="14" t="s">
        <v>85</v>
      </c>
      <c r="AY132" s="245" t="s">
        <v>145</v>
      </c>
    </row>
    <row r="133" spans="1:65" s="12" customFormat="1" ht="22.8" customHeight="1">
      <c r="B133" s="194"/>
      <c r="C133" s="195"/>
      <c r="D133" s="196" t="s">
        <v>76</v>
      </c>
      <c r="E133" s="208" t="s">
        <v>967</v>
      </c>
      <c r="F133" s="208" t="s">
        <v>968</v>
      </c>
      <c r="G133" s="195"/>
      <c r="H133" s="195"/>
      <c r="I133" s="198"/>
      <c r="J133" s="209">
        <f>BK133</f>
        <v>0</v>
      </c>
      <c r="K133" s="195"/>
      <c r="L133" s="200"/>
      <c r="M133" s="201"/>
      <c r="N133" s="202"/>
      <c r="O133" s="202"/>
      <c r="P133" s="203">
        <f>SUM(P134:P138)</f>
        <v>0</v>
      </c>
      <c r="Q133" s="202"/>
      <c r="R133" s="203">
        <f>SUM(R134:R138)</f>
        <v>3.5400000000000002E-3</v>
      </c>
      <c r="S133" s="202"/>
      <c r="T133" s="204">
        <f>SUM(T134:T138)</f>
        <v>2.7000000000000001E-3</v>
      </c>
      <c r="AR133" s="205" t="s">
        <v>87</v>
      </c>
      <c r="AT133" s="206" t="s">
        <v>76</v>
      </c>
      <c r="AU133" s="206" t="s">
        <v>85</v>
      </c>
      <c r="AY133" s="205" t="s">
        <v>145</v>
      </c>
      <c r="BK133" s="207">
        <f>SUM(BK134:BK138)</f>
        <v>0</v>
      </c>
    </row>
    <row r="134" spans="1:65" s="2" customFormat="1" ht="19.8" customHeight="1">
      <c r="A134" s="35"/>
      <c r="B134" s="36"/>
      <c r="C134" s="210" t="s">
        <v>151</v>
      </c>
      <c r="D134" s="210" t="s">
        <v>147</v>
      </c>
      <c r="E134" s="211" t="s">
        <v>969</v>
      </c>
      <c r="F134" s="212" t="s">
        <v>970</v>
      </c>
      <c r="G134" s="213" t="s">
        <v>171</v>
      </c>
      <c r="H134" s="214">
        <v>3</v>
      </c>
      <c r="I134" s="215"/>
      <c r="J134" s="216">
        <f>ROUND(I134*H134,2)</f>
        <v>0</v>
      </c>
      <c r="K134" s="217"/>
      <c r="L134" s="40"/>
      <c r="M134" s="218" t="s">
        <v>1</v>
      </c>
      <c r="N134" s="219" t="s">
        <v>42</v>
      </c>
      <c r="O134" s="72"/>
      <c r="P134" s="220">
        <f>O134*H134</f>
        <v>0</v>
      </c>
      <c r="Q134" s="220">
        <v>4.0000000000000003E-5</v>
      </c>
      <c r="R134" s="220">
        <f>Q134*H134</f>
        <v>1.2000000000000002E-4</v>
      </c>
      <c r="S134" s="220">
        <v>4.4999999999999999E-4</v>
      </c>
      <c r="T134" s="221">
        <f>S134*H134</f>
        <v>1.3500000000000001E-3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2" t="s">
        <v>227</v>
      </c>
      <c r="AT134" s="222" t="s">
        <v>147</v>
      </c>
      <c r="AU134" s="222" t="s">
        <v>87</v>
      </c>
      <c r="AY134" s="18" t="s">
        <v>145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8" t="s">
        <v>85</v>
      </c>
      <c r="BK134" s="223">
        <f>ROUND(I134*H134,2)</f>
        <v>0</v>
      </c>
      <c r="BL134" s="18" t="s">
        <v>227</v>
      </c>
      <c r="BM134" s="222" t="s">
        <v>971</v>
      </c>
    </row>
    <row r="135" spans="1:65" s="2" customFormat="1" ht="19.8" customHeight="1">
      <c r="A135" s="35"/>
      <c r="B135" s="36"/>
      <c r="C135" s="210" t="s">
        <v>173</v>
      </c>
      <c r="D135" s="210" t="s">
        <v>147</v>
      </c>
      <c r="E135" s="211" t="s">
        <v>972</v>
      </c>
      <c r="F135" s="212" t="s">
        <v>973</v>
      </c>
      <c r="G135" s="213" t="s">
        <v>171</v>
      </c>
      <c r="H135" s="214">
        <v>3</v>
      </c>
      <c r="I135" s="215"/>
      <c r="J135" s="216">
        <f>ROUND(I135*H135,2)</f>
        <v>0</v>
      </c>
      <c r="K135" s="217"/>
      <c r="L135" s="40"/>
      <c r="M135" s="218" t="s">
        <v>1</v>
      </c>
      <c r="N135" s="219" t="s">
        <v>42</v>
      </c>
      <c r="O135" s="72"/>
      <c r="P135" s="220">
        <f>O135*H135</f>
        <v>0</v>
      </c>
      <c r="Q135" s="220">
        <v>9.0000000000000006E-5</v>
      </c>
      <c r="R135" s="220">
        <f>Q135*H135</f>
        <v>2.7E-4</v>
      </c>
      <c r="S135" s="220">
        <v>4.4999999999999999E-4</v>
      </c>
      <c r="T135" s="221">
        <f>S135*H135</f>
        <v>1.3500000000000001E-3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2" t="s">
        <v>227</v>
      </c>
      <c r="AT135" s="222" t="s">
        <v>147</v>
      </c>
      <c r="AU135" s="222" t="s">
        <v>87</v>
      </c>
      <c r="AY135" s="18" t="s">
        <v>145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8" t="s">
        <v>85</v>
      </c>
      <c r="BK135" s="223">
        <f>ROUND(I135*H135,2)</f>
        <v>0</v>
      </c>
      <c r="BL135" s="18" t="s">
        <v>227</v>
      </c>
      <c r="BM135" s="222" t="s">
        <v>974</v>
      </c>
    </row>
    <row r="136" spans="1:65" s="2" customFormat="1" ht="30" customHeight="1">
      <c r="A136" s="35"/>
      <c r="B136" s="36"/>
      <c r="C136" s="210" t="s">
        <v>177</v>
      </c>
      <c r="D136" s="210" t="s">
        <v>147</v>
      </c>
      <c r="E136" s="211" t="s">
        <v>975</v>
      </c>
      <c r="F136" s="212" t="s">
        <v>976</v>
      </c>
      <c r="G136" s="213" t="s">
        <v>171</v>
      </c>
      <c r="H136" s="214">
        <v>3</v>
      </c>
      <c r="I136" s="215"/>
      <c r="J136" s="216">
        <f>ROUND(I136*H136,2)</f>
        <v>0</v>
      </c>
      <c r="K136" s="217"/>
      <c r="L136" s="40"/>
      <c r="M136" s="218" t="s">
        <v>1</v>
      </c>
      <c r="N136" s="219" t="s">
        <v>42</v>
      </c>
      <c r="O136" s="72"/>
      <c r="P136" s="220">
        <f>O136*H136</f>
        <v>0</v>
      </c>
      <c r="Q136" s="220">
        <v>2.9E-4</v>
      </c>
      <c r="R136" s="220">
        <f>Q136*H136</f>
        <v>8.7000000000000001E-4</v>
      </c>
      <c r="S136" s="220">
        <v>0</v>
      </c>
      <c r="T136" s="22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2" t="s">
        <v>227</v>
      </c>
      <c r="AT136" s="222" t="s">
        <v>147</v>
      </c>
      <c r="AU136" s="222" t="s">
        <v>87</v>
      </c>
      <c r="AY136" s="18" t="s">
        <v>145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8" t="s">
        <v>85</v>
      </c>
      <c r="BK136" s="223">
        <f>ROUND(I136*H136,2)</f>
        <v>0</v>
      </c>
      <c r="BL136" s="18" t="s">
        <v>227</v>
      </c>
      <c r="BM136" s="222" t="s">
        <v>977</v>
      </c>
    </row>
    <row r="137" spans="1:65" s="2" customFormat="1" ht="19.8" customHeight="1">
      <c r="A137" s="35"/>
      <c r="B137" s="36"/>
      <c r="C137" s="210" t="s">
        <v>181</v>
      </c>
      <c r="D137" s="210" t="s">
        <v>147</v>
      </c>
      <c r="E137" s="211" t="s">
        <v>978</v>
      </c>
      <c r="F137" s="212" t="s">
        <v>979</v>
      </c>
      <c r="G137" s="213" t="s">
        <v>171</v>
      </c>
      <c r="H137" s="214">
        <v>3</v>
      </c>
      <c r="I137" s="215"/>
      <c r="J137" s="216">
        <f>ROUND(I137*H137,2)</f>
        <v>0</v>
      </c>
      <c r="K137" s="217"/>
      <c r="L137" s="40"/>
      <c r="M137" s="218" t="s">
        <v>1</v>
      </c>
      <c r="N137" s="219" t="s">
        <v>42</v>
      </c>
      <c r="O137" s="72"/>
      <c r="P137" s="220">
        <f>O137*H137</f>
        <v>0</v>
      </c>
      <c r="Q137" s="220">
        <v>2.5999999999999998E-4</v>
      </c>
      <c r="R137" s="220">
        <f>Q137*H137</f>
        <v>7.7999999999999988E-4</v>
      </c>
      <c r="S137" s="220">
        <v>0</v>
      </c>
      <c r="T137" s="22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2" t="s">
        <v>227</v>
      </c>
      <c r="AT137" s="222" t="s">
        <v>147</v>
      </c>
      <c r="AU137" s="222" t="s">
        <v>87</v>
      </c>
      <c r="AY137" s="18" t="s">
        <v>145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8" t="s">
        <v>85</v>
      </c>
      <c r="BK137" s="223">
        <f>ROUND(I137*H137,2)</f>
        <v>0</v>
      </c>
      <c r="BL137" s="18" t="s">
        <v>227</v>
      </c>
      <c r="BM137" s="222" t="s">
        <v>980</v>
      </c>
    </row>
    <row r="138" spans="1:65" s="2" customFormat="1" ht="19.8" customHeight="1">
      <c r="A138" s="35"/>
      <c r="B138" s="36"/>
      <c r="C138" s="210" t="s">
        <v>186</v>
      </c>
      <c r="D138" s="210" t="s">
        <v>147</v>
      </c>
      <c r="E138" s="211" t="s">
        <v>981</v>
      </c>
      <c r="F138" s="212" t="s">
        <v>982</v>
      </c>
      <c r="G138" s="213" t="s">
        <v>171</v>
      </c>
      <c r="H138" s="214">
        <v>3</v>
      </c>
      <c r="I138" s="215"/>
      <c r="J138" s="216">
        <f>ROUND(I138*H138,2)</f>
        <v>0</v>
      </c>
      <c r="K138" s="217"/>
      <c r="L138" s="40"/>
      <c r="M138" s="218" t="s">
        <v>1</v>
      </c>
      <c r="N138" s="219" t="s">
        <v>42</v>
      </c>
      <c r="O138" s="72"/>
      <c r="P138" s="220">
        <f>O138*H138</f>
        <v>0</v>
      </c>
      <c r="Q138" s="220">
        <v>5.0000000000000001E-4</v>
      </c>
      <c r="R138" s="220">
        <f>Q138*H138</f>
        <v>1.5E-3</v>
      </c>
      <c r="S138" s="220">
        <v>0</v>
      </c>
      <c r="T138" s="22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2" t="s">
        <v>227</v>
      </c>
      <c r="AT138" s="222" t="s">
        <v>147</v>
      </c>
      <c r="AU138" s="222" t="s">
        <v>87</v>
      </c>
      <c r="AY138" s="18" t="s">
        <v>145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8" t="s">
        <v>85</v>
      </c>
      <c r="BK138" s="223">
        <f>ROUND(I138*H138,2)</f>
        <v>0</v>
      </c>
      <c r="BL138" s="18" t="s">
        <v>227</v>
      </c>
      <c r="BM138" s="222" t="s">
        <v>983</v>
      </c>
    </row>
    <row r="139" spans="1:65" s="12" customFormat="1" ht="22.8" customHeight="1">
      <c r="B139" s="194"/>
      <c r="C139" s="195"/>
      <c r="D139" s="196" t="s">
        <v>76</v>
      </c>
      <c r="E139" s="208" t="s">
        <v>984</v>
      </c>
      <c r="F139" s="208" t="s">
        <v>985</v>
      </c>
      <c r="G139" s="195"/>
      <c r="H139" s="195"/>
      <c r="I139" s="198"/>
      <c r="J139" s="209">
        <f>BK139</f>
        <v>0</v>
      </c>
      <c r="K139" s="195"/>
      <c r="L139" s="200"/>
      <c r="M139" s="201"/>
      <c r="N139" s="202"/>
      <c r="O139" s="202"/>
      <c r="P139" s="203">
        <f>SUM(P140:P144)</f>
        <v>0</v>
      </c>
      <c r="Q139" s="202"/>
      <c r="R139" s="203">
        <f>SUM(R140:R144)</f>
        <v>7.5150000000000008E-2</v>
      </c>
      <c r="S139" s="202"/>
      <c r="T139" s="204">
        <f>SUM(T140:T144)</f>
        <v>3.705E-2</v>
      </c>
      <c r="AR139" s="205" t="s">
        <v>87</v>
      </c>
      <c r="AT139" s="206" t="s">
        <v>76</v>
      </c>
      <c r="AU139" s="206" t="s">
        <v>85</v>
      </c>
      <c r="AY139" s="205" t="s">
        <v>145</v>
      </c>
      <c r="BK139" s="207">
        <f>SUM(BK140:BK144)</f>
        <v>0</v>
      </c>
    </row>
    <row r="140" spans="1:65" s="2" customFormat="1" ht="19.8" customHeight="1">
      <c r="A140" s="35"/>
      <c r="B140" s="36"/>
      <c r="C140" s="210" t="s">
        <v>191</v>
      </c>
      <c r="D140" s="210" t="s">
        <v>147</v>
      </c>
      <c r="E140" s="211" t="s">
        <v>986</v>
      </c>
      <c r="F140" s="212" t="s">
        <v>987</v>
      </c>
      <c r="G140" s="213" t="s">
        <v>171</v>
      </c>
      <c r="H140" s="214">
        <v>3</v>
      </c>
      <c r="I140" s="215"/>
      <c r="J140" s="216">
        <f>ROUND(I140*H140,2)</f>
        <v>0</v>
      </c>
      <c r="K140" s="217"/>
      <c r="L140" s="40"/>
      <c r="M140" s="218" t="s">
        <v>1</v>
      </c>
      <c r="N140" s="219" t="s">
        <v>42</v>
      </c>
      <c r="O140" s="72"/>
      <c r="P140" s="220">
        <f>O140*H140</f>
        <v>0</v>
      </c>
      <c r="Q140" s="220">
        <v>5.0000000000000002E-5</v>
      </c>
      <c r="R140" s="220">
        <f>Q140*H140</f>
        <v>1.5000000000000001E-4</v>
      </c>
      <c r="S140" s="220">
        <v>1.235E-2</v>
      </c>
      <c r="T140" s="221">
        <f>S140*H140</f>
        <v>3.705E-2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2" t="s">
        <v>227</v>
      </c>
      <c r="AT140" s="222" t="s">
        <v>147</v>
      </c>
      <c r="AU140" s="222" t="s">
        <v>87</v>
      </c>
      <c r="AY140" s="18" t="s">
        <v>145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8" t="s">
        <v>85</v>
      </c>
      <c r="BK140" s="223">
        <f>ROUND(I140*H140,2)</f>
        <v>0</v>
      </c>
      <c r="BL140" s="18" t="s">
        <v>227</v>
      </c>
      <c r="BM140" s="222" t="s">
        <v>988</v>
      </c>
    </row>
    <row r="141" spans="1:65" s="2" customFormat="1" ht="19.8" customHeight="1">
      <c r="A141" s="35"/>
      <c r="B141" s="36"/>
      <c r="C141" s="210" t="s">
        <v>201</v>
      </c>
      <c r="D141" s="210" t="s">
        <v>147</v>
      </c>
      <c r="E141" s="211" t="s">
        <v>989</v>
      </c>
      <c r="F141" s="212" t="s">
        <v>990</v>
      </c>
      <c r="G141" s="213" t="s">
        <v>171</v>
      </c>
      <c r="H141" s="214">
        <v>3</v>
      </c>
      <c r="I141" s="215"/>
      <c r="J141" s="216">
        <f>ROUND(I141*H141,2)</f>
        <v>0</v>
      </c>
      <c r="K141" s="217"/>
      <c r="L141" s="40"/>
      <c r="M141" s="218" t="s">
        <v>1</v>
      </c>
      <c r="N141" s="219" t="s">
        <v>42</v>
      </c>
      <c r="O141" s="72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2" t="s">
        <v>227</v>
      </c>
      <c r="AT141" s="222" t="s">
        <v>147</v>
      </c>
      <c r="AU141" s="222" t="s">
        <v>87</v>
      </c>
      <c r="AY141" s="18" t="s">
        <v>145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8" t="s">
        <v>85</v>
      </c>
      <c r="BK141" s="223">
        <f>ROUND(I141*H141,2)</f>
        <v>0</v>
      </c>
      <c r="BL141" s="18" t="s">
        <v>227</v>
      </c>
      <c r="BM141" s="222" t="s">
        <v>991</v>
      </c>
    </row>
    <row r="142" spans="1:65" s="2" customFormat="1" ht="19.8" customHeight="1">
      <c r="A142" s="35"/>
      <c r="B142" s="36"/>
      <c r="C142" s="257" t="s">
        <v>206</v>
      </c>
      <c r="D142" s="257" t="s">
        <v>262</v>
      </c>
      <c r="E142" s="258" t="s">
        <v>992</v>
      </c>
      <c r="F142" s="259" t="s">
        <v>993</v>
      </c>
      <c r="G142" s="260" t="s">
        <v>171</v>
      </c>
      <c r="H142" s="261">
        <v>3</v>
      </c>
      <c r="I142" s="262"/>
      <c r="J142" s="263">
        <f>ROUND(I142*H142,2)</f>
        <v>0</v>
      </c>
      <c r="K142" s="264"/>
      <c r="L142" s="265"/>
      <c r="M142" s="266" t="s">
        <v>1</v>
      </c>
      <c r="N142" s="267" t="s">
        <v>42</v>
      </c>
      <c r="O142" s="72"/>
      <c r="P142" s="220">
        <f>O142*H142</f>
        <v>0</v>
      </c>
      <c r="Q142" s="220">
        <v>2.5000000000000001E-2</v>
      </c>
      <c r="R142" s="220">
        <f>Q142*H142</f>
        <v>7.5000000000000011E-2</v>
      </c>
      <c r="S142" s="220">
        <v>0</v>
      </c>
      <c r="T142" s="22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2" t="s">
        <v>309</v>
      </c>
      <c r="AT142" s="222" t="s">
        <v>262</v>
      </c>
      <c r="AU142" s="222" t="s">
        <v>87</v>
      </c>
      <c r="AY142" s="18" t="s">
        <v>145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8" t="s">
        <v>85</v>
      </c>
      <c r="BK142" s="223">
        <f>ROUND(I142*H142,2)</f>
        <v>0</v>
      </c>
      <c r="BL142" s="18" t="s">
        <v>227</v>
      </c>
      <c r="BM142" s="222" t="s">
        <v>994</v>
      </c>
    </row>
    <row r="143" spans="1:65" s="2" customFormat="1" ht="19.8" customHeight="1">
      <c r="A143" s="35"/>
      <c r="B143" s="36"/>
      <c r="C143" s="210" t="s">
        <v>211</v>
      </c>
      <c r="D143" s="210" t="s">
        <v>147</v>
      </c>
      <c r="E143" s="211" t="s">
        <v>995</v>
      </c>
      <c r="F143" s="212" t="s">
        <v>996</v>
      </c>
      <c r="G143" s="213" t="s">
        <v>397</v>
      </c>
      <c r="H143" s="214">
        <v>5.3999999999999999E-2</v>
      </c>
      <c r="I143" s="215"/>
      <c r="J143" s="216">
        <f>ROUND(I143*H143,2)</f>
        <v>0</v>
      </c>
      <c r="K143" s="217"/>
      <c r="L143" s="40"/>
      <c r="M143" s="218" t="s">
        <v>1</v>
      </c>
      <c r="N143" s="219" t="s">
        <v>42</v>
      </c>
      <c r="O143" s="72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2" t="s">
        <v>227</v>
      </c>
      <c r="AT143" s="222" t="s">
        <v>147</v>
      </c>
      <c r="AU143" s="222" t="s">
        <v>87</v>
      </c>
      <c r="AY143" s="18" t="s">
        <v>145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8" t="s">
        <v>85</v>
      </c>
      <c r="BK143" s="223">
        <f>ROUND(I143*H143,2)</f>
        <v>0</v>
      </c>
      <c r="BL143" s="18" t="s">
        <v>227</v>
      </c>
      <c r="BM143" s="222" t="s">
        <v>997</v>
      </c>
    </row>
    <row r="144" spans="1:65" s="2" customFormat="1" ht="19.8" customHeight="1">
      <c r="A144" s="35"/>
      <c r="B144" s="36"/>
      <c r="C144" s="210" t="s">
        <v>215</v>
      </c>
      <c r="D144" s="210" t="s">
        <v>147</v>
      </c>
      <c r="E144" s="211" t="s">
        <v>998</v>
      </c>
      <c r="F144" s="212" t="s">
        <v>999</v>
      </c>
      <c r="G144" s="213" t="s">
        <v>397</v>
      </c>
      <c r="H144" s="214">
        <v>8.5000000000000006E-2</v>
      </c>
      <c r="I144" s="215"/>
      <c r="J144" s="216">
        <f>ROUND(I144*H144,2)</f>
        <v>0</v>
      </c>
      <c r="K144" s="217"/>
      <c r="L144" s="40"/>
      <c r="M144" s="218" t="s">
        <v>1</v>
      </c>
      <c r="N144" s="219" t="s">
        <v>42</v>
      </c>
      <c r="O144" s="72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2" t="s">
        <v>227</v>
      </c>
      <c r="AT144" s="222" t="s">
        <v>147</v>
      </c>
      <c r="AU144" s="222" t="s">
        <v>87</v>
      </c>
      <c r="AY144" s="18" t="s">
        <v>145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8" t="s">
        <v>85</v>
      </c>
      <c r="BK144" s="223">
        <f>ROUND(I144*H144,2)</f>
        <v>0</v>
      </c>
      <c r="BL144" s="18" t="s">
        <v>227</v>
      </c>
      <c r="BM144" s="222" t="s">
        <v>1000</v>
      </c>
    </row>
    <row r="145" spans="1:65" s="12" customFormat="1" ht="25.95" customHeight="1">
      <c r="B145" s="194"/>
      <c r="C145" s="195"/>
      <c r="D145" s="196" t="s">
        <v>76</v>
      </c>
      <c r="E145" s="197" t="s">
        <v>936</v>
      </c>
      <c r="F145" s="197" t="s">
        <v>1001</v>
      </c>
      <c r="G145" s="195"/>
      <c r="H145" s="195"/>
      <c r="I145" s="198"/>
      <c r="J145" s="199">
        <f>BK145</f>
        <v>0</v>
      </c>
      <c r="K145" s="195"/>
      <c r="L145" s="200"/>
      <c r="M145" s="201"/>
      <c r="N145" s="202"/>
      <c r="O145" s="202"/>
      <c r="P145" s="203">
        <f>SUM(P146:P147)</f>
        <v>0</v>
      </c>
      <c r="Q145" s="202"/>
      <c r="R145" s="203">
        <f>SUM(R146:R147)</f>
        <v>0</v>
      </c>
      <c r="S145" s="202"/>
      <c r="T145" s="204">
        <f>SUM(T146:T147)</f>
        <v>0</v>
      </c>
      <c r="AR145" s="205" t="s">
        <v>151</v>
      </c>
      <c r="AT145" s="206" t="s">
        <v>76</v>
      </c>
      <c r="AU145" s="206" t="s">
        <v>77</v>
      </c>
      <c r="AY145" s="205" t="s">
        <v>145</v>
      </c>
      <c r="BK145" s="207">
        <f>SUM(BK146:BK147)</f>
        <v>0</v>
      </c>
    </row>
    <row r="146" spans="1:65" s="2" customFormat="1" ht="14.4" customHeight="1">
      <c r="A146" s="35"/>
      <c r="B146" s="36"/>
      <c r="C146" s="210" t="s">
        <v>219</v>
      </c>
      <c r="D146" s="210" t="s">
        <v>147</v>
      </c>
      <c r="E146" s="211" t="s">
        <v>1002</v>
      </c>
      <c r="F146" s="212" t="s">
        <v>1003</v>
      </c>
      <c r="G146" s="213" t="s">
        <v>939</v>
      </c>
      <c r="H146" s="214">
        <v>16</v>
      </c>
      <c r="I146" s="215"/>
      <c r="J146" s="216">
        <f>ROUND(I146*H146,2)</f>
        <v>0</v>
      </c>
      <c r="K146" s="217"/>
      <c r="L146" s="40"/>
      <c r="M146" s="218" t="s">
        <v>1</v>
      </c>
      <c r="N146" s="219" t="s">
        <v>42</v>
      </c>
      <c r="O146" s="72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2" t="s">
        <v>1004</v>
      </c>
      <c r="AT146" s="222" t="s">
        <v>147</v>
      </c>
      <c r="AU146" s="222" t="s">
        <v>85</v>
      </c>
      <c r="AY146" s="18" t="s">
        <v>145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8" t="s">
        <v>85</v>
      </c>
      <c r="BK146" s="223">
        <f>ROUND(I146*H146,2)</f>
        <v>0</v>
      </c>
      <c r="BL146" s="18" t="s">
        <v>1004</v>
      </c>
      <c r="BM146" s="222" t="s">
        <v>1005</v>
      </c>
    </row>
    <row r="147" spans="1:65" s="2" customFormat="1" ht="14.4" customHeight="1">
      <c r="A147" s="35"/>
      <c r="B147" s="36"/>
      <c r="C147" s="210" t="s">
        <v>8</v>
      </c>
      <c r="D147" s="210" t="s">
        <v>147</v>
      </c>
      <c r="E147" s="211" t="s">
        <v>1006</v>
      </c>
      <c r="F147" s="212" t="s">
        <v>1007</v>
      </c>
      <c r="G147" s="213" t="s">
        <v>939</v>
      </c>
      <c r="H147" s="214">
        <v>4</v>
      </c>
      <c r="I147" s="215"/>
      <c r="J147" s="216">
        <f>ROUND(I147*H147,2)</f>
        <v>0</v>
      </c>
      <c r="K147" s="217"/>
      <c r="L147" s="40"/>
      <c r="M147" s="218" t="s">
        <v>1</v>
      </c>
      <c r="N147" s="219" t="s">
        <v>42</v>
      </c>
      <c r="O147" s="72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2" t="s">
        <v>1004</v>
      </c>
      <c r="AT147" s="222" t="s">
        <v>147</v>
      </c>
      <c r="AU147" s="222" t="s">
        <v>85</v>
      </c>
      <c r="AY147" s="18" t="s">
        <v>145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8" t="s">
        <v>85</v>
      </c>
      <c r="BK147" s="223">
        <f>ROUND(I147*H147,2)</f>
        <v>0</v>
      </c>
      <c r="BL147" s="18" t="s">
        <v>1004</v>
      </c>
      <c r="BM147" s="222" t="s">
        <v>1008</v>
      </c>
    </row>
    <row r="148" spans="1:65" s="12" customFormat="1" ht="25.95" customHeight="1">
      <c r="B148" s="194"/>
      <c r="C148" s="195"/>
      <c r="D148" s="196" t="s">
        <v>76</v>
      </c>
      <c r="E148" s="197" t="s">
        <v>1009</v>
      </c>
      <c r="F148" s="197" t="s">
        <v>1010</v>
      </c>
      <c r="G148" s="195"/>
      <c r="H148" s="195"/>
      <c r="I148" s="198"/>
      <c r="J148" s="199">
        <f>BK148</f>
        <v>0</v>
      </c>
      <c r="K148" s="195"/>
      <c r="L148" s="200"/>
      <c r="M148" s="201"/>
      <c r="N148" s="202"/>
      <c r="O148" s="202"/>
      <c r="P148" s="203">
        <f>SUM(P149:P151)</f>
        <v>0</v>
      </c>
      <c r="Q148" s="202"/>
      <c r="R148" s="203">
        <f>SUM(R149:R151)</f>
        <v>0</v>
      </c>
      <c r="S148" s="202"/>
      <c r="T148" s="204">
        <f>SUM(T149:T151)</f>
        <v>0</v>
      </c>
      <c r="AR148" s="205" t="s">
        <v>151</v>
      </c>
      <c r="AT148" s="206" t="s">
        <v>76</v>
      </c>
      <c r="AU148" s="206" t="s">
        <v>77</v>
      </c>
      <c r="AY148" s="205" t="s">
        <v>145</v>
      </c>
      <c r="BK148" s="207">
        <f>SUM(BK149:BK151)</f>
        <v>0</v>
      </c>
    </row>
    <row r="149" spans="1:65" s="2" customFormat="1" ht="14.4" customHeight="1">
      <c r="A149" s="35"/>
      <c r="B149" s="36"/>
      <c r="C149" s="210" t="s">
        <v>227</v>
      </c>
      <c r="D149" s="210" t="s">
        <v>147</v>
      </c>
      <c r="E149" s="211" t="s">
        <v>1011</v>
      </c>
      <c r="F149" s="212" t="s">
        <v>1012</v>
      </c>
      <c r="G149" s="213" t="s">
        <v>480</v>
      </c>
      <c r="H149" s="214">
        <v>1</v>
      </c>
      <c r="I149" s="215"/>
      <c r="J149" s="216">
        <f>ROUND(I149*H149,2)</f>
        <v>0</v>
      </c>
      <c r="K149" s="217"/>
      <c r="L149" s="40"/>
      <c r="M149" s="218" t="s">
        <v>1</v>
      </c>
      <c r="N149" s="219" t="s">
        <v>42</v>
      </c>
      <c r="O149" s="72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2" t="s">
        <v>1004</v>
      </c>
      <c r="AT149" s="222" t="s">
        <v>147</v>
      </c>
      <c r="AU149" s="222" t="s">
        <v>85</v>
      </c>
      <c r="AY149" s="18" t="s">
        <v>145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8" t="s">
        <v>85</v>
      </c>
      <c r="BK149" s="223">
        <f>ROUND(I149*H149,2)</f>
        <v>0</v>
      </c>
      <c r="BL149" s="18" t="s">
        <v>1004</v>
      </c>
      <c r="BM149" s="222" t="s">
        <v>1013</v>
      </c>
    </row>
    <row r="150" spans="1:65" s="2" customFormat="1" ht="14.4" customHeight="1">
      <c r="A150" s="35"/>
      <c r="B150" s="36"/>
      <c r="C150" s="210" t="s">
        <v>233</v>
      </c>
      <c r="D150" s="210" t="s">
        <v>147</v>
      </c>
      <c r="E150" s="211" t="s">
        <v>1014</v>
      </c>
      <c r="F150" s="212" t="s">
        <v>1015</v>
      </c>
      <c r="G150" s="213" t="s">
        <v>480</v>
      </c>
      <c r="H150" s="214">
        <v>1</v>
      </c>
      <c r="I150" s="215"/>
      <c r="J150" s="216">
        <f>ROUND(I150*H150,2)</f>
        <v>0</v>
      </c>
      <c r="K150" s="217"/>
      <c r="L150" s="40"/>
      <c r="M150" s="218" t="s">
        <v>1</v>
      </c>
      <c r="N150" s="219" t="s">
        <v>42</v>
      </c>
      <c r="O150" s="72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2" t="s">
        <v>1004</v>
      </c>
      <c r="AT150" s="222" t="s">
        <v>147</v>
      </c>
      <c r="AU150" s="222" t="s">
        <v>85</v>
      </c>
      <c r="AY150" s="18" t="s">
        <v>145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8" t="s">
        <v>85</v>
      </c>
      <c r="BK150" s="223">
        <f>ROUND(I150*H150,2)</f>
        <v>0</v>
      </c>
      <c r="BL150" s="18" t="s">
        <v>1004</v>
      </c>
      <c r="BM150" s="222" t="s">
        <v>1016</v>
      </c>
    </row>
    <row r="151" spans="1:65" s="2" customFormat="1" ht="14.4" customHeight="1">
      <c r="A151" s="35"/>
      <c r="B151" s="36"/>
      <c r="C151" s="210" t="s">
        <v>237</v>
      </c>
      <c r="D151" s="210" t="s">
        <v>147</v>
      </c>
      <c r="E151" s="211" t="s">
        <v>1017</v>
      </c>
      <c r="F151" s="212" t="s">
        <v>1018</v>
      </c>
      <c r="G151" s="213" t="s">
        <v>480</v>
      </c>
      <c r="H151" s="214">
        <v>1</v>
      </c>
      <c r="I151" s="215"/>
      <c r="J151" s="216">
        <f>ROUND(I151*H151,2)</f>
        <v>0</v>
      </c>
      <c r="K151" s="217"/>
      <c r="L151" s="40"/>
      <c r="M151" s="282" t="s">
        <v>1</v>
      </c>
      <c r="N151" s="283" t="s">
        <v>42</v>
      </c>
      <c r="O151" s="284"/>
      <c r="P151" s="285">
        <f>O151*H151</f>
        <v>0</v>
      </c>
      <c r="Q151" s="285">
        <v>0</v>
      </c>
      <c r="R151" s="285">
        <f>Q151*H151</f>
        <v>0</v>
      </c>
      <c r="S151" s="285">
        <v>0</v>
      </c>
      <c r="T151" s="286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2" t="s">
        <v>1004</v>
      </c>
      <c r="AT151" s="222" t="s">
        <v>147</v>
      </c>
      <c r="AU151" s="222" t="s">
        <v>85</v>
      </c>
      <c r="AY151" s="18" t="s">
        <v>145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8" t="s">
        <v>85</v>
      </c>
      <c r="BK151" s="223">
        <f>ROUND(I151*H151,2)</f>
        <v>0</v>
      </c>
      <c r="BL151" s="18" t="s">
        <v>1004</v>
      </c>
      <c r="BM151" s="222" t="s">
        <v>1019</v>
      </c>
    </row>
    <row r="152" spans="1:65" s="2" customFormat="1" ht="6.9" customHeight="1">
      <c r="A152" s="35"/>
      <c r="B152" s="55"/>
      <c r="C152" s="56"/>
      <c r="D152" s="56"/>
      <c r="E152" s="56"/>
      <c r="F152" s="56"/>
      <c r="G152" s="56"/>
      <c r="H152" s="56"/>
      <c r="I152" s="159"/>
      <c r="J152" s="56"/>
      <c r="K152" s="56"/>
      <c r="L152" s="40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algorithmName="SHA-512" hashValue="jIitvZy6aYK766veo80gKelChdTya4NzgFi4ZCTtoHt0cL0fnibsgrHkw1tKfbKg+Vka9yO06sxOHTKwMIY13g==" saltValue="pATLrT6+Hgi9M7pATiYl4lmMtz8h/+9CI03kNAPeMaLo4apGWjHub5Sma4wUnVKiRSJR/+yeOkn4G4YCrW25BA==" spinCount="100000" sheet="1" objects="1" scenarios="1" formatColumns="0" formatRows="0" autoFilter="0"/>
  <autoFilter ref="C125:K151" xr:uid="{00000000-0009-0000-0000-000004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5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BM128"/>
  <sheetViews>
    <sheetView showGridLines="0" workbookViewId="0">
      <selection activeCell="K5" sqref="K5:AO5"/>
    </sheetView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50" style="1" customWidth="1"/>
    <col min="7" max="7" width="6" style="1" customWidth="1"/>
    <col min="8" max="8" width="11.85546875" style="1" customWidth="1"/>
    <col min="9" max="9" width="17.28515625" style="116" customWidth="1"/>
    <col min="10" max="10" width="21.28515625" style="1" customWidth="1"/>
    <col min="11" max="11" width="17.28515625" style="1" hidden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16"/>
      <c r="L2" s="331"/>
      <c r="M2" s="331"/>
      <c r="N2" s="331"/>
      <c r="O2" s="331"/>
      <c r="P2" s="331"/>
      <c r="Q2" s="331"/>
      <c r="R2" s="331"/>
      <c r="S2" s="331"/>
      <c r="T2" s="331"/>
      <c r="U2" s="331"/>
      <c r="V2" s="331"/>
      <c r="AT2" s="18" t="s">
        <v>103</v>
      </c>
    </row>
    <row r="3" spans="1:46" s="1" customFormat="1" ht="6.9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21"/>
      <c r="AT3" s="18" t="s">
        <v>87</v>
      </c>
    </row>
    <row r="4" spans="1:46" s="1" customFormat="1" ht="24.9" customHeight="1">
      <c r="B4" s="21"/>
      <c r="D4" s="120" t="s">
        <v>104</v>
      </c>
      <c r="I4" s="116"/>
      <c r="L4" s="21"/>
      <c r="M4" s="121" t="s">
        <v>10</v>
      </c>
      <c r="AT4" s="18" t="s">
        <v>4</v>
      </c>
    </row>
    <row r="5" spans="1:46" s="1" customFormat="1" ht="6.9" customHeight="1">
      <c r="B5" s="21"/>
      <c r="I5" s="116"/>
      <c r="L5" s="21"/>
    </row>
    <row r="6" spans="1:46" s="1" customFormat="1" ht="12" customHeight="1">
      <c r="B6" s="21"/>
      <c r="D6" s="122" t="s">
        <v>16</v>
      </c>
      <c r="I6" s="116"/>
      <c r="L6" s="21"/>
    </row>
    <row r="7" spans="1:46" s="1" customFormat="1" ht="24" customHeight="1">
      <c r="B7" s="21"/>
      <c r="E7" s="332" t="str">
        <f>'Rekapitulace stavby'!K6</f>
        <v>Areál autobusy Hranečník - Hala I - Rekonstrukce sprchových koutů a kanalizace</v>
      </c>
      <c r="F7" s="333"/>
      <c r="G7" s="333"/>
      <c r="H7" s="333"/>
      <c r="I7" s="116"/>
      <c r="L7" s="21"/>
    </row>
    <row r="8" spans="1:46" s="2" customFormat="1" ht="12" customHeight="1">
      <c r="A8" s="35"/>
      <c r="B8" s="40"/>
      <c r="C8" s="35"/>
      <c r="D8" s="122" t="s">
        <v>105</v>
      </c>
      <c r="E8" s="35"/>
      <c r="F8" s="35"/>
      <c r="G8" s="35"/>
      <c r="H8" s="35"/>
      <c r="I8" s="123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4.4" customHeight="1">
      <c r="A9" s="35"/>
      <c r="B9" s="40"/>
      <c r="C9" s="35"/>
      <c r="D9" s="35"/>
      <c r="E9" s="334" t="s">
        <v>1020</v>
      </c>
      <c r="F9" s="335"/>
      <c r="G9" s="335"/>
      <c r="H9" s="335"/>
      <c r="I9" s="12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12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2" t="s">
        <v>18</v>
      </c>
      <c r="E11" s="35"/>
      <c r="F11" s="111" t="s">
        <v>1</v>
      </c>
      <c r="G11" s="35"/>
      <c r="H11" s="35"/>
      <c r="I11" s="124" t="s">
        <v>19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2" t="s">
        <v>20</v>
      </c>
      <c r="E12" s="35"/>
      <c r="F12" s="111" t="s">
        <v>21</v>
      </c>
      <c r="G12" s="35"/>
      <c r="H12" s="35"/>
      <c r="I12" s="124" t="s">
        <v>22</v>
      </c>
      <c r="J12" s="125" t="str">
        <f>'Rekapitulace stavby'!AN8</f>
        <v>30. 3. 2020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123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2" t="s">
        <v>24</v>
      </c>
      <c r="E14" s="35"/>
      <c r="F14" s="35"/>
      <c r="G14" s="35"/>
      <c r="H14" s="35"/>
      <c r="I14" s="124" t="s">
        <v>25</v>
      </c>
      <c r="J14" s="111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26</v>
      </c>
      <c r="F15" s="35"/>
      <c r="G15" s="35"/>
      <c r="H15" s="35"/>
      <c r="I15" s="124" t="s">
        <v>27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123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2" t="s">
        <v>28</v>
      </c>
      <c r="E17" s="35"/>
      <c r="F17" s="35"/>
      <c r="G17" s="35"/>
      <c r="H17" s="35"/>
      <c r="I17" s="124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6" t="str">
        <f>'Rekapitulace stavby'!E14</f>
        <v>Vyplň údaj</v>
      </c>
      <c r="F18" s="337"/>
      <c r="G18" s="337"/>
      <c r="H18" s="337"/>
      <c r="I18" s="124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123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2" t="s">
        <v>30</v>
      </c>
      <c r="E20" s="35"/>
      <c r="F20" s="35"/>
      <c r="G20" s="35"/>
      <c r="H20" s="35"/>
      <c r="I20" s="124" t="s">
        <v>25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31</v>
      </c>
      <c r="F21" s="35"/>
      <c r="G21" s="35"/>
      <c r="H21" s="35"/>
      <c r="I21" s="124" t="s">
        <v>27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123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2" t="s">
        <v>33</v>
      </c>
      <c r="E23" s="35"/>
      <c r="F23" s="35"/>
      <c r="G23" s="35"/>
      <c r="H23" s="35"/>
      <c r="I23" s="124" t="s">
        <v>25</v>
      </c>
      <c r="J23" s="111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tr">
        <f>IF('Rekapitulace stavby'!E20="","",'Rekapitulace stavby'!E20)</f>
        <v xml:space="preserve"> </v>
      </c>
      <c r="F24" s="35"/>
      <c r="G24" s="35"/>
      <c r="H24" s="35"/>
      <c r="I24" s="124" t="s">
        <v>27</v>
      </c>
      <c r="J24" s="111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123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2" t="s">
        <v>35</v>
      </c>
      <c r="E26" s="35"/>
      <c r="F26" s="35"/>
      <c r="G26" s="35"/>
      <c r="H26" s="35"/>
      <c r="I26" s="123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4.4" customHeight="1">
      <c r="A27" s="126"/>
      <c r="B27" s="127"/>
      <c r="C27" s="126"/>
      <c r="D27" s="126"/>
      <c r="E27" s="338" t="s">
        <v>1</v>
      </c>
      <c r="F27" s="338"/>
      <c r="G27" s="338"/>
      <c r="H27" s="338"/>
      <c r="I27" s="128"/>
      <c r="J27" s="126"/>
      <c r="K27" s="126"/>
      <c r="L27" s="129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12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30"/>
      <c r="E29" s="130"/>
      <c r="F29" s="130"/>
      <c r="G29" s="130"/>
      <c r="H29" s="130"/>
      <c r="I29" s="131"/>
      <c r="J29" s="130"/>
      <c r="K29" s="130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32" t="s">
        <v>37</v>
      </c>
      <c r="E30" s="35"/>
      <c r="F30" s="35"/>
      <c r="G30" s="35"/>
      <c r="H30" s="35"/>
      <c r="I30" s="123"/>
      <c r="J30" s="133">
        <f>ROUND(J120,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30"/>
      <c r="E31" s="130"/>
      <c r="F31" s="130"/>
      <c r="G31" s="130"/>
      <c r="H31" s="130"/>
      <c r="I31" s="131"/>
      <c r="J31" s="130"/>
      <c r="K31" s="13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34" t="s">
        <v>39</v>
      </c>
      <c r="G32" s="35"/>
      <c r="H32" s="35"/>
      <c r="I32" s="135" t="s">
        <v>38</v>
      </c>
      <c r="J32" s="134" t="s">
        <v>40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36" t="s">
        <v>41</v>
      </c>
      <c r="E33" s="122" t="s">
        <v>42</v>
      </c>
      <c r="F33" s="137">
        <f>ROUND((SUM(BE120:BE127)),  2)</f>
        <v>0</v>
      </c>
      <c r="G33" s="35"/>
      <c r="H33" s="35"/>
      <c r="I33" s="138">
        <v>0.21</v>
      </c>
      <c r="J33" s="137">
        <f>ROUND(((SUM(BE120:BE127))*I33),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22" t="s">
        <v>43</v>
      </c>
      <c r="F34" s="137">
        <f>ROUND((SUM(BF120:BF127)),  2)</f>
        <v>0</v>
      </c>
      <c r="G34" s="35"/>
      <c r="H34" s="35"/>
      <c r="I34" s="138">
        <v>0.15</v>
      </c>
      <c r="J34" s="137">
        <f>ROUND(((SUM(BF120:BF127))*I34),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22" t="s">
        <v>44</v>
      </c>
      <c r="F35" s="137">
        <f>ROUND((SUM(BG120:BG127)),  2)</f>
        <v>0</v>
      </c>
      <c r="G35" s="35"/>
      <c r="H35" s="35"/>
      <c r="I35" s="138">
        <v>0.21</v>
      </c>
      <c r="J35" s="137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22" t="s">
        <v>45</v>
      </c>
      <c r="F36" s="137">
        <f>ROUND((SUM(BH120:BH127)),  2)</f>
        <v>0</v>
      </c>
      <c r="G36" s="35"/>
      <c r="H36" s="35"/>
      <c r="I36" s="138">
        <v>0.15</v>
      </c>
      <c r="J36" s="137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2" t="s">
        <v>46</v>
      </c>
      <c r="F37" s="137">
        <f>ROUND((SUM(BI120:BI127)),  2)</f>
        <v>0</v>
      </c>
      <c r="G37" s="35"/>
      <c r="H37" s="35"/>
      <c r="I37" s="138">
        <v>0</v>
      </c>
      <c r="J37" s="137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123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9"/>
      <c r="D39" s="140" t="s">
        <v>47</v>
      </c>
      <c r="E39" s="141"/>
      <c r="F39" s="141"/>
      <c r="G39" s="142" t="s">
        <v>48</v>
      </c>
      <c r="H39" s="143" t="s">
        <v>49</v>
      </c>
      <c r="I39" s="144"/>
      <c r="J39" s="145">
        <f>SUM(J30:J37)</f>
        <v>0</v>
      </c>
      <c r="K39" s="146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12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I41" s="116"/>
      <c r="L41" s="21"/>
    </row>
    <row r="42" spans="1:31" s="1" customFormat="1" ht="14.4" customHeight="1">
      <c r="B42" s="21"/>
      <c r="I42" s="116"/>
      <c r="L42" s="21"/>
    </row>
    <row r="43" spans="1:31" s="1" customFormat="1" ht="14.4" customHeight="1">
      <c r="B43" s="21"/>
      <c r="I43" s="116"/>
      <c r="L43" s="21"/>
    </row>
    <row r="44" spans="1:31" s="1" customFormat="1" ht="14.4" customHeight="1">
      <c r="B44" s="21"/>
      <c r="I44" s="116"/>
      <c r="L44" s="21"/>
    </row>
    <row r="45" spans="1:31" s="1" customFormat="1" ht="14.4" customHeight="1">
      <c r="B45" s="21"/>
      <c r="I45" s="116"/>
      <c r="L45" s="21"/>
    </row>
    <row r="46" spans="1:31" s="1" customFormat="1" ht="14.4" customHeight="1">
      <c r="B46" s="21"/>
      <c r="I46" s="116"/>
      <c r="L46" s="21"/>
    </row>
    <row r="47" spans="1:31" s="1" customFormat="1" ht="14.4" customHeight="1">
      <c r="B47" s="21"/>
      <c r="I47" s="116"/>
      <c r="L47" s="21"/>
    </row>
    <row r="48" spans="1:31" s="1" customFormat="1" ht="14.4" customHeight="1">
      <c r="B48" s="21"/>
      <c r="I48" s="116"/>
      <c r="L48" s="21"/>
    </row>
    <row r="49" spans="1:31" s="1" customFormat="1" ht="14.4" customHeight="1">
      <c r="B49" s="21"/>
      <c r="I49" s="116"/>
      <c r="L49" s="21"/>
    </row>
    <row r="50" spans="1:31" s="2" customFormat="1" ht="14.4" customHeight="1">
      <c r="B50" s="52"/>
      <c r="D50" s="147" t="s">
        <v>50</v>
      </c>
      <c r="E50" s="148"/>
      <c r="F50" s="148"/>
      <c r="G50" s="147" t="s">
        <v>51</v>
      </c>
      <c r="H50" s="148"/>
      <c r="I50" s="149"/>
      <c r="J50" s="148"/>
      <c r="K50" s="148"/>
      <c r="L50" s="52"/>
    </row>
    <row r="51" spans="1:31" ht="10.199999999999999">
      <c r="B51" s="21"/>
      <c r="L51" s="21"/>
    </row>
    <row r="52" spans="1:31" ht="10.199999999999999">
      <c r="B52" s="21"/>
      <c r="L52" s="21"/>
    </row>
    <row r="53" spans="1:31" ht="10.199999999999999">
      <c r="B53" s="21"/>
      <c r="L53" s="21"/>
    </row>
    <row r="54" spans="1:31" ht="10.199999999999999">
      <c r="B54" s="21"/>
      <c r="L54" s="21"/>
    </row>
    <row r="55" spans="1:31" ht="10.199999999999999">
      <c r="B55" s="21"/>
      <c r="L55" s="21"/>
    </row>
    <row r="56" spans="1:31" ht="10.199999999999999">
      <c r="B56" s="21"/>
      <c r="L56" s="21"/>
    </row>
    <row r="57" spans="1:31" ht="10.199999999999999">
      <c r="B57" s="21"/>
      <c r="L57" s="21"/>
    </row>
    <row r="58" spans="1:31" ht="10.199999999999999">
      <c r="B58" s="21"/>
      <c r="L58" s="21"/>
    </row>
    <row r="59" spans="1:31" ht="10.199999999999999">
      <c r="B59" s="21"/>
      <c r="L59" s="21"/>
    </row>
    <row r="60" spans="1:31" ht="10.199999999999999">
      <c r="B60" s="21"/>
      <c r="L60" s="21"/>
    </row>
    <row r="61" spans="1:31" s="2" customFormat="1" ht="13.2">
      <c r="A61" s="35"/>
      <c r="B61" s="40"/>
      <c r="C61" s="35"/>
      <c r="D61" s="150" t="s">
        <v>52</v>
      </c>
      <c r="E61" s="151"/>
      <c r="F61" s="152" t="s">
        <v>53</v>
      </c>
      <c r="G61" s="150" t="s">
        <v>52</v>
      </c>
      <c r="H61" s="151"/>
      <c r="I61" s="153"/>
      <c r="J61" s="154" t="s">
        <v>53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.199999999999999">
      <c r="B62" s="21"/>
      <c r="L62" s="21"/>
    </row>
    <row r="63" spans="1:31" ht="10.199999999999999">
      <c r="B63" s="21"/>
      <c r="L63" s="21"/>
    </row>
    <row r="64" spans="1:31" ht="10.199999999999999">
      <c r="B64" s="21"/>
      <c r="L64" s="21"/>
    </row>
    <row r="65" spans="1:31" s="2" customFormat="1" ht="13.2">
      <c r="A65" s="35"/>
      <c r="B65" s="40"/>
      <c r="C65" s="35"/>
      <c r="D65" s="147" t="s">
        <v>54</v>
      </c>
      <c r="E65" s="155"/>
      <c r="F65" s="155"/>
      <c r="G65" s="147" t="s">
        <v>55</v>
      </c>
      <c r="H65" s="155"/>
      <c r="I65" s="156"/>
      <c r="J65" s="155"/>
      <c r="K65" s="15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.199999999999999">
      <c r="B66" s="21"/>
      <c r="L66" s="21"/>
    </row>
    <row r="67" spans="1:31" ht="10.199999999999999">
      <c r="B67" s="21"/>
      <c r="L67" s="21"/>
    </row>
    <row r="68" spans="1:31" ht="10.199999999999999">
      <c r="B68" s="21"/>
      <c r="L68" s="21"/>
    </row>
    <row r="69" spans="1:31" ht="10.199999999999999">
      <c r="B69" s="21"/>
      <c r="L69" s="21"/>
    </row>
    <row r="70" spans="1:31" ht="10.199999999999999">
      <c r="B70" s="21"/>
      <c r="L70" s="21"/>
    </row>
    <row r="71" spans="1:31" ht="10.199999999999999">
      <c r="B71" s="21"/>
      <c r="L71" s="21"/>
    </row>
    <row r="72" spans="1:31" ht="10.199999999999999">
      <c r="B72" s="21"/>
      <c r="L72" s="21"/>
    </row>
    <row r="73" spans="1:31" ht="10.199999999999999">
      <c r="B73" s="21"/>
      <c r="L73" s="21"/>
    </row>
    <row r="74" spans="1:31" ht="10.199999999999999">
      <c r="B74" s="21"/>
      <c r="L74" s="21"/>
    </row>
    <row r="75" spans="1:31" ht="10.199999999999999">
      <c r="B75" s="21"/>
      <c r="L75" s="21"/>
    </row>
    <row r="76" spans="1:31" s="2" customFormat="1" ht="13.2">
      <c r="A76" s="35"/>
      <c r="B76" s="40"/>
      <c r="C76" s="35"/>
      <c r="D76" s="150" t="s">
        <v>52</v>
      </c>
      <c r="E76" s="151"/>
      <c r="F76" s="152" t="s">
        <v>53</v>
      </c>
      <c r="G76" s="150" t="s">
        <v>52</v>
      </c>
      <c r="H76" s="151"/>
      <c r="I76" s="153"/>
      <c r="J76" s="154" t="s">
        <v>53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57"/>
      <c r="C77" s="158"/>
      <c r="D77" s="158"/>
      <c r="E77" s="158"/>
      <c r="F77" s="158"/>
      <c r="G77" s="158"/>
      <c r="H77" s="158"/>
      <c r="I77" s="159"/>
      <c r="J77" s="158"/>
      <c r="K77" s="1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60"/>
      <c r="C81" s="161"/>
      <c r="D81" s="161"/>
      <c r="E81" s="161"/>
      <c r="F81" s="161"/>
      <c r="G81" s="161"/>
      <c r="H81" s="161"/>
      <c r="I81" s="162"/>
      <c r="J81" s="161"/>
      <c r="K81" s="161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108</v>
      </c>
      <c r="D82" s="37"/>
      <c r="E82" s="37"/>
      <c r="F82" s="37"/>
      <c r="G82" s="37"/>
      <c r="H82" s="37"/>
      <c r="I82" s="12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12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2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4" customHeight="1">
      <c r="A85" s="35"/>
      <c r="B85" s="36"/>
      <c r="C85" s="37"/>
      <c r="D85" s="37"/>
      <c r="E85" s="339" t="str">
        <f>E7</f>
        <v>Areál autobusy Hranečník - Hala I - Rekonstrukce sprchových koutů a kanalizace</v>
      </c>
      <c r="F85" s="340"/>
      <c r="G85" s="340"/>
      <c r="H85" s="340"/>
      <c r="I85" s="12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105</v>
      </c>
      <c r="D86" s="37"/>
      <c r="E86" s="37"/>
      <c r="F86" s="37"/>
      <c r="G86" s="37"/>
      <c r="H86" s="37"/>
      <c r="I86" s="123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4.4" customHeight="1">
      <c r="A87" s="35"/>
      <c r="B87" s="36"/>
      <c r="C87" s="37"/>
      <c r="D87" s="37"/>
      <c r="E87" s="287" t="str">
        <f>E9</f>
        <v>VON - Vedlejší a ostatní rozpočtové náklady</v>
      </c>
      <c r="F87" s="341"/>
      <c r="G87" s="341"/>
      <c r="H87" s="341"/>
      <c r="I87" s="12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12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Ostrava - Hranečník</v>
      </c>
      <c r="G89" s="37"/>
      <c r="H89" s="37"/>
      <c r="I89" s="124" t="s">
        <v>22</v>
      </c>
      <c r="J89" s="67" t="str">
        <f>IF(J12="","",J12)</f>
        <v>30. 3. 2020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12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26.4" customHeight="1">
      <c r="A91" s="35"/>
      <c r="B91" s="36"/>
      <c r="C91" s="30" t="s">
        <v>24</v>
      </c>
      <c r="D91" s="37"/>
      <c r="E91" s="37"/>
      <c r="F91" s="28" t="str">
        <f>E15</f>
        <v>DP Ostrava</v>
      </c>
      <c r="G91" s="37"/>
      <c r="H91" s="37"/>
      <c r="I91" s="124" t="s">
        <v>30</v>
      </c>
      <c r="J91" s="33" t="str">
        <f>E21</f>
        <v>Stavební a rozvojová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6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124" t="s">
        <v>33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23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63" t="s">
        <v>109</v>
      </c>
      <c r="D94" s="164"/>
      <c r="E94" s="164"/>
      <c r="F94" s="164"/>
      <c r="G94" s="164"/>
      <c r="H94" s="164"/>
      <c r="I94" s="165"/>
      <c r="J94" s="166" t="s">
        <v>110</v>
      </c>
      <c r="K94" s="16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2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67" t="s">
        <v>111</v>
      </c>
      <c r="D96" s="37"/>
      <c r="E96" s="37"/>
      <c r="F96" s="37"/>
      <c r="G96" s="37"/>
      <c r="H96" s="37"/>
      <c r="I96" s="123"/>
      <c r="J96" s="85">
        <f>J120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112</v>
      </c>
    </row>
    <row r="97" spans="1:31" s="9" customFormat="1" ht="24.9" customHeight="1">
      <c r="B97" s="168"/>
      <c r="C97" s="169"/>
      <c r="D97" s="170" t="s">
        <v>1021</v>
      </c>
      <c r="E97" s="171"/>
      <c r="F97" s="171"/>
      <c r="G97" s="171"/>
      <c r="H97" s="171"/>
      <c r="I97" s="172"/>
      <c r="J97" s="173">
        <f>J121</f>
        <v>0</v>
      </c>
      <c r="K97" s="169"/>
      <c r="L97" s="174"/>
    </row>
    <row r="98" spans="1:31" s="10" customFormat="1" ht="19.95" customHeight="1">
      <c r="B98" s="175"/>
      <c r="C98" s="105"/>
      <c r="D98" s="176" t="s">
        <v>1022</v>
      </c>
      <c r="E98" s="177"/>
      <c r="F98" s="177"/>
      <c r="G98" s="177"/>
      <c r="H98" s="177"/>
      <c r="I98" s="178"/>
      <c r="J98" s="179">
        <f>J122</f>
        <v>0</v>
      </c>
      <c r="K98" s="105"/>
      <c r="L98" s="180"/>
    </row>
    <row r="99" spans="1:31" s="10" customFormat="1" ht="19.95" customHeight="1">
      <c r="B99" s="175"/>
      <c r="C99" s="105"/>
      <c r="D99" s="176" t="s">
        <v>1023</v>
      </c>
      <c r="E99" s="177"/>
      <c r="F99" s="177"/>
      <c r="G99" s="177"/>
      <c r="H99" s="177"/>
      <c r="I99" s="178"/>
      <c r="J99" s="179">
        <f>J124</f>
        <v>0</v>
      </c>
      <c r="K99" s="105"/>
      <c r="L99" s="180"/>
    </row>
    <row r="100" spans="1:31" s="10" customFormat="1" ht="19.95" customHeight="1">
      <c r="B100" s="175"/>
      <c r="C100" s="105"/>
      <c r="D100" s="176" t="s">
        <v>1024</v>
      </c>
      <c r="E100" s="177"/>
      <c r="F100" s="177"/>
      <c r="G100" s="177"/>
      <c r="H100" s="177"/>
      <c r="I100" s="178"/>
      <c r="J100" s="179">
        <f>J126</f>
        <v>0</v>
      </c>
      <c r="K100" s="105"/>
      <c r="L100" s="180"/>
    </row>
    <row r="101" spans="1:31" s="2" customFormat="1" ht="21.75" customHeight="1">
      <c r="A101" s="35"/>
      <c r="B101" s="36"/>
      <c r="C101" s="37"/>
      <c r="D101" s="37"/>
      <c r="E101" s="37"/>
      <c r="F101" s="37"/>
      <c r="G101" s="37"/>
      <c r="H101" s="37"/>
      <c r="I101" s="123"/>
      <c r="J101" s="37"/>
      <c r="K101" s="37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31" s="2" customFormat="1" ht="6.9" customHeight="1">
      <c r="A102" s="35"/>
      <c r="B102" s="55"/>
      <c r="C102" s="56"/>
      <c r="D102" s="56"/>
      <c r="E102" s="56"/>
      <c r="F102" s="56"/>
      <c r="G102" s="56"/>
      <c r="H102" s="56"/>
      <c r="I102" s="159"/>
      <c r="J102" s="56"/>
      <c r="K102" s="56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pans="1:31" s="2" customFormat="1" ht="6.9" customHeight="1">
      <c r="A106" s="35"/>
      <c r="B106" s="57"/>
      <c r="C106" s="58"/>
      <c r="D106" s="58"/>
      <c r="E106" s="58"/>
      <c r="F106" s="58"/>
      <c r="G106" s="58"/>
      <c r="H106" s="58"/>
      <c r="I106" s="162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24.9" customHeight="1">
      <c r="A107" s="35"/>
      <c r="B107" s="36"/>
      <c r="C107" s="24" t="s">
        <v>130</v>
      </c>
      <c r="D107" s="37"/>
      <c r="E107" s="37"/>
      <c r="F107" s="37"/>
      <c r="G107" s="37"/>
      <c r="H107" s="37"/>
      <c r="I107" s="123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6.9" customHeight="1">
      <c r="A108" s="35"/>
      <c r="B108" s="36"/>
      <c r="C108" s="37"/>
      <c r="D108" s="37"/>
      <c r="E108" s="37"/>
      <c r="F108" s="37"/>
      <c r="G108" s="37"/>
      <c r="H108" s="37"/>
      <c r="I108" s="123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16</v>
      </c>
      <c r="D109" s="37"/>
      <c r="E109" s="37"/>
      <c r="F109" s="37"/>
      <c r="G109" s="37"/>
      <c r="H109" s="37"/>
      <c r="I109" s="123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24" customHeight="1">
      <c r="A110" s="35"/>
      <c r="B110" s="36"/>
      <c r="C110" s="37"/>
      <c r="D110" s="37"/>
      <c r="E110" s="339" t="str">
        <f>E7</f>
        <v>Areál autobusy Hranečník - Hala I - Rekonstrukce sprchových koutů a kanalizace</v>
      </c>
      <c r="F110" s="340"/>
      <c r="G110" s="340"/>
      <c r="H110" s="340"/>
      <c r="I110" s="123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105</v>
      </c>
      <c r="D111" s="37"/>
      <c r="E111" s="37"/>
      <c r="F111" s="37"/>
      <c r="G111" s="37"/>
      <c r="H111" s="37"/>
      <c r="I111" s="123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4.4" customHeight="1">
      <c r="A112" s="35"/>
      <c r="B112" s="36"/>
      <c r="C112" s="37"/>
      <c r="D112" s="37"/>
      <c r="E112" s="287" t="str">
        <f>E9</f>
        <v>VON - Vedlejší a ostatní rozpočtové náklady</v>
      </c>
      <c r="F112" s="341"/>
      <c r="G112" s="341"/>
      <c r="H112" s="341"/>
      <c r="I112" s="123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" customHeight="1">
      <c r="A113" s="35"/>
      <c r="B113" s="36"/>
      <c r="C113" s="37"/>
      <c r="D113" s="37"/>
      <c r="E113" s="37"/>
      <c r="F113" s="37"/>
      <c r="G113" s="37"/>
      <c r="H113" s="37"/>
      <c r="I113" s="123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20</v>
      </c>
      <c r="D114" s="37"/>
      <c r="E114" s="37"/>
      <c r="F114" s="28" t="str">
        <f>F12</f>
        <v>Ostrava - Hranečník</v>
      </c>
      <c r="G114" s="37"/>
      <c r="H114" s="37"/>
      <c r="I114" s="124" t="s">
        <v>22</v>
      </c>
      <c r="J114" s="67" t="str">
        <f>IF(J12="","",J12)</f>
        <v>30. 3. 2020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" customHeight="1">
      <c r="A115" s="35"/>
      <c r="B115" s="36"/>
      <c r="C115" s="37"/>
      <c r="D115" s="37"/>
      <c r="E115" s="37"/>
      <c r="F115" s="37"/>
      <c r="G115" s="37"/>
      <c r="H115" s="37"/>
      <c r="I115" s="123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26.4" customHeight="1">
      <c r="A116" s="35"/>
      <c r="B116" s="36"/>
      <c r="C116" s="30" t="s">
        <v>24</v>
      </c>
      <c r="D116" s="37"/>
      <c r="E116" s="37"/>
      <c r="F116" s="28" t="str">
        <f>E15</f>
        <v>DP Ostrava</v>
      </c>
      <c r="G116" s="37"/>
      <c r="H116" s="37"/>
      <c r="I116" s="124" t="s">
        <v>30</v>
      </c>
      <c r="J116" s="33" t="str">
        <f>E21</f>
        <v>Stavební a rozvojová s.r.o.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6" customHeight="1">
      <c r="A117" s="35"/>
      <c r="B117" s="36"/>
      <c r="C117" s="30" t="s">
        <v>28</v>
      </c>
      <c r="D117" s="37"/>
      <c r="E117" s="37"/>
      <c r="F117" s="28" t="str">
        <f>IF(E18="","",E18)</f>
        <v>Vyplň údaj</v>
      </c>
      <c r="G117" s="37"/>
      <c r="H117" s="37"/>
      <c r="I117" s="124" t="s">
        <v>33</v>
      </c>
      <c r="J117" s="33" t="str">
        <f>E24</f>
        <v xml:space="preserve"> 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0.35" customHeight="1">
      <c r="A118" s="35"/>
      <c r="B118" s="36"/>
      <c r="C118" s="37"/>
      <c r="D118" s="37"/>
      <c r="E118" s="37"/>
      <c r="F118" s="37"/>
      <c r="G118" s="37"/>
      <c r="H118" s="37"/>
      <c r="I118" s="123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11" customFormat="1" ht="29.25" customHeight="1">
      <c r="A119" s="181"/>
      <c r="B119" s="182"/>
      <c r="C119" s="183" t="s">
        <v>131</v>
      </c>
      <c r="D119" s="184" t="s">
        <v>62</v>
      </c>
      <c r="E119" s="184" t="s">
        <v>58</v>
      </c>
      <c r="F119" s="184" t="s">
        <v>59</v>
      </c>
      <c r="G119" s="184" t="s">
        <v>132</v>
      </c>
      <c r="H119" s="184" t="s">
        <v>133</v>
      </c>
      <c r="I119" s="185" t="s">
        <v>134</v>
      </c>
      <c r="J119" s="186" t="s">
        <v>110</v>
      </c>
      <c r="K119" s="187" t="s">
        <v>135</v>
      </c>
      <c r="L119" s="188"/>
      <c r="M119" s="76" t="s">
        <v>1</v>
      </c>
      <c r="N119" s="77" t="s">
        <v>41</v>
      </c>
      <c r="O119" s="77" t="s">
        <v>136</v>
      </c>
      <c r="P119" s="77" t="s">
        <v>137</v>
      </c>
      <c r="Q119" s="77" t="s">
        <v>138</v>
      </c>
      <c r="R119" s="77" t="s">
        <v>139</v>
      </c>
      <c r="S119" s="77" t="s">
        <v>140</v>
      </c>
      <c r="T119" s="78" t="s">
        <v>141</v>
      </c>
      <c r="U119" s="181"/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/>
    </row>
    <row r="120" spans="1:65" s="2" customFormat="1" ht="22.8" customHeight="1">
      <c r="A120" s="35"/>
      <c r="B120" s="36"/>
      <c r="C120" s="83" t="s">
        <v>142</v>
      </c>
      <c r="D120" s="37"/>
      <c r="E120" s="37"/>
      <c r="F120" s="37"/>
      <c r="G120" s="37"/>
      <c r="H120" s="37"/>
      <c r="I120" s="123"/>
      <c r="J120" s="189">
        <f>BK120</f>
        <v>0</v>
      </c>
      <c r="K120" s="37"/>
      <c r="L120" s="40"/>
      <c r="M120" s="79"/>
      <c r="N120" s="190"/>
      <c r="O120" s="80"/>
      <c r="P120" s="191">
        <f>P121</f>
        <v>0</v>
      </c>
      <c r="Q120" s="80"/>
      <c r="R120" s="191">
        <f>R121</f>
        <v>0</v>
      </c>
      <c r="S120" s="80"/>
      <c r="T120" s="192">
        <f>T121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76</v>
      </c>
      <c r="AU120" s="18" t="s">
        <v>112</v>
      </c>
      <c r="BK120" s="193">
        <f>BK121</f>
        <v>0</v>
      </c>
    </row>
    <row r="121" spans="1:65" s="12" customFormat="1" ht="25.95" customHeight="1">
      <c r="B121" s="194"/>
      <c r="C121" s="195"/>
      <c r="D121" s="196" t="s">
        <v>76</v>
      </c>
      <c r="E121" s="197" t="s">
        <v>1025</v>
      </c>
      <c r="F121" s="197" t="s">
        <v>1026</v>
      </c>
      <c r="G121" s="195"/>
      <c r="H121" s="195"/>
      <c r="I121" s="198"/>
      <c r="J121" s="199">
        <f>BK121</f>
        <v>0</v>
      </c>
      <c r="K121" s="195"/>
      <c r="L121" s="200"/>
      <c r="M121" s="201"/>
      <c r="N121" s="202"/>
      <c r="O121" s="202"/>
      <c r="P121" s="203">
        <f>P122+P124+P126</f>
        <v>0</v>
      </c>
      <c r="Q121" s="202"/>
      <c r="R121" s="203">
        <f>R122+R124+R126</f>
        <v>0</v>
      </c>
      <c r="S121" s="202"/>
      <c r="T121" s="204">
        <f>T122+T124+T126</f>
        <v>0</v>
      </c>
      <c r="AR121" s="205" t="s">
        <v>173</v>
      </c>
      <c r="AT121" s="206" t="s">
        <v>76</v>
      </c>
      <c r="AU121" s="206" t="s">
        <v>77</v>
      </c>
      <c r="AY121" s="205" t="s">
        <v>145</v>
      </c>
      <c r="BK121" s="207">
        <f>BK122+BK124+BK126</f>
        <v>0</v>
      </c>
    </row>
    <row r="122" spans="1:65" s="12" customFormat="1" ht="22.8" customHeight="1">
      <c r="B122" s="194"/>
      <c r="C122" s="195"/>
      <c r="D122" s="196" t="s">
        <v>76</v>
      </c>
      <c r="E122" s="208" t="s">
        <v>1027</v>
      </c>
      <c r="F122" s="208" t="s">
        <v>1028</v>
      </c>
      <c r="G122" s="195"/>
      <c r="H122" s="195"/>
      <c r="I122" s="198"/>
      <c r="J122" s="209">
        <f>BK122</f>
        <v>0</v>
      </c>
      <c r="K122" s="195"/>
      <c r="L122" s="200"/>
      <c r="M122" s="201"/>
      <c r="N122" s="202"/>
      <c r="O122" s="202"/>
      <c r="P122" s="203">
        <f>P123</f>
        <v>0</v>
      </c>
      <c r="Q122" s="202"/>
      <c r="R122" s="203">
        <f>R123</f>
        <v>0</v>
      </c>
      <c r="S122" s="202"/>
      <c r="T122" s="204">
        <f>T123</f>
        <v>0</v>
      </c>
      <c r="AR122" s="205" t="s">
        <v>173</v>
      </c>
      <c r="AT122" s="206" t="s">
        <v>76</v>
      </c>
      <c r="AU122" s="206" t="s">
        <v>85</v>
      </c>
      <c r="AY122" s="205" t="s">
        <v>145</v>
      </c>
      <c r="BK122" s="207">
        <f>BK123</f>
        <v>0</v>
      </c>
    </row>
    <row r="123" spans="1:65" s="2" customFormat="1" ht="14.4" customHeight="1">
      <c r="A123" s="35"/>
      <c r="B123" s="36"/>
      <c r="C123" s="210" t="s">
        <v>85</v>
      </c>
      <c r="D123" s="210" t="s">
        <v>147</v>
      </c>
      <c r="E123" s="211" t="s">
        <v>1029</v>
      </c>
      <c r="F123" s="212" t="s">
        <v>1030</v>
      </c>
      <c r="G123" s="213" t="s">
        <v>480</v>
      </c>
      <c r="H123" s="214">
        <v>1</v>
      </c>
      <c r="I123" s="215"/>
      <c r="J123" s="216">
        <f>ROUND(I123*H123,2)</f>
        <v>0</v>
      </c>
      <c r="K123" s="217"/>
      <c r="L123" s="40"/>
      <c r="M123" s="218" t="s">
        <v>1</v>
      </c>
      <c r="N123" s="219" t="s">
        <v>42</v>
      </c>
      <c r="O123" s="72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2" t="s">
        <v>1031</v>
      </c>
      <c r="AT123" s="222" t="s">
        <v>147</v>
      </c>
      <c r="AU123" s="222" t="s">
        <v>87</v>
      </c>
      <c r="AY123" s="18" t="s">
        <v>145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8" t="s">
        <v>85</v>
      </c>
      <c r="BK123" s="223">
        <f>ROUND(I123*H123,2)</f>
        <v>0</v>
      </c>
      <c r="BL123" s="18" t="s">
        <v>1031</v>
      </c>
      <c r="BM123" s="222" t="s">
        <v>1032</v>
      </c>
    </row>
    <row r="124" spans="1:65" s="12" customFormat="1" ht="22.8" customHeight="1">
      <c r="B124" s="194"/>
      <c r="C124" s="195"/>
      <c r="D124" s="196" t="s">
        <v>76</v>
      </c>
      <c r="E124" s="208" t="s">
        <v>1033</v>
      </c>
      <c r="F124" s="208" t="s">
        <v>1034</v>
      </c>
      <c r="G124" s="195"/>
      <c r="H124" s="195"/>
      <c r="I124" s="198"/>
      <c r="J124" s="209">
        <f>BK124</f>
        <v>0</v>
      </c>
      <c r="K124" s="195"/>
      <c r="L124" s="200"/>
      <c r="M124" s="201"/>
      <c r="N124" s="202"/>
      <c r="O124" s="202"/>
      <c r="P124" s="203">
        <f>P125</f>
        <v>0</v>
      </c>
      <c r="Q124" s="202"/>
      <c r="R124" s="203">
        <f>R125</f>
        <v>0</v>
      </c>
      <c r="S124" s="202"/>
      <c r="T124" s="204">
        <f>T125</f>
        <v>0</v>
      </c>
      <c r="AR124" s="205" t="s">
        <v>173</v>
      </c>
      <c r="AT124" s="206" t="s">
        <v>76</v>
      </c>
      <c r="AU124" s="206" t="s">
        <v>85</v>
      </c>
      <c r="AY124" s="205" t="s">
        <v>145</v>
      </c>
      <c r="BK124" s="207">
        <f>BK125</f>
        <v>0</v>
      </c>
    </row>
    <row r="125" spans="1:65" s="2" customFormat="1" ht="14.4" customHeight="1">
      <c r="A125" s="35"/>
      <c r="B125" s="36"/>
      <c r="C125" s="210" t="s">
        <v>87</v>
      </c>
      <c r="D125" s="210" t="s">
        <v>147</v>
      </c>
      <c r="E125" s="211" t="s">
        <v>1035</v>
      </c>
      <c r="F125" s="212" t="s">
        <v>1036</v>
      </c>
      <c r="G125" s="213" t="s">
        <v>480</v>
      </c>
      <c r="H125" s="214">
        <v>1</v>
      </c>
      <c r="I125" s="215"/>
      <c r="J125" s="216">
        <f>ROUND(I125*H125,2)</f>
        <v>0</v>
      </c>
      <c r="K125" s="217"/>
      <c r="L125" s="40"/>
      <c r="M125" s="218" t="s">
        <v>1</v>
      </c>
      <c r="N125" s="219" t="s">
        <v>42</v>
      </c>
      <c r="O125" s="72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2" t="s">
        <v>1031</v>
      </c>
      <c r="AT125" s="222" t="s">
        <v>147</v>
      </c>
      <c r="AU125" s="222" t="s">
        <v>87</v>
      </c>
      <c r="AY125" s="18" t="s">
        <v>145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8" t="s">
        <v>85</v>
      </c>
      <c r="BK125" s="223">
        <f>ROUND(I125*H125,2)</f>
        <v>0</v>
      </c>
      <c r="BL125" s="18" t="s">
        <v>1031</v>
      </c>
      <c r="BM125" s="222" t="s">
        <v>1037</v>
      </c>
    </row>
    <row r="126" spans="1:65" s="12" customFormat="1" ht="22.8" customHeight="1">
      <c r="B126" s="194"/>
      <c r="C126" s="195"/>
      <c r="D126" s="196" t="s">
        <v>76</v>
      </c>
      <c r="E126" s="208" t="s">
        <v>1038</v>
      </c>
      <c r="F126" s="208" t="s">
        <v>1039</v>
      </c>
      <c r="G126" s="195"/>
      <c r="H126" s="195"/>
      <c r="I126" s="198"/>
      <c r="J126" s="209">
        <f>BK126</f>
        <v>0</v>
      </c>
      <c r="K126" s="195"/>
      <c r="L126" s="200"/>
      <c r="M126" s="201"/>
      <c r="N126" s="202"/>
      <c r="O126" s="202"/>
      <c r="P126" s="203">
        <f>P127</f>
        <v>0</v>
      </c>
      <c r="Q126" s="202"/>
      <c r="R126" s="203">
        <f>R127</f>
        <v>0</v>
      </c>
      <c r="S126" s="202"/>
      <c r="T126" s="204">
        <f>T127</f>
        <v>0</v>
      </c>
      <c r="AR126" s="205" t="s">
        <v>173</v>
      </c>
      <c r="AT126" s="206" t="s">
        <v>76</v>
      </c>
      <c r="AU126" s="206" t="s">
        <v>85</v>
      </c>
      <c r="AY126" s="205" t="s">
        <v>145</v>
      </c>
      <c r="BK126" s="207">
        <f>BK127</f>
        <v>0</v>
      </c>
    </row>
    <row r="127" spans="1:65" s="2" customFormat="1" ht="14.4" customHeight="1">
      <c r="A127" s="35"/>
      <c r="B127" s="36"/>
      <c r="C127" s="210" t="s">
        <v>164</v>
      </c>
      <c r="D127" s="210" t="s">
        <v>147</v>
      </c>
      <c r="E127" s="211" t="s">
        <v>1040</v>
      </c>
      <c r="F127" s="212" t="s">
        <v>1039</v>
      </c>
      <c r="G127" s="213" t="s">
        <v>480</v>
      </c>
      <c r="H127" s="214">
        <v>1</v>
      </c>
      <c r="I127" s="215"/>
      <c r="J127" s="216">
        <f>ROUND(I127*H127,2)</f>
        <v>0</v>
      </c>
      <c r="K127" s="217"/>
      <c r="L127" s="40"/>
      <c r="M127" s="282" t="s">
        <v>1</v>
      </c>
      <c r="N127" s="283" t="s">
        <v>42</v>
      </c>
      <c r="O127" s="284"/>
      <c r="P127" s="285">
        <f>O127*H127</f>
        <v>0</v>
      </c>
      <c r="Q127" s="285">
        <v>0</v>
      </c>
      <c r="R127" s="285">
        <f>Q127*H127</f>
        <v>0</v>
      </c>
      <c r="S127" s="285">
        <v>0</v>
      </c>
      <c r="T127" s="28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2" t="s">
        <v>1031</v>
      </c>
      <c r="AT127" s="222" t="s">
        <v>147</v>
      </c>
      <c r="AU127" s="222" t="s">
        <v>87</v>
      </c>
      <c r="AY127" s="18" t="s">
        <v>145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8" t="s">
        <v>85</v>
      </c>
      <c r="BK127" s="223">
        <f>ROUND(I127*H127,2)</f>
        <v>0</v>
      </c>
      <c r="BL127" s="18" t="s">
        <v>1031</v>
      </c>
      <c r="BM127" s="222" t="s">
        <v>1041</v>
      </c>
    </row>
    <row r="128" spans="1:65" s="2" customFormat="1" ht="6.9" customHeight="1">
      <c r="A128" s="35"/>
      <c r="B128" s="55"/>
      <c r="C128" s="56"/>
      <c r="D128" s="56"/>
      <c r="E128" s="56"/>
      <c r="F128" s="56"/>
      <c r="G128" s="56"/>
      <c r="H128" s="56"/>
      <c r="I128" s="159"/>
      <c r="J128" s="56"/>
      <c r="K128" s="56"/>
      <c r="L128" s="40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sheetProtection algorithmName="SHA-512" hashValue="2HY/yMsrZLigHw9bPYYr20feQ8E0LnTlO8EHrCmS1481PI/An4V5QT2QWLjpYoSVBzAnmg2XAwjyfp7JxPLgQw==" saltValue="dE2yfQYwWcPpFn8jH0BLRAYFxinEpQzsksMCzVXdN4k/oCof85FRq5Biy3x0bbJUbGbrDree52pi0lX7f+pJbg==" spinCount="100000" sheet="1" objects="1" scenarios="1" formatColumns="0" formatRows="0" autoFilter="0"/>
  <autoFilter ref="C119:K127" xr:uid="{00000000-0009-0000-0000-000005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D.1.1 - Architektonicko -...</vt:lpstr>
      <vt:lpstr>D.1.4.1 - Zdravotechnické...</vt:lpstr>
      <vt:lpstr>D.1.4.2 - Zařízení silnop...</vt:lpstr>
      <vt:lpstr>D.1.4.3 - Vytápění</vt:lpstr>
      <vt:lpstr>VON - Vedlejší a ostatní ...</vt:lpstr>
      <vt:lpstr>'D.1.1 - Architektonicko -...'!Názvy_tisku</vt:lpstr>
      <vt:lpstr>'D.1.4.1 - Zdravotechnické...'!Názvy_tisku</vt:lpstr>
      <vt:lpstr>'D.1.4.2 - Zařízení silnop...'!Názvy_tisku</vt:lpstr>
      <vt:lpstr>'D.1.4.3 - Vytápění'!Názvy_tisku</vt:lpstr>
      <vt:lpstr>'Rekapitulace stavby'!Názvy_tisku</vt:lpstr>
      <vt:lpstr>'VON - Vedlejší a ostatní ...'!Názvy_tisku</vt:lpstr>
      <vt:lpstr>'D.1.1 - Architektonicko -...'!Oblast_tisku</vt:lpstr>
      <vt:lpstr>'D.1.4.1 - Zdravotechnické...'!Oblast_tisku</vt:lpstr>
      <vt:lpstr>'D.1.4.2 - Zařízení silnop...'!Oblast_tisku</vt:lpstr>
      <vt:lpstr>'D.1.4.3 - Vytápění'!Oblast_tisku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2020-06-18T05:15:37Z</cp:lastPrinted>
  <dcterms:created xsi:type="dcterms:W3CDTF">2020-06-18T04:56:32Z</dcterms:created>
  <dcterms:modified xsi:type="dcterms:W3CDTF">2020-06-18T05:15:58Z</dcterms:modified>
</cp:coreProperties>
</file>