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/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xr:revisionPtr revIDLastSave="0" documentId="13_ncr:1_{78EA831A-3761-45BA-A280-2200E01177AC}" xr6:coauthVersionLast="45" xr6:coauthVersionMax="45" xr10:uidLastSave="{00000000-0000-0000-0000-000000000000}"/>
  <bookViews>
    <workbookView xWindow="28680" yWindow="-120" windowWidth="29040" windowHeight="17640" activeTab="1" xr2:uid="{00000000-000D-0000-FFFF-FFFF00000000}"/>
  </bookViews>
  <sheets>
    <sheet name="Rekapitulace stavby" sheetId="1" r:id="rId1"/>
    <sheet name="SO 01 - Pevná stěna mezi ..." sheetId="2" r:id="rId2"/>
  </sheets>
  <definedNames>
    <definedName name="_xlnm._FilterDatabase" localSheetId="1" hidden="1">'SO 01 - Pevná stěna mezi ...'!$C$131:$K$213</definedName>
    <definedName name="_xlnm.Print_Titles" localSheetId="0">'Rekapitulace stavby'!$92:$92</definedName>
    <definedName name="_xlnm.Print_Titles" localSheetId="1">'SO 01 - Pevná stěna mezi ...'!$131:$131</definedName>
    <definedName name="_xlnm.Print_Area" localSheetId="0">'Rekapitulace stavby'!$D$4:$AO$76,'Rekapitulace stavby'!$C$82:$AQ$96</definedName>
    <definedName name="_xlnm.Print_Area" localSheetId="1">'SO 01 - Pevná stěna mezi ...'!$C$4:$J$76,'SO 01 - Pevná stěna mezi ...'!$C$82:$J$113,'SO 01 - Pevná stěna mezi ...'!$C$119:$K$213</definedName>
  </definedNames>
  <calcPr calcId="191029"/>
</workbook>
</file>

<file path=xl/calcChain.xml><?xml version="1.0" encoding="utf-8"?>
<calcChain xmlns="http://schemas.openxmlformats.org/spreadsheetml/2006/main">
  <c r="J37" i="2" l="1"/>
  <c r="J36" i="2"/>
  <c r="AY95" i="1"/>
  <c r="J35" i="2"/>
  <c r="AX95" i="1"/>
  <c r="BI213" i="2"/>
  <c r="BH213" i="2"/>
  <c r="BG213" i="2"/>
  <c r="BF213" i="2"/>
  <c r="T213" i="2"/>
  <c r="T212" i="2" s="1"/>
  <c r="T211" i="2" s="1"/>
  <c r="R213" i="2"/>
  <c r="R212" i="2" s="1"/>
  <c r="R211" i="2" s="1"/>
  <c r="P213" i="2"/>
  <c r="P212" i="2"/>
  <c r="P211" i="2" s="1"/>
  <c r="BI210" i="2"/>
  <c r="BH210" i="2"/>
  <c r="BG210" i="2"/>
  <c r="BF210" i="2"/>
  <c r="T210" i="2"/>
  <c r="R210" i="2"/>
  <c r="P210" i="2"/>
  <c r="BI209" i="2"/>
  <c r="BH209" i="2"/>
  <c r="BG209" i="2"/>
  <c r="BF209" i="2"/>
  <c r="T209" i="2"/>
  <c r="R209" i="2"/>
  <c r="P209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T134" i="2"/>
  <c r="R135" i="2"/>
  <c r="R134" i="2" s="1"/>
  <c r="P135" i="2"/>
  <c r="P134" i="2"/>
  <c r="F126" i="2"/>
  <c r="E124" i="2"/>
  <c r="F89" i="2"/>
  <c r="E87" i="2"/>
  <c r="J24" i="2"/>
  <c r="E24" i="2"/>
  <c r="J92" i="2" s="1"/>
  <c r="J23" i="2"/>
  <c r="J21" i="2"/>
  <c r="E21" i="2"/>
  <c r="J128" i="2" s="1"/>
  <c r="J20" i="2"/>
  <c r="J18" i="2"/>
  <c r="E18" i="2"/>
  <c r="F92" i="2" s="1"/>
  <c r="J17" i="2"/>
  <c r="J15" i="2"/>
  <c r="E15" i="2"/>
  <c r="F128" i="2" s="1"/>
  <c r="J14" i="2"/>
  <c r="J12" i="2"/>
  <c r="J89" i="2"/>
  <c r="E7" i="2"/>
  <c r="E122" i="2" s="1"/>
  <c r="L90" i="1"/>
  <c r="AM90" i="1"/>
  <c r="AM89" i="1"/>
  <c r="L89" i="1"/>
  <c r="AM87" i="1"/>
  <c r="L87" i="1"/>
  <c r="L85" i="1"/>
  <c r="L84" i="1"/>
  <c r="BK208" i="2"/>
  <c r="J205" i="2"/>
  <c r="BK202" i="2"/>
  <c r="BK190" i="2"/>
  <c r="BK176" i="2"/>
  <c r="BK162" i="2"/>
  <c r="BK159" i="2"/>
  <c r="BK158" i="2"/>
  <c r="J152" i="2"/>
  <c r="BK148" i="2"/>
  <c r="J145" i="2"/>
  <c r="BK141" i="2"/>
  <c r="J137" i="2"/>
  <c r="J213" i="2"/>
  <c r="J196" i="2"/>
  <c r="J193" i="2"/>
  <c r="BK192" i="2"/>
  <c r="J190" i="2"/>
  <c r="BK185" i="2"/>
  <c r="BK184" i="2"/>
  <c r="J176" i="2"/>
  <c r="J175" i="2"/>
  <c r="J158" i="2"/>
  <c r="J155" i="2"/>
  <c r="J153" i="2"/>
  <c r="BK151" i="2"/>
  <c r="BK150" i="2"/>
  <c r="BK147" i="2"/>
  <c r="BK213" i="2"/>
  <c r="BK209" i="2"/>
  <c r="J206" i="2"/>
  <c r="J203" i="2"/>
  <c r="J202" i="2"/>
  <c r="BK199" i="2"/>
  <c r="J198" i="2"/>
  <c r="J188" i="2"/>
  <c r="BK187" i="2"/>
  <c r="J185" i="2"/>
  <c r="BK181" i="2"/>
  <c r="BK173" i="2"/>
  <c r="BK166" i="2"/>
  <c r="J156" i="2"/>
  <c r="BK146" i="2"/>
  <c r="J142" i="2"/>
  <c r="BK137" i="2"/>
  <c r="AS94" i="1"/>
  <c r="J207" i="2"/>
  <c r="BK197" i="2"/>
  <c r="J194" i="2"/>
  <c r="J186" i="2"/>
  <c r="BK183" i="2"/>
  <c r="BK180" i="2"/>
  <c r="BK170" i="2"/>
  <c r="BK169" i="2"/>
  <c r="BK168" i="2"/>
  <c r="J147" i="2"/>
  <c r="J143" i="2"/>
  <c r="J135" i="2"/>
  <c r="BK207" i="2"/>
  <c r="BK201" i="2"/>
  <c r="J199" i="2"/>
  <c r="BK189" i="2"/>
  <c r="J187" i="2"/>
  <c r="J182" i="2"/>
  <c r="BK177" i="2"/>
  <c r="J174" i="2"/>
  <c r="BK171" i="2"/>
  <c r="J166" i="2"/>
  <c r="J162" i="2"/>
  <c r="BK135" i="2"/>
  <c r="J210" i="2"/>
  <c r="J181" i="2"/>
  <c r="J180" i="2"/>
  <c r="BK178" i="2"/>
  <c r="J177" i="2"/>
  <c r="BK174" i="2"/>
  <c r="J169" i="2"/>
  <c r="BK165" i="2"/>
  <c r="BK164" i="2"/>
  <c r="J159" i="2"/>
  <c r="BK153" i="2"/>
  <c r="BK152" i="2"/>
  <c r="BK149" i="2"/>
  <c r="BK145" i="2"/>
  <c r="BK144" i="2"/>
  <c r="BK140" i="2"/>
  <c r="J208" i="2"/>
  <c r="BK206" i="2"/>
  <c r="J200" i="2"/>
  <c r="BK198" i="2"/>
  <c r="J197" i="2"/>
  <c r="BK196" i="2"/>
  <c r="J192" i="2"/>
  <c r="J189" i="2"/>
  <c r="J170" i="2"/>
  <c r="J168" i="2"/>
  <c r="J165" i="2"/>
  <c r="J164" i="2"/>
  <c r="BK163" i="2"/>
  <c r="J149" i="2"/>
  <c r="J146" i="2"/>
  <c r="J144" i="2"/>
  <c r="BK143" i="2"/>
  <c r="BK142" i="2"/>
  <c r="J140" i="2"/>
  <c r="BK138" i="2"/>
  <c r="J209" i="2"/>
  <c r="BK203" i="2"/>
  <c r="J201" i="2"/>
  <c r="BK193" i="2"/>
  <c r="J184" i="2"/>
  <c r="BK175" i="2"/>
  <c r="J173" i="2"/>
  <c r="J171" i="2"/>
  <c r="J163" i="2"/>
  <c r="BK156" i="2"/>
  <c r="J141" i="2"/>
  <c r="BK210" i="2"/>
  <c r="BK205" i="2"/>
  <c r="BK200" i="2"/>
  <c r="BK194" i="2"/>
  <c r="BK188" i="2"/>
  <c r="BK186" i="2"/>
  <c r="J183" i="2"/>
  <c r="BK182" i="2"/>
  <c r="J178" i="2"/>
  <c r="BK155" i="2"/>
  <c r="J151" i="2"/>
  <c r="J150" i="2"/>
  <c r="J148" i="2"/>
  <c r="J138" i="2"/>
  <c r="BK191" i="2" l="1"/>
  <c r="J191" i="2"/>
  <c r="J108" i="2" s="1"/>
  <c r="T139" i="2"/>
  <c r="P154" i="2"/>
  <c r="P167" i="2"/>
  <c r="R167" i="2"/>
  <c r="T167" i="2"/>
  <c r="BK172" i="2"/>
  <c r="J172" i="2"/>
  <c r="J106" i="2"/>
  <c r="P172" i="2"/>
  <c r="R172" i="2"/>
  <c r="T172" i="2"/>
  <c r="BK179" i="2"/>
  <c r="J179" i="2"/>
  <c r="J107" i="2" s="1"/>
  <c r="P179" i="2"/>
  <c r="R179" i="2"/>
  <c r="T179" i="2"/>
  <c r="R195" i="2"/>
  <c r="T195" i="2"/>
  <c r="BK139" i="2"/>
  <c r="J139" i="2" s="1"/>
  <c r="J100" i="2" s="1"/>
  <c r="P195" i="2"/>
  <c r="T191" i="2"/>
  <c r="BK161" i="2"/>
  <c r="P161" i="2"/>
  <c r="P160" i="2" s="1"/>
  <c r="R161" i="2"/>
  <c r="T161" i="2"/>
  <c r="P191" i="2"/>
  <c r="P139" i="2"/>
  <c r="P133" i="2" s="1"/>
  <c r="R154" i="2"/>
  <c r="T154" i="2"/>
  <c r="BK195" i="2"/>
  <c r="J195" i="2"/>
  <c r="J109" i="2" s="1"/>
  <c r="R139" i="2"/>
  <c r="BK154" i="2"/>
  <c r="J154" i="2" s="1"/>
  <c r="J101" i="2" s="1"/>
  <c r="P204" i="2"/>
  <c r="BK157" i="2"/>
  <c r="J157" i="2"/>
  <c r="J102" i="2"/>
  <c r="P157" i="2"/>
  <c r="R157" i="2"/>
  <c r="T157" i="2"/>
  <c r="R204" i="2"/>
  <c r="T204" i="2"/>
  <c r="BK136" i="2"/>
  <c r="J136" i="2" s="1"/>
  <c r="J99" i="2" s="1"/>
  <c r="P136" i="2"/>
  <c r="R136" i="2"/>
  <c r="R133" i="2" s="1"/>
  <c r="T136" i="2"/>
  <c r="T133" i="2" s="1"/>
  <c r="R191" i="2"/>
  <c r="BK167" i="2"/>
  <c r="J167" i="2" s="1"/>
  <c r="J105" i="2" s="1"/>
  <c r="BK204" i="2"/>
  <c r="J204" i="2"/>
  <c r="J110" i="2"/>
  <c r="F91" i="2"/>
  <c r="J126" i="2"/>
  <c r="BE158" i="2"/>
  <c r="BE159" i="2"/>
  <c r="BE163" i="2"/>
  <c r="BE198" i="2"/>
  <c r="E85" i="2"/>
  <c r="J129" i="2"/>
  <c r="BE143" i="2"/>
  <c r="BE164" i="2"/>
  <c r="BE182" i="2"/>
  <c r="BE185" i="2"/>
  <c r="BE187" i="2"/>
  <c r="BE199" i="2"/>
  <c r="BE213" i="2"/>
  <c r="BE162" i="2"/>
  <c r="BE169" i="2"/>
  <c r="BE176" i="2"/>
  <c r="BE177" i="2"/>
  <c r="BE186" i="2"/>
  <c r="F129" i="2"/>
  <c r="BE138" i="2"/>
  <c r="BE146" i="2"/>
  <c r="BE151" i="2"/>
  <c r="BE155" i="2"/>
  <c r="BE171" i="2"/>
  <c r="BE175" i="2"/>
  <c r="BE141" i="2"/>
  <c r="BE144" i="2"/>
  <c r="BE148" i="2"/>
  <c r="BE150" i="2"/>
  <c r="BE153" i="2"/>
  <c r="BE168" i="2"/>
  <c r="BE170" i="2"/>
  <c r="BE197" i="2"/>
  <c r="BE210" i="2"/>
  <c r="BE137" i="2"/>
  <c r="BE140" i="2"/>
  <c r="BE166" i="2"/>
  <c r="BE184" i="2"/>
  <c r="BE190" i="2"/>
  <c r="BE192" i="2"/>
  <c r="BE202" i="2"/>
  <c r="BE207" i="2"/>
  <c r="BE208" i="2"/>
  <c r="J91" i="2"/>
  <c r="BE145" i="2"/>
  <c r="BE147" i="2"/>
  <c r="BE180" i="2"/>
  <c r="BE189" i="2"/>
  <c r="BE196" i="2"/>
  <c r="BE209" i="2"/>
  <c r="BE142" i="2"/>
  <c r="BE149" i="2"/>
  <c r="BE152" i="2"/>
  <c r="BE173" i="2"/>
  <c r="BE181" i="2"/>
  <c r="BE188" i="2"/>
  <c r="BE200" i="2"/>
  <c r="BE201" i="2"/>
  <c r="BE205" i="2"/>
  <c r="BE206" i="2"/>
  <c r="BK134" i="2"/>
  <c r="J134" i="2"/>
  <c r="J98" i="2" s="1"/>
  <c r="BE135" i="2"/>
  <c r="BE156" i="2"/>
  <c r="BE165" i="2"/>
  <c r="BE174" i="2"/>
  <c r="BE178" i="2"/>
  <c r="BE183" i="2"/>
  <c r="BE193" i="2"/>
  <c r="BE194" i="2"/>
  <c r="BE203" i="2"/>
  <c r="BK212" i="2"/>
  <c r="BK211" i="2"/>
  <c r="J211" i="2" s="1"/>
  <c r="J111" i="2" s="1"/>
  <c r="F34" i="2"/>
  <c r="BA95" i="1"/>
  <c r="BA94" i="1" s="1"/>
  <c r="W30" i="1" s="1"/>
  <c r="F35" i="2"/>
  <c r="BB95" i="1"/>
  <c r="BB94" i="1"/>
  <c r="W31" i="1" s="1"/>
  <c r="F36" i="2"/>
  <c r="BC95" i="1"/>
  <c r="BC94" i="1" s="1"/>
  <c r="AY94" i="1" s="1"/>
  <c r="J34" i="2"/>
  <c r="AW95" i="1" s="1"/>
  <c r="F37" i="2"/>
  <c r="BD95" i="1" s="1"/>
  <c r="BD94" i="1" s="1"/>
  <c r="W33" i="1" s="1"/>
  <c r="P132" i="2" l="1"/>
  <c r="AU95" i="1" s="1"/>
  <c r="AU94" i="1" s="1"/>
  <c r="R160" i="2"/>
  <c r="R132" i="2"/>
  <c r="T160" i="2"/>
  <c r="T132" i="2"/>
  <c r="BK160" i="2"/>
  <c r="J160" i="2" s="1"/>
  <c r="J103" i="2" s="1"/>
  <c r="J212" i="2"/>
  <c r="J112" i="2" s="1"/>
  <c r="J161" i="2"/>
  <c r="J104" i="2"/>
  <c r="BK133" i="2"/>
  <c r="J133" i="2"/>
  <c r="J97" i="2"/>
  <c r="W32" i="1"/>
  <c r="F33" i="2"/>
  <c r="AZ95" i="1"/>
  <c r="AZ94" i="1" s="1"/>
  <c r="AV94" i="1" s="1"/>
  <c r="AK29" i="1" s="1"/>
  <c r="AX94" i="1"/>
  <c r="AW94" i="1"/>
  <c r="AK30" i="1"/>
  <c r="J33" i="2"/>
  <c r="AV95" i="1" s="1"/>
  <c r="AT95" i="1" s="1"/>
  <c r="BK132" i="2" l="1"/>
  <c r="J132" i="2"/>
  <c r="J96" i="2"/>
  <c r="AT94" i="1"/>
  <c r="W29" i="1"/>
  <c r="J30" i="2" l="1"/>
  <c r="AG95" i="1" s="1"/>
  <c r="AN95" i="1" s="1"/>
  <c r="J39" i="2" l="1"/>
  <c r="AG94" i="1"/>
  <c r="AK26" i="1" s="1"/>
  <c r="AK35" i="1" s="1"/>
  <c r="AN94" i="1" l="1"/>
</calcChain>
</file>

<file path=xl/sharedStrings.xml><?xml version="1.0" encoding="utf-8"?>
<sst xmlns="http://schemas.openxmlformats.org/spreadsheetml/2006/main" count="1275" uniqueCount="418">
  <si>
    <t>Export Komplet</t>
  </si>
  <si>
    <t/>
  </si>
  <si>
    <t>2.0</t>
  </si>
  <si>
    <t>ZAMOK</t>
  </si>
  <si>
    <t>False</t>
  </si>
  <si>
    <t>{7faa1e38-75ad-413f-84c3-5a7da9202b95}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</si>
  <si>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</si>
  <si>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</si>
  <si>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</si>
  <si>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</si>
  <si>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</si>
  <si>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</si>
  <si>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</si>
  <si>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</si>
  <si>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19082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</si>
  <si>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</si>
  <si>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</si>
  <si>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Tramvaje Poruba - pevná stěna mezi 3. a 4. kolejí</t>
  </si>
  <si>
    <t>KSO:</t>
  </si>
  <si>
    <t>CC-CZ:</t>
  </si>
  <si>
    <t>Místo:</t>
  </si>
  <si>
    <t xml:space="preserve"> </t>
  </si>
  <si>
    <t>Datum:</t>
  </si>
  <si>
    <t>20. 2. 2020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</si>
  <si>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</si>
  <si>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</si>
  <si>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</si>
  <si>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</si>
  <si>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</si>
  <si>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</si>
  <si>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</si>
  <si>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</si>
  <si>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</si>
  <si>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</si>
  <si>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</si>
  <si>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</si>
  <si>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</si>
  <si>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</si>
  <si>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</si>
  <si>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</si>
  <si>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</si>
  <si>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</si>
  <si>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</si>
  <si>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</si>
  <si>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</si>
  <si>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</si>
  <si>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</si>
  <si>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</si>
  <si>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</si>
  <si>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</si>
  <si>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</si>
  <si>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</si>
  <si>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</si>
  <si>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</si>
  <si>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</si>
  <si>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</si>
  <si>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</si>
  <si>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</si>
  <si>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</si>
  <si>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</si>
  <si>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</si>
  <si>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</si>
  <si>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</si>
  <si>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</si>
  <si>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</si>
  <si>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</si>
  <si>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</si>
  <si>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</si>
  <si>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</si>
  <si>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</si>
  <si>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</si>
  <si>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</si>
  <si>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</si>
  <si>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</si>
  <si>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</si>
  <si>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</si>
  <si>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</si>
  <si>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</si>
  <si>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</si>
  <si>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Pevná stěna mezi 3. a 4. kolejí</t>
  </si>
  <si>
    <t>STA</t>
  </si>
  <si>
    <t>1</t>
  </si>
  <si>
    <t>{2d6f21e1-059d-4686-905a-56167c65fc87}</t>
  </si>
  <si>
    <t>2</t>
  </si>
  <si>
    <t>KRYCÍ LIST SOUPISU PRACÍ</t>
  </si>
  <si>
    <t>Objekt:</t>
  </si>
  <si>
    <t>SO 01 - Pevná stěna mezi 3. a 4. kolejí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</si>
  <si>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</si>
  <si>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</si>
  <si>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</si>
  <si>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</si>
  <si>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</si>
  <si>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</si>
  <si>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</si>
  <si>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</si>
  <si>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</si>
  <si>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</si>
  <si>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</si>
  <si>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</si>
  <si>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741 - Elektroinstalace - silnoproud</t>
  </si>
  <si>
    <t xml:space="preserve">    751 - Vzduchotechnika</t>
  </si>
  <si>
    <t xml:space="preserve">    762 - Konstrukce tesařské</t>
  </si>
  <si>
    <t xml:space="preserve">    767 - Konstrukce zámečnické</t>
  </si>
  <si>
    <t xml:space="preserve">    783 - Dokončovací práce - nátěry</t>
  </si>
  <si>
    <t xml:space="preserve">    787 - Dokončovací práce - zasklívání</t>
  </si>
  <si>
    <t xml:space="preserve">    789 - Povrchové úpravy ocelových konstrukcí a technologických zařízení</t>
  </si>
  <si>
    <t>VRN - Vedlejší rozpočtové náklady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</si>
  <si>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</si>
  <si>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</si>
  <si>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</si>
  <si>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</si>
  <si>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</si>
  <si>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</si>
  <si>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</si>
  <si>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</si>
  <si>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</si>
  <si>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</si>
  <si>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</si>
  <si>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</si>
  <si>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</si>
  <si>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</si>
  <si>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</si>
  <si>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</si>
  <si>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</si>
  <si>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</si>
  <si>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</si>
  <si>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</si>
  <si>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311272111</t>
  </si>
  <si>
    <t>Zdivo z pórobetonových tvárnic hladkých do P2 do 450 kg/m3 na tenkovrstvou maltu tl 250 mm</t>
  </si>
  <si>
    <t>m2</t>
  </si>
  <si>
    <t>4</t>
  </si>
  <si>
    <t>1851903634</t>
  </si>
  <si>
    <t>6</t>
  </si>
  <si>
    <t>Úpravy povrchů, podlahy a osazování výplní</t>
  </si>
  <si>
    <t>612321311</t>
  </si>
  <si>
    <t>Vápenocementová omítka hrubá jednovrstvá zatřená vnitřních stěn nanášená strojně</t>
  </si>
  <si>
    <t>1759076715</t>
  </si>
  <si>
    <t>M</t>
  </si>
  <si>
    <t>58591005</t>
  </si>
  <si>
    <t>směs suchá omítková jádrová ruční</t>
  </si>
  <si>
    <t>t</t>
  </si>
  <si>
    <t>8</t>
  </si>
  <si>
    <t>-1261695973</t>
  </si>
  <si>
    <t>9</t>
  </si>
  <si>
    <t>Ostatní konstrukce a práce, bourání</t>
  </si>
  <si>
    <t>953946114</t>
  </si>
  <si>
    <t>Montáž atypických ocelových kcí hmotnosti do 10 t z profilů hmotnosti do 13 kg/m</t>
  </si>
  <si>
    <t>382269024</t>
  </si>
  <si>
    <t>5</t>
  </si>
  <si>
    <t>14550325</t>
  </si>
  <si>
    <t>profil ocelový obdélníkový svařovaný 100x60x5mm</t>
  </si>
  <si>
    <t>777239493</t>
  </si>
  <si>
    <t>14550258</t>
  </si>
  <si>
    <t>profil ocelový čtvercový svařovaný 60x60x5mm</t>
  </si>
  <si>
    <t>250171620</t>
  </si>
  <si>
    <t>7</t>
  </si>
  <si>
    <t>953946122</t>
  </si>
  <si>
    <t>Montáž atypických ocelových kcí hmotnosti do 2,5 t z profilů hmotnosti do 30 kg/m</t>
  </si>
  <si>
    <t>1927391157</t>
  </si>
  <si>
    <t>13010718</t>
  </si>
  <si>
    <t>ocel profilová IPN 160 jakost 11 375</t>
  </si>
  <si>
    <t>-882303023</t>
  </si>
  <si>
    <t>13611232</t>
  </si>
  <si>
    <t>plech ocelový hladký jakost S 235 JR tl 12mm tabule</t>
  </si>
  <si>
    <t>162595857</t>
  </si>
  <si>
    <t>10</t>
  </si>
  <si>
    <t>R3</t>
  </si>
  <si>
    <t>plech ocelový hladký jakost S 235 JR tl 8mm tabule</t>
  </si>
  <si>
    <t>-1665289884</t>
  </si>
  <si>
    <t>11</t>
  </si>
  <si>
    <t>13611220</t>
  </si>
  <si>
    <t>plech ocelový hladký jakost S 235 JR tl 6mm tabule</t>
  </si>
  <si>
    <t>-609884484</t>
  </si>
  <si>
    <t>12</t>
  </si>
  <si>
    <t>13611228</t>
  </si>
  <si>
    <t>plech ocelový hladký jakost S 235 JR tl 10mm tabule</t>
  </si>
  <si>
    <t>1009958476</t>
  </si>
  <si>
    <t>13</t>
  </si>
  <si>
    <t>13010432</t>
  </si>
  <si>
    <t>úhelník ocelový rovnostranný jakost 11 375 80x80x6mm</t>
  </si>
  <si>
    <t>68593075</t>
  </si>
  <si>
    <t>14</t>
  </si>
  <si>
    <t>953946135</t>
  </si>
  <si>
    <t>Montáž atypických ocelových kcí hmotnosti do 20 t z profilů hmotnosti přes 30 kg/m</t>
  </si>
  <si>
    <t>340161427</t>
  </si>
  <si>
    <t>13010980</t>
  </si>
  <si>
    <t>ocel profilová HE-B 200 jakost 11 375</t>
  </si>
  <si>
    <t>1733260439</t>
  </si>
  <si>
    <t>16</t>
  </si>
  <si>
    <t>962032253</t>
  </si>
  <si>
    <t>Bourání zdiva z tvárnic cementových na jakoukoli maltu do 1m3</t>
  </si>
  <si>
    <t>m3</t>
  </si>
  <si>
    <t>1144118928</t>
  </si>
  <si>
    <t>17</t>
  </si>
  <si>
    <t>966071121</t>
  </si>
  <si>
    <t>Demontáž ocelových kcí hmotnosti do 5 t z profilů hmotnosti do 30 kg/m</t>
  </si>
  <si>
    <t>-1847660077</t>
  </si>
  <si>
    <t>997</t>
  </si>
  <si>
    <t>Přesun sutě</t>
  </si>
  <si>
    <t>18</t>
  </si>
  <si>
    <t>997013211</t>
  </si>
  <si>
    <t>Vnitrostaveništní doprava suti a vybouraných hmot pro budovy v do 6 m ručně</t>
  </si>
  <si>
    <t>1361839477</t>
  </si>
  <si>
    <t>19</t>
  </si>
  <si>
    <t>997013219</t>
  </si>
  <si>
    <t>Příplatek k vnitrostaveništní dopravě suti a vybouraných hmot za zvětšenou dopravu suti ZKD 10 m</t>
  </si>
  <si>
    <t>-366410812</t>
  </si>
  <si>
    <t>998</t>
  </si>
  <si>
    <t>Přesun hmot</t>
  </si>
  <si>
    <t>20</t>
  </si>
  <si>
    <t>998014211</t>
  </si>
  <si>
    <t>Přesun hmot pro budovy jednopodlažní z kovových dílců</t>
  </si>
  <si>
    <t>1000485279</t>
  </si>
  <si>
    <t>998014290</t>
  </si>
  <si>
    <t>Příplatek k přesunu hmot pro budovy z kovových dílců za přesun do 500 m</t>
  </si>
  <si>
    <t>-2072997813</t>
  </si>
  <si>
    <t>PSV</t>
  </si>
  <si>
    <t>Práce a dodávky PSV</t>
  </si>
  <si>
    <t>741</t>
  </si>
  <si>
    <t>Elektroinstalace - silnoproud</t>
  </si>
  <si>
    <t>22</t>
  </si>
  <si>
    <t>741371104</t>
  </si>
  <si>
    <t>Montáž svítidlo zářivkové průmyslové stropní přisazené 2 zdroje s krytem</t>
  </si>
  <si>
    <t>kus</t>
  </si>
  <si>
    <t>-112426587</t>
  </si>
  <si>
    <t>23</t>
  </si>
  <si>
    <t>741375863</t>
  </si>
  <si>
    <t>Demontáž svítidla průmyslového se standardní paticí přisazeného do 0,36 m2 se zachováním funkčnosti</t>
  </si>
  <si>
    <t>-2089399968</t>
  </si>
  <si>
    <t>24</t>
  </si>
  <si>
    <t>741376001</t>
  </si>
  <si>
    <t>Montáž výstražný majáček žárovkový s podstavcem</t>
  </si>
  <si>
    <t>-566004789</t>
  </si>
  <si>
    <t>25</t>
  </si>
  <si>
    <t>741376801</t>
  </si>
  <si>
    <t>Demontáž svítidla speciálního výstražného majáku do 3 signálů se zachováním funkčnosti</t>
  </si>
  <si>
    <t>-591358916</t>
  </si>
  <si>
    <t>26</t>
  </si>
  <si>
    <t>R4</t>
  </si>
  <si>
    <t>Vypnutí/zapnutí trakčního vedení</t>
  </si>
  <si>
    <t>h</t>
  </si>
  <si>
    <t>2060819434</t>
  </si>
  <si>
    <t>751</t>
  </si>
  <si>
    <t>Vzduchotechnika</t>
  </si>
  <si>
    <t>27</t>
  </si>
  <si>
    <t>751510013</t>
  </si>
  <si>
    <t>Vzduchotechnické potrubí pozink čtyřhranné průřezu do 0,13 m2</t>
  </si>
  <si>
    <t>m</t>
  </si>
  <si>
    <t>-622527983</t>
  </si>
  <si>
    <t>28</t>
  </si>
  <si>
    <t>42982209</t>
  </si>
  <si>
    <t>kus přechodový čtyřhranný VZT Pz průřez do 1,13m2</t>
  </si>
  <si>
    <t>32</t>
  </si>
  <si>
    <t>-1663053101</t>
  </si>
  <si>
    <t>29</t>
  </si>
  <si>
    <t>42982118</t>
  </si>
  <si>
    <t>potrubí VZT čtyřhranné Pz průřez do 1,13m2</t>
  </si>
  <si>
    <t>-1759323239</t>
  </si>
  <si>
    <t>30</t>
  </si>
  <si>
    <t>998751101</t>
  </si>
  <si>
    <t>Přesun hmot tonážní pro vzduchotechniku v objektech v do 12 m</t>
  </si>
  <si>
    <t>965988475</t>
  </si>
  <si>
    <t>762</t>
  </si>
  <si>
    <t>Konstrukce tesařské</t>
  </si>
  <si>
    <t>31</t>
  </si>
  <si>
    <t>762521108</t>
  </si>
  <si>
    <t>Položení podlahy z hrubých fošen na sraz</t>
  </si>
  <si>
    <t>-1906091763</t>
  </si>
  <si>
    <t>60511135</t>
  </si>
  <si>
    <t>řezivo stavební fošny prismované středové š přes 220mm dl 2-5m</t>
  </si>
  <si>
    <t>653507286</t>
  </si>
  <si>
    <t>33</t>
  </si>
  <si>
    <t>762521811</t>
  </si>
  <si>
    <t>Demontáž podlah bez polštářů z prken tloušťky do 32 mm</t>
  </si>
  <si>
    <t>1552881527</t>
  </si>
  <si>
    <t>34</t>
  </si>
  <si>
    <t>762527811</t>
  </si>
  <si>
    <t>Demontáž podlah k dalšímu použití bez polštářů z prken tloušťky do 32 mm</t>
  </si>
  <si>
    <t>163320813</t>
  </si>
  <si>
    <t>35</t>
  </si>
  <si>
    <t>998762101</t>
  </si>
  <si>
    <t>Přesun hmot tonážní pro kce tesařské v objektech v do 6 m</t>
  </si>
  <si>
    <t>-1390171048</t>
  </si>
  <si>
    <t>36</t>
  </si>
  <si>
    <t>998762194</t>
  </si>
  <si>
    <t>Příplatek k přesunu hmot tonážní 762 za zvětšený přesun do 1000 m</t>
  </si>
  <si>
    <t>57631154</t>
  </si>
  <si>
    <t>767</t>
  </si>
  <si>
    <t>Konstrukce zámečnické</t>
  </si>
  <si>
    <t>37</t>
  </si>
  <si>
    <t>767112812</t>
  </si>
  <si>
    <t>Demontáž stěn pro zasklení svařovaných</t>
  </si>
  <si>
    <t>-999047161</t>
  </si>
  <si>
    <t>38</t>
  </si>
  <si>
    <t>767210114</t>
  </si>
  <si>
    <t>Montáž schodnic ocelových rovných na ocelovou konstrukci svařováním</t>
  </si>
  <si>
    <t>1644198880</t>
  </si>
  <si>
    <t>39</t>
  </si>
  <si>
    <t>767654220</t>
  </si>
  <si>
    <t>Montáž vrat garážových posuvných do ocelové konstrukce do 9 m2</t>
  </si>
  <si>
    <t>-327562226</t>
  </si>
  <si>
    <t>40</t>
  </si>
  <si>
    <t>767996701</t>
  </si>
  <si>
    <t>Demontáž atypických zámečnických konstrukcí řezáním hmotnosti jednotlivých dílů do 50 kg</t>
  </si>
  <si>
    <t>kg</t>
  </si>
  <si>
    <t>826865237</t>
  </si>
  <si>
    <t>41</t>
  </si>
  <si>
    <t>14550150</t>
  </si>
  <si>
    <t>profil ocelový obdélníkový svařovaný 60x30x3mm</t>
  </si>
  <si>
    <t>1240678853</t>
  </si>
  <si>
    <t>42</t>
  </si>
  <si>
    <t>13611210</t>
  </si>
  <si>
    <t>plech ocelový hladký jakost S 235 JR tl 3mm tabule</t>
  </si>
  <si>
    <t>-261603833</t>
  </si>
  <si>
    <t>43</t>
  </si>
  <si>
    <t>767996702</t>
  </si>
  <si>
    <t>Demontáž atypických zámečnických konstrukcí řezáním hmotnosti jednotlivých dílů do 100 kg</t>
  </si>
  <si>
    <t>1491429551</t>
  </si>
  <si>
    <t>44</t>
  </si>
  <si>
    <t>R5</t>
  </si>
  <si>
    <t>Set kování pro posuvné dveře</t>
  </si>
  <si>
    <t>ks</t>
  </si>
  <si>
    <t>1524368132</t>
  </si>
  <si>
    <t>45</t>
  </si>
  <si>
    <t>14011010</t>
  </si>
  <si>
    <t>trubka ocelová bezešvá hladká jakost 11 353 22x2,6mm</t>
  </si>
  <si>
    <t>648094306</t>
  </si>
  <si>
    <t>46</t>
  </si>
  <si>
    <t>998767101</t>
  </si>
  <si>
    <t>Přesun hmot tonážní pro zámečnické konstrukce v objektech v do 6 m</t>
  </si>
  <si>
    <t>-1978272243</t>
  </si>
  <si>
    <t>47</t>
  </si>
  <si>
    <t>998767193</t>
  </si>
  <si>
    <t>Příplatek k přesunu hmot tonážní 767 za zvětšený přesun do 500 m</t>
  </si>
  <si>
    <t>1003063442</t>
  </si>
  <si>
    <t>783</t>
  </si>
  <si>
    <t>Dokončovací práce - nátěry</t>
  </si>
  <si>
    <t>48</t>
  </si>
  <si>
    <t>783009421</t>
  </si>
  <si>
    <t>Bezpečnostní šrafování stěnových nebo podlahových hran</t>
  </si>
  <si>
    <t>-962601121</t>
  </si>
  <si>
    <t>49</t>
  </si>
  <si>
    <t>783213111</t>
  </si>
  <si>
    <t>Napouštěcí jednonásobný syntetický biocidní nátěr tesařských konstrukcí zabudovaných do konstrukce</t>
  </si>
  <si>
    <t>-1047917842</t>
  </si>
  <si>
    <t>50</t>
  </si>
  <si>
    <t>24626770</t>
  </si>
  <si>
    <t>hmota nátěrová syntetická napouštěcí a krycí s biocidy na dřevo</t>
  </si>
  <si>
    <t>186054478</t>
  </si>
  <si>
    <t>787</t>
  </si>
  <si>
    <t>Dokončovací práce - zasklívání</t>
  </si>
  <si>
    <t>51</t>
  </si>
  <si>
    <t>787100802</t>
  </si>
  <si>
    <t>Vysklívání stěn, příček, balkónového zábradlí, výtahových šachet plochy do 3 m2 skla plochého</t>
  </si>
  <si>
    <t>-822912067</t>
  </si>
  <si>
    <t>52</t>
  </si>
  <si>
    <t>R1</t>
  </si>
  <si>
    <t>Plný polykarbonát čirý 3 mm</t>
  </si>
  <si>
    <t>-1032554573</t>
  </si>
  <si>
    <t>53</t>
  </si>
  <si>
    <t>R2</t>
  </si>
  <si>
    <t>Polykarbonátová deska čirá 4 mm</t>
  </si>
  <si>
    <t>-88232782</t>
  </si>
  <si>
    <t>54</t>
  </si>
  <si>
    <t>787114513</t>
  </si>
  <si>
    <t>Zasklívání stěn a příček do profilového těsnění sklem plaveným délky do 3000 mm tl 3 mm</t>
  </si>
  <si>
    <t>1798467208</t>
  </si>
  <si>
    <t>55</t>
  </si>
  <si>
    <t>787127111</t>
  </si>
  <si>
    <t>Zasklívání stěn a příček PC profilem komůrkovým do PC profilu s krycí lištou tl 4 mm</t>
  </si>
  <si>
    <t>-6923284</t>
  </si>
  <si>
    <t>65</t>
  </si>
  <si>
    <t>R6</t>
  </si>
  <si>
    <t>Gumové membránové plátno 3 mm</t>
  </si>
  <si>
    <t>-492966577</t>
  </si>
  <si>
    <t>56</t>
  </si>
  <si>
    <t>998787101</t>
  </si>
  <si>
    <t>Přesun hmot tonážní pro zasklívání v objektech v do 6 m</t>
  </si>
  <si>
    <t>-613976946</t>
  </si>
  <si>
    <t>57</t>
  </si>
  <si>
    <t>998787193</t>
  </si>
  <si>
    <t>Příplatek k přesunu hmot tonážní 787 za zvětšený přesun do 500 m</t>
  </si>
  <si>
    <t>1194385314</t>
  </si>
  <si>
    <t>789</t>
  </si>
  <si>
    <t>Povrchové úpravy ocelových konstrukcí a technologických zařízení</t>
  </si>
  <si>
    <t>58</t>
  </si>
  <si>
    <t>789222112</t>
  </si>
  <si>
    <t>Provedení otryskání ocelových konstrukcí třídy II stupeň zarezavění A stupeň přípravy Sa 2 1/2</t>
  </si>
  <si>
    <t>-253186996</t>
  </si>
  <si>
    <t>59</t>
  </si>
  <si>
    <t>15931130</t>
  </si>
  <si>
    <t>materiál tryskací (granulát ocelové slitiny)</t>
  </si>
  <si>
    <t>855207960</t>
  </si>
  <si>
    <t>60</t>
  </si>
  <si>
    <t>789322111</t>
  </si>
  <si>
    <t>Zhotovení nátěru ocelových konstrukcí třídy II jednosložkového základního tl do 80 µm</t>
  </si>
  <si>
    <t>55105320</t>
  </si>
  <si>
    <t>61</t>
  </si>
  <si>
    <t>24623030</t>
  </si>
  <si>
    <t>hmota nátěrová epoxidová základní antikorozní na kovy</t>
  </si>
  <si>
    <t>-1286073153</t>
  </si>
  <si>
    <t>62</t>
  </si>
  <si>
    <t>789322121</t>
  </si>
  <si>
    <t>Zhotovení nátěru ocelových konstrukcí třídy II jednosložkového krycího (vrchního) tl do 80 µm</t>
  </si>
  <si>
    <t>1532569612</t>
  </si>
  <si>
    <t>63</t>
  </si>
  <si>
    <t>24629133</t>
  </si>
  <si>
    <t>hmota nátěrová PUR krycí (email) na ocelové konstrukce RAL 3020 lesk</t>
  </si>
  <si>
    <t>-1409770398</t>
  </si>
  <si>
    <t>VRN</t>
  </si>
  <si>
    <t>Vedlejší rozpočtové náklady</t>
  </si>
  <si>
    <t>VRN3</t>
  </si>
  <si>
    <t>Zařízení staveniště</t>
  </si>
  <si>
    <t>64</t>
  </si>
  <si>
    <t>030001000</t>
  </si>
  <si>
    <t>kpl</t>
  </si>
  <si>
    <t>1024</t>
  </si>
  <si>
    <t>442372486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</si>
</sst>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7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opLeftCell="A7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50000000000003" customHeight="1">
      <c r="AR2" s="267"/>
      <c r="AS2" s="267"/>
      <c r="AT2" s="267"/>
      <c r="AU2" s="267"/>
      <c r="AV2" s="267"/>
      <c r="AW2" s="267"/>
      <c r="AX2" s="267"/>
      <c r="AY2" s="267"/>
      <c r="AZ2" s="267"/>
      <c r="BA2" s="267"/>
      <c r="BB2" s="267"/>
      <c r="BC2" s="267"/>
      <c r="BD2" s="267"/>
      <c r="BE2" s="267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30" t="s">
        <v>14</v>
      </c>
      <c r="L5" s="231"/>
      <c r="M5" s="231"/>
      <c r="N5" s="231"/>
      <c r="O5" s="231"/>
      <c r="P5" s="231"/>
      <c r="Q5" s="231"/>
      <c r="R5" s="231"/>
      <c r="S5" s="231"/>
      <c r="T5" s="231"/>
      <c r="U5" s="231"/>
      <c r="V5" s="231"/>
      <c r="W5" s="231"/>
      <c r="X5" s="231"/>
      <c r="Y5" s="231"/>
      <c r="Z5" s="231"/>
      <c r="AA5" s="231"/>
      <c r="AB5" s="231"/>
      <c r="AC5" s="231"/>
      <c r="AD5" s="231"/>
      <c r="AE5" s="231"/>
      <c r="AF5" s="231"/>
      <c r="AG5" s="231"/>
      <c r="AH5" s="231"/>
      <c r="AI5" s="231"/>
      <c r="AJ5" s="231"/>
      <c r="AK5" s="231"/>
      <c r="AL5" s="231"/>
      <c r="AM5" s="231"/>
      <c r="AN5" s="231"/>
      <c r="AO5" s="231"/>
      <c r="AP5" s="19"/>
      <c r="AQ5" s="19"/>
      <c r="AR5" s="17"/>
      <c r="BE5" s="227" t="s">
        <v>15</v>
      </c>
      <c r="BS5" s="14" t="s">
        <v>6</v>
      </c>
    </row>
    <row r="6" spans="1:74" s="1" customFormat="1" ht="36.950000000000003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32" t="s">
        <v>17</v>
      </c>
      <c r="L6" s="231"/>
      <c r="M6" s="231"/>
      <c r="N6" s="231"/>
      <c r="O6" s="231"/>
      <c r="P6" s="231"/>
      <c r="Q6" s="231"/>
      <c r="R6" s="231"/>
      <c r="S6" s="231"/>
      <c r="T6" s="231"/>
      <c r="U6" s="231"/>
      <c r="V6" s="231"/>
      <c r="W6" s="231"/>
      <c r="X6" s="231"/>
      <c r="Y6" s="231"/>
      <c r="Z6" s="231"/>
      <c r="AA6" s="231"/>
      <c r="AB6" s="231"/>
      <c r="AC6" s="231"/>
      <c r="AD6" s="231"/>
      <c r="AE6" s="231"/>
      <c r="AF6" s="231"/>
      <c r="AG6" s="231"/>
      <c r="AH6" s="231"/>
      <c r="AI6" s="231"/>
      <c r="AJ6" s="231"/>
      <c r="AK6" s="231"/>
      <c r="AL6" s="231"/>
      <c r="AM6" s="231"/>
      <c r="AN6" s="231"/>
      <c r="AO6" s="231"/>
      <c r="AP6" s="19"/>
      <c r="AQ6" s="19"/>
      <c r="AR6" s="17"/>
      <c r="BE6" s="228"/>
      <c r="BS6" s="14" t="s">
        <v>6</v>
      </c>
    </row>
    <row r="7" spans="1:74" s="1" customFormat="1" ht="12" customHeight="1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19</v>
      </c>
      <c r="AL7" s="19"/>
      <c r="AM7" s="19"/>
      <c r="AN7" s="24" t="s">
        <v>1</v>
      </c>
      <c r="AO7" s="19"/>
      <c r="AP7" s="19"/>
      <c r="AQ7" s="19"/>
      <c r="AR7" s="17"/>
      <c r="BE7" s="228"/>
      <c r="BS7" s="14" t="s">
        <v>6</v>
      </c>
    </row>
    <row r="8" spans="1:74" s="1" customFormat="1" ht="12" customHeight="1">
      <c r="B8" s="18"/>
      <c r="C8" s="19"/>
      <c r="D8" s="26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22</v>
      </c>
      <c r="AL8" s="19"/>
      <c r="AM8" s="19"/>
      <c r="AN8" s="27" t="s">
        <v>23</v>
      </c>
      <c r="AO8" s="19"/>
      <c r="AP8" s="19"/>
      <c r="AQ8" s="19"/>
      <c r="AR8" s="17"/>
      <c r="BE8" s="228"/>
      <c r="BS8" s="14" t="s">
        <v>6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28"/>
      <c r="BS9" s="14" t="s">
        <v>6</v>
      </c>
    </row>
    <row r="10" spans="1:74" s="1" customFormat="1" ht="12" customHeight="1">
      <c r="B10" s="18"/>
      <c r="C10" s="19"/>
      <c r="D10" s="26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28"/>
      <c r="BS10" s="14" t="s">
        <v>6</v>
      </c>
    </row>
    <row r="11" spans="1:74" s="1" customFormat="1" ht="18.399999999999999" customHeight="1">
      <c r="B11" s="18"/>
      <c r="C11" s="19"/>
      <c r="D11" s="19"/>
      <c r="E11" s="24" t="s">
        <v>21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28"/>
      <c r="BS11" s="14" t="s">
        <v>6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28"/>
      <c r="BS12" s="14" t="s">
        <v>6</v>
      </c>
    </row>
    <row r="13" spans="1:74" s="1" customFormat="1" ht="12" customHeight="1">
      <c r="B13" s="18"/>
      <c r="C13" s="19"/>
      <c r="D13" s="26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25</v>
      </c>
      <c r="AL13" s="19"/>
      <c r="AM13" s="19"/>
      <c r="AN13" s="28" t="s">
        <v>28</v>
      </c>
      <c r="AO13" s="19"/>
      <c r="AP13" s="19"/>
      <c r="AQ13" s="19"/>
      <c r="AR13" s="17"/>
      <c r="BE13" s="228"/>
      <c r="BS13" s="14" t="s">
        <v>6</v>
      </c>
    </row>
    <row r="14" spans="1:74" ht="12.75">
      <c r="B14" s="18"/>
      <c r="C14" s="19"/>
      <c r="D14" s="19"/>
      <c r="E14" s="233" t="s">
        <v>28</v>
      </c>
      <c r="F14" s="234"/>
      <c r="G14" s="234"/>
      <c r="H14" s="234"/>
      <c r="I14" s="234"/>
      <c r="J14" s="234"/>
      <c r="K14" s="234"/>
      <c r="L14" s="234"/>
      <c r="M14" s="234"/>
      <c r="N14" s="234"/>
      <c r="O14" s="234"/>
      <c r="P14" s="234"/>
      <c r="Q14" s="234"/>
      <c r="R14" s="234"/>
      <c r="S14" s="234"/>
      <c r="T14" s="234"/>
      <c r="U14" s="234"/>
      <c r="V14" s="234"/>
      <c r="W14" s="234"/>
      <c r="X14" s="234"/>
      <c r="Y14" s="234"/>
      <c r="Z14" s="234"/>
      <c r="AA14" s="234"/>
      <c r="AB14" s="234"/>
      <c r="AC14" s="234"/>
      <c r="AD14" s="234"/>
      <c r="AE14" s="234"/>
      <c r="AF14" s="234"/>
      <c r="AG14" s="234"/>
      <c r="AH14" s="234"/>
      <c r="AI14" s="234"/>
      <c r="AJ14" s="234"/>
      <c r="AK14" s="26" t="s">
        <v>26</v>
      </c>
      <c r="AL14" s="19"/>
      <c r="AM14" s="19"/>
      <c r="AN14" s="28" t="s">
        <v>28</v>
      </c>
      <c r="AO14" s="19"/>
      <c r="AP14" s="19"/>
      <c r="AQ14" s="19"/>
      <c r="AR14" s="17"/>
      <c r="BE14" s="228"/>
      <c r="BS14" s="14" t="s">
        <v>6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28"/>
      <c r="BS15" s="14" t="s">
        <v>4</v>
      </c>
    </row>
    <row r="16" spans="1:74" s="1" customFormat="1" ht="12" customHeight="1">
      <c r="B16" s="18"/>
      <c r="C16" s="19"/>
      <c r="D16" s="26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28"/>
      <c r="BS16" s="14" t="s">
        <v>4</v>
      </c>
    </row>
    <row r="17" spans="1:71" s="1" customFormat="1" ht="18.399999999999999" customHeight="1">
      <c r="B17" s="18"/>
      <c r="C17" s="19"/>
      <c r="D17" s="19"/>
      <c r="E17" s="24" t="s">
        <v>21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28"/>
      <c r="BS17" s="14" t="s">
        <v>30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28"/>
      <c r="BS18" s="14" t="s">
        <v>6</v>
      </c>
    </row>
    <row r="19" spans="1:71" s="1" customFormat="1" ht="12" customHeight="1">
      <c r="B19" s="18"/>
      <c r="C19" s="19"/>
      <c r="D19" s="26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28"/>
      <c r="BS19" s="14" t="s">
        <v>6</v>
      </c>
    </row>
    <row r="20" spans="1:71" s="1" customFormat="1" ht="18.399999999999999" customHeight="1">
      <c r="B20" s="18"/>
      <c r="C20" s="19"/>
      <c r="D20" s="19"/>
      <c r="E20" s="24" t="s">
        <v>21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28"/>
      <c r="BS20" s="14" t="s">
        <v>30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28"/>
    </row>
    <row r="22" spans="1:71" s="1" customFormat="1" ht="12" customHeight="1">
      <c r="B22" s="18"/>
      <c r="C22" s="19"/>
      <c r="D22" s="26" t="s">
        <v>32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28"/>
    </row>
    <row r="23" spans="1:71" s="1" customFormat="1" ht="16.5" customHeight="1">
      <c r="B23" s="18"/>
      <c r="C23" s="19"/>
      <c r="D23" s="19"/>
      <c r="E23" s="235" t="s">
        <v>1</v>
      </c>
      <c r="F23" s="235"/>
      <c r="G23" s="235"/>
      <c r="H23" s="235"/>
      <c r="I23" s="235"/>
      <c r="J23" s="235"/>
      <c r="K23" s="235"/>
      <c r="L23" s="235"/>
      <c r="M23" s="235"/>
      <c r="N23" s="235"/>
      <c r="O23" s="235"/>
      <c r="P23" s="235"/>
      <c r="Q23" s="235"/>
      <c r="R23" s="235"/>
      <c r="S23" s="235"/>
      <c r="T23" s="235"/>
      <c r="U23" s="235"/>
      <c r="V23" s="235"/>
      <c r="W23" s="235"/>
      <c r="X23" s="235"/>
      <c r="Y23" s="235"/>
      <c r="Z23" s="235"/>
      <c r="AA23" s="235"/>
      <c r="AB23" s="235"/>
      <c r="AC23" s="235"/>
      <c r="AD23" s="235"/>
      <c r="AE23" s="235"/>
      <c r="AF23" s="235"/>
      <c r="AG23" s="235"/>
      <c r="AH23" s="235"/>
      <c r="AI23" s="235"/>
      <c r="AJ23" s="235"/>
      <c r="AK23" s="235"/>
      <c r="AL23" s="235"/>
      <c r="AM23" s="235"/>
      <c r="AN23" s="235"/>
      <c r="AO23" s="19"/>
      <c r="AP23" s="19"/>
      <c r="AQ23" s="19"/>
      <c r="AR23" s="17"/>
      <c r="BE23" s="228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28"/>
    </row>
    <row r="25" spans="1:71" s="1" customFormat="1" ht="6.95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28"/>
    </row>
    <row r="26" spans="1:71" s="2" customFormat="1" ht="25.9" customHeight="1">
      <c r="A26" s="31"/>
      <c r="B26" s="32"/>
      <c r="C26" s="33"/>
      <c r="D26" s="34" t="s">
        <v>33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36">
        <f>ROUND(AG94,2)</f>
        <v>0</v>
      </c>
      <c r="AL26" s="237"/>
      <c r="AM26" s="237"/>
      <c r="AN26" s="237"/>
      <c r="AO26" s="237"/>
      <c r="AP26" s="33"/>
      <c r="AQ26" s="33"/>
      <c r="AR26" s="36"/>
      <c r="BE26" s="228"/>
    </row>
    <row r="27" spans="1:71" s="2" customFormat="1" ht="6.95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28"/>
    </row>
    <row r="28" spans="1:71" s="2" customFormat="1" ht="12.75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38" t="s">
        <v>34</v>
      </c>
      <c r="M28" s="238"/>
      <c r="N28" s="238"/>
      <c r="O28" s="238"/>
      <c r="P28" s="238"/>
      <c r="Q28" s="33"/>
      <c r="R28" s="33"/>
      <c r="S28" s="33"/>
      <c r="T28" s="33"/>
      <c r="U28" s="33"/>
      <c r="V28" s="33"/>
      <c r="W28" s="238" t="s">
        <v>35</v>
      </c>
      <c r="X28" s="238"/>
      <c r="Y28" s="238"/>
      <c r="Z28" s="238"/>
      <c r="AA28" s="238"/>
      <c r="AB28" s="238"/>
      <c r="AC28" s="238"/>
      <c r="AD28" s="238"/>
      <c r="AE28" s="238"/>
      <c r="AF28" s="33"/>
      <c r="AG28" s="33"/>
      <c r="AH28" s="33"/>
      <c r="AI28" s="33"/>
      <c r="AJ28" s="33"/>
      <c r="AK28" s="238" t="s">
        <v>36</v>
      </c>
      <c r="AL28" s="238"/>
      <c r="AM28" s="238"/>
      <c r="AN28" s="238"/>
      <c r="AO28" s="238"/>
      <c r="AP28" s="33"/>
      <c r="AQ28" s="33"/>
      <c r="AR28" s="36"/>
      <c r="BE28" s="228"/>
    </row>
    <row r="29" spans="1:71" s="3" customFormat="1" ht="14.45" customHeight="1">
      <c r="B29" s="37"/>
      <c r="C29" s="38"/>
      <c r="D29" s="26" t="s">
        <v>37</v>
      </c>
      <c r="E29" s="38"/>
      <c r="F29" s="26" t="s">
        <v>38</v>
      </c>
      <c r="G29" s="38"/>
      <c r="H29" s="38"/>
      <c r="I29" s="38"/>
      <c r="J29" s="38"/>
      <c r="K29" s="38"/>
      <c r="L29" s="241">
        <v>0.21</v>
      </c>
      <c r="M29" s="240"/>
      <c r="N29" s="240"/>
      <c r="O29" s="240"/>
      <c r="P29" s="240"/>
      <c r="Q29" s="38"/>
      <c r="R29" s="38"/>
      <c r="S29" s="38"/>
      <c r="T29" s="38"/>
      <c r="U29" s="38"/>
      <c r="V29" s="38"/>
      <c r="W29" s="239">
        <f>ROUND(AZ94, 2)</f>
        <v>0</v>
      </c>
      <c r="X29" s="240"/>
      <c r="Y29" s="240"/>
      <c r="Z29" s="240"/>
      <c r="AA29" s="240"/>
      <c r="AB29" s="240"/>
      <c r="AC29" s="240"/>
      <c r="AD29" s="240"/>
      <c r="AE29" s="240"/>
      <c r="AF29" s="38"/>
      <c r="AG29" s="38"/>
      <c r="AH29" s="38"/>
      <c r="AI29" s="38"/>
      <c r="AJ29" s="38"/>
      <c r="AK29" s="239">
        <f>ROUND(AV94, 2)</f>
        <v>0</v>
      </c>
      <c r="AL29" s="240"/>
      <c r="AM29" s="240"/>
      <c r="AN29" s="240"/>
      <c r="AO29" s="240"/>
      <c r="AP29" s="38"/>
      <c r="AQ29" s="38"/>
      <c r="AR29" s="39"/>
      <c r="BE29" s="229"/>
    </row>
    <row r="30" spans="1:71" s="3" customFormat="1" ht="14.45" customHeight="1">
      <c r="B30" s="37"/>
      <c r="C30" s="38"/>
      <c r="D30" s="38"/>
      <c r="E30" s="38"/>
      <c r="F30" s="26" t="s">
        <v>39</v>
      </c>
      <c r="G30" s="38"/>
      <c r="H30" s="38"/>
      <c r="I30" s="38"/>
      <c r="J30" s="38"/>
      <c r="K30" s="38"/>
      <c r="L30" s="241">
        <v>0.15</v>
      </c>
      <c r="M30" s="240"/>
      <c r="N30" s="240"/>
      <c r="O30" s="240"/>
      <c r="P30" s="240"/>
      <c r="Q30" s="38"/>
      <c r="R30" s="38"/>
      <c r="S30" s="38"/>
      <c r="T30" s="38"/>
      <c r="U30" s="38"/>
      <c r="V30" s="38"/>
      <c r="W30" s="239">
        <f>ROUND(BA94, 2)</f>
        <v>0</v>
      </c>
      <c r="X30" s="240"/>
      <c r="Y30" s="240"/>
      <c r="Z30" s="240"/>
      <c r="AA30" s="240"/>
      <c r="AB30" s="240"/>
      <c r="AC30" s="240"/>
      <c r="AD30" s="240"/>
      <c r="AE30" s="240"/>
      <c r="AF30" s="38"/>
      <c r="AG30" s="38"/>
      <c r="AH30" s="38"/>
      <c r="AI30" s="38"/>
      <c r="AJ30" s="38"/>
      <c r="AK30" s="239">
        <f>ROUND(AW94, 2)</f>
        <v>0</v>
      </c>
      <c r="AL30" s="240"/>
      <c r="AM30" s="240"/>
      <c r="AN30" s="240"/>
      <c r="AO30" s="240"/>
      <c r="AP30" s="38"/>
      <c r="AQ30" s="38"/>
      <c r="AR30" s="39"/>
      <c r="BE30" s="229"/>
    </row>
    <row r="31" spans="1:71" s="3" customFormat="1" ht="14.45" hidden="1" customHeight="1">
      <c r="B31" s="37"/>
      <c r="C31" s="38"/>
      <c r="D31" s="38"/>
      <c r="E31" s="38"/>
      <c r="F31" s="26" t="s">
        <v>40</v>
      </c>
      <c r="G31" s="38"/>
      <c r="H31" s="38"/>
      <c r="I31" s="38"/>
      <c r="J31" s="38"/>
      <c r="K31" s="38"/>
      <c r="L31" s="241">
        <v>0.21</v>
      </c>
      <c r="M31" s="240"/>
      <c r="N31" s="240"/>
      <c r="O31" s="240"/>
      <c r="P31" s="240"/>
      <c r="Q31" s="38"/>
      <c r="R31" s="38"/>
      <c r="S31" s="38"/>
      <c r="T31" s="38"/>
      <c r="U31" s="38"/>
      <c r="V31" s="38"/>
      <c r="W31" s="239">
        <f>ROUND(BB94, 2)</f>
        <v>0</v>
      </c>
      <c r="X31" s="240"/>
      <c r="Y31" s="240"/>
      <c r="Z31" s="240"/>
      <c r="AA31" s="240"/>
      <c r="AB31" s="240"/>
      <c r="AC31" s="240"/>
      <c r="AD31" s="240"/>
      <c r="AE31" s="240"/>
      <c r="AF31" s="38"/>
      <c r="AG31" s="38"/>
      <c r="AH31" s="38"/>
      <c r="AI31" s="38"/>
      <c r="AJ31" s="38"/>
      <c r="AK31" s="239">
        <v>0</v>
      </c>
      <c r="AL31" s="240"/>
      <c r="AM31" s="240"/>
      <c r="AN31" s="240"/>
      <c r="AO31" s="240"/>
      <c r="AP31" s="38"/>
      <c r="AQ31" s="38"/>
      <c r="AR31" s="39"/>
      <c r="BE31" s="229"/>
    </row>
    <row r="32" spans="1:71" s="3" customFormat="1" ht="14.45" hidden="1" customHeight="1">
      <c r="B32" s="37"/>
      <c r="C32" s="38"/>
      <c r="D32" s="38"/>
      <c r="E32" s="38"/>
      <c r="F32" s="26" t="s">
        <v>41</v>
      </c>
      <c r="G32" s="38"/>
      <c r="H32" s="38"/>
      <c r="I32" s="38"/>
      <c r="J32" s="38"/>
      <c r="K32" s="38"/>
      <c r="L32" s="241">
        <v>0.15</v>
      </c>
      <c r="M32" s="240"/>
      <c r="N32" s="240"/>
      <c r="O32" s="240"/>
      <c r="P32" s="240"/>
      <c r="Q32" s="38"/>
      <c r="R32" s="38"/>
      <c r="S32" s="38"/>
      <c r="T32" s="38"/>
      <c r="U32" s="38"/>
      <c r="V32" s="38"/>
      <c r="W32" s="239">
        <f>ROUND(BC94, 2)</f>
        <v>0</v>
      </c>
      <c r="X32" s="240"/>
      <c r="Y32" s="240"/>
      <c r="Z32" s="240"/>
      <c r="AA32" s="240"/>
      <c r="AB32" s="240"/>
      <c r="AC32" s="240"/>
      <c r="AD32" s="240"/>
      <c r="AE32" s="240"/>
      <c r="AF32" s="38"/>
      <c r="AG32" s="38"/>
      <c r="AH32" s="38"/>
      <c r="AI32" s="38"/>
      <c r="AJ32" s="38"/>
      <c r="AK32" s="239">
        <v>0</v>
      </c>
      <c r="AL32" s="240"/>
      <c r="AM32" s="240"/>
      <c r="AN32" s="240"/>
      <c r="AO32" s="240"/>
      <c r="AP32" s="38"/>
      <c r="AQ32" s="38"/>
      <c r="AR32" s="39"/>
      <c r="BE32" s="229"/>
    </row>
    <row r="33" spans="1:57" s="3" customFormat="1" ht="14.45" hidden="1" customHeight="1">
      <c r="B33" s="37"/>
      <c r="C33" s="38"/>
      <c r="D33" s="38"/>
      <c r="E33" s="38"/>
      <c r="F33" s="26" t="s">
        <v>42</v>
      </c>
      <c r="G33" s="38"/>
      <c r="H33" s="38"/>
      <c r="I33" s="38"/>
      <c r="J33" s="38"/>
      <c r="K33" s="38"/>
      <c r="L33" s="241">
        <v>0</v>
      </c>
      <c r="M33" s="240"/>
      <c r="N33" s="240"/>
      <c r="O33" s="240"/>
      <c r="P33" s="240"/>
      <c r="Q33" s="38"/>
      <c r="R33" s="38"/>
      <c r="S33" s="38"/>
      <c r="T33" s="38"/>
      <c r="U33" s="38"/>
      <c r="V33" s="38"/>
      <c r="W33" s="239">
        <f>ROUND(BD94, 2)</f>
        <v>0</v>
      </c>
      <c r="X33" s="240"/>
      <c r="Y33" s="240"/>
      <c r="Z33" s="240"/>
      <c r="AA33" s="240"/>
      <c r="AB33" s="240"/>
      <c r="AC33" s="240"/>
      <c r="AD33" s="240"/>
      <c r="AE33" s="240"/>
      <c r="AF33" s="38"/>
      <c r="AG33" s="38"/>
      <c r="AH33" s="38"/>
      <c r="AI33" s="38"/>
      <c r="AJ33" s="38"/>
      <c r="AK33" s="239">
        <v>0</v>
      </c>
      <c r="AL33" s="240"/>
      <c r="AM33" s="240"/>
      <c r="AN33" s="240"/>
      <c r="AO33" s="240"/>
      <c r="AP33" s="38"/>
      <c r="AQ33" s="38"/>
      <c r="AR33" s="39"/>
      <c r="BE33" s="229"/>
    </row>
    <row r="34" spans="1:57" s="2" customFormat="1" ht="6.95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228"/>
    </row>
    <row r="35" spans="1:57" s="2" customFormat="1" ht="25.9" customHeight="1">
      <c r="A35" s="31"/>
      <c r="B35" s="32"/>
      <c r="C35" s="40"/>
      <c r="D35" s="41" t="s">
        <v>43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44</v>
      </c>
      <c r="U35" s="42"/>
      <c r="V35" s="42"/>
      <c r="W35" s="42"/>
      <c r="X35" s="242" t="s">
        <v>45</v>
      </c>
      <c r="Y35" s="243"/>
      <c r="Z35" s="243"/>
      <c r="AA35" s="243"/>
      <c r="AB35" s="243"/>
      <c r="AC35" s="42"/>
      <c r="AD35" s="42"/>
      <c r="AE35" s="42"/>
      <c r="AF35" s="42"/>
      <c r="AG35" s="42"/>
      <c r="AH35" s="42"/>
      <c r="AI35" s="42"/>
      <c r="AJ35" s="42"/>
      <c r="AK35" s="244">
        <f>SUM(AK26:AK33)</f>
        <v>0</v>
      </c>
      <c r="AL35" s="243"/>
      <c r="AM35" s="243"/>
      <c r="AN35" s="243"/>
      <c r="AO35" s="245"/>
      <c r="AP35" s="40"/>
      <c r="AQ35" s="40"/>
      <c r="AR35" s="36"/>
      <c r="BE35" s="31"/>
    </row>
    <row r="36" spans="1:57" s="2" customFormat="1" ht="6.95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14.45" customHeight="1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6"/>
      <c r="BE37" s="31"/>
    </row>
    <row r="38" spans="1:57" s="1" customFormat="1" ht="14.45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7" s="1" customFormat="1" ht="14.45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7" s="1" customFormat="1" ht="14.45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7" s="1" customFormat="1" ht="14.45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7" s="1" customFormat="1" ht="14.45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7" s="1" customFormat="1" ht="14.45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7" s="1" customFormat="1" ht="14.45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7" s="1" customFormat="1" ht="14.45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7" s="1" customFormat="1" ht="14.45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7" s="1" customFormat="1" ht="14.45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7" s="1" customFormat="1" ht="14.45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7" s="2" customFormat="1" ht="14.45" customHeight="1">
      <c r="B49" s="44"/>
      <c r="C49" s="45"/>
      <c r="D49" s="46" t="s">
        <v>46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47</v>
      </c>
      <c r="AI49" s="47"/>
      <c r="AJ49" s="47"/>
      <c r="AK49" s="47"/>
      <c r="AL49" s="47"/>
      <c r="AM49" s="47"/>
      <c r="AN49" s="47"/>
      <c r="AO49" s="47"/>
      <c r="AP49" s="45"/>
      <c r="AQ49" s="45"/>
      <c r="AR49" s="48"/>
    </row>
    <row r="50" spans="1:57" ht="11.25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7" ht="11.25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7" ht="11.25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7" ht="11.25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7" ht="11.25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7" ht="11.2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7" ht="11.25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7" ht="11.25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7" ht="11.25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7" ht="11.25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7" s="2" customFormat="1" ht="12.75">
      <c r="A60" s="31"/>
      <c r="B60" s="32"/>
      <c r="C60" s="33"/>
      <c r="D60" s="49" t="s">
        <v>48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9" t="s">
        <v>49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9" t="s">
        <v>48</v>
      </c>
      <c r="AI60" s="35"/>
      <c r="AJ60" s="35"/>
      <c r="AK60" s="35"/>
      <c r="AL60" s="35"/>
      <c r="AM60" s="49" t="s">
        <v>49</v>
      </c>
      <c r="AN60" s="35"/>
      <c r="AO60" s="35"/>
      <c r="AP60" s="33"/>
      <c r="AQ60" s="33"/>
      <c r="AR60" s="36"/>
      <c r="BE60" s="31"/>
    </row>
    <row r="61" spans="1:57" ht="11.25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7" ht="11.25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7" ht="11.25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7" s="2" customFormat="1" ht="12.75">
      <c r="A64" s="31"/>
      <c r="B64" s="32"/>
      <c r="C64" s="33"/>
      <c r="D64" s="46" t="s">
        <v>50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46" t="s">
        <v>51</v>
      </c>
      <c r="AI64" s="50"/>
      <c r="AJ64" s="50"/>
      <c r="AK64" s="50"/>
      <c r="AL64" s="50"/>
      <c r="AM64" s="50"/>
      <c r="AN64" s="50"/>
      <c r="AO64" s="50"/>
      <c r="AP64" s="33"/>
      <c r="AQ64" s="33"/>
      <c r="AR64" s="36"/>
      <c r="BE64" s="31"/>
    </row>
    <row r="65" spans="1:57" ht="11.2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7" ht="11.25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7" ht="11.25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7" ht="11.25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7" ht="11.25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7" ht="11.25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7" ht="11.25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7" ht="11.25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7" ht="11.25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7" ht="11.25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7" s="2" customFormat="1" ht="12.75">
      <c r="A75" s="31"/>
      <c r="B75" s="32"/>
      <c r="C75" s="33"/>
      <c r="D75" s="49" t="s">
        <v>48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9" t="s">
        <v>49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9" t="s">
        <v>48</v>
      </c>
      <c r="AI75" s="35"/>
      <c r="AJ75" s="35"/>
      <c r="AK75" s="35"/>
      <c r="AL75" s="35"/>
      <c r="AM75" s="49" t="s">
        <v>49</v>
      </c>
      <c r="AN75" s="35"/>
      <c r="AO75" s="35"/>
      <c r="AP75" s="33"/>
      <c r="AQ75" s="33"/>
      <c r="AR75" s="36"/>
      <c r="BE75" s="31"/>
    </row>
    <row r="76" spans="1:57" s="2" customFormat="1" ht="11.25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6"/>
      <c r="BE76" s="31"/>
    </row>
    <row r="77" spans="1:57" s="2" customFormat="1" ht="6.95" customHeight="1">
      <c r="A77" s="3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36"/>
      <c r="BE77" s="31"/>
    </row>
    <row r="81" spans="1:91" s="2" customFormat="1" ht="6.95" customHeight="1">
      <c r="A81" s="31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36"/>
      <c r="BE81" s="31"/>
    </row>
    <row r="82" spans="1:91" s="2" customFormat="1" ht="24.95" customHeight="1">
      <c r="A82" s="31"/>
      <c r="B82" s="32"/>
      <c r="C82" s="20" t="s">
        <v>52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6"/>
      <c r="BE82" s="31"/>
    </row>
    <row r="83" spans="1:9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6"/>
      <c r="BE83" s="31"/>
    </row>
    <row r="84" spans="1:91" s="4" customFormat="1" ht="12" customHeight="1">
      <c r="B84" s="55"/>
      <c r="C84" s="26" t="s">
        <v>13</v>
      </c>
      <c r="D84" s="56"/>
      <c r="E84" s="56"/>
      <c r="F84" s="56"/>
      <c r="G84" s="56"/>
      <c r="H84" s="56"/>
      <c r="I84" s="56"/>
      <c r="J84" s="56"/>
      <c r="K84" s="56"/>
      <c r="L84" s="56" t="str">
        <f>K5</f>
        <v>19082</v>
      </c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7"/>
    </row>
    <row r="85" spans="1:91" s="5" customFormat="1" ht="36.950000000000003" customHeight="1">
      <c r="B85" s="58"/>
      <c r="C85" s="59" t="s">
        <v>16</v>
      </c>
      <c r="D85" s="60"/>
      <c r="E85" s="60"/>
      <c r="F85" s="60"/>
      <c r="G85" s="60"/>
      <c r="H85" s="60"/>
      <c r="I85" s="60"/>
      <c r="J85" s="60"/>
      <c r="K85" s="60"/>
      <c r="L85" s="246" t="str">
        <f>K6</f>
        <v>Tramvaje Poruba - pevná stěna mezi 3. a 4. kolejí</v>
      </c>
      <c r="M85" s="247"/>
      <c r="N85" s="247"/>
      <c r="O85" s="247"/>
      <c r="P85" s="247"/>
      <c r="Q85" s="247"/>
      <c r="R85" s="247"/>
      <c r="S85" s="247"/>
      <c r="T85" s="247"/>
      <c r="U85" s="247"/>
      <c r="V85" s="247"/>
      <c r="W85" s="247"/>
      <c r="X85" s="247"/>
      <c r="Y85" s="247"/>
      <c r="Z85" s="247"/>
      <c r="AA85" s="247"/>
      <c r="AB85" s="247"/>
      <c r="AC85" s="247"/>
      <c r="AD85" s="247"/>
      <c r="AE85" s="247"/>
      <c r="AF85" s="247"/>
      <c r="AG85" s="247"/>
      <c r="AH85" s="247"/>
      <c r="AI85" s="247"/>
      <c r="AJ85" s="247"/>
      <c r="AK85" s="247"/>
      <c r="AL85" s="247"/>
      <c r="AM85" s="247"/>
      <c r="AN85" s="247"/>
      <c r="AO85" s="247"/>
      <c r="AP85" s="60"/>
      <c r="AQ85" s="60"/>
      <c r="AR85" s="61"/>
    </row>
    <row r="86" spans="1:91" s="2" customFormat="1" ht="6.95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6"/>
      <c r="BE86" s="31"/>
    </row>
    <row r="87" spans="1:91" s="2" customFormat="1" ht="12" customHeight="1">
      <c r="A87" s="31"/>
      <c r="B87" s="32"/>
      <c r="C87" s="26" t="s">
        <v>20</v>
      </c>
      <c r="D87" s="33"/>
      <c r="E87" s="33"/>
      <c r="F87" s="33"/>
      <c r="G87" s="33"/>
      <c r="H87" s="33"/>
      <c r="I87" s="33"/>
      <c r="J87" s="33"/>
      <c r="K87" s="33"/>
      <c r="L87" s="62" t="str">
        <f>IF(K8="","",K8)</f>
        <v xml:space="preserve"> 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6" t="s">
        <v>22</v>
      </c>
      <c r="AJ87" s="33"/>
      <c r="AK87" s="33"/>
      <c r="AL87" s="33"/>
      <c r="AM87" s="248" t="str">
        <f>IF(AN8= "","",AN8)</f>
        <v>20. 2. 2020</v>
      </c>
      <c r="AN87" s="248"/>
      <c r="AO87" s="33"/>
      <c r="AP87" s="33"/>
      <c r="AQ87" s="33"/>
      <c r="AR87" s="36"/>
      <c r="BE87" s="31"/>
    </row>
    <row r="88" spans="1:91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6"/>
      <c r="BE88" s="31"/>
    </row>
    <row r="89" spans="1:91" s="2" customFormat="1" ht="15.2" customHeight="1">
      <c r="A89" s="31"/>
      <c r="B89" s="32"/>
      <c r="C89" s="26" t="s">
        <v>24</v>
      </c>
      <c r="D89" s="33"/>
      <c r="E89" s="33"/>
      <c r="F89" s="33"/>
      <c r="G89" s="33"/>
      <c r="H89" s="33"/>
      <c r="I89" s="33"/>
      <c r="J89" s="33"/>
      <c r="K89" s="33"/>
      <c r="L89" s="56" t="str">
        <f>IF(E11= "","",E11)</f>
        <v xml:space="preserve"> 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6" t="s">
        <v>29</v>
      </c>
      <c r="AJ89" s="33"/>
      <c r="AK89" s="33"/>
      <c r="AL89" s="33"/>
      <c r="AM89" s="249" t="str">
        <f>IF(E17="","",E17)</f>
        <v xml:space="preserve"> </v>
      </c>
      <c r="AN89" s="250"/>
      <c r="AO89" s="250"/>
      <c r="AP89" s="250"/>
      <c r="AQ89" s="33"/>
      <c r="AR89" s="36"/>
      <c r="AS89" s="251" t="s">
        <v>53</v>
      </c>
      <c r="AT89" s="252"/>
      <c r="AU89" s="64"/>
      <c r="AV89" s="64"/>
      <c r="AW89" s="64"/>
      <c r="AX89" s="64"/>
      <c r="AY89" s="64"/>
      <c r="AZ89" s="64"/>
      <c r="BA89" s="64"/>
      <c r="BB89" s="64"/>
      <c r="BC89" s="64"/>
      <c r="BD89" s="65"/>
      <c r="BE89" s="31"/>
    </row>
    <row r="90" spans="1:91" s="2" customFormat="1" ht="15.2" customHeight="1">
      <c r="A90" s="31"/>
      <c r="B90" s="32"/>
      <c r="C90" s="26" t="s">
        <v>27</v>
      </c>
      <c r="D90" s="33"/>
      <c r="E90" s="33"/>
      <c r="F90" s="33"/>
      <c r="G90" s="33"/>
      <c r="H90" s="33"/>
      <c r="I90" s="33"/>
      <c r="J90" s="33"/>
      <c r="K90" s="33"/>
      <c r="L90" s="56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6" t="s">
        <v>31</v>
      </c>
      <c r="AJ90" s="33"/>
      <c r="AK90" s="33"/>
      <c r="AL90" s="33"/>
      <c r="AM90" s="249" t="str">
        <f>IF(E20="","",E20)</f>
        <v xml:space="preserve"> </v>
      </c>
      <c r="AN90" s="250"/>
      <c r="AO90" s="250"/>
      <c r="AP90" s="250"/>
      <c r="AQ90" s="33"/>
      <c r="AR90" s="36"/>
      <c r="AS90" s="253"/>
      <c r="AT90" s="254"/>
      <c r="AU90" s="66"/>
      <c r="AV90" s="66"/>
      <c r="AW90" s="66"/>
      <c r="AX90" s="66"/>
      <c r="AY90" s="66"/>
      <c r="AZ90" s="66"/>
      <c r="BA90" s="66"/>
      <c r="BB90" s="66"/>
      <c r="BC90" s="66"/>
      <c r="BD90" s="67"/>
      <c r="BE90" s="31"/>
    </row>
    <row r="91" spans="1:91" s="2" customFormat="1" ht="10.9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6"/>
      <c r="AS91" s="255"/>
      <c r="AT91" s="256"/>
      <c r="AU91" s="68"/>
      <c r="AV91" s="68"/>
      <c r="AW91" s="68"/>
      <c r="AX91" s="68"/>
      <c r="AY91" s="68"/>
      <c r="AZ91" s="68"/>
      <c r="BA91" s="68"/>
      <c r="BB91" s="68"/>
      <c r="BC91" s="68"/>
      <c r="BD91" s="69"/>
      <c r="BE91" s="31"/>
    </row>
    <row r="92" spans="1:91" s="2" customFormat="1" ht="29.25" customHeight="1">
      <c r="A92" s="31"/>
      <c r="B92" s="32"/>
      <c r="C92" s="257" t="s">
        <v>54</v>
      </c>
      <c r="D92" s="258"/>
      <c r="E92" s="258"/>
      <c r="F92" s="258"/>
      <c r="G92" s="258"/>
      <c r="H92" s="70"/>
      <c r="I92" s="259" t="s">
        <v>55</v>
      </c>
      <c r="J92" s="258"/>
      <c r="K92" s="258"/>
      <c r="L92" s="258"/>
      <c r="M92" s="258"/>
      <c r="N92" s="258"/>
      <c r="O92" s="258"/>
      <c r="P92" s="258"/>
      <c r="Q92" s="258"/>
      <c r="R92" s="258"/>
      <c r="S92" s="258"/>
      <c r="T92" s="258"/>
      <c r="U92" s="258"/>
      <c r="V92" s="258"/>
      <c r="W92" s="258"/>
      <c r="X92" s="258"/>
      <c r="Y92" s="258"/>
      <c r="Z92" s="258"/>
      <c r="AA92" s="258"/>
      <c r="AB92" s="258"/>
      <c r="AC92" s="258"/>
      <c r="AD92" s="258"/>
      <c r="AE92" s="258"/>
      <c r="AF92" s="258"/>
      <c r="AG92" s="260" t="s">
        <v>56</v>
      </c>
      <c r="AH92" s="258"/>
      <c r="AI92" s="258"/>
      <c r="AJ92" s="258"/>
      <c r="AK92" s="258"/>
      <c r="AL92" s="258"/>
      <c r="AM92" s="258"/>
      <c r="AN92" s="259" t="s">
        <v>57</v>
      </c>
      <c r="AO92" s="258"/>
      <c r="AP92" s="261"/>
      <c r="AQ92" s="71" t="s">
        <v>58</v>
      </c>
      <c r="AR92" s="36"/>
      <c r="AS92" s="72" t="s">
        <v>59</v>
      </c>
      <c r="AT92" s="73" t="s">
        <v>60</v>
      </c>
      <c r="AU92" s="73" t="s">
        <v>61</v>
      </c>
      <c r="AV92" s="73" t="s">
        <v>62</v>
      </c>
      <c r="AW92" s="73" t="s">
        <v>63</v>
      </c>
      <c r="AX92" s="73" t="s">
        <v>64</v>
      </c>
      <c r="AY92" s="73" t="s">
        <v>65</v>
      </c>
      <c r="AZ92" s="73" t="s">
        <v>66</v>
      </c>
      <c r="BA92" s="73" t="s">
        <v>67</v>
      </c>
      <c r="BB92" s="73" t="s">
        <v>68</v>
      </c>
      <c r="BC92" s="73" t="s">
        <v>69</v>
      </c>
      <c r="BD92" s="74" t="s">
        <v>70</v>
      </c>
      <c r="BE92" s="31"/>
    </row>
    <row r="93" spans="1:91" s="2" customFormat="1" ht="10.9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6"/>
      <c r="AS93" s="75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7"/>
      <c r="BE93" s="31"/>
    </row>
    <row r="94" spans="1:91" s="6" customFormat="1" ht="32.450000000000003" customHeight="1">
      <c r="B94" s="78"/>
      <c r="C94" s="79" t="s">
        <v>71</v>
      </c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265">
        <f>ROUND(AG95,2)</f>
        <v>0</v>
      </c>
      <c r="AH94" s="265"/>
      <c r="AI94" s="265"/>
      <c r="AJ94" s="265"/>
      <c r="AK94" s="265"/>
      <c r="AL94" s="265"/>
      <c r="AM94" s="265"/>
      <c r="AN94" s="266">
        <f>SUM(AG94,AT94)</f>
        <v>0</v>
      </c>
      <c r="AO94" s="266"/>
      <c r="AP94" s="266"/>
      <c r="AQ94" s="82" t="s">
        <v>1</v>
      </c>
      <c r="AR94" s="83"/>
      <c r="AS94" s="84">
        <f>ROUND(AS95,2)</f>
        <v>0</v>
      </c>
      <c r="AT94" s="85">
        <f>ROUND(SUM(AV94:AW94),2)</f>
        <v>0</v>
      </c>
      <c r="AU94" s="86">
        <f>ROUND(AU95,5)</f>
        <v>0</v>
      </c>
      <c r="AV94" s="85">
        <f>ROUND(AZ94*L29,2)</f>
        <v>0</v>
      </c>
      <c r="AW94" s="85">
        <f>ROUND(BA94*L30,2)</f>
        <v>0</v>
      </c>
      <c r="AX94" s="85">
        <f>ROUND(BB94*L29,2)</f>
        <v>0</v>
      </c>
      <c r="AY94" s="85">
        <f>ROUND(BC94*L30,2)</f>
        <v>0</v>
      </c>
      <c r="AZ94" s="85">
        <f>ROUND(AZ95,2)</f>
        <v>0</v>
      </c>
      <c r="BA94" s="85">
        <f>ROUND(BA95,2)</f>
        <v>0</v>
      </c>
      <c r="BB94" s="85">
        <f>ROUND(BB95,2)</f>
        <v>0</v>
      </c>
      <c r="BC94" s="85">
        <f>ROUND(BC95,2)</f>
        <v>0</v>
      </c>
      <c r="BD94" s="87">
        <f>ROUND(BD95,2)</f>
        <v>0</v>
      </c>
      <c r="BS94" s="88" t="s">
        <v>72</v>
      </c>
      <c r="BT94" s="88" t="s">
        <v>73</v>
      </c>
      <c r="BU94" s="89" t="s">
        <v>74</v>
      </c>
      <c r="BV94" s="88" t="s">
        <v>75</v>
      </c>
      <c r="BW94" s="88" t="s">
        <v>5</v>
      </c>
      <c r="BX94" s="88" t="s">
        <v>76</v>
      </c>
      <c r="CL94" s="88" t="s">
        <v>1</v>
      </c>
    </row>
    <row r="95" spans="1:91" s="7" customFormat="1" ht="16.5" customHeight="1">
      <c r="A95" s="90" t="s">
        <v>77</v>
      </c>
      <c r="B95" s="91"/>
      <c r="C95" s="92"/>
      <c r="D95" s="264" t="s">
        <v>78</v>
      </c>
      <c r="E95" s="264"/>
      <c r="F95" s="264"/>
      <c r="G95" s="264"/>
      <c r="H95" s="264"/>
      <c r="I95" s="93"/>
      <c r="J95" s="264" t="s">
        <v>79</v>
      </c>
      <c r="K95" s="264"/>
      <c r="L95" s="264"/>
      <c r="M95" s="264"/>
      <c r="N95" s="264"/>
      <c r="O95" s="264"/>
      <c r="P95" s="264"/>
      <c r="Q95" s="264"/>
      <c r="R95" s="264"/>
      <c r="S95" s="264"/>
      <c r="T95" s="264"/>
      <c r="U95" s="264"/>
      <c r="V95" s="264"/>
      <c r="W95" s="264"/>
      <c r="X95" s="264"/>
      <c r="Y95" s="264"/>
      <c r="Z95" s="264"/>
      <c r="AA95" s="264"/>
      <c r="AB95" s="264"/>
      <c r="AC95" s="264"/>
      <c r="AD95" s="264"/>
      <c r="AE95" s="264"/>
      <c r="AF95" s="264"/>
      <c r="AG95" s="262">
        <f>'SO 01 - Pevná stěna mezi ...'!J30</f>
        <v>0</v>
      </c>
      <c r="AH95" s="263"/>
      <c r="AI95" s="263"/>
      <c r="AJ95" s="263"/>
      <c r="AK95" s="263"/>
      <c r="AL95" s="263"/>
      <c r="AM95" s="263"/>
      <c r="AN95" s="262">
        <f>SUM(AG95,AT95)</f>
        <v>0</v>
      </c>
      <c r="AO95" s="263"/>
      <c r="AP95" s="263"/>
      <c r="AQ95" s="94" t="s">
        <v>80</v>
      </c>
      <c r="AR95" s="95"/>
      <c r="AS95" s="96">
        <v>0</v>
      </c>
      <c r="AT95" s="97">
        <f>ROUND(SUM(AV95:AW95),2)</f>
        <v>0</v>
      </c>
      <c r="AU95" s="98">
        <f>'SO 01 - Pevná stěna mezi ...'!P132</f>
        <v>0</v>
      </c>
      <c r="AV95" s="97">
        <f>'SO 01 - Pevná stěna mezi ...'!J33</f>
        <v>0</v>
      </c>
      <c r="AW95" s="97">
        <f>'SO 01 - Pevná stěna mezi ...'!J34</f>
        <v>0</v>
      </c>
      <c r="AX95" s="97">
        <f>'SO 01 - Pevná stěna mezi ...'!J35</f>
        <v>0</v>
      </c>
      <c r="AY95" s="97">
        <f>'SO 01 - Pevná stěna mezi ...'!J36</f>
        <v>0</v>
      </c>
      <c r="AZ95" s="97">
        <f>'SO 01 - Pevná stěna mezi ...'!F33</f>
        <v>0</v>
      </c>
      <c r="BA95" s="97">
        <f>'SO 01 - Pevná stěna mezi ...'!F34</f>
        <v>0</v>
      </c>
      <c r="BB95" s="97">
        <f>'SO 01 - Pevná stěna mezi ...'!F35</f>
        <v>0</v>
      </c>
      <c r="BC95" s="97">
        <f>'SO 01 - Pevná stěna mezi ...'!F36</f>
        <v>0</v>
      </c>
      <c r="BD95" s="99">
        <f>'SO 01 - Pevná stěna mezi ...'!F37</f>
        <v>0</v>
      </c>
      <c r="BT95" s="100" t="s">
        <v>81</v>
      </c>
      <c r="BV95" s="100" t="s">
        <v>75</v>
      </c>
      <c r="BW95" s="100" t="s">
        <v>82</v>
      </c>
      <c r="BX95" s="100" t="s">
        <v>5</v>
      </c>
      <c r="CL95" s="100" t="s">
        <v>1</v>
      </c>
      <c r="CM95" s="100" t="s">
        <v>83</v>
      </c>
    </row>
    <row r="96" spans="1:91" s="2" customFormat="1" ht="30" customHeight="1">
      <c r="A96" s="31"/>
      <c r="B96" s="32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3"/>
      <c r="AN96" s="33"/>
      <c r="AO96" s="33"/>
      <c r="AP96" s="33"/>
      <c r="AQ96" s="33"/>
      <c r="AR96" s="36"/>
      <c r="AS96" s="31"/>
      <c r="AT96" s="31"/>
      <c r="AU96" s="31"/>
      <c r="AV96" s="31"/>
      <c r="AW96" s="31"/>
      <c r="AX96" s="31"/>
      <c r="AY96" s="31"/>
      <c r="AZ96" s="31"/>
      <c r="BA96" s="31"/>
      <c r="BB96" s="31"/>
      <c r="BC96" s="31"/>
      <c r="BD96" s="31"/>
      <c r="BE96" s="31"/>
    </row>
    <row r="97" spans="1:57" s="2" customFormat="1" ht="6.95" customHeight="1">
      <c r="A97" s="31"/>
      <c r="B97" s="51"/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52"/>
      <c r="V97" s="52"/>
      <c r="W97" s="52"/>
      <c r="X97" s="52"/>
      <c r="Y97" s="52"/>
      <c r="Z97" s="52"/>
      <c r="AA97" s="52"/>
      <c r="AB97" s="52"/>
      <c r="AC97" s="52"/>
      <c r="AD97" s="52"/>
      <c r="AE97" s="52"/>
      <c r="AF97" s="52"/>
      <c r="AG97" s="52"/>
      <c r="AH97" s="52"/>
      <c r="AI97" s="52"/>
      <c r="AJ97" s="52"/>
      <c r="AK97" s="52"/>
      <c r="AL97" s="52"/>
      <c r="AM97" s="52"/>
      <c r="AN97" s="52"/>
      <c r="AO97" s="52"/>
      <c r="AP97" s="52"/>
      <c r="AQ97" s="52"/>
      <c r="AR97" s="36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</row>
  </sheetData>
  <sheetProtection algorithmName="SHA-512" hashValue="QGDtzRxRcCEmofnZMcF1swRepZ3gogdrYRZBwyc34NQ5yid9sk45j23H58j/XNHbzBINGEHGp7OnGkseXp/6zw==" saltValue="4ujWwBHAQHKCSpCb6h4hB7e1mZR2eJd5I4FetpfPmYE3FT3F8sNgjLl83Zu+GbHacA1S9xH3ej81vxyWT+CCUQ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SO 01 - Pevná stěna mezi 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214"/>
  <sheetViews>
    <sheetView showGridLines="0" tabSelected="1" topLeftCell="A152" workbookViewId="0">
      <selection activeCell="A160" sqref="A160:XFD160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9" width="20.1640625" style="101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1"/>
      <c r="L2" s="267"/>
      <c r="M2" s="267"/>
      <c r="N2" s="267"/>
      <c r="O2" s="267"/>
      <c r="P2" s="267"/>
      <c r="Q2" s="267"/>
      <c r="R2" s="267"/>
      <c r="S2" s="267"/>
      <c r="T2" s="267"/>
      <c r="U2" s="267"/>
      <c r="V2" s="267"/>
      <c r="AT2" s="14" t="s">
        <v>82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4"/>
      <c r="J3" s="103"/>
      <c r="K3" s="103"/>
      <c r="L3" s="17"/>
      <c r="AT3" s="14" t="s">
        <v>83</v>
      </c>
    </row>
    <row r="4" spans="1:46" s="1" customFormat="1" ht="24.95" customHeight="1">
      <c r="B4" s="17"/>
      <c r="D4" s="105" t="s">
        <v>84</v>
      </c>
      <c r="I4" s="101"/>
      <c r="L4" s="17"/>
      <c r="M4" s="106" t="s">
        <v>10</v>
      </c>
      <c r="AT4" s="14" t="s">
        <v>4</v>
      </c>
    </row>
    <row r="5" spans="1:46" s="1" customFormat="1" ht="6.95" customHeight="1">
      <c r="B5" s="17"/>
      <c r="I5" s="101"/>
      <c r="L5" s="17"/>
    </row>
    <row r="6" spans="1:46" s="1" customFormat="1" ht="12" customHeight="1">
      <c r="B6" s="17"/>
      <c r="D6" s="107" t="s">
        <v>16</v>
      </c>
      <c r="I6" s="101"/>
      <c r="L6" s="17"/>
    </row>
    <row r="7" spans="1:46" s="1" customFormat="1" ht="16.5" customHeight="1">
      <c r="B7" s="17"/>
      <c r="E7" s="268" t="str">
        <f>'Rekapitulace stavby'!K6</f>
        <v>Tramvaje Poruba - pevná stěna mezi 3. a 4. kolejí</v>
      </c>
      <c r="F7" s="269"/>
      <c r="G7" s="269"/>
      <c r="H7" s="269"/>
      <c r="I7" s="101"/>
      <c r="L7" s="17"/>
    </row>
    <row r="8" spans="1:46" s="2" customFormat="1" ht="12" customHeight="1">
      <c r="A8" s="31"/>
      <c r="B8" s="36"/>
      <c r="C8" s="31"/>
      <c r="D8" s="107" t="s">
        <v>85</v>
      </c>
      <c r="E8" s="31"/>
      <c r="F8" s="31"/>
      <c r="G8" s="31"/>
      <c r="H8" s="31"/>
      <c r="I8" s="108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70" t="s">
        <v>86</v>
      </c>
      <c r="F9" s="271"/>
      <c r="G9" s="271"/>
      <c r="H9" s="271"/>
      <c r="I9" s="108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108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7" t="s">
        <v>18</v>
      </c>
      <c r="E11" s="31"/>
      <c r="F11" s="109" t="s">
        <v>1</v>
      </c>
      <c r="G11" s="31"/>
      <c r="H11" s="31"/>
      <c r="I11" s="110" t="s">
        <v>19</v>
      </c>
      <c r="J11" s="109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7" t="s">
        <v>20</v>
      </c>
      <c r="E12" s="31"/>
      <c r="F12" s="109" t="s">
        <v>21</v>
      </c>
      <c r="G12" s="31"/>
      <c r="H12" s="31"/>
      <c r="I12" s="110" t="s">
        <v>22</v>
      </c>
      <c r="J12" s="111" t="str">
        <f>'Rekapitulace stavby'!AN8</f>
        <v>20. 2. 2020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108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7" t="s">
        <v>24</v>
      </c>
      <c r="E14" s="31"/>
      <c r="F14" s="31"/>
      <c r="G14" s="31"/>
      <c r="H14" s="31"/>
      <c r="I14" s="110" t="s">
        <v>25</v>
      </c>
      <c r="J14" s="109" t="str">
        <f>IF('Rekapitulace stavby'!AN10="","",'Rekapitulace stavby'!AN10)</f>
        <v/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09" t="str">
        <f>IF('Rekapitulace stavby'!E11="","",'Rekapitulace stavby'!E11)</f>
        <v xml:space="preserve"> </v>
      </c>
      <c r="F15" s="31"/>
      <c r="G15" s="31"/>
      <c r="H15" s="31"/>
      <c r="I15" s="110" t="s">
        <v>26</v>
      </c>
      <c r="J15" s="109" t="str">
        <f>IF('Rekapitulace stavby'!AN11="","",'Rekapitulace stavby'!AN11)</f>
        <v/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108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7" t="s">
        <v>27</v>
      </c>
      <c r="E17" s="31"/>
      <c r="F17" s="31"/>
      <c r="G17" s="31"/>
      <c r="H17" s="31"/>
      <c r="I17" s="110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72" t="str">
        <f>'Rekapitulace stavby'!E14</f>
        <v>Vyplň údaj</v>
      </c>
      <c r="F18" s="273"/>
      <c r="G18" s="273"/>
      <c r="H18" s="273"/>
      <c r="I18" s="110" t="s">
        <v>26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108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7" t="s">
        <v>29</v>
      </c>
      <c r="E20" s="31"/>
      <c r="F20" s="31"/>
      <c r="G20" s="31"/>
      <c r="H20" s="31"/>
      <c r="I20" s="110" t="s">
        <v>25</v>
      </c>
      <c r="J20" s="109" t="str">
        <f>IF('Rekapitulace stavby'!AN16="","",'Rekapitulace stavby'!AN16)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09" t="str">
        <f>IF('Rekapitulace stavby'!E17="","",'Rekapitulace stavby'!E17)</f>
        <v xml:space="preserve"> </v>
      </c>
      <c r="F21" s="31"/>
      <c r="G21" s="31"/>
      <c r="H21" s="31"/>
      <c r="I21" s="110" t="s">
        <v>26</v>
      </c>
      <c r="J21" s="109" t="str">
        <f>IF('Rekapitulace stavby'!AN17="","",'Rekapitulace stavby'!AN17)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108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7" t="s">
        <v>31</v>
      </c>
      <c r="E23" s="31"/>
      <c r="F23" s="31"/>
      <c r="G23" s="31"/>
      <c r="H23" s="31"/>
      <c r="I23" s="110" t="s">
        <v>25</v>
      </c>
      <c r="J23" s="109" t="str">
        <f>IF('Rekapitulace stavby'!AN19="","",'Rekapitulace stavby'!AN19)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09" t="str">
        <f>IF('Rekapitulace stavby'!E20="","",'Rekapitulace stavby'!E20)</f>
        <v xml:space="preserve"> </v>
      </c>
      <c r="F24" s="31"/>
      <c r="G24" s="31"/>
      <c r="H24" s="31"/>
      <c r="I24" s="110" t="s">
        <v>26</v>
      </c>
      <c r="J24" s="109" t="str">
        <f>IF('Rekapitulace stavby'!AN20="","",'Rekapitulace stavby'!AN20)</f>
        <v/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108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7" t="s">
        <v>32</v>
      </c>
      <c r="E26" s="31"/>
      <c r="F26" s="31"/>
      <c r="G26" s="31"/>
      <c r="H26" s="31"/>
      <c r="I26" s="108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2"/>
      <c r="B27" s="113"/>
      <c r="C27" s="112"/>
      <c r="D27" s="112"/>
      <c r="E27" s="274" t="s">
        <v>1</v>
      </c>
      <c r="F27" s="274"/>
      <c r="G27" s="274"/>
      <c r="H27" s="274"/>
      <c r="I27" s="114"/>
      <c r="J27" s="112"/>
      <c r="K27" s="112"/>
      <c r="L27" s="115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108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6"/>
      <c r="E29" s="116"/>
      <c r="F29" s="116"/>
      <c r="G29" s="116"/>
      <c r="H29" s="116"/>
      <c r="I29" s="117"/>
      <c r="J29" s="116"/>
      <c r="K29" s="116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8" t="s">
        <v>33</v>
      </c>
      <c r="E30" s="31"/>
      <c r="F30" s="31"/>
      <c r="G30" s="31"/>
      <c r="H30" s="31"/>
      <c r="I30" s="108"/>
      <c r="J30" s="119">
        <f>ROUND(J132,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16"/>
      <c r="E31" s="116"/>
      <c r="F31" s="116"/>
      <c r="G31" s="116"/>
      <c r="H31" s="116"/>
      <c r="I31" s="117"/>
      <c r="J31" s="116"/>
      <c r="K31" s="116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20" t="s">
        <v>35</v>
      </c>
      <c r="G32" s="31"/>
      <c r="H32" s="31"/>
      <c r="I32" s="121" t="s">
        <v>34</v>
      </c>
      <c r="J32" s="120" t="s">
        <v>36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22" t="s">
        <v>37</v>
      </c>
      <c r="E33" s="107" t="s">
        <v>38</v>
      </c>
      <c r="F33" s="123">
        <f>ROUND((SUM(BE132:BE213)),  2)</f>
        <v>0</v>
      </c>
      <c r="G33" s="31"/>
      <c r="H33" s="31"/>
      <c r="I33" s="124">
        <v>0.21</v>
      </c>
      <c r="J33" s="123">
        <f>ROUND(((SUM(BE132:BE213))*I33),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7" t="s">
        <v>39</v>
      </c>
      <c r="F34" s="123">
        <f>ROUND((SUM(BF132:BF213)),  2)</f>
        <v>0</v>
      </c>
      <c r="G34" s="31"/>
      <c r="H34" s="31"/>
      <c r="I34" s="124">
        <v>0.15</v>
      </c>
      <c r="J34" s="123">
        <f>ROUND(((SUM(BF132:BF213))*I34),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7" t="s">
        <v>40</v>
      </c>
      <c r="F35" s="123">
        <f>ROUND((SUM(BG132:BG213)),  2)</f>
        <v>0</v>
      </c>
      <c r="G35" s="31"/>
      <c r="H35" s="31"/>
      <c r="I35" s="124">
        <v>0.21</v>
      </c>
      <c r="J35" s="123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7" t="s">
        <v>41</v>
      </c>
      <c r="F36" s="123">
        <f>ROUND((SUM(BH132:BH213)),  2)</f>
        <v>0</v>
      </c>
      <c r="G36" s="31"/>
      <c r="H36" s="31"/>
      <c r="I36" s="124">
        <v>0.15</v>
      </c>
      <c r="J36" s="123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7" t="s">
        <v>42</v>
      </c>
      <c r="F37" s="123">
        <f>ROUND((SUM(BI132:BI213)),  2)</f>
        <v>0</v>
      </c>
      <c r="G37" s="31"/>
      <c r="H37" s="31"/>
      <c r="I37" s="124">
        <v>0</v>
      </c>
      <c r="J37" s="123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108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5"/>
      <c r="D39" s="126" t="s">
        <v>43</v>
      </c>
      <c r="E39" s="127"/>
      <c r="F39" s="127"/>
      <c r="G39" s="128" t="s">
        <v>44</v>
      </c>
      <c r="H39" s="129" t="s">
        <v>45</v>
      </c>
      <c r="I39" s="130"/>
      <c r="J39" s="131">
        <f>SUM(J30:J37)</f>
        <v>0</v>
      </c>
      <c r="K39" s="132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108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I41" s="101"/>
      <c r="L41" s="17"/>
    </row>
    <row r="42" spans="1:31" s="1" customFormat="1" ht="14.45" customHeight="1">
      <c r="B42" s="17"/>
      <c r="I42" s="101"/>
      <c r="L42" s="17"/>
    </row>
    <row r="43" spans="1:31" s="1" customFormat="1" ht="14.45" customHeight="1">
      <c r="B43" s="17"/>
      <c r="I43" s="101"/>
      <c r="L43" s="17"/>
    </row>
    <row r="44" spans="1:31" s="1" customFormat="1" ht="14.45" customHeight="1">
      <c r="B44" s="17"/>
      <c r="I44" s="101"/>
      <c r="L44" s="17"/>
    </row>
    <row r="45" spans="1:31" s="1" customFormat="1" ht="14.45" customHeight="1">
      <c r="B45" s="17"/>
      <c r="I45" s="101"/>
      <c r="L45" s="17"/>
    </row>
    <row r="46" spans="1:31" s="1" customFormat="1" ht="14.45" customHeight="1">
      <c r="B46" s="17"/>
      <c r="I46" s="101"/>
      <c r="L46" s="17"/>
    </row>
    <row r="47" spans="1:31" s="1" customFormat="1" ht="14.45" customHeight="1">
      <c r="B47" s="17"/>
      <c r="I47" s="101"/>
      <c r="L47" s="17"/>
    </row>
    <row r="48" spans="1:31" s="1" customFormat="1" ht="14.45" customHeight="1">
      <c r="B48" s="17"/>
      <c r="I48" s="101"/>
      <c r="L48" s="17"/>
    </row>
    <row r="49" spans="1:31" s="1" customFormat="1" ht="14.45" customHeight="1">
      <c r="B49" s="17"/>
      <c r="I49" s="101"/>
      <c r="L49" s="17"/>
    </row>
    <row r="50" spans="1:31" s="2" customFormat="1" ht="14.45" customHeight="1">
      <c r="B50" s="48"/>
      <c r="D50" s="133" t="s">
        <v>46</v>
      </c>
      <c r="E50" s="134"/>
      <c r="F50" s="134"/>
      <c r="G50" s="133" t="s">
        <v>47</v>
      </c>
      <c r="H50" s="134"/>
      <c r="I50" s="135"/>
      <c r="J50" s="134"/>
      <c r="K50" s="134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1"/>
      <c r="B61" s="36"/>
      <c r="C61" s="31"/>
      <c r="D61" s="136" t="s">
        <v>48</v>
      </c>
      <c r="E61" s="137"/>
      <c r="F61" s="138" t="s">
        <v>49</v>
      </c>
      <c r="G61" s="136" t="s">
        <v>48</v>
      </c>
      <c r="H61" s="137"/>
      <c r="I61" s="139"/>
      <c r="J61" s="140" t="s">
        <v>49</v>
      </c>
      <c r="K61" s="137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1"/>
      <c r="B65" s="36"/>
      <c r="C65" s="31"/>
      <c r="D65" s="133" t="s">
        <v>50</v>
      </c>
      <c r="E65" s="141"/>
      <c r="F65" s="141"/>
      <c r="G65" s="133" t="s">
        <v>51</v>
      </c>
      <c r="H65" s="141"/>
      <c r="I65" s="142"/>
      <c r="J65" s="141"/>
      <c r="K65" s="141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1"/>
      <c r="B76" s="36"/>
      <c r="C76" s="31"/>
      <c r="D76" s="136" t="s">
        <v>48</v>
      </c>
      <c r="E76" s="137"/>
      <c r="F76" s="138" t="s">
        <v>49</v>
      </c>
      <c r="G76" s="136" t="s">
        <v>48</v>
      </c>
      <c r="H76" s="137"/>
      <c r="I76" s="139"/>
      <c r="J76" s="140" t="s">
        <v>49</v>
      </c>
      <c r="K76" s="137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3"/>
      <c r="C77" s="144"/>
      <c r="D77" s="144"/>
      <c r="E77" s="144"/>
      <c r="F77" s="144"/>
      <c r="G77" s="144"/>
      <c r="H77" s="144"/>
      <c r="I77" s="145"/>
      <c r="J77" s="144"/>
      <c r="K77" s="144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46"/>
      <c r="C81" s="147"/>
      <c r="D81" s="147"/>
      <c r="E81" s="147"/>
      <c r="F81" s="147"/>
      <c r="G81" s="147"/>
      <c r="H81" s="147"/>
      <c r="I81" s="148"/>
      <c r="J81" s="147"/>
      <c r="K81" s="147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87</v>
      </c>
      <c r="D82" s="33"/>
      <c r="E82" s="33"/>
      <c r="F82" s="33"/>
      <c r="G82" s="33"/>
      <c r="H82" s="33"/>
      <c r="I82" s="108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108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108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75" t="str">
        <f>E7</f>
        <v>Tramvaje Poruba - pevná stěna mezi 3. a 4. kolejí</v>
      </c>
      <c r="F85" s="276"/>
      <c r="G85" s="276"/>
      <c r="H85" s="276"/>
      <c r="I85" s="108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85</v>
      </c>
      <c r="D86" s="33"/>
      <c r="E86" s="33"/>
      <c r="F86" s="33"/>
      <c r="G86" s="33"/>
      <c r="H86" s="33"/>
      <c r="I86" s="108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46" t="str">
        <f>E9</f>
        <v>SO 01 - Pevná stěna mezi 3. a 4. kolejí</v>
      </c>
      <c r="F87" s="277"/>
      <c r="G87" s="277"/>
      <c r="H87" s="277"/>
      <c r="I87" s="108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108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 xml:space="preserve"> </v>
      </c>
      <c r="G89" s="33"/>
      <c r="H89" s="33"/>
      <c r="I89" s="110" t="s">
        <v>22</v>
      </c>
      <c r="J89" s="63" t="str">
        <f>IF(J12="","",J12)</f>
        <v>20. 2. 2020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108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24</v>
      </c>
      <c r="D91" s="33"/>
      <c r="E91" s="33"/>
      <c r="F91" s="24" t="str">
        <f>E15</f>
        <v xml:space="preserve"> </v>
      </c>
      <c r="G91" s="33"/>
      <c r="H91" s="33"/>
      <c r="I91" s="110" t="s">
        <v>29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27</v>
      </c>
      <c r="D92" s="33"/>
      <c r="E92" s="33"/>
      <c r="F92" s="24" t="str">
        <f>IF(E18="","",E18)</f>
        <v>Vyplň údaj</v>
      </c>
      <c r="G92" s="33"/>
      <c r="H92" s="33"/>
      <c r="I92" s="110" t="s">
        <v>31</v>
      </c>
      <c r="J92" s="29" t="str">
        <f>E24</f>
        <v xml:space="preserve"> 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108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9" t="s">
        <v>88</v>
      </c>
      <c r="D94" s="150"/>
      <c r="E94" s="150"/>
      <c r="F94" s="150"/>
      <c r="G94" s="150"/>
      <c r="H94" s="150"/>
      <c r="I94" s="151"/>
      <c r="J94" s="152" t="s">
        <v>89</v>
      </c>
      <c r="K94" s="150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108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53" t="s">
        <v>90</v>
      </c>
      <c r="D96" s="33"/>
      <c r="E96" s="33"/>
      <c r="F96" s="33"/>
      <c r="G96" s="33"/>
      <c r="H96" s="33"/>
      <c r="I96" s="108"/>
      <c r="J96" s="81">
        <f>J132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91</v>
      </c>
    </row>
    <row r="97" spans="2:12" s="9" customFormat="1" ht="24.95" customHeight="1">
      <c r="B97" s="154"/>
      <c r="C97" s="155"/>
      <c r="D97" s="156" t="s">
        <v>92</v>
      </c>
      <c r="E97" s="157"/>
      <c r="F97" s="157"/>
      <c r="G97" s="157"/>
      <c r="H97" s="157"/>
      <c r="I97" s="158"/>
      <c r="J97" s="159">
        <f>J133</f>
        <v>0</v>
      </c>
      <c r="K97" s="155"/>
      <c r="L97" s="160"/>
    </row>
    <row r="98" spans="2:12" s="10" customFormat="1" ht="19.899999999999999" customHeight="1">
      <c r="B98" s="161"/>
      <c r="C98" s="162"/>
      <c r="D98" s="163" t="s">
        <v>93</v>
      </c>
      <c r="E98" s="164"/>
      <c r="F98" s="164"/>
      <c r="G98" s="164"/>
      <c r="H98" s="164"/>
      <c r="I98" s="165"/>
      <c r="J98" s="166">
        <f>J134</f>
        <v>0</v>
      </c>
      <c r="K98" s="162"/>
      <c r="L98" s="167"/>
    </row>
    <row r="99" spans="2:12" s="10" customFormat="1" ht="19.899999999999999" customHeight="1">
      <c r="B99" s="161"/>
      <c r="C99" s="162"/>
      <c r="D99" s="163" t="s">
        <v>94</v>
      </c>
      <c r="E99" s="164"/>
      <c r="F99" s="164"/>
      <c r="G99" s="164"/>
      <c r="H99" s="164"/>
      <c r="I99" s="165"/>
      <c r="J99" s="166">
        <f>J136</f>
        <v>0</v>
      </c>
      <c r="K99" s="162"/>
      <c r="L99" s="167"/>
    </row>
    <row r="100" spans="2:12" s="10" customFormat="1" ht="19.899999999999999" customHeight="1">
      <c r="B100" s="161"/>
      <c r="C100" s="162"/>
      <c r="D100" s="163" t="s">
        <v>95</v>
      </c>
      <c r="E100" s="164"/>
      <c r="F100" s="164"/>
      <c r="G100" s="164"/>
      <c r="H100" s="164"/>
      <c r="I100" s="165"/>
      <c r="J100" s="166">
        <f>J139</f>
        <v>0</v>
      </c>
      <c r="K100" s="162"/>
      <c r="L100" s="167"/>
    </row>
    <row r="101" spans="2:12" s="10" customFormat="1" ht="19.899999999999999" customHeight="1">
      <c r="B101" s="161"/>
      <c r="C101" s="162"/>
      <c r="D101" s="163" t="s">
        <v>96</v>
      </c>
      <c r="E101" s="164"/>
      <c r="F101" s="164"/>
      <c r="G101" s="164"/>
      <c r="H101" s="164"/>
      <c r="I101" s="165"/>
      <c r="J101" s="166">
        <f>J154</f>
        <v>0</v>
      </c>
      <c r="K101" s="162"/>
      <c r="L101" s="167"/>
    </row>
    <row r="102" spans="2:12" s="10" customFormat="1" ht="19.899999999999999" customHeight="1">
      <c r="B102" s="161"/>
      <c r="C102" s="162"/>
      <c r="D102" s="163" t="s">
        <v>97</v>
      </c>
      <c r="E102" s="164"/>
      <c r="F102" s="164"/>
      <c r="G102" s="164"/>
      <c r="H102" s="164"/>
      <c r="I102" s="165"/>
      <c r="J102" s="166">
        <f>J157</f>
        <v>0</v>
      </c>
      <c r="K102" s="162"/>
      <c r="L102" s="167"/>
    </row>
    <row r="103" spans="2:12" s="9" customFormat="1" ht="24.95" customHeight="1">
      <c r="B103" s="154"/>
      <c r="C103" s="155"/>
      <c r="D103" s="156" t="s">
        <v>98</v>
      </c>
      <c r="E103" s="157"/>
      <c r="F103" s="157"/>
      <c r="G103" s="157"/>
      <c r="H103" s="157"/>
      <c r="I103" s="158"/>
      <c r="J103" s="159">
        <f>J160</f>
        <v>0</v>
      </c>
      <c r="K103" s="155"/>
      <c r="L103" s="160"/>
    </row>
    <row r="104" spans="2:12" s="10" customFormat="1" ht="19.899999999999999" customHeight="1">
      <c r="B104" s="161"/>
      <c r="C104" s="162"/>
      <c r="D104" s="163" t="s">
        <v>99</v>
      </c>
      <c r="E104" s="164"/>
      <c r="F104" s="164"/>
      <c r="G104" s="164"/>
      <c r="H104" s="164"/>
      <c r="I104" s="165"/>
      <c r="J104" s="166">
        <f>J161</f>
        <v>0</v>
      </c>
      <c r="K104" s="162"/>
      <c r="L104" s="167"/>
    </row>
    <row r="105" spans="2:12" s="10" customFormat="1" ht="19.899999999999999" customHeight="1">
      <c r="B105" s="161"/>
      <c r="C105" s="162"/>
      <c r="D105" s="163" t="s">
        <v>100</v>
      </c>
      <c r="E105" s="164"/>
      <c r="F105" s="164"/>
      <c r="G105" s="164"/>
      <c r="H105" s="164"/>
      <c r="I105" s="165"/>
      <c r="J105" s="166">
        <f>J167</f>
        <v>0</v>
      </c>
      <c r="K105" s="162"/>
      <c r="L105" s="167"/>
    </row>
    <row r="106" spans="2:12" s="10" customFormat="1" ht="19.899999999999999" customHeight="1">
      <c r="B106" s="161"/>
      <c r="C106" s="162"/>
      <c r="D106" s="163" t="s">
        <v>101</v>
      </c>
      <c r="E106" s="164"/>
      <c r="F106" s="164"/>
      <c r="G106" s="164"/>
      <c r="H106" s="164"/>
      <c r="I106" s="165"/>
      <c r="J106" s="166">
        <f>J172</f>
        <v>0</v>
      </c>
      <c r="K106" s="162"/>
      <c r="L106" s="167"/>
    </row>
    <row r="107" spans="2:12" s="10" customFormat="1" ht="19.899999999999999" customHeight="1">
      <c r="B107" s="161"/>
      <c r="C107" s="162"/>
      <c r="D107" s="163" t="s">
        <v>102</v>
      </c>
      <c r="E107" s="164"/>
      <c r="F107" s="164"/>
      <c r="G107" s="164"/>
      <c r="H107" s="164"/>
      <c r="I107" s="165"/>
      <c r="J107" s="166">
        <f>J179</f>
        <v>0</v>
      </c>
      <c r="K107" s="162"/>
      <c r="L107" s="167"/>
    </row>
    <row r="108" spans="2:12" s="10" customFormat="1" ht="19.899999999999999" customHeight="1">
      <c r="B108" s="161"/>
      <c r="C108" s="162"/>
      <c r="D108" s="163" t="s">
        <v>103</v>
      </c>
      <c r="E108" s="164"/>
      <c r="F108" s="164"/>
      <c r="G108" s="164"/>
      <c r="H108" s="164"/>
      <c r="I108" s="165"/>
      <c r="J108" s="166">
        <f>J191</f>
        <v>0</v>
      </c>
      <c r="K108" s="162"/>
      <c r="L108" s="167"/>
    </row>
    <row r="109" spans="2:12" s="10" customFormat="1" ht="19.899999999999999" customHeight="1">
      <c r="B109" s="161"/>
      <c r="C109" s="162"/>
      <c r="D109" s="163" t="s">
        <v>104</v>
      </c>
      <c r="E109" s="164"/>
      <c r="F109" s="164"/>
      <c r="G109" s="164"/>
      <c r="H109" s="164"/>
      <c r="I109" s="165"/>
      <c r="J109" s="166">
        <f>J195</f>
        <v>0</v>
      </c>
      <c r="K109" s="162"/>
      <c r="L109" s="167"/>
    </row>
    <row r="110" spans="2:12" s="10" customFormat="1" ht="19.899999999999999" customHeight="1">
      <c r="B110" s="161"/>
      <c r="C110" s="162"/>
      <c r="D110" s="163" t="s">
        <v>105</v>
      </c>
      <c r="E110" s="164"/>
      <c r="F110" s="164"/>
      <c r="G110" s="164"/>
      <c r="H110" s="164"/>
      <c r="I110" s="165"/>
      <c r="J110" s="166">
        <f>J204</f>
        <v>0</v>
      </c>
      <c r="K110" s="162"/>
      <c r="L110" s="167"/>
    </row>
    <row r="111" spans="2:12" s="9" customFormat="1" ht="24.95" customHeight="1">
      <c r="B111" s="154"/>
      <c r="C111" s="155"/>
      <c r="D111" s="156" t="s">
        <v>106</v>
      </c>
      <c r="E111" s="157"/>
      <c r="F111" s="157"/>
      <c r="G111" s="157"/>
      <c r="H111" s="157"/>
      <c r="I111" s="158"/>
      <c r="J111" s="159">
        <f>J211</f>
        <v>0</v>
      </c>
      <c r="K111" s="155"/>
      <c r="L111" s="160"/>
    </row>
    <row r="112" spans="2:12" s="10" customFormat="1" ht="19.899999999999999" customHeight="1">
      <c r="B112" s="161"/>
      <c r="C112" s="162"/>
      <c r="D112" s="163" t="s">
        <v>107</v>
      </c>
      <c r="E112" s="164"/>
      <c r="F112" s="164"/>
      <c r="G112" s="164"/>
      <c r="H112" s="164"/>
      <c r="I112" s="165"/>
      <c r="J112" s="166">
        <f>J212</f>
        <v>0</v>
      </c>
      <c r="K112" s="162"/>
      <c r="L112" s="167"/>
    </row>
    <row r="113" spans="1:31" s="2" customFormat="1" ht="21.75" customHeight="1">
      <c r="A113" s="31"/>
      <c r="B113" s="32"/>
      <c r="C113" s="33"/>
      <c r="D113" s="33"/>
      <c r="E113" s="33"/>
      <c r="F113" s="33"/>
      <c r="G113" s="33"/>
      <c r="H113" s="33"/>
      <c r="I113" s="108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31" s="2" customFormat="1" ht="6.95" customHeight="1">
      <c r="A114" s="31"/>
      <c r="B114" s="51"/>
      <c r="C114" s="52"/>
      <c r="D114" s="52"/>
      <c r="E114" s="52"/>
      <c r="F114" s="52"/>
      <c r="G114" s="52"/>
      <c r="H114" s="52"/>
      <c r="I114" s="145"/>
      <c r="J114" s="52"/>
      <c r="K114" s="52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8" spans="1:31" s="2" customFormat="1" ht="6.95" customHeight="1">
      <c r="A118" s="31"/>
      <c r="B118" s="53"/>
      <c r="C118" s="54"/>
      <c r="D118" s="54"/>
      <c r="E118" s="54"/>
      <c r="F118" s="54"/>
      <c r="G118" s="54"/>
      <c r="H118" s="54"/>
      <c r="I118" s="148"/>
      <c r="J118" s="54"/>
      <c r="K118" s="54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31" s="2" customFormat="1" ht="24.95" customHeight="1">
      <c r="A119" s="31"/>
      <c r="B119" s="32"/>
      <c r="C119" s="20" t="s">
        <v>108</v>
      </c>
      <c r="D119" s="33"/>
      <c r="E119" s="33"/>
      <c r="F119" s="33"/>
      <c r="G119" s="33"/>
      <c r="H119" s="33"/>
      <c r="I119" s="108"/>
      <c r="J119" s="33"/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31" s="2" customFormat="1" ht="6.95" customHeight="1">
      <c r="A120" s="31"/>
      <c r="B120" s="32"/>
      <c r="C120" s="33"/>
      <c r="D120" s="33"/>
      <c r="E120" s="33"/>
      <c r="F120" s="33"/>
      <c r="G120" s="33"/>
      <c r="H120" s="33"/>
      <c r="I120" s="108"/>
      <c r="J120" s="33"/>
      <c r="K120" s="33"/>
      <c r="L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31" s="2" customFormat="1" ht="12" customHeight="1">
      <c r="A121" s="31"/>
      <c r="B121" s="32"/>
      <c r="C121" s="26" t="s">
        <v>16</v>
      </c>
      <c r="D121" s="33"/>
      <c r="E121" s="33"/>
      <c r="F121" s="33"/>
      <c r="G121" s="33"/>
      <c r="H121" s="33"/>
      <c r="I121" s="108"/>
      <c r="J121" s="33"/>
      <c r="K121" s="33"/>
      <c r="L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31" s="2" customFormat="1" ht="16.5" customHeight="1">
      <c r="A122" s="31"/>
      <c r="B122" s="32"/>
      <c r="C122" s="33"/>
      <c r="D122" s="33"/>
      <c r="E122" s="275" t="str">
        <f>E7</f>
        <v>Tramvaje Poruba - pevná stěna mezi 3. a 4. kolejí</v>
      </c>
      <c r="F122" s="276"/>
      <c r="G122" s="276"/>
      <c r="H122" s="276"/>
      <c r="I122" s="108"/>
      <c r="J122" s="33"/>
      <c r="K122" s="33"/>
      <c r="L122" s="48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31" s="2" customFormat="1" ht="12" customHeight="1">
      <c r="A123" s="31"/>
      <c r="B123" s="32"/>
      <c r="C123" s="26" t="s">
        <v>85</v>
      </c>
      <c r="D123" s="33"/>
      <c r="E123" s="33"/>
      <c r="F123" s="33"/>
      <c r="G123" s="33"/>
      <c r="H123" s="33"/>
      <c r="I123" s="108"/>
      <c r="J123" s="33"/>
      <c r="K123" s="33"/>
      <c r="L123" s="48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31" s="2" customFormat="1" ht="16.5" customHeight="1">
      <c r="A124" s="31"/>
      <c r="B124" s="32"/>
      <c r="C124" s="33"/>
      <c r="D124" s="33"/>
      <c r="E124" s="246" t="str">
        <f>E9</f>
        <v>SO 01 - Pevná stěna mezi 3. a 4. kolejí</v>
      </c>
      <c r="F124" s="277"/>
      <c r="G124" s="277"/>
      <c r="H124" s="277"/>
      <c r="I124" s="108"/>
      <c r="J124" s="33"/>
      <c r="K124" s="33"/>
      <c r="L124" s="48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31" s="2" customFormat="1" ht="6.95" customHeight="1">
      <c r="A125" s="31"/>
      <c r="B125" s="32"/>
      <c r="C125" s="33"/>
      <c r="D125" s="33"/>
      <c r="E125" s="33"/>
      <c r="F125" s="33"/>
      <c r="G125" s="33"/>
      <c r="H125" s="33"/>
      <c r="I125" s="108"/>
      <c r="J125" s="33"/>
      <c r="K125" s="33"/>
      <c r="L125" s="48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pans="1:31" s="2" customFormat="1" ht="12" customHeight="1">
      <c r="A126" s="31"/>
      <c r="B126" s="32"/>
      <c r="C126" s="26" t="s">
        <v>20</v>
      </c>
      <c r="D126" s="33"/>
      <c r="E126" s="33"/>
      <c r="F126" s="24" t="str">
        <f>F12</f>
        <v xml:space="preserve"> </v>
      </c>
      <c r="G126" s="33"/>
      <c r="H126" s="33"/>
      <c r="I126" s="110" t="s">
        <v>22</v>
      </c>
      <c r="J126" s="63" t="str">
        <f>IF(J12="","",J12)</f>
        <v>20. 2. 2020</v>
      </c>
      <c r="K126" s="33"/>
      <c r="L126" s="48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</row>
    <row r="127" spans="1:31" s="2" customFormat="1" ht="6.95" customHeight="1">
      <c r="A127" s="31"/>
      <c r="B127" s="32"/>
      <c r="C127" s="33"/>
      <c r="D127" s="33"/>
      <c r="E127" s="33"/>
      <c r="F127" s="33"/>
      <c r="G127" s="33"/>
      <c r="H127" s="33"/>
      <c r="I127" s="108"/>
      <c r="J127" s="33"/>
      <c r="K127" s="33"/>
      <c r="L127" s="48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</row>
    <row r="128" spans="1:31" s="2" customFormat="1" ht="15.2" customHeight="1">
      <c r="A128" s="31"/>
      <c r="B128" s="32"/>
      <c r="C128" s="26" t="s">
        <v>24</v>
      </c>
      <c r="D128" s="33"/>
      <c r="E128" s="33"/>
      <c r="F128" s="24" t="str">
        <f>E15</f>
        <v xml:space="preserve"> </v>
      </c>
      <c r="G128" s="33"/>
      <c r="H128" s="33"/>
      <c r="I128" s="110" t="s">
        <v>29</v>
      </c>
      <c r="J128" s="29" t="str">
        <f>E21</f>
        <v xml:space="preserve"> </v>
      </c>
      <c r="K128" s="33"/>
      <c r="L128" s="48"/>
      <c r="S128" s="31"/>
      <c r="T128" s="31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</row>
    <row r="129" spans="1:65" s="2" customFormat="1" ht="15.2" customHeight="1">
      <c r="A129" s="31"/>
      <c r="B129" s="32"/>
      <c r="C129" s="26" t="s">
        <v>27</v>
      </c>
      <c r="D129" s="33"/>
      <c r="E129" s="33"/>
      <c r="F129" s="24" t="str">
        <f>IF(E18="","",E18)</f>
        <v>Vyplň údaj</v>
      </c>
      <c r="G129" s="33"/>
      <c r="H129" s="33"/>
      <c r="I129" s="110" t="s">
        <v>31</v>
      </c>
      <c r="J129" s="29" t="str">
        <f>E24</f>
        <v xml:space="preserve"> </v>
      </c>
      <c r="K129" s="33"/>
      <c r="L129" s="48"/>
      <c r="S129" s="31"/>
      <c r="T129" s="31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</row>
    <row r="130" spans="1:65" s="2" customFormat="1" ht="10.35" customHeight="1">
      <c r="A130" s="31"/>
      <c r="B130" s="32"/>
      <c r="C130" s="33"/>
      <c r="D130" s="33"/>
      <c r="E130" s="33"/>
      <c r="F130" s="33"/>
      <c r="G130" s="33"/>
      <c r="H130" s="33"/>
      <c r="I130" s="108"/>
      <c r="J130" s="33"/>
      <c r="K130" s="33"/>
      <c r="L130" s="48"/>
      <c r="S130" s="31"/>
      <c r="T130" s="31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</row>
    <row r="131" spans="1:65" s="11" customFormat="1" ht="29.25" customHeight="1">
      <c r="A131" s="168"/>
      <c r="B131" s="169"/>
      <c r="C131" s="170" t="s">
        <v>109</v>
      </c>
      <c r="D131" s="171" t="s">
        <v>58</v>
      </c>
      <c r="E131" s="171" t="s">
        <v>54</v>
      </c>
      <c r="F131" s="171" t="s">
        <v>55</v>
      </c>
      <c r="G131" s="171" t="s">
        <v>110</v>
      </c>
      <c r="H131" s="171" t="s">
        <v>111</v>
      </c>
      <c r="I131" s="172" t="s">
        <v>112</v>
      </c>
      <c r="J131" s="173" t="s">
        <v>89</v>
      </c>
      <c r="K131" s="174" t="s">
        <v>113</v>
      </c>
      <c r="L131" s="175"/>
      <c r="M131" s="72" t="s">
        <v>1</v>
      </c>
      <c r="N131" s="73" t="s">
        <v>37</v>
      </c>
      <c r="O131" s="73" t="s">
        <v>114</v>
      </c>
      <c r="P131" s="73" t="s">
        <v>115</v>
      </c>
      <c r="Q131" s="73" t="s">
        <v>116</v>
      </c>
      <c r="R131" s="73" t="s">
        <v>117</v>
      </c>
      <c r="S131" s="73" t="s">
        <v>118</v>
      </c>
      <c r="T131" s="74" t="s">
        <v>119</v>
      </c>
      <c r="U131" s="168"/>
      <c r="V131" s="168"/>
      <c r="W131" s="168"/>
      <c r="X131" s="168"/>
      <c r="Y131" s="168"/>
      <c r="Z131" s="168"/>
      <c r="AA131" s="168"/>
      <c r="AB131" s="168"/>
      <c r="AC131" s="168"/>
      <c r="AD131" s="168"/>
      <c r="AE131" s="168"/>
    </row>
    <row r="132" spans="1:65" s="2" customFormat="1" ht="22.9" customHeight="1">
      <c r="A132" s="31"/>
      <c r="B132" s="32"/>
      <c r="C132" s="79" t="s">
        <v>120</v>
      </c>
      <c r="D132" s="33"/>
      <c r="E132" s="33"/>
      <c r="F132" s="33"/>
      <c r="G132" s="33"/>
      <c r="H132" s="33"/>
      <c r="I132" s="108"/>
      <c r="J132" s="176">
        <f>BK132</f>
        <v>0</v>
      </c>
      <c r="K132" s="33"/>
      <c r="L132" s="36"/>
      <c r="M132" s="75"/>
      <c r="N132" s="177"/>
      <c r="O132" s="76"/>
      <c r="P132" s="178">
        <f>P133+P160+P211</f>
        <v>0</v>
      </c>
      <c r="Q132" s="76"/>
      <c r="R132" s="178">
        <f>R133+R160+R211</f>
        <v>64.240408860000002</v>
      </c>
      <c r="S132" s="76"/>
      <c r="T132" s="179">
        <f>T133+T160+T211</f>
        <v>21.379614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T132" s="14" t="s">
        <v>72</v>
      </c>
      <c r="AU132" s="14" t="s">
        <v>91</v>
      </c>
      <c r="BK132" s="180">
        <f>BK133+BK160+BK211</f>
        <v>0</v>
      </c>
    </row>
    <row r="133" spans="1:65" s="12" customFormat="1" ht="25.9" customHeight="1">
      <c r="B133" s="181"/>
      <c r="C133" s="182"/>
      <c r="D133" s="183" t="s">
        <v>72</v>
      </c>
      <c r="E133" s="184" t="s">
        <v>121</v>
      </c>
      <c r="F133" s="184" t="s">
        <v>122</v>
      </c>
      <c r="G133" s="182"/>
      <c r="H133" s="182"/>
      <c r="I133" s="185"/>
      <c r="J133" s="186">
        <f>BK133</f>
        <v>0</v>
      </c>
      <c r="K133" s="182"/>
      <c r="L133" s="187"/>
      <c r="M133" s="188"/>
      <c r="N133" s="189"/>
      <c r="O133" s="189"/>
      <c r="P133" s="190">
        <f>P134+P136+P139+P154+P157</f>
        <v>0</v>
      </c>
      <c r="Q133" s="189"/>
      <c r="R133" s="190">
        <f>R134+R136+R139+R154+R157</f>
        <v>36.263280000000002</v>
      </c>
      <c r="S133" s="189"/>
      <c r="T133" s="191">
        <f>T134+T136+T139+T154+T157</f>
        <v>4.5209999999999999</v>
      </c>
      <c r="AR133" s="192" t="s">
        <v>81</v>
      </c>
      <c r="AT133" s="193" t="s">
        <v>72</v>
      </c>
      <c r="AU133" s="193" t="s">
        <v>73</v>
      </c>
      <c r="AY133" s="192" t="s">
        <v>123</v>
      </c>
      <c r="BK133" s="194">
        <f>BK134+BK136+BK139+BK154+BK157</f>
        <v>0</v>
      </c>
    </row>
    <row r="134" spans="1:65" s="12" customFormat="1" ht="22.9" customHeight="1">
      <c r="B134" s="181"/>
      <c r="C134" s="182"/>
      <c r="D134" s="183" t="s">
        <v>72</v>
      </c>
      <c r="E134" s="195" t="s">
        <v>124</v>
      </c>
      <c r="F134" s="195" t="s">
        <v>125</v>
      </c>
      <c r="G134" s="182"/>
      <c r="H134" s="182"/>
      <c r="I134" s="185"/>
      <c r="J134" s="196">
        <f>BK134</f>
        <v>0</v>
      </c>
      <c r="K134" s="182"/>
      <c r="L134" s="187"/>
      <c r="M134" s="188"/>
      <c r="N134" s="189"/>
      <c r="O134" s="189"/>
      <c r="P134" s="190">
        <f>P135</f>
        <v>0</v>
      </c>
      <c r="Q134" s="189"/>
      <c r="R134" s="190">
        <f>R135</f>
        <v>0.35527999999999998</v>
      </c>
      <c r="S134" s="189"/>
      <c r="T134" s="191">
        <f>T135</f>
        <v>0</v>
      </c>
      <c r="AR134" s="192" t="s">
        <v>81</v>
      </c>
      <c r="AT134" s="193" t="s">
        <v>72</v>
      </c>
      <c r="AU134" s="193" t="s">
        <v>81</v>
      </c>
      <c r="AY134" s="192" t="s">
        <v>123</v>
      </c>
      <c r="BK134" s="194">
        <f>BK135</f>
        <v>0</v>
      </c>
    </row>
    <row r="135" spans="1:65" s="2" customFormat="1" ht="24.2" customHeight="1">
      <c r="A135" s="31"/>
      <c r="B135" s="32"/>
      <c r="C135" s="197" t="s">
        <v>81</v>
      </c>
      <c r="D135" s="197" t="s">
        <v>126</v>
      </c>
      <c r="E135" s="198" t="s">
        <v>127</v>
      </c>
      <c r="F135" s="199" t="s">
        <v>128</v>
      </c>
      <c r="G135" s="200" t="s">
        <v>129</v>
      </c>
      <c r="H135" s="201">
        <v>2</v>
      </c>
      <c r="I135" s="202"/>
      <c r="J135" s="203">
        <f>ROUND(I135*H135,2)</f>
        <v>0</v>
      </c>
      <c r="K135" s="204"/>
      <c r="L135" s="36"/>
      <c r="M135" s="205" t="s">
        <v>1</v>
      </c>
      <c r="N135" s="206" t="s">
        <v>38</v>
      </c>
      <c r="O135" s="68"/>
      <c r="P135" s="207">
        <f>O135*H135</f>
        <v>0</v>
      </c>
      <c r="Q135" s="207">
        <v>0.17763999999999999</v>
      </c>
      <c r="R135" s="207">
        <f>Q135*H135</f>
        <v>0.35527999999999998</v>
      </c>
      <c r="S135" s="207">
        <v>0</v>
      </c>
      <c r="T135" s="208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209" t="s">
        <v>130</v>
      </c>
      <c r="AT135" s="209" t="s">
        <v>126</v>
      </c>
      <c r="AU135" s="209" t="s">
        <v>83</v>
      </c>
      <c r="AY135" s="14" t="s">
        <v>123</v>
      </c>
      <c r="BE135" s="210">
        <f>IF(N135="základní",J135,0)</f>
        <v>0</v>
      </c>
      <c r="BF135" s="210">
        <f>IF(N135="snížená",J135,0)</f>
        <v>0</v>
      </c>
      <c r="BG135" s="210">
        <f>IF(N135="zákl. přenesená",J135,0)</f>
        <v>0</v>
      </c>
      <c r="BH135" s="210">
        <f>IF(N135="sníž. přenesená",J135,0)</f>
        <v>0</v>
      </c>
      <c r="BI135" s="210">
        <f>IF(N135="nulová",J135,0)</f>
        <v>0</v>
      </c>
      <c r="BJ135" s="14" t="s">
        <v>81</v>
      </c>
      <c r="BK135" s="210">
        <f>ROUND(I135*H135,2)</f>
        <v>0</v>
      </c>
      <c r="BL135" s="14" t="s">
        <v>130</v>
      </c>
      <c r="BM135" s="209" t="s">
        <v>131</v>
      </c>
    </row>
    <row r="136" spans="1:65" s="12" customFormat="1" ht="22.9" customHeight="1">
      <c r="B136" s="181"/>
      <c r="C136" s="182"/>
      <c r="D136" s="183" t="s">
        <v>72</v>
      </c>
      <c r="E136" s="195" t="s">
        <v>132</v>
      </c>
      <c r="F136" s="195" t="s">
        <v>133</v>
      </c>
      <c r="G136" s="182"/>
      <c r="H136" s="182"/>
      <c r="I136" s="185"/>
      <c r="J136" s="196">
        <f>BK136</f>
        <v>0</v>
      </c>
      <c r="K136" s="182"/>
      <c r="L136" s="187"/>
      <c r="M136" s="188"/>
      <c r="N136" s="189"/>
      <c r="O136" s="189"/>
      <c r="P136" s="190">
        <f>SUM(P137:P138)</f>
        <v>0</v>
      </c>
      <c r="Q136" s="189"/>
      <c r="R136" s="190">
        <f>SUM(R137:R138)</f>
        <v>7.2240000000000002</v>
      </c>
      <c r="S136" s="189"/>
      <c r="T136" s="191">
        <f>SUM(T137:T138)</f>
        <v>0</v>
      </c>
      <c r="AR136" s="192" t="s">
        <v>81</v>
      </c>
      <c r="AT136" s="193" t="s">
        <v>72</v>
      </c>
      <c r="AU136" s="193" t="s">
        <v>81</v>
      </c>
      <c r="AY136" s="192" t="s">
        <v>123</v>
      </c>
      <c r="BK136" s="194">
        <f>SUM(BK137:BK138)</f>
        <v>0</v>
      </c>
    </row>
    <row r="137" spans="1:65" s="2" customFormat="1" ht="24.2" customHeight="1">
      <c r="A137" s="31"/>
      <c r="B137" s="32"/>
      <c r="C137" s="197" t="s">
        <v>83</v>
      </c>
      <c r="D137" s="197" t="s">
        <v>126</v>
      </c>
      <c r="E137" s="198" t="s">
        <v>134</v>
      </c>
      <c r="F137" s="199" t="s">
        <v>135</v>
      </c>
      <c r="G137" s="200" t="s">
        <v>129</v>
      </c>
      <c r="H137" s="201">
        <v>160</v>
      </c>
      <c r="I137" s="202"/>
      <c r="J137" s="203">
        <f>ROUND(I137*H137,2)</f>
        <v>0</v>
      </c>
      <c r="K137" s="204"/>
      <c r="L137" s="36"/>
      <c r="M137" s="205" t="s">
        <v>1</v>
      </c>
      <c r="N137" s="206" t="s">
        <v>38</v>
      </c>
      <c r="O137" s="68"/>
      <c r="P137" s="207">
        <f>O137*H137</f>
        <v>0</v>
      </c>
      <c r="Q137" s="207">
        <v>1.3650000000000001E-2</v>
      </c>
      <c r="R137" s="207">
        <f>Q137*H137</f>
        <v>2.1840000000000002</v>
      </c>
      <c r="S137" s="207">
        <v>0</v>
      </c>
      <c r="T137" s="208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209" t="s">
        <v>130</v>
      </c>
      <c r="AT137" s="209" t="s">
        <v>126</v>
      </c>
      <c r="AU137" s="209" t="s">
        <v>83</v>
      </c>
      <c r="AY137" s="14" t="s">
        <v>123</v>
      </c>
      <c r="BE137" s="210">
        <f>IF(N137="základní",J137,0)</f>
        <v>0</v>
      </c>
      <c r="BF137" s="210">
        <f>IF(N137="snížená",J137,0)</f>
        <v>0</v>
      </c>
      <c r="BG137" s="210">
        <f>IF(N137="zákl. přenesená",J137,0)</f>
        <v>0</v>
      </c>
      <c r="BH137" s="210">
        <f>IF(N137="sníž. přenesená",J137,0)</f>
        <v>0</v>
      </c>
      <c r="BI137" s="210">
        <f>IF(N137="nulová",J137,0)</f>
        <v>0</v>
      </c>
      <c r="BJ137" s="14" t="s">
        <v>81</v>
      </c>
      <c r="BK137" s="210">
        <f>ROUND(I137*H137,2)</f>
        <v>0</v>
      </c>
      <c r="BL137" s="14" t="s">
        <v>130</v>
      </c>
      <c r="BM137" s="209" t="s">
        <v>136</v>
      </c>
    </row>
    <row r="138" spans="1:65" s="2" customFormat="1" ht="14.45" customHeight="1">
      <c r="A138" s="31"/>
      <c r="B138" s="32"/>
      <c r="C138" s="211" t="s">
        <v>124</v>
      </c>
      <c r="D138" s="211" t="s">
        <v>137</v>
      </c>
      <c r="E138" s="212" t="s">
        <v>138</v>
      </c>
      <c r="F138" s="213" t="s">
        <v>139</v>
      </c>
      <c r="G138" s="214" t="s">
        <v>140</v>
      </c>
      <c r="H138" s="215">
        <v>5.04</v>
      </c>
      <c r="I138" s="216"/>
      <c r="J138" s="217">
        <f>ROUND(I138*H138,2)</f>
        <v>0</v>
      </c>
      <c r="K138" s="218"/>
      <c r="L138" s="219"/>
      <c r="M138" s="220" t="s">
        <v>1</v>
      </c>
      <c r="N138" s="221" t="s">
        <v>38</v>
      </c>
      <c r="O138" s="68"/>
      <c r="P138" s="207">
        <f>O138*H138</f>
        <v>0</v>
      </c>
      <c r="Q138" s="207">
        <v>1</v>
      </c>
      <c r="R138" s="207">
        <f>Q138*H138</f>
        <v>5.04</v>
      </c>
      <c r="S138" s="207">
        <v>0</v>
      </c>
      <c r="T138" s="208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209" t="s">
        <v>141</v>
      </c>
      <c r="AT138" s="209" t="s">
        <v>137</v>
      </c>
      <c r="AU138" s="209" t="s">
        <v>83</v>
      </c>
      <c r="AY138" s="14" t="s">
        <v>123</v>
      </c>
      <c r="BE138" s="210">
        <f>IF(N138="základní",J138,0)</f>
        <v>0</v>
      </c>
      <c r="BF138" s="210">
        <f>IF(N138="snížená",J138,0)</f>
        <v>0</v>
      </c>
      <c r="BG138" s="210">
        <f>IF(N138="zákl. přenesená",J138,0)</f>
        <v>0</v>
      </c>
      <c r="BH138" s="210">
        <f>IF(N138="sníž. přenesená",J138,0)</f>
        <v>0</v>
      </c>
      <c r="BI138" s="210">
        <f>IF(N138="nulová",J138,0)</f>
        <v>0</v>
      </c>
      <c r="BJ138" s="14" t="s">
        <v>81</v>
      </c>
      <c r="BK138" s="210">
        <f>ROUND(I138*H138,2)</f>
        <v>0</v>
      </c>
      <c r="BL138" s="14" t="s">
        <v>130</v>
      </c>
      <c r="BM138" s="209" t="s">
        <v>142</v>
      </c>
    </row>
    <row r="139" spans="1:65" s="12" customFormat="1" ht="22.9" customHeight="1">
      <c r="B139" s="181"/>
      <c r="C139" s="182"/>
      <c r="D139" s="183" t="s">
        <v>72</v>
      </c>
      <c r="E139" s="195" t="s">
        <v>143</v>
      </c>
      <c r="F139" s="195" t="s">
        <v>144</v>
      </c>
      <c r="G139" s="182"/>
      <c r="H139" s="182"/>
      <c r="I139" s="185"/>
      <c r="J139" s="196">
        <f>BK139</f>
        <v>0</v>
      </c>
      <c r="K139" s="182"/>
      <c r="L139" s="187"/>
      <c r="M139" s="188"/>
      <c r="N139" s="189"/>
      <c r="O139" s="189"/>
      <c r="P139" s="190">
        <f>SUM(P140:P153)</f>
        <v>0</v>
      </c>
      <c r="Q139" s="189"/>
      <c r="R139" s="190">
        <f>SUM(R140:R153)</f>
        <v>28.684000000000001</v>
      </c>
      <c r="S139" s="189"/>
      <c r="T139" s="191">
        <f>SUM(T140:T153)</f>
        <v>4.5209999999999999</v>
      </c>
      <c r="AR139" s="192" t="s">
        <v>81</v>
      </c>
      <c r="AT139" s="193" t="s">
        <v>72</v>
      </c>
      <c r="AU139" s="193" t="s">
        <v>81</v>
      </c>
      <c r="AY139" s="192" t="s">
        <v>123</v>
      </c>
      <c r="BK139" s="194">
        <f>SUM(BK140:BK153)</f>
        <v>0</v>
      </c>
    </row>
    <row r="140" spans="1:65" s="2" customFormat="1" ht="24.2" customHeight="1">
      <c r="A140" s="31"/>
      <c r="B140" s="32"/>
      <c r="C140" s="197" t="s">
        <v>130</v>
      </c>
      <c r="D140" s="197" t="s">
        <v>126</v>
      </c>
      <c r="E140" s="198" t="s">
        <v>145</v>
      </c>
      <c r="F140" s="199" t="s">
        <v>146</v>
      </c>
      <c r="G140" s="200" t="s">
        <v>140</v>
      </c>
      <c r="H140" s="201">
        <v>9.18</v>
      </c>
      <c r="I140" s="202"/>
      <c r="J140" s="203">
        <f t="shared" ref="J140:J153" si="0">ROUND(I140*H140,2)</f>
        <v>0</v>
      </c>
      <c r="K140" s="204"/>
      <c r="L140" s="36"/>
      <c r="M140" s="205" t="s">
        <v>1</v>
      </c>
      <c r="N140" s="206" t="s">
        <v>38</v>
      </c>
      <c r="O140" s="68"/>
      <c r="P140" s="207">
        <f t="shared" ref="P140:P153" si="1">O140*H140</f>
        <v>0</v>
      </c>
      <c r="Q140" s="207">
        <v>0</v>
      </c>
      <c r="R140" s="207">
        <f t="shared" ref="R140:R153" si="2">Q140*H140</f>
        <v>0</v>
      </c>
      <c r="S140" s="207">
        <v>0</v>
      </c>
      <c r="T140" s="208">
        <f t="shared" ref="T140:T153" si="3"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209" t="s">
        <v>130</v>
      </c>
      <c r="AT140" s="209" t="s">
        <v>126</v>
      </c>
      <c r="AU140" s="209" t="s">
        <v>83</v>
      </c>
      <c r="AY140" s="14" t="s">
        <v>123</v>
      </c>
      <c r="BE140" s="210">
        <f t="shared" ref="BE140:BE153" si="4">IF(N140="základní",J140,0)</f>
        <v>0</v>
      </c>
      <c r="BF140" s="210">
        <f t="shared" ref="BF140:BF153" si="5">IF(N140="snížená",J140,0)</f>
        <v>0</v>
      </c>
      <c r="BG140" s="210">
        <f t="shared" ref="BG140:BG153" si="6">IF(N140="zákl. přenesená",J140,0)</f>
        <v>0</v>
      </c>
      <c r="BH140" s="210">
        <f t="shared" ref="BH140:BH153" si="7">IF(N140="sníž. přenesená",J140,0)</f>
        <v>0</v>
      </c>
      <c r="BI140" s="210">
        <f t="shared" ref="BI140:BI153" si="8">IF(N140="nulová",J140,0)</f>
        <v>0</v>
      </c>
      <c r="BJ140" s="14" t="s">
        <v>81</v>
      </c>
      <c r="BK140" s="210">
        <f t="shared" ref="BK140:BK153" si="9">ROUND(I140*H140,2)</f>
        <v>0</v>
      </c>
      <c r="BL140" s="14" t="s">
        <v>130</v>
      </c>
      <c r="BM140" s="209" t="s">
        <v>147</v>
      </c>
    </row>
    <row r="141" spans="1:65" s="2" customFormat="1" ht="14.45" customHeight="1">
      <c r="A141" s="31"/>
      <c r="B141" s="32"/>
      <c r="C141" s="211" t="s">
        <v>148</v>
      </c>
      <c r="D141" s="211" t="s">
        <v>137</v>
      </c>
      <c r="E141" s="212" t="s">
        <v>149</v>
      </c>
      <c r="F141" s="213" t="s">
        <v>150</v>
      </c>
      <c r="G141" s="214" t="s">
        <v>140</v>
      </c>
      <c r="H141" s="215">
        <v>2.0739999999999998</v>
      </c>
      <c r="I141" s="216"/>
      <c r="J141" s="217">
        <f t="shared" si="0"/>
        <v>0</v>
      </c>
      <c r="K141" s="218"/>
      <c r="L141" s="219"/>
      <c r="M141" s="220" t="s">
        <v>1</v>
      </c>
      <c r="N141" s="221" t="s">
        <v>38</v>
      </c>
      <c r="O141" s="68"/>
      <c r="P141" s="207">
        <f t="shared" si="1"/>
        <v>0</v>
      </c>
      <c r="Q141" s="207">
        <v>1</v>
      </c>
      <c r="R141" s="207">
        <f t="shared" si="2"/>
        <v>2.0739999999999998</v>
      </c>
      <c r="S141" s="207">
        <v>0</v>
      </c>
      <c r="T141" s="208">
        <f t="shared" si="3"/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209" t="s">
        <v>141</v>
      </c>
      <c r="AT141" s="209" t="s">
        <v>137</v>
      </c>
      <c r="AU141" s="209" t="s">
        <v>83</v>
      </c>
      <c r="AY141" s="14" t="s">
        <v>123</v>
      </c>
      <c r="BE141" s="210">
        <f t="shared" si="4"/>
        <v>0</v>
      </c>
      <c r="BF141" s="210">
        <f t="shared" si="5"/>
        <v>0</v>
      </c>
      <c r="BG141" s="210">
        <f t="shared" si="6"/>
        <v>0</v>
      </c>
      <c r="BH141" s="210">
        <f t="shared" si="7"/>
        <v>0</v>
      </c>
      <c r="BI141" s="210">
        <f t="shared" si="8"/>
        <v>0</v>
      </c>
      <c r="BJ141" s="14" t="s">
        <v>81</v>
      </c>
      <c r="BK141" s="210">
        <f t="shared" si="9"/>
        <v>0</v>
      </c>
      <c r="BL141" s="14" t="s">
        <v>130</v>
      </c>
      <c r="BM141" s="209" t="s">
        <v>151</v>
      </c>
    </row>
    <row r="142" spans="1:65" s="2" customFormat="1" ht="14.45" customHeight="1">
      <c r="A142" s="31"/>
      <c r="B142" s="32"/>
      <c r="C142" s="211" t="s">
        <v>132</v>
      </c>
      <c r="D142" s="211" t="s">
        <v>137</v>
      </c>
      <c r="E142" s="212" t="s">
        <v>152</v>
      </c>
      <c r="F142" s="213" t="s">
        <v>153</v>
      </c>
      <c r="G142" s="214" t="s">
        <v>140</v>
      </c>
      <c r="H142" s="215">
        <v>7.1059999999999999</v>
      </c>
      <c r="I142" s="216"/>
      <c r="J142" s="217">
        <f t="shared" si="0"/>
        <v>0</v>
      </c>
      <c r="K142" s="218"/>
      <c r="L142" s="219"/>
      <c r="M142" s="220" t="s">
        <v>1</v>
      </c>
      <c r="N142" s="221" t="s">
        <v>38</v>
      </c>
      <c r="O142" s="68"/>
      <c r="P142" s="207">
        <f t="shared" si="1"/>
        <v>0</v>
      </c>
      <c r="Q142" s="207">
        <v>1</v>
      </c>
      <c r="R142" s="207">
        <f t="shared" si="2"/>
        <v>7.1059999999999999</v>
      </c>
      <c r="S142" s="207">
        <v>0</v>
      </c>
      <c r="T142" s="208">
        <f t="shared" si="3"/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209" t="s">
        <v>141</v>
      </c>
      <c r="AT142" s="209" t="s">
        <v>137</v>
      </c>
      <c r="AU142" s="209" t="s">
        <v>83</v>
      </c>
      <c r="AY142" s="14" t="s">
        <v>123</v>
      </c>
      <c r="BE142" s="210">
        <f t="shared" si="4"/>
        <v>0</v>
      </c>
      <c r="BF142" s="210">
        <f t="shared" si="5"/>
        <v>0</v>
      </c>
      <c r="BG142" s="210">
        <f t="shared" si="6"/>
        <v>0</v>
      </c>
      <c r="BH142" s="210">
        <f t="shared" si="7"/>
        <v>0</v>
      </c>
      <c r="BI142" s="210">
        <f t="shared" si="8"/>
        <v>0</v>
      </c>
      <c r="BJ142" s="14" t="s">
        <v>81</v>
      </c>
      <c r="BK142" s="210">
        <f t="shared" si="9"/>
        <v>0</v>
      </c>
      <c r="BL142" s="14" t="s">
        <v>130</v>
      </c>
      <c r="BM142" s="209" t="s">
        <v>154</v>
      </c>
    </row>
    <row r="143" spans="1:65" s="2" customFormat="1" ht="24.2" customHeight="1">
      <c r="A143" s="31"/>
      <c r="B143" s="32"/>
      <c r="C143" s="197" t="s">
        <v>155</v>
      </c>
      <c r="D143" s="197" t="s">
        <v>126</v>
      </c>
      <c r="E143" s="198" t="s">
        <v>156</v>
      </c>
      <c r="F143" s="199" t="s">
        <v>157</v>
      </c>
      <c r="G143" s="200" t="s">
        <v>140</v>
      </c>
      <c r="H143" s="201">
        <v>2.9980000000000002</v>
      </c>
      <c r="I143" s="202"/>
      <c r="J143" s="203">
        <f t="shared" si="0"/>
        <v>0</v>
      </c>
      <c r="K143" s="204"/>
      <c r="L143" s="36"/>
      <c r="M143" s="205" t="s">
        <v>1</v>
      </c>
      <c r="N143" s="206" t="s">
        <v>38</v>
      </c>
      <c r="O143" s="68"/>
      <c r="P143" s="207">
        <f t="shared" si="1"/>
        <v>0</v>
      </c>
      <c r="Q143" s="207">
        <v>0</v>
      </c>
      <c r="R143" s="207">
        <f t="shared" si="2"/>
        <v>0</v>
      </c>
      <c r="S143" s="207">
        <v>0</v>
      </c>
      <c r="T143" s="208">
        <f t="shared" si="3"/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209" t="s">
        <v>130</v>
      </c>
      <c r="AT143" s="209" t="s">
        <v>126</v>
      </c>
      <c r="AU143" s="209" t="s">
        <v>83</v>
      </c>
      <c r="AY143" s="14" t="s">
        <v>123</v>
      </c>
      <c r="BE143" s="210">
        <f t="shared" si="4"/>
        <v>0</v>
      </c>
      <c r="BF143" s="210">
        <f t="shared" si="5"/>
        <v>0</v>
      </c>
      <c r="BG143" s="210">
        <f t="shared" si="6"/>
        <v>0</v>
      </c>
      <c r="BH143" s="210">
        <f t="shared" si="7"/>
        <v>0</v>
      </c>
      <c r="BI143" s="210">
        <f t="shared" si="8"/>
        <v>0</v>
      </c>
      <c r="BJ143" s="14" t="s">
        <v>81</v>
      </c>
      <c r="BK143" s="210">
        <f t="shared" si="9"/>
        <v>0</v>
      </c>
      <c r="BL143" s="14" t="s">
        <v>130</v>
      </c>
      <c r="BM143" s="209" t="s">
        <v>158</v>
      </c>
    </row>
    <row r="144" spans="1:65" s="2" customFormat="1" ht="14.45" customHeight="1">
      <c r="A144" s="31"/>
      <c r="B144" s="32"/>
      <c r="C144" s="211" t="s">
        <v>141</v>
      </c>
      <c r="D144" s="211" t="s">
        <v>137</v>
      </c>
      <c r="E144" s="212" t="s">
        <v>159</v>
      </c>
      <c r="F144" s="213" t="s">
        <v>160</v>
      </c>
      <c r="G144" s="214" t="s">
        <v>140</v>
      </c>
      <c r="H144" s="215">
        <v>0.19400000000000001</v>
      </c>
      <c r="I144" s="216"/>
      <c r="J144" s="217">
        <f t="shared" si="0"/>
        <v>0</v>
      </c>
      <c r="K144" s="218"/>
      <c r="L144" s="219"/>
      <c r="M144" s="220" t="s">
        <v>1</v>
      </c>
      <c r="N144" s="221" t="s">
        <v>38</v>
      </c>
      <c r="O144" s="68"/>
      <c r="P144" s="207">
        <f t="shared" si="1"/>
        <v>0</v>
      </c>
      <c r="Q144" s="207">
        <v>1</v>
      </c>
      <c r="R144" s="207">
        <f t="shared" si="2"/>
        <v>0.19400000000000001</v>
      </c>
      <c r="S144" s="207">
        <v>0</v>
      </c>
      <c r="T144" s="208">
        <f t="shared" si="3"/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209" t="s">
        <v>141</v>
      </c>
      <c r="AT144" s="209" t="s">
        <v>137</v>
      </c>
      <c r="AU144" s="209" t="s">
        <v>83</v>
      </c>
      <c r="AY144" s="14" t="s">
        <v>123</v>
      </c>
      <c r="BE144" s="210">
        <f t="shared" si="4"/>
        <v>0</v>
      </c>
      <c r="BF144" s="210">
        <f t="shared" si="5"/>
        <v>0</v>
      </c>
      <c r="BG144" s="210">
        <f t="shared" si="6"/>
        <v>0</v>
      </c>
      <c r="BH144" s="210">
        <f t="shared" si="7"/>
        <v>0</v>
      </c>
      <c r="BI144" s="210">
        <f t="shared" si="8"/>
        <v>0</v>
      </c>
      <c r="BJ144" s="14" t="s">
        <v>81</v>
      </c>
      <c r="BK144" s="210">
        <f t="shared" si="9"/>
        <v>0</v>
      </c>
      <c r="BL144" s="14" t="s">
        <v>130</v>
      </c>
      <c r="BM144" s="209" t="s">
        <v>161</v>
      </c>
    </row>
    <row r="145" spans="1:65" s="2" customFormat="1" ht="14.45" customHeight="1">
      <c r="A145" s="31"/>
      <c r="B145" s="32"/>
      <c r="C145" s="211" t="s">
        <v>143</v>
      </c>
      <c r="D145" s="211" t="s">
        <v>137</v>
      </c>
      <c r="E145" s="212" t="s">
        <v>162</v>
      </c>
      <c r="F145" s="213" t="s">
        <v>163</v>
      </c>
      <c r="G145" s="214" t="s">
        <v>140</v>
      </c>
      <c r="H145" s="215">
        <v>0.188</v>
      </c>
      <c r="I145" s="216"/>
      <c r="J145" s="217">
        <f t="shared" si="0"/>
        <v>0</v>
      </c>
      <c r="K145" s="218"/>
      <c r="L145" s="219"/>
      <c r="M145" s="220" t="s">
        <v>1</v>
      </c>
      <c r="N145" s="221" t="s">
        <v>38</v>
      </c>
      <c r="O145" s="68"/>
      <c r="P145" s="207">
        <f t="shared" si="1"/>
        <v>0</v>
      </c>
      <c r="Q145" s="207">
        <v>1</v>
      </c>
      <c r="R145" s="207">
        <f t="shared" si="2"/>
        <v>0.188</v>
      </c>
      <c r="S145" s="207">
        <v>0</v>
      </c>
      <c r="T145" s="208">
        <f t="shared" si="3"/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209" t="s">
        <v>141</v>
      </c>
      <c r="AT145" s="209" t="s">
        <v>137</v>
      </c>
      <c r="AU145" s="209" t="s">
        <v>83</v>
      </c>
      <c r="AY145" s="14" t="s">
        <v>123</v>
      </c>
      <c r="BE145" s="210">
        <f t="shared" si="4"/>
        <v>0</v>
      </c>
      <c r="BF145" s="210">
        <f t="shared" si="5"/>
        <v>0</v>
      </c>
      <c r="BG145" s="210">
        <f t="shared" si="6"/>
        <v>0</v>
      </c>
      <c r="BH145" s="210">
        <f t="shared" si="7"/>
        <v>0</v>
      </c>
      <c r="BI145" s="210">
        <f t="shared" si="8"/>
        <v>0</v>
      </c>
      <c r="BJ145" s="14" t="s">
        <v>81</v>
      </c>
      <c r="BK145" s="210">
        <f t="shared" si="9"/>
        <v>0</v>
      </c>
      <c r="BL145" s="14" t="s">
        <v>130</v>
      </c>
      <c r="BM145" s="209" t="s">
        <v>164</v>
      </c>
    </row>
    <row r="146" spans="1:65" s="2" customFormat="1" ht="14.45" customHeight="1">
      <c r="A146" s="31"/>
      <c r="B146" s="32"/>
      <c r="C146" s="211" t="s">
        <v>165</v>
      </c>
      <c r="D146" s="211" t="s">
        <v>137</v>
      </c>
      <c r="E146" s="212" t="s">
        <v>166</v>
      </c>
      <c r="F146" s="213" t="s">
        <v>167</v>
      </c>
      <c r="G146" s="214" t="s">
        <v>140</v>
      </c>
      <c r="H146" s="215">
        <v>0.754</v>
      </c>
      <c r="I146" s="216"/>
      <c r="J146" s="217">
        <f t="shared" si="0"/>
        <v>0</v>
      </c>
      <c r="K146" s="218"/>
      <c r="L146" s="219"/>
      <c r="M146" s="220" t="s">
        <v>1</v>
      </c>
      <c r="N146" s="221" t="s">
        <v>38</v>
      </c>
      <c r="O146" s="68"/>
      <c r="P146" s="207">
        <f t="shared" si="1"/>
        <v>0</v>
      </c>
      <c r="Q146" s="207">
        <v>1</v>
      </c>
      <c r="R146" s="207">
        <f t="shared" si="2"/>
        <v>0.754</v>
      </c>
      <c r="S146" s="207">
        <v>0</v>
      </c>
      <c r="T146" s="208">
        <f t="shared" si="3"/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209" t="s">
        <v>141</v>
      </c>
      <c r="AT146" s="209" t="s">
        <v>137</v>
      </c>
      <c r="AU146" s="209" t="s">
        <v>83</v>
      </c>
      <c r="AY146" s="14" t="s">
        <v>123</v>
      </c>
      <c r="BE146" s="210">
        <f t="shared" si="4"/>
        <v>0</v>
      </c>
      <c r="BF146" s="210">
        <f t="shared" si="5"/>
        <v>0</v>
      </c>
      <c r="BG146" s="210">
        <f t="shared" si="6"/>
        <v>0</v>
      </c>
      <c r="BH146" s="210">
        <f t="shared" si="7"/>
        <v>0</v>
      </c>
      <c r="BI146" s="210">
        <f t="shared" si="8"/>
        <v>0</v>
      </c>
      <c r="BJ146" s="14" t="s">
        <v>81</v>
      </c>
      <c r="BK146" s="210">
        <f t="shared" si="9"/>
        <v>0</v>
      </c>
      <c r="BL146" s="14" t="s">
        <v>130</v>
      </c>
      <c r="BM146" s="209" t="s">
        <v>168</v>
      </c>
    </row>
    <row r="147" spans="1:65" s="2" customFormat="1" ht="14.45" customHeight="1">
      <c r="A147" s="31"/>
      <c r="B147" s="32"/>
      <c r="C147" s="211" t="s">
        <v>169</v>
      </c>
      <c r="D147" s="211" t="s">
        <v>137</v>
      </c>
      <c r="E147" s="212" t="s">
        <v>170</v>
      </c>
      <c r="F147" s="213" t="s">
        <v>171</v>
      </c>
      <c r="G147" s="214" t="s">
        <v>140</v>
      </c>
      <c r="H147" s="215">
        <v>0.58899999999999997</v>
      </c>
      <c r="I147" s="216"/>
      <c r="J147" s="217">
        <f t="shared" si="0"/>
        <v>0</v>
      </c>
      <c r="K147" s="218"/>
      <c r="L147" s="219"/>
      <c r="M147" s="220" t="s">
        <v>1</v>
      </c>
      <c r="N147" s="221" t="s">
        <v>38</v>
      </c>
      <c r="O147" s="68"/>
      <c r="P147" s="207">
        <f t="shared" si="1"/>
        <v>0</v>
      </c>
      <c r="Q147" s="207">
        <v>1</v>
      </c>
      <c r="R147" s="207">
        <f t="shared" si="2"/>
        <v>0.58899999999999997</v>
      </c>
      <c r="S147" s="207">
        <v>0</v>
      </c>
      <c r="T147" s="208">
        <f t="shared" si="3"/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209" t="s">
        <v>141</v>
      </c>
      <c r="AT147" s="209" t="s">
        <v>137</v>
      </c>
      <c r="AU147" s="209" t="s">
        <v>83</v>
      </c>
      <c r="AY147" s="14" t="s">
        <v>123</v>
      </c>
      <c r="BE147" s="210">
        <f t="shared" si="4"/>
        <v>0</v>
      </c>
      <c r="BF147" s="210">
        <f t="shared" si="5"/>
        <v>0</v>
      </c>
      <c r="BG147" s="210">
        <f t="shared" si="6"/>
        <v>0</v>
      </c>
      <c r="BH147" s="210">
        <f t="shared" si="7"/>
        <v>0</v>
      </c>
      <c r="BI147" s="210">
        <f t="shared" si="8"/>
        <v>0</v>
      </c>
      <c r="BJ147" s="14" t="s">
        <v>81</v>
      </c>
      <c r="BK147" s="210">
        <f t="shared" si="9"/>
        <v>0</v>
      </c>
      <c r="BL147" s="14" t="s">
        <v>130</v>
      </c>
      <c r="BM147" s="209" t="s">
        <v>172</v>
      </c>
    </row>
    <row r="148" spans="1:65" s="2" customFormat="1" ht="14.45" customHeight="1">
      <c r="A148" s="31"/>
      <c r="B148" s="32"/>
      <c r="C148" s="211" t="s">
        <v>173</v>
      </c>
      <c r="D148" s="211" t="s">
        <v>137</v>
      </c>
      <c r="E148" s="212" t="s">
        <v>174</v>
      </c>
      <c r="F148" s="213" t="s">
        <v>175</v>
      </c>
      <c r="G148" s="214" t="s">
        <v>140</v>
      </c>
      <c r="H148" s="215">
        <v>1.2270000000000001</v>
      </c>
      <c r="I148" s="216"/>
      <c r="J148" s="217">
        <f t="shared" si="0"/>
        <v>0</v>
      </c>
      <c r="K148" s="218"/>
      <c r="L148" s="219"/>
      <c r="M148" s="220" t="s">
        <v>1</v>
      </c>
      <c r="N148" s="221" t="s">
        <v>38</v>
      </c>
      <c r="O148" s="68"/>
      <c r="P148" s="207">
        <f t="shared" si="1"/>
        <v>0</v>
      </c>
      <c r="Q148" s="207">
        <v>1</v>
      </c>
      <c r="R148" s="207">
        <f t="shared" si="2"/>
        <v>1.2270000000000001</v>
      </c>
      <c r="S148" s="207">
        <v>0</v>
      </c>
      <c r="T148" s="208">
        <f t="shared" si="3"/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209" t="s">
        <v>141</v>
      </c>
      <c r="AT148" s="209" t="s">
        <v>137</v>
      </c>
      <c r="AU148" s="209" t="s">
        <v>83</v>
      </c>
      <c r="AY148" s="14" t="s">
        <v>123</v>
      </c>
      <c r="BE148" s="210">
        <f t="shared" si="4"/>
        <v>0</v>
      </c>
      <c r="BF148" s="210">
        <f t="shared" si="5"/>
        <v>0</v>
      </c>
      <c r="BG148" s="210">
        <f t="shared" si="6"/>
        <v>0</v>
      </c>
      <c r="BH148" s="210">
        <f t="shared" si="7"/>
        <v>0</v>
      </c>
      <c r="BI148" s="210">
        <f t="shared" si="8"/>
        <v>0</v>
      </c>
      <c r="BJ148" s="14" t="s">
        <v>81</v>
      </c>
      <c r="BK148" s="210">
        <f t="shared" si="9"/>
        <v>0</v>
      </c>
      <c r="BL148" s="14" t="s">
        <v>130</v>
      </c>
      <c r="BM148" s="209" t="s">
        <v>176</v>
      </c>
    </row>
    <row r="149" spans="1:65" s="2" customFormat="1" ht="24.2" customHeight="1">
      <c r="A149" s="31"/>
      <c r="B149" s="32"/>
      <c r="C149" s="211" t="s">
        <v>177</v>
      </c>
      <c r="D149" s="211" t="s">
        <v>137</v>
      </c>
      <c r="E149" s="212" t="s">
        <v>178</v>
      </c>
      <c r="F149" s="213" t="s">
        <v>179</v>
      </c>
      <c r="G149" s="214" t="s">
        <v>140</v>
      </c>
      <c r="H149" s="215">
        <v>4.5999999999999999E-2</v>
      </c>
      <c r="I149" s="216"/>
      <c r="J149" s="217">
        <f t="shared" si="0"/>
        <v>0</v>
      </c>
      <c r="K149" s="218"/>
      <c r="L149" s="219"/>
      <c r="M149" s="220" t="s">
        <v>1</v>
      </c>
      <c r="N149" s="221" t="s">
        <v>38</v>
      </c>
      <c r="O149" s="68"/>
      <c r="P149" s="207">
        <f t="shared" si="1"/>
        <v>0</v>
      </c>
      <c r="Q149" s="207">
        <v>1</v>
      </c>
      <c r="R149" s="207">
        <f t="shared" si="2"/>
        <v>4.5999999999999999E-2</v>
      </c>
      <c r="S149" s="207">
        <v>0</v>
      </c>
      <c r="T149" s="208">
        <f t="shared" si="3"/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209" t="s">
        <v>141</v>
      </c>
      <c r="AT149" s="209" t="s">
        <v>137</v>
      </c>
      <c r="AU149" s="209" t="s">
        <v>83</v>
      </c>
      <c r="AY149" s="14" t="s">
        <v>123</v>
      </c>
      <c r="BE149" s="210">
        <f t="shared" si="4"/>
        <v>0</v>
      </c>
      <c r="BF149" s="210">
        <f t="shared" si="5"/>
        <v>0</v>
      </c>
      <c r="BG149" s="210">
        <f t="shared" si="6"/>
        <v>0</v>
      </c>
      <c r="BH149" s="210">
        <f t="shared" si="7"/>
        <v>0</v>
      </c>
      <c r="BI149" s="210">
        <f t="shared" si="8"/>
        <v>0</v>
      </c>
      <c r="BJ149" s="14" t="s">
        <v>81</v>
      </c>
      <c r="BK149" s="210">
        <f t="shared" si="9"/>
        <v>0</v>
      </c>
      <c r="BL149" s="14" t="s">
        <v>130</v>
      </c>
      <c r="BM149" s="209" t="s">
        <v>180</v>
      </c>
    </row>
    <row r="150" spans="1:65" s="2" customFormat="1" ht="24.2" customHeight="1">
      <c r="A150" s="31"/>
      <c r="B150" s="32"/>
      <c r="C150" s="197" t="s">
        <v>181</v>
      </c>
      <c r="D150" s="197" t="s">
        <v>126</v>
      </c>
      <c r="E150" s="198" t="s">
        <v>182</v>
      </c>
      <c r="F150" s="199" t="s">
        <v>183</v>
      </c>
      <c r="G150" s="200" t="s">
        <v>140</v>
      </c>
      <c r="H150" s="201">
        <v>16.506</v>
      </c>
      <c r="I150" s="202"/>
      <c r="J150" s="203">
        <f t="shared" si="0"/>
        <v>0</v>
      </c>
      <c r="K150" s="204"/>
      <c r="L150" s="36"/>
      <c r="M150" s="205" t="s">
        <v>1</v>
      </c>
      <c r="N150" s="206" t="s">
        <v>38</v>
      </c>
      <c r="O150" s="68"/>
      <c r="P150" s="207">
        <f t="shared" si="1"/>
        <v>0</v>
      </c>
      <c r="Q150" s="207">
        <v>0</v>
      </c>
      <c r="R150" s="207">
        <f t="shared" si="2"/>
        <v>0</v>
      </c>
      <c r="S150" s="207">
        <v>0</v>
      </c>
      <c r="T150" s="208">
        <f t="shared" si="3"/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209" t="s">
        <v>130</v>
      </c>
      <c r="AT150" s="209" t="s">
        <v>126</v>
      </c>
      <c r="AU150" s="209" t="s">
        <v>83</v>
      </c>
      <c r="AY150" s="14" t="s">
        <v>123</v>
      </c>
      <c r="BE150" s="210">
        <f t="shared" si="4"/>
        <v>0</v>
      </c>
      <c r="BF150" s="210">
        <f t="shared" si="5"/>
        <v>0</v>
      </c>
      <c r="BG150" s="210">
        <f t="shared" si="6"/>
        <v>0</v>
      </c>
      <c r="BH150" s="210">
        <f t="shared" si="7"/>
        <v>0</v>
      </c>
      <c r="BI150" s="210">
        <f t="shared" si="8"/>
        <v>0</v>
      </c>
      <c r="BJ150" s="14" t="s">
        <v>81</v>
      </c>
      <c r="BK150" s="210">
        <f t="shared" si="9"/>
        <v>0</v>
      </c>
      <c r="BL150" s="14" t="s">
        <v>130</v>
      </c>
      <c r="BM150" s="209" t="s">
        <v>184</v>
      </c>
    </row>
    <row r="151" spans="1:65" s="2" customFormat="1" ht="14.45" customHeight="1">
      <c r="A151" s="31"/>
      <c r="B151" s="32"/>
      <c r="C151" s="211" t="s">
        <v>8</v>
      </c>
      <c r="D151" s="211" t="s">
        <v>137</v>
      </c>
      <c r="E151" s="212" t="s">
        <v>185</v>
      </c>
      <c r="F151" s="213" t="s">
        <v>186</v>
      </c>
      <c r="G151" s="214" t="s">
        <v>140</v>
      </c>
      <c r="H151" s="215">
        <v>16.506</v>
      </c>
      <c r="I151" s="216"/>
      <c r="J151" s="217">
        <f t="shared" si="0"/>
        <v>0</v>
      </c>
      <c r="K151" s="218"/>
      <c r="L151" s="219"/>
      <c r="M151" s="220" t="s">
        <v>1</v>
      </c>
      <c r="N151" s="221" t="s">
        <v>38</v>
      </c>
      <c r="O151" s="68"/>
      <c r="P151" s="207">
        <f t="shared" si="1"/>
        <v>0</v>
      </c>
      <c r="Q151" s="207">
        <v>1</v>
      </c>
      <c r="R151" s="207">
        <f t="shared" si="2"/>
        <v>16.506</v>
      </c>
      <c r="S151" s="207">
        <v>0</v>
      </c>
      <c r="T151" s="208">
        <f t="shared" si="3"/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209" t="s">
        <v>141</v>
      </c>
      <c r="AT151" s="209" t="s">
        <v>137</v>
      </c>
      <c r="AU151" s="209" t="s">
        <v>83</v>
      </c>
      <c r="AY151" s="14" t="s">
        <v>123</v>
      </c>
      <c r="BE151" s="210">
        <f t="shared" si="4"/>
        <v>0</v>
      </c>
      <c r="BF151" s="210">
        <f t="shared" si="5"/>
        <v>0</v>
      </c>
      <c r="BG151" s="210">
        <f t="shared" si="6"/>
        <v>0</v>
      </c>
      <c r="BH151" s="210">
        <f t="shared" si="7"/>
        <v>0</v>
      </c>
      <c r="BI151" s="210">
        <f t="shared" si="8"/>
        <v>0</v>
      </c>
      <c r="BJ151" s="14" t="s">
        <v>81</v>
      </c>
      <c r="BK151" s="210">
        <f t="shared" si="9"/>
        <v>0</v>
      </c>
      <c r="BL151" s="14" t="s">
        <v>130</v>
      </c>
      <c r="BM151" s="209" t="s">
        <v>187</v>
      </c>
    </row>
    <row r="152" spans="1:65" s="2" customFormat="1" ht="24.2" customHeight="1">
      <c r="A152" s="31"/>
      <c r="B152" s="32"/>
      <c r="C152" s="197" t="s">
        <v>188</v>
      </c>
      <c r="D152" s="197" t="s">
        <v>126</v>
      </c>
      <c r="E152" s="198" t="s">
        <v>189</v>
      </c>
      <c r="F152" s="199" t="s">
        <v>190</v>
      </c>
      <c r="G152" s="200" t="s">
        <v>191</v>
      </c>
      <c r="H152" s="201">
        <v>1</v>
      </c>
      <c r="I152" s="202"/>
      <c r="J152" s="203">
        <f t="shared" si="0"/>
        <v>0</v>
      </c>
      <c r="K152" s="204"/>
      <c r="L152" s="36"/>
      <c r="M152" s="205" t="s">
        <v>1</v>
      </c>
      <c r="N152" s="206" t="s">
        <v>38</v>
      </c>
      <c r="O152" s="68"/>
      <c r="P152" s="207">
        <f t="shared" si="1"/>
        <v>0</v>
      </c>
      <c r="Q152" s="207">
        <v>0</v>
      </c>
      <c r="R152" s="207">
        <f t="shared" si="2"/>
        <v>0</v>
      </c>
      <c r="S152" s="207">
        <v>2</v>
      </c>
      <c r="T152" s="208">
        <f t="shared" si="3"/>
        <v>2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209" t="s">
        <v>130</v>
      </c>
      <c r="AT152" s="209" t="s">
        <v>126</v>
      </c>
      <c r="AU152" s="209" t="s">
        <v>83</v>
      </c>
      <c r="AY152" s="14" t="s">
        <v>123</v>
      </c>
      <c r="BE152" s="210">
        <f t="shared" si="4"/>
        <v>0</v>
      </c>
      <c r="BF152" s="210">
        <f t="shared" si="5"/>
        <v>0</v>
      </c>
      <c r="BG152" s="210">
        <f t="shared" si="6"/>
        <v>0</v>
      </c>
      <c r="BH152" s="210">
        <f t="shared" si="7"/>
        <v>0</v>
      </c>
      <c r="BI152" s="210">
        <f t="shared" si="8"/>
        <v>0</v>
      </c>
      <c r="BJ152" s="14" t="s">
        <v>81</v>
      </c>
      <c r="BK152" s="210">
        <f t="shared" si="9"/>
        <v>0</v>
      </c>
      <c r="BL152" s="14" t="s">
        <v>130</v>
      </c>
      <c r="BM152" s="209" t="s">
        <v>192</v>
      </c>
    </row>
    <row r="153" spans="1:65" s="2" customFormat="1" ht="24.2" customHeight="1">
      <c r="A153" s="31"/>
      <c r="B153" s="32"/>
      <c r="C153" s="197" t="s">
        <v>193</v>
      </c>
      <c r="D153" s="197" t="s">
        <v>126</v>
      </c>
      <c r="E153" s="198" t="s">
        <v>194</v>
      </c>
      <c r="F153" s="199" t="s">
        <v>195</v>
      </c>
      <c r="G153" s="200" t="s">
        <v>140</v>
      </c>
      <c r="H153" s="201">
        <v>2.5209999999999999</v>
      </c>
      <c r="I153" s="202"/>
      <c r="J153" s="203">
        <f t="shared" si="0"/>
        <v>0</v>
      </c>
      <c r="K153" s="204"/>
      <c r="L153" s="36"/>
      <c r="M153" s="205" t="s">
        <v>1</v>
      </c>
      <c r="N153" s="206" t="s">
        <v>38</v>
      </c>
      <c r="O153" s="68"/>
      <c r="P153" s="207">
        <f t="shared" si="1"/>
        <v>0</v>
      </c>
      <c r="Q153" s="207">
        <v>0</v>
      </c>
      <c r="R153" s="207">
        <f t="shared" si="2"/>
        <v>0</v>
      </c>
      <c r="S153" s="207">
        <v>1</v>
      </c>
      <c r="T153" s="208">
        <f t="shared" si="3"/>
        <v>2.5209999999999999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209" t="s">
        <v>130</v>
      </c>
      <c r="AT153" s="209" t="s">
        <v>126</v>
      </c>
      <c r="AU153" s="209" t="s">
        <v>83</v>
      </c>
      <c r="AY153" s="14" t="s">
        <v>123</v>
      </c>
      <c r="BE153" s="210">
        <f t="shared" si="4"/>
        <v>0</v>
      </c>
      <c r="BF153" s="210">
        <f t="shared" si="5"/>
        <v>0</v>
      </c>
      <c r="BG153" s="210">
        <f t="shared" si="6"/>
        <v>0</v>
      </c>
      <c r="BH153" s="210">
        <f t="shared" si="7"/>
        <v>0</v>
      </c>
      <c r="BI153" s="210">
        <f t="shared" si="8"/>
        <v>0</v>
      </c>
      <c r="BJ153" s="14" t="s">
        <v>81</v>
      </c>
      <c r="BK153" s="210">
        <f t="shared" si="9"/>
        <v>0</v>
      </c>
      <c r="BL153" s="14" t="s">
        <v>130</v>
      </c>
      <c r="BM153" s="209" t="s">
        <v>196</v>
      </c>
    </row>
    <row r="154" spans="1:65" s="12" customFormat="1" ht="22.9" customHeight="1">
      <c r="B154" s="181"/>
      <c r="C154" s="182"/>
      <c r="D154" s="183" t="s">
        <v>72</v>
      </c>
      <c r="E154" s="195" t="s">
        <v>197</v>
      </c>
      <c r="F154" s="195" t="s">
        <v>198</v>
      </c>
      <c r="G154" s="182"/>
      <c r="H154" s="182"/>
      <c r="I154" s="185"/>
      <c r="J154" s="196">
        <f>BK154</f>
        <v>0</v>
      </c>
      <c r="K154" s="182"/>
      <c r="L154" s="187"/>
      <c r="M154" s="188"/>
      <c r="N154" s="189"/>
      <c r="O154" s="189"/>
      <c r="P154" s="190">
        <f>SUM(P155:P156)</f>
        <v>0</v>
      </c>
      <c r="Q154" s="189"/>
      <c r="R154" s="190">
        <f>SUM(R155:R156)</f>
        <v>0</v>
      </c>
      <c r="S154" s="189"/>
      <c r="T154" s="191">
        <f>SUM(T155:T156)</f>
        <v>0</v>
      </c>
      <c r="AR154" s="192" t="s">
        <v>81</v>
      </c>
      <c r="AT154" s="193" t="s">
        <v>72</v>
      </c>
      <c r="AU154" s="193" t="s">
        <v>81</v>
      </c>
      <c r="AY154" s="192" t="s">
        <v>123</v>
      </c>
      <c r="BK154" s="194">
        <f>SUM(BK155:BK156)</f>
        <v>0</v>
      </c>
    </row>
    <row r="155" spans="1:65" s="2" customFormat="1" ht="24.2" customHeight="1">
      <c r="A155" s="31"/>
      <c r="B155" s="32"/>
      <c r="C155" s="197" t="s">
        <v>199</v>
      </c>
      <c r="D155" s="197" t="s">
        <v>126</v>
      </c>
      <c r="E155" s="198" t="s">
        <v>200</v>
      </c>
      <c r="F155" s="199" t="s">
        <v>201</v>
      </c>
      <c r="G155" s="200" t="s">
        <v>140</v>
      </c>
      <c r="H155" s="201">
        <v>3.5</v>
      </c>
      <c r="I155" s="202"/>
      <c r="J155" s="203">
        <f>ROUND(I155*H155,2)</f>
        <v>0</v>
      </c>
      <c r="K155" s="204"/>
      <c r="L155" s="36"/>
      <c r="M155" s="205" t="s">
        <v>1</v>
      </c>
      <c r="N155" s="206" t="s">
        <v>38</v>
      </c>
      <c r="O155" s="68"/>
      <c r="P155" s="207">
        <f>O155*H155</f>
        <v>0</v>
      </c>
      <c r="Q155" s="207">
        <v>0</v>
      </c>
      <c r="R155" s="207">
        <f>Q155*H155</f>
        <v>0</v>
      </c>
      <c r="S155" s="207">
        <v>0</v>
      </c>
      <c r="T155" s="208">
        <f>S155*H155</f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209" t="s">
        <v>130</v>
      </c>
      <c r="AT155" s="209" t="s">
        <v>126</v>
      </c>
      <c r="AU155" s="209" t="s">
        <v>83</v>
      </c>
      <c r="AY155" s="14" t="s">
        <v>123</v>
      </c>
      <c r="BE155" s="210">
        <f>IF(N155="základní",J155,0)</f>
        <v>0</v>
      </c>
      <c r="BF155" s="210">
        <f>IF(N155="snížená",J155,0)</f>
        <v>0</v>
      </c>
      <c r="BG155" s="210">
        <f>IF(N155="zákl. přenesená",J155,0)</f>
        <v>0</v>
      </c>
      <c r="BH155" s="210">
        <f>IF(N155="sníž. přenesená",J155,0)</f>
        <v>0</v>
      </c>
      <c r="BI155" s="210">
        <f>IF(N155="nulová",J155,0)</f>
        <v>0</v>
      </c>
      <c r="BJ155" s="14" t="s">
        <v>81</v>
      </c>
      <c r="BK155" s="210">
        <f>ROUND(I155*H155,2)</f>
        <v>0</v>
      </c>
      <c r="BL155" s="14" t="s">
        <v>130</v>
      </c>
      <c r="BM155" s="209" t="s">
        <v>202</v>
      </c>
    </row>
    <row r="156" spans="1:65" s="2" customFormat="1" ht="24.2" customHeight="1">
      <c r="A156" s="31"/>
      <c r="B156" s="32"/>
      <c r="C156" s="197" t="s">
        <v>203</v>
      </c>
      <c r="D156" s="197" t="s">
        <v>126</v>
      </c>
      <c r="E156" s="198" t="s">
        <v>204</v>
      </c>
      <c r="F156" s="199" t="s">
        <v>205</v>
      </c>
      <c r="G156" s="200" t="s">
        <v>140</v>
      </c>
      <c r="H156" s="201">
        <v>28</v>
      </c>
      <c r="I156" s="202"/>
      <c r="J156" s="203">
        <f>ROUND(I156*H156,2)</f>
        <v>0</v>
      </c>
      <c r="K156" s="204"/>
      <c r="L156" s="36"/>
      <c r="M156" s="205" t="s">
        <v>1</v>
      </c>
      <c r="N156" s="206" t="s">
        <v>38</v>
      </c>
      <c r="O156" s="68"/>
      <c r="P156" s="207">
        <f>O156*H156</f>
        <v>0</v>
      </c>
      <c r="Q156" s="207">
        <v>0</v>
      </c>
      <c r="R156" s="207">
        <f>Q156*H156</f>
        <v>0</v>
      </c>
      <c r="S156" s="207">
        <v>0</v>
      </c>
      <c r="T156" s="208">
        <f>S156*H156</f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209" t="s">
        <v>130</v>
      </c>
      <c r="AT156" s="209" t="s">
        <v>126</v>
      </c>
      <c r="AU156" s="209" t="s">
        <v>83</v>
      </c>
      <c r="AY156" s="14" t="s">
        <v>123</v>
      </c>
      <c r="BE156" s="210">
        <f>IF(N156="základní",J156,0)</f>
        <v>0</v>
      </c>
      <c r="BF156" s="210">
        <f>IF(N156="snížená",J156,0)</f>
        <v>0</v>
      </c>
      <c r="BG156" s="210">
        <f>IF(N156="zákl. přenesená",J156,0)</f>
        <v>0</v>
      </c>
      <c r="BH156" s="210">
        <f>IF(N156="sníž. přenesená",J156,0)</f>
        <v>0</v>
      </c>
      <c r="BI156" s="210">
        <f>IF(N156="nulová",J156,0)</f>
        <v>0</v>
      </c>
      <c r="BJ156" s="14" t="s">
        <v>81</v>
      </c>
      <c r="BK156" s="210">
        <f>ROUND(I156*H156,2)</f>
        <v>0</v>
      </c>
      <c r="BL156" s="14" t="s">
        <v>130</v>
      </c>
      <c r="BM156" s="209" t="s">
        <v>206</v>
      </c>
    </row>
    <row r="157" spans="1:65" s="12" customFormat="1" ht="22.9" customHeight="1">
      <c r="B157" s="181"/>
      <c r="C157" s="182"/>
      <c r="D157" s="183" t="s">
        <v>72</v>
      </c>
      <c r="E157" s="195" t="s">
        <v>207</v>
      </c>
      <c r="F157" s="195" t="s">
        <v>208</v>
      </c>
      <c r="G157" s="182"/>
      <c r="H157" s="182"/>
      <c r="I157" s="185"/>
      <c r="J157" s="196">
        <f>BK157</f>
        <v>0</v>
      </c>
      <c r="K157" s="182"/>
      <c r="L157" s="187"/>
      <c r="M157" s="188"/>
      <c r="N157" s="189"/>
      <c r="O157" s="189"/>
      <c r="P157" s="190">
        <f>SUM(P158:P159)</f>
        <v>0</v>
      </c>
      <c r="Q157" s="189"/>
      <c r="R157" s="190">
        <f>SUM(R158:R159)</f>
        <v>0</v>
      </c>
      <c r="S157" s="189"/>
      <c r="T157" s="191">
        <f>SUM(T158:T159)</f>
        <v>0</v>
      </c>
      <c r="AR157" s="192" t="s">
        <v>81</v>
      </c>
      <c r="AT157" s="193" t="s">
        <v>72</v>
      </c>
      <c r="AU157" s="193" t="s">
        <v>81</v>
      </c>
      <c r="AY157" s="192" t="s">
        <v>123</v>
      </c>
      <c r="BK157" s="194">
        <f>SUM(BK158:BK159)</f>
        <v>0</v>
      </c>
    </row>
    <row r="158" spans="1:65" s="2" customFormat="1" ht="24.2" customHeight="1">
      <c r="A158" s="31"/>
      <c r="B158" s="32"/>
      <c r="C158" s="197" t="s">
        <v>209</v>
      </c>
      <c r="D158" s="197" t="s">
        <v>126</v>
      </c>
      <c r="E158" s="198" t="s">
        <v>210</v>
      </c>
      <c r="F158" s="199" t="s">
        <v>211</v>
      </c>
      <c r="G158" s="200" t="s">
        <v>140</v>
      </c>
      <c r="H158" s="201">
        <v>25.466999999999999</v>
      </c>
      <c r="I158" s="202"/>
      <c r="J158" s="203">
        <f>ROUND(I158*H158,2)</f>
        <v>0</v>
      </c>
      <c r="K158" s="204"/>
      <c r="L158" s="36"/>
      <c r="M158" s="205" t="s">
        <v>1</v>
      </c>
      <c r="N158" s="206" t="s">
        <v>38</v>
      </c>
      <c r="O158" s="68"/>
      <c r="P158" s="207">
        <f>O158*H158</f>
        <v>0</v>
      </c>
      <c r="Q158" s="207">
        <v>0</v>
      </c>
      <c r="R158" s="207">
        <f>Q158*H158</f>
        <v>0</v>
      </c>
      <c r="S158" s="207">
        <v>0</v>
      </c>
      <c r="T158" s="208">
        <f>S158*H158</f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209" t="s">
        <v>130</v>
      </c>
      <c r="AT158" s="209" t="s">
        <v>126</v>
      </c>
      <c r="AU158" s="209" t="s">
        <v>83</v>
      </c>
      <c r="AY158" s="14" t="s">
        <v>123</v>
      </c>
      <c r="BE158" s="210">
        <f>IF(N158="základní",J158,0)</f>
        <v>0</v>
      </c>
      <c r="BF158" s="210">
        <f>IF(N158="snížená",J158,0)</f>
        <v>0</v>
      </c>
      <c r="BG158" s="210">
        <f>IF(N158="zákl. přenesená",J158,0)</f>
        <v>0</v>
      </c>
      <c r="BH158" s="210">
        <f>IF(N158="sníž. přenesená",J158,0)</f>
        <v>0</v>
      </c>
      <c r="BI158" s="210">
        <f>IF(N158="nulová",J158,0)</f>
        <v>0</v>
      </c>
      <c r="BJ158" s="14" t="s">
        <v>81</v>
      </c>
      <c r="BK158" s="210">
        <f>ROUND(I158*H158,2)</f>
        <v>0</v>
      </c>
      <c r="BL158" s="14" t="s">
        <v>130</v>
      </c>
      <c r="BM158" s="209" t="s">
        <v>212</v>
      </c>
    </row>
    <row r="159" spans="1:65" s="2" customFormat="1" ht="24.2" customHeight="1">
      <c r="A159" s="31"/>
      <c r="B159" s="32"/>
      <c r="C159" s="197" t="s">
        <v>7</v>
      </c>
      <c r="D159" s="197" t="s">
        <v>126</v>
      </c>
      <c r="E159" s="198" t="s">
        <v>213</v>
      </c>
      <c r="F159" s="199" t="s">
        <v>214</v>
      </c>
      <c r="G159" s="200" t="s">
        <v>140</v>
      </c>
      <c r="H159" s="201">
        <v>25.466999999999999</v>
      </c>
      <c r="I159" s="202"/>
      <c r="J159" s="203">
        <f>ROUND(I159*H159,2)</f>
        <v>0</v>
      </c>
      <c r="K159" s="204"/>
      <c r="L159" s="36"/>
      <c r="M159" s="205" t="s">
        <v>1</v>
      </c>
      <c r="N159" s="206" t="s">
        <v>38</v>
      </c>
      <c r="O159" s="68"/>
      <c r="P159" s="207">
        <f>O159*H159</f>
        <v>0</v>
      </c>
      <c r="Q159" s="207">
        <v>0</v>
      </c>
      <c r="R159" s="207">
        <f>Q159*H159</f>
        <v>0</v>
      </c>
      <c r="S159" s="207">
        <v>0</v>
      </c>
      <c r="T159" s="208">
        <f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209" t="s">
        <v>130</v>
      </c>
      <c r="AT159" s="209" t="s">
        <v>126</v>
      </c>
      <c r="AU159" s="209" t="s">
        <v>83</v>
      </c>
      <c r="AY159" s="14" t="s">
        <v>123</v>
      </c>
      <c r="BE159" s="210">
        <f>IF(N159="základní",J159,0)</f>
        <v>0</v>
      </c>
      <c r="BF159" s="210">
        <f>IF(N159="snížená",J159,0)</f>
        <v>0</v>
      </c>
      <c r="BG159" s="210">
        <f>IF(N159="zákl. přenesená",J159,0)</f>
        <v>0</v>
      </c>
      <c r="BH159" s="210">
        <f>IF(N159="sníž. přenesená",J159,0)</f>
        <v>0</v>
      </c>
      <c r="BI159" s="210">
        <f>IF(N159="nulová",J159,0)</f>
        <v>0</v>
      </c>
      <c r="BJ159" s="14" t="s">
        <v>81</v>
      </c>
      <c r="BK159" s="210">
        <f>ROUND(I159*H159,2)</f>
        <v>0</v>
      </c>
      <c r="BL159" s="14" t="s">
        <v>130</v>
      </c>
      <c r="BM159" s="209" t="s">
        <v>215</v>
      </c>
    </row>
    <row r="160" spans="1:65" s="12" customFormat="1" ht="21.95" customHeight="1">
      <c r="B160" s="181"/>
      <c r="C160" s="182"/>
      <c r="D160" s="183" t="s">
        <v>72</v>
      </c>
      <c r="E160" s="184" t="s">
        <v>216</v>
      </c>
      <c r="F160" s="184" t="s">
        <v>217</v>
      </c>
      <c r="G160" s="182"/>
      <c r="H160" s="182"/>
      <c r="I160" s="185"/>
      <c r="J160" s="186">
        <f>BK160</f>
        <v>0</v>
      </c>
      <c r="K160" s="182"/>
      <c r="L160" s="187"/>
      <c r="M160" s="188"/>
      <c r="N160" s="189"/>
      <c r="O160" s="189"/>
      <c r="P160" s="190">
        <f>P161+P167+P172+P179+P191+P195+P204</f>
        <v>0</v>
      </c>
      <c r="Q160" s="189"/>
      <c r="R160" s="190">
        <f>R161+R167+R172+R179+R191+R195+R204</f>
        <v>27.977128860000001</v>
      </c>
      <c r="S160" s="189"/>
      <c r="T160" s="191">
        <f>T161+T167+T172+T179+T191+T195+T204</f>
        <v>16.858613999999999</v>
      </c>
      <c r="AR160" s="192" t="s">
        <v>83</v>
      </c>
      <c r="AT160" s="193" t="s">
        <v>72</v>
      </c>
      <c r="AU160" s="193" t="s">
        <v>73</v>
      </c>
      <c r="AY160" s="192" t="s">
        <v>123</v>
      </c>
      <c r="BK160" s="194">
        <f>BK161+BK167+BK172+BK179+BK191+BK195+BK204</f>
        <v>0</v>
      </c>
    </row>
    <row r="161" spans="1:65" s="12" customFormat="1" ht="22.9" customHeight="1">
      <c r="B161" s="181"/>
      <c r="C161" s="182"/>
      <c r="D161" s="183" t="s">
        <v>72</v>
      </c>
      <c r="E161" s="195" t="s">
        <v>218</v>
      </c>
      <c r="F161" s="195" t="s">
        <v>219</v>
      </c>
      <c r="G161" s="182"/>
      <c r="H161" s="182"/>
      <c r="I161" s="185"/>
      <c r="J161" s="196">
        <f>BK161</f>
        <v>0</v>
      </c>
      <c r="K161" s="182"/>
      <c r="L161" s="187"/>
      <c r="M161" s="188"/>
      <c r="N161" s="189"/>
      <c r="O161" s="189"/>
      <c r="P161" s="190">
        <f>SUM(P162:P166)</f>
        <v>0</v>
      </c>
      <c r="Q161" s="189"/>
      <c r="R161" s="190">
        <f>SUM(R162:R166)</f>
        <v>0</v>
      </c>
      <c r="S161" s="189"/>
      <c r="T161" s="191">
        <f>SUM(T162:T166)</f>
        <v>0</v>
      </c>
      <c r="AR161" s="192" t="s">
        <v>83</v>
      </c>
      <c r="AT161" s="193" t="s">
        <v>72</v>
      </c>
      <c r="AU161" s="193" t="s">
        <v>81</v>
      </c>
      <c r="AY161" s="192" t="s">
        <v>123</v>
      </c>
      <c r="BK161" s="194">
        <f>SUM(BK162:BK166)</f>
        <v>0</v>
      </c>
    </row>
    <row r="162" spans="1:65" s="2" customFormat="1" ht="24.2" customHeight="1">
      <c r="A162" s="31"/>
      <c r="B162" s="32"/>
      <c r="C162" s="197" t="s">
        <v>220</v>
      </c>
      <c r="D162" s="197" t="s">
        <v>126</v>
      </c>
      <c r="E162" s="198" t="s">
        <v>221</v>
      </c>
      <c r="F162" s="199" t="s">
        <v>222</v>
      </c>
      <c r="G162" s="200" t="s">
        <v>223</v>
      </c>
      <c r="H162" s="201">
        <v>4</v>
      </c>
      <c r="I162" s="202"/>
      <c r="J162" s="203">
        <f>ROUND(I162*H162,2)</f>
        <v>0</v>
      </c>
      <c r="K162" s="204"/>
      <c r="L162" s="36"/>
      <c r="M162" s="205" t="s">
        <v>1</v>
      </c>
      <c r="N162" s="206" t="s">
        <v>38</v>
      </c>
      <c r="O162" s="68"/>
      <c r="P162" s="207">
        <f>O162*H162</f>
        <v>0</v>
      </c>
      <c r="Q162" s="207">
        <v>0</v>
      </c>
      <c r="R162" s="207">
        <f>Q162*H162</f>
        <v>0</v>
      </c>
      <c r="S162" s="207">
        <v>0</v>
      </c>
      <c r="T162" s="208">
        <f>S162*H162</f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209" t="s">
        <v>188</v>
      </c>
      <c r="AT162" s="209" t="s">
        <v>126</v>
      </c>
      <c r="AU162" s="209" t="s">
        <v>83</v>
      </c>
      <c r="AY162" s="14" t="s">
        <v>123</v>
      </c>
      <c r="BE162" s="210">
        <f>IF(N162="základní",J162,0)</f>
        <v>0</v>
      </c>
      <c r="BF162" s="210">
        <f>IF(N162="snížená",J162,0)</f>
        <v>0</v>
      </c>
      <c r="BG162" s="210">
        <f>IF(N162="zákl. přenesená",J162,0)</f>
        <v>0</v>
      </c>
      <c r="BH162" s="210">
        <f>IF(N162="sníž. přenesená",J162,0)</f>
        <v>0</v>
      </c>
      <c r="BI162" s="210">
        <f>IF(N162="nulová",J162,0)</f>
        <v>0</v>
      </c>
      <c r="BJ162" s="14" t="s">
        <v>81</v>
      </c>
      <c r="BK162" s="210">
        <f>ROUND(I162*H162,2)</f>
        <v>0</v>
      </c>
      <c r="BL162" s="14" t="s">
        <v>188</v>
      </c>
      <c r="BM162" s="209" t="s">
        <v>224</v>
      </c>
    </row>
    <row r="163" spans="1:65" s="2" customFormat="1" ht="24.2" customHeight="1">
      <c r="A163" s="31"/>
      <c r="B163" s="32"/>
      <c r="C163" s="197" t="s">
        <v>225</v>
      </c>
      <c r="D163" s="197" t="s">
        <v>126</v>
      </c>
      <c r="E163" s="198" t="s">
        <v>226</v>
      </c>
      <c r="F163" s="199" t="s">
        <v>227</v>
      </c>
      <c r="G163" s="200" t="s">
        <v>223</v>
      </c>
      <c r="H163" s="201">
        <v>4</v>
      </c>
      <c r="I163" s="202"/>
      <c r="J163" s="203">
        <f>ROUND(I163*H163,2)</f>
        <v>0</v>
      </c>
      <c r="K163" s="204"/>
      <c r="L163" s="36"/>
      <c r="M163" s="205" t="s">
        <v>1</v>
      </c>
      <c r="N163" s="206" t="s">
        <v>38</v>
      </c>
      <c r="O163" s="68"/>
      <c r="P163" s="207">
        <f>O163*H163</f>
        <v>0</v>
      </c>
      <c r="Q163" s="207">
        <v>0</v>
      </c>
      <c r="R163" s="207">
        <f>Q163*H163</f>
        <v>0</v>
      </c>
      <c r="S163" s="207">
        <v>0</v>
      </c>
      <c r="T163" s="208">
        <f>S163*H163</f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209" t="s">
        <v>188</v>
      </c>
      <c r="AT163" s="209" t="s">
        <v>126</v>
      </c>
      <c r="AU163" s="209" t="s">
        <v>83</v>
      </c>
      <c r="AY163" s="14" t="s">
        <v>123</v>
      </c>
      <c r="BE163" s="210">
        <f>IF(N163="základní",J163,0)</f>
        <v>0</v>
      </c>
      <c r="BF163" s="210">
        <f>IF(N163="snížená",J163,0)</f>
        <v>0</v>
      </c>
      <c r="BG163" s="210">
        <f>IF(N163="zákl. přenesená",J163,0)</f>
        <v>0</v>
      </c>
      <c r="BH163" s="210">
        <f>IF(N163="sníž. přenesená",J163,0)</f>
        <v>0</v>
      </c>
      <c r="BI163" s="210">
        <f>IF(N163="nulová",J163,0)</f>
        <v>0</v>
      </c>
      <c r="BJ163" s="14" t="s">
        <v>81</v>
      </c>
      <c r="BK163" s="210">
        <f>ROUND(I163*H163,2)</f>
        <v>0</v>
      </c>
      <c r="BL163" s="14" t="s">
        <v>188</v>
      </c>
      <c r="BM163" s="209" t="s">
        <v>228</v>
      </c>
    </row>
    <row r="164" spans="1:65" s="2" customFormat="1" ht="14.45" customHeight="1">
      <c r="A164" s="31"/>
      <c r="B164" s="32"/>
      <c r="C164" s="197" t="s">
        <v>229</v>
      </c>
      <c r="D164" s="197" t="s">
        <v>126</v>
      </c>
      <c r="E164" s="198" t="s">
        <v>230</v>
      </c>
      <c r="F164" s="199" t="s">
        <v>231</v>
      </c>
      <c r="G164" s="200" t="s">
        <v>223</v>
      </c>
      <c r="H164" s="201">
        <v>3</v>
      </c>
      <c r="I164" s="202"/>
      <c r="J164" s="203">
        <f>ROUND(I164*H164,2)</f>
        <v>0</v>
      </c>
      <c r="K164" s="204"/>
      <c r="L164" s="36"/>
      <c r="M164" s="205" t="s">
        <v>1</v>
      </c>
      <c r="N164" s="206" t="s">
        <v>38</v>
      </c>
      <c r="O164" s="68"/>
      <c r="P164" s="207">
        <f>O164*H164</f>
        <v>0</v>
      </c>
      <c r="Q164" s="207">
        <v>0</v>
      </c>
      <c r="R164" s="207">
        <f>Q164*H164</f>
        <v>0</v>
      </c>
      <c r="S164" s="207">
        <v>0</v>
      </c>
      <c r="T164" s="208">
        <f>S164*H164</f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209" t="s">
        <v>188</v>
      </c>
      <c r="AT164" s="209" t="s">
        <v>126</v>
      </c>
      <c r="AU164" s="209" t="s">
        <v>83</v>
      </c>
      <c r="AY164" s="14" t="s">
        <v>123</v>
      </c>
      <c r="BE164" s="210">
        <f>IF(N164="základní",J164,0)</f>
        <v>0</v>
      </c>
      <c r="BF164" s="210">
        <f>IF(N164="snížená",J164,0)</f>
        <v>0</v>
      </c>
      <c r="BG164" s="210">
        <f>IF(N164="zákl. přenesená",J164,0)</f>
        <v>0</v>
      </c>
      <c r="BH164" s="210">
        <f>IF(N164="sníž. přenesená",J164,0)</f>
        <v>0</v>
      </c>
      <c r="BI164" s="210">
        <f>IF(N164="nulová",J164,0)</f>
        <v>0</v>
      </c>
      <c r="BJ164" s="14" t="s">
        <v>81</v>
      </c>
      <c r="BK164" s="210">
        <f>ROUND(I164*H164,2)</f>
        <v>0</v>
      </c>
      <c r="BL164" s="14" t="s">
        <v>188</v>
      </c>
      <c r="BM164" s="209" t="s">
        <v>232</v>
      </c>
    </row>
    <row r="165" spans="1:65" s="2" customFormat="1" ht="24.2" customHeight="1">
      <c r="A165" s="31"/>
      <c r="B165" s="32"/>
      <c r="C165" s="197" t="s">
        <v>233</v>
      </c>
      <c r="D165" s="197" t="s">
        <v>126</v>
      </c>
      <c r="E165" s="198" t="s">
        <v>234</v>
      </c>
      <c r="F165" s="199" t="s">
        <v>235</v>
      </c>
      <c r="G165" s="200" t="s">
        <v>223</v>
      </c>
      <c r="H165" s="201">
        <v>3</v>
      </c>
      <c r="I165" s="202"/>
      <c r="J165" s="203">
        <f>ROUND(I165*H165,2)</f>
        <v>0</v>
      </c>
      <c r="K165" s="204"/>
      <c r="L165" s="36"/>
      <c r="M165" s="205" t="s">
        <v>1</v>
      </c>
      <c r="N165" s="206" t="s">
        <v>38</v>
      </c>
      <c r="O165" s="68"/>
      <c r="P165" s="207">
        <f>O165*H165</f>
        <v>0</v>
      </c>
      <c r="Q165" s="207">
        <v>0</v>
      </c>
      <c r="R165" s="207">
        <f>Q165*H165</f>
        <v>0</v>
      </c>
      <c r="S165" s="207">
        <v>0</v>
      </c>
      <c r="T165" s="208">
        <f>S165*H165</f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209" t="s">
        <v>188</v>
      </c>
      <c r="AT165" s="209" t="s">
        <v>126</v>
      </c>
      <c r="AU165" s="209" t="s">
        <v>83</v>
      </c>
      <c r="AY165" s="14" t="s">
        <v>123</v>
      </c>
      <c r="BE165" s="210">
        <f>IF(N165="základní",J165,0)</f>
        <v>0</v>
      </c>
      <c r="BF165" s="210">
        <f>IF(N165="snížená",J165,0)</f>
        <v>0</v>
      </c>
      <c r="BG165" s="210">
        <f>IF(N165="zákl. přenesená",J165,0)</f>
        <v>0</v>
      </c>
      <c r="BH165" s="210">
        <f>IF(N165="sníž. přenesená",J165,0)</f>
        <v>0</v>
      </c>
      <c r="BI165" s="210">
        <f>IF(N165="nulová",J165,0)</f>
        <v>0</v>
      </c>
      <c r="BJ165" s="14" t="s">
        <v>81</v>
      </c>
      <c r="BK165" s="210">
        <f>ROUND(I165*H165,2)</f>
        <v>0</v>
      </c>
      <c r="BL165" s="14" t="s">
        <v>188</v>
      </c>
      <c r="BM165" s="209" t="s">
        <v>236</v>
      </c>
    </row>
    <row r="166" spans="1:65" s="2" customFormat="1" ht="14.45" customHeight="1">
      <c r="A166" s="31"/>
      <c r="B166" s="32"/>
      <c r="C166" s="197" t="s">
        <v>237</v>
      </c>
      <c r="D166" s="197" t="s">
        <v>126</v>
      </c>
      <c r="E166" s="198" t="s">
        <v>238</v>
      </c>
      <c r="F166" s="199" t="s">
        <v>239</v>
      </c>
      <c r="G166" s="200" t="s">
        <v>240</v>
      </c>
      <c r="H166" s="201">
        <v>3</v>
      </c>
      <c r="I166" s="202"/>
      <c r="J166" s="203">
        <f>ROUND(I166*H166,2)</f>
        <v>0</v>
      </c>
      <c r="K166" s="204"/>
      <c r="L166" s="36"/>
      <c r="M166" s="205" t="s">
        <v>1</v>
      </c>
      <c r="N166" s="206" t="s">
        <v>38</v>
      </c>
      <c r="O166" s="68"/>
      <c r="P166" s="207">
        <f>O166*H166</f>
        <v>0</v>
      </c>
      <c r="Q166" s="207">
        <v>0</v>
      </c>
      <c r="R166" s="207">
        <f>Q166*H166</f>
        <v>0</v>
      </c>
      <c r="S166" s="207">
        <v>0</v>
      </c>
      <c r="T166" s="208">
        <f>S166*H166</f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209" t="s">
        <v>188</v>
      </c>
      <c r="AT166" s="209" t="s">
        <v>126</v>
      </c>
      <c r="AU166" s="209" t="s">
        <v>83</v>
      </c>
      <c r="AY166" s="14" t="s">
        <v>123</v>
      </c>
      <c r="BE166" s="210">
        <f>IF(N166="základní",J166,0)</f>
        <v>0</v>
      </c>
      <c r="BF166" s="210">
        <f>IF(N166="snížená",J166,0)</f>
        <v>0</v>
      </c>
      <c r="BG166" s="210">
        <f>IF(N166="zákl. přenesená",J166,0)</f>
        <v>0</v>
      </c>
      <c r="BH166" s="210">
        <f>IF(N166="sníž. přenesená",J166,0)</f>
        <v>0</v>
      </c>
      <c r="BI166" s="210">
        <f>IF(N166="nulová",J166,0)</f>
        <v>0</v>
      </c>
      <c r="BJ166" s="14" t="s">
        <v>81</v>
      </c>
      <c r="BK166" s="210">
        <f>ROUND(I166*H166,2)</f>
        <v>0</v>
      </c>
      <c r="BL166" s="14" t="s">
        <v>188</v>
      </c>
      <c r="BM166" s="209" t="s">
        <v>241</v>
      </c>
    </row>
    <row r="167" spans="1:65" s="12" customFormat="1" ht="22.9" customHeight="1">
      <c r="B167" s="181"/>
      <c r="C167" s="182"/>
      <c r="D167" s="183" t="s">
        <v>72</v>
      </c>
      <c r="E167" s="195" t="s">
        <v>242</v>
      </c>
      <c r="F167" s="195" t="s">
        <v>243</v>
      </c>
      <c r="G167" s="182"/>
      <c r="H167" s="182"/>
      <c r="I167" s="185"/>
      <c r="J167" s="196">
        <f>BK167</f>
        <v>0</v>
      </c>
      <c r="K167" s="182"/>
      <c r="L167" s="187"/>
      <c r="M167" s="188"/>
      <c r="N167" s="189"/>
      <c r="O167" s="189"/>
      <c r="P167" s="190">
        <f>SUM(P168:P171)</f>
        <v>0</v>
      </c>
      <c r="Q167" s="189"/>
      <c r="R167" s="190">
        <f>SUM(R168:R171)</f>
        <v>1.4801108599999999</v>
      </c>
      <c r="S167" s="189"/>
      <c r="T167" s="191">
        <f>SUM(T168:T171)</f>
        <v>0</v>
      </c>
      <c r="AR167" s="192" t="s">
        <v>83</v>
      </c>
      <c r="AT167" s="193" t="s">
        <v>72</v>
      </c>
      <c r="AU167" s="193" t="s">
        <v>81</v>
      </c>
      <c r="AY167" s="192" t="s">
        <v>123</v>
      </c>
      <c r="BK167" s="194">
        <f>SUM(BK168:BK171)</f>
        <v>0</v>
      </c>
    </row>
    <row r="168" spans="1:65" s="2" customFormat="1" ht="24.2" customHeight="1">
      <c r="A168" s="31"/>
      <c r="B168" s="32"/>
      <c r="C168" s="197" t="s">
        <v>244</v>
      </c>
      <c r="D168" s="197" t="s">
        <v>126</v>
      </c>
      <c r="E168" s="198" t="s">
        <v>245</v>
      </c>
      <c r="F168" s="199" t="s">
        <v>246</v>
      </c>
      <c r="G168" s="200" t="s">
        <v>247</v>
      </c>
      <c r="H168" s="201">
        <v>32.805999999999997</v>
      </c>
      <c r="I168" s="202"/>
      <c r="J168" s="203">
        <f>ROUND(I168*H168,2)</f>
        <v>0</v>
      </c>
      <c r="K168" s="204"/>
      <c r="L168" s="36"/>
      <c r="M168" s="205" t="s">
        <v>1</v>
      </c>
      <c r="N168" s="206" t="s">
        <v>38</v>
      </c>
      <c r="O168" s="68"/>
      <c r="P168" s="207">
        <f>O168*H168</f>
        <v>0</v>
      </c>
      <c r="Q168" s="207">
        <v>1.3010000000000001E-2</v>
      </c>
      <c r="R168" s="207">
        <f>Q168*H168</f>
        <v>0.42680605999999999</v>
      </c>
      <c r="S168" s="207">
        <v>0</v>
      </c>
      <c r="T168" s="208">
        <f>S168*H168</f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209" t="s">
        <v>188</v>
      </c>
      <c r="AT168" s="209" t="s">
        <v>126</v>
      </c>
      <c r="AU168" s="209" t="s">
        <v>83</v>
      </c>
      <c r="AY168" s="14" t="s">
        <v>123</v>
      </c>
      <c r="BE168" s="210">
        <f>IF(N168="základní",J168,0)</f>
        <v>0</v>
      </c>
      <c r="BF168" s="210">
        <f>IF(N168="snížená",J168,0)</f>
        <v>0</v>
      </c>
      <c r="BG168" s="210">
        <f>IF(N168="zákl. přenesená",J168,0)</f>
        <v>0</v>
      </c>
      <c r="BH168" s="210">
        <f>IF(N168="sníž. přenesená",J168,0)</f>
        <v>0</v>
      </c>
      <c r="BI168" s="210">
        <f>IF(N168="nulová",J168,0)</f>
        <v>0</v>
      </c>
      <c r="BJ168" s="14" t="s">
        <v>81</v>
      </c>
      <c r="BK168" s="210">
        <f>ROUND(I168*H168,2)</f>
        <v>0</v>
      </c>
      <c r="BL168" s="14" t="s">
        <v>188</v>
      </c>
      <c r="BM168" s="209" t="s">
        <v>248</v>
      </c>
    </row>
    <row r="169" spans="1:65" s="2" customFormat="1" ht="14.45" customHeight="1">
      <c r="A169" s="31"/>
      <c r="B169" s="32"/>
      <c r="C169" s="211" t="s">
        <v>249</v>
      </c>
      <c r="D169" s="211" t="s">
        <v>137</v>
      </c>
      <c r="E169" s="212" t="s">
        <v>250</v>
      </c>
      <c r="F169" s="213" t="s">
        <v>251</v>
      </c>
      <c r="G169" s="214" t="s">
        <v>223</v>
      </c>
      <c r="H169" s="215">
        <v>2.806</v>
      </c>
      <c r="I169" s="216"/>
      <c r="J169" s="217">
        <f>ROUND(I169*H169,2)</f>
        <v>0</v>
      </c>
      <c r="K169" s="218"/>
      <c r="L169" s="219"/>
      <c r="M169" s="220" t="s">
        <v>1</v>
      </c>
      <c r="N169" s="221" t="s">
        <v>38</v>
      </c>
      <c r="O169" s="68"/>
      <c r="P169" s="207">
        <f>O169*H169</f>
        <v>0</v>
      </c>
      <c r="Q169" s="207">
        <v>1.0800000000000001E-2</v>
      </c>
      <c r="R169" s="207">
        <f>Q169*H169</f>
        <v>3.0304800000000003E-2</v>
      </c>
      <c r="S169" s="207">
        <v>0</v>
      </c>
      <c r="T169" s="208">
        <f>S169*H169</f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209" t="s">
        <v>252</v>
      </c>
      <c r="AT169" s="209" t="s">
        <v>137</v>
      </c>
      <c r="AU169" s="209" t="s">
        <v>83</v>
      </c>
      <c r="AY169" s="14" t="s">
        <v>123</v>
      </c>
      <c r="BE169" s="210">
        <f>IF(N169="základní",J169,0)</f>
        <v>0</v>
      </c>
      <c r="BF169" s="210">
        <f>IF(N169="snížená",J169,0)</f>
        <v>0</v>
      </c>
      <c r="BG169" s="210">
        <f>IF(N169="zákl. přenesená",J169,0)</f>
        <v>0</v>
      </c>
      <c r="BH169" s="210">
        <f>IF(N169="sníž. přenesená",J169,0)</f>
        <v>0</v>
      </c>
      <c r="BI169" s="210">
        <f>IF(N169="nulová",J169,0)</f>
        <v>0</v>
      </c>
      <c r="BJ169" s="14" t="s">
        <v>81</v>
      </c>
      <c r="BK169" s="210">
        <f>ROUND(I169*H169,2)</f>
        <v>0</v>
      </c>
      <c r="BL169" s="14" t="s">
        <v>188</v>
      </c>
      <c r="BM169" s="209" t="s">
        <v>253</v>
      </c>
    </row>
    <row r="170" spans="1:65" s="2" customFormat="1" ht="14.45" customHeight="1">
      <c r="A170" s="31"/>
      <c r="B170" s="32"/>
      <c r="C170" s="211" t="s">
        <v>254</v>
      </c>
      <c r="D170" s="211" t="s">
        <v>137</v>
      </c>
      <c r="E170" s="212" t="s">
        <v>255</v>
      </c>
      <c r="F170" s="213" t="s">
        <v>256</v>
      </c>
      <c r="G170" s="214" t="s">
        <v>247</v>
      </c>
      <c r="H170" s="215">
        <v>30</v>
      </c>
      <c r="I170" s="216"/>
      <c r="J170" s="217">
        <f>ROUND(I170*H170,2)</f>
        <v>0</v>
      </c>
      <c r="K170" s="218"/>
      <c r="L170" s="219"/>
      <c r="M170" s="220" t="s">
        <v>1</v>
      </c>
      <c r="N170" s="221" t="s">
        <v>38</v>
      </c>
      <c r="O170" s="68"/>
      <c r="P170" s="207">
        <f>O170*H170</f>
        <v>0</v>
      </c>
      <c r="Q170" s="207">
        <v>3.4099999999999998E-2</v>
      </c>
      <c r="R170" s="207">
        <f>Q170*H170</f>
        <v>1.0229999999999999</v>
      </c>
      <c r="S170" s="207">
        <v>0</v>
      </c>
      <c r="T170" s="208">
        <f>S170*H170</f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209" t="s">
        <v>252</v>
      </c>
      <c r="AT170" s="209" t="s">
        <v>137</v>
      </c>
      <c r="AU170" s="209" t="s">
        <v>83</v>
      </c>
      <c r="AY170" s="14" t="s">
        <v>123</v>
      </c>
      <c r="BE170" s="210">
        <f>IF(N170="základní",J170,0)</f>
        <v>0</v>
      </c>
      <c r="BF170" s="210">
        <f>IF(N170="snížená",J170,0)</f>
        <v>0</v>
      </c>
      <c r="BG170" s="210">
        <f>IF(N170="zákl. přenesená",J170,0)</f>
        <v>0</v>
      </c>
      <c r="BH170" s="210">
        <f>IF(N170="sníž. přenesená",J170,0)</f>
        <v>0</v>
      </c>
      <c r="BI170" s="210">
        <f>IF(N170="nulová",J170,0)</f>
        <v>0</v>
      </c>
      <c r="BJ170" s="14" t="s">
        <v>81</v>
      </c>
      <c r="BK170" s="210">
        <f>ROUND(I170*H170,2)</f>
        <v>0</v>
      </c>
      <c r="BL170" s="14" t="s">
        <v>188</v>
      </c>
      <c r="BM170" s="209" t="s">
        <v>257</v>
      </c>
    </row>
    <row r="171" spans="1:65" s="2" customFormat="1" ht="24.2" customHeight="1">
      <c r="A171" s="31"/>
      <c r="B171" s="32"/>
      <c r="C171" s="197" t="s">
        <v>258</v>
      </c>
      <c r="D171" s="197" t="s">
        <v>126</v>
      </c>
      <c r="E171" s="198" t="s">
        <v>259</v>
      </c>
      <c r="F171" s="199" t="s">
        <v>260</v>
      </c>
      <c r="G171" s="200" t="s">
        <v>140</v>
      </c>
      <c r="H171" s="201">
        <v>1.48</v>
      </c>
      <c r="I171" s="202"/>
      <c r="J171" s="203">
        <f>ROUND(I171*H171,2)</f>
        <v>0</v>
      </c>
      <c r="K171" s="204"/>
      <c r="L171" s="36"/>
      <c r="M171" s="205" t="s">
        <v>1</v>
      </c>
      <c r="N171" s="206" t="s">
        <v>38</v>
      </c>
      <c r="O171" s="68"/>
      <c r="P171" s="207">
        <f>O171*H171</f>
        <v>0</v>
      </c>
      <c r="Q171" s="207">
        <v>0</v>
      </c>
      <c r="R171" s="207">
        <f>Q171*H171</f>
        <v>0</v>
      </c>
      <c r="S171" s="207">
        <v>0</v>
      </c>
      <c r="T171" s="208">
        <f>S171*H171</f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209" t="s">
        <v>188</v>
      </c>
      <c r="AT171" s="209" t="s">
        <v>126</v>
      </c>
      <c r="AU171" s="209" t="s">
        <v>83</v>
      </c>
      <c r="AY171" s="14" t="s">
        <v>123</v>
      </c>
      <c r="BE171" s="210">
        <f>IF(N171="základní",J171,0)</f>
        <v>0</v>
      </c>
      <c r="BF171" s="210">
        <f>IF(N171="snížená",J171,0)</f>
        <v>0</v>
      </c>
      <c r="BG171" s="210">
        <f>IF(N171="zákl. přenesená",J171,0)</f>
        <v>0</v>
      </c>
      <c r="BH171" s="210">
        <f>IF(N171="sníž. přenesená",J171,0)</f>
        <v>0</v>
      </c>
      <c r="BI171" s="210">
        <f>IF(N171="nulová",J171,0)</f>
        <v>0</v>
      </c>
      <c r="BJ171" s="14" t="s">
        <v>81</v>
      </c>
      <c r="BK171" s="210">
        <f>ROUND(I171*H171,2)</f>
        <v>0</v>
      </c>
      <c r="BL171" s="14" t="s">
        <v>188</v>
      </c>
      <c r="BM171" s="209" t="s">
        <v>261</v>
      </c>
    </row>
    <row r="172" spans="1:65" s="12" customFormat="1" ht="22.9" customHeight="1">
      <c r="B172" s="181"/>
      <c r="C172" s="182"/>
      <c r="D172" s="183" t="s">
        <v>72</v>
      </c>
      <c r="E172" s="195" t="s">
        <v>262</v>
      </c>
      <c r="F172" s="195" t="s">
        <v>263</v>
      </c>
      <c r="G172" s="182"/>
      <c r="H172" s="182"/>
      <c r="I172" s="185"/>
      <c r="J172" s="196">
        <f>BK172</f>
        <v>0</v>
      </c>
      <c r="K172" s="182"/>
      <c r="L172" s="187"/>
      <c r="M172" s="188"/>
      <c r="N172" s="189"/>
      <c r="O172" s="189"/>
      <c r="P172" s="190">
        <f>SUM(P173:P178)</f>
        <v>0</v>
      </c>
      <c r="Q172" s="189"/>
      <c r="R172" s="190">
        <f>SUM(R173:R178)</f>
        <v>6.8095500000000007</v>
      </c>
      <c r="S172" s="189"/>
      <c r="T172" s="191">
        <f>SUM(T173:T178)</f>
        <v>3.9119999999999999</v>
      </c>
      <c r="AR172" s="192" t="s">
        <v>83</v>
      </c>
      <c r="AT172" s="193" t="s">
        <v>72</v>
      </c>
      <c r="AU172" s="193" t="s">
        <v>81</v>
      </c>
      <c r="AY172" s="192" t="s">
        <v>123</v>
      </c>
      <c r="BK172" s="194">
        <f>SUM(BK173:BK178)</f>
        <v>0</v>
      </c>
    </row>
    <row r="173" spans="1:65" s="2" customFormat="1" ht="14.45" customHeight="1">
      <c r="A173" s="31"/>
      <c r="B173" s="32"/>
      <c r="C173" s="197" t="s">
        <v>264</v>
      </c>
      <c r="D173" s="197" t="s">
        <v>126</v>
      </c>
      <c r="E173" s="198" t="s">
        <v>265</v>
      </c>
      <c r="F173" s="199" t="s">
        <v>266</v>
      </c>
      <c r="G173" s="200" t="s">
        <v>129</v>
      </c>
      <c r="H173" s="201">
        <v>225.1</v>
      </c>
      <c r="I173" s="202"/>
      <c r="J173" s="203">
        <f t="shared" ref="J173:J178" si="10">ROUND(I173*H173,2)</f>
        <v>0</v>
      </c>
      <c r="K173" s="204"/>
      <c r="L173" s="36"/>
      <c r="M173" s="205" t="s">
        <v>1</v>
      </c>
      <c r="N173" s="206" t="s">
        <v>38</v>
      </c>
      <c r="O173" s="68"/>
      <c r="P173" s="207">
        <f t="shared" ref="P173:P178" si="11">O173*H173</f>
        <v>0</v>
      </c>
      <c r="Q173" s="207">
        <v>0</v>
      </c>
      <c r="R173" s="207">
        <f t="shared" ref="R173:R178" si="12">Q173*H173</f>
        <v>0</v>
      </c>
      <c r="S173" s="207">
        <v>0</v>
      </c>
      <c r="T173" s="208">
        <f t="shared" ref="T173:T178" si="13">S173*H173</f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209" t="s">
        <v>188</v>
      </c>
      <c r="AT173" s="209" t="s">
        <v>126</v>
      </c>
      <c r="AU173" s="209" t="s">
        <v>83</v>
      </c>
      <c r="AY173" s="14" t="s">
        <v>123</v>
      </c>
      <c r="BE173" s="210">
        <f t="shared" ref="BE173:BE178" si="14">IF(N173="základní",J173,0)</f>
        <v>0</v>
      </c>
      <c r="BF173" s="210">
        <f t="shared" ref="BF173:BF178" si="15">IF(N173="snížená",J173,0)</f>
        <v>0</v>
      </c>
      <c r="BG173" s="210">
        <f t="shared" ref="BG173:BG178" si="16">IF(N173="zákl. přenesená",J173,0)</f>
        <v>0</v>
      </c>
      <c r="BH173" s="210">
        <f t="shared" ref="BH173:BH178" si="17">IF(N173="sníž. přenesená",J173,0)</f>
        <v>0</v>
      </c>
      <c r="BI173" s="210">
        <f t="shared" ref="BI173:BI178" si="18">IF(N173="nulová",J173,0)</f>
        <v>0</v>
      </c>
      <c r="BJ173" s="14" t="s">
        <v>81</v>
      </c>
      <c r="BK173" s="210">
        <f t="shared" ref="BK173:BK178" si="19">ROUND(I173*H173,2)</f>
        <v>0</v>
      </c>
      <c r="BL173" s="14" t="s">
        <v>188</v>
      </c>
      <c r="BM173" s="209" t="s">
        <v>267</v>
      </c>
    </row>
    <row r="174" spans="1:65" s="2" customFormat="1" ht="24.2" customHeight="1">
      <c r="A174" s="31"/>
      <c r="B174" s="32"/>
      <c r="C174" s="211" t="s">
        <v>252</v>
      </c>
      <c r="D174" s="211" t="s">
        <v>137</v>
      </c>
      <c r="E174" s="212" t="s">
        <v>268</v>
      </c>
      <c r="F174" s="213" t="s">
        <v>269</v>
      </c>
      <c r="G174" s="214" t="s">
        <v>191</v>
      </c>
      <c r="H174" s="215">
        <v>12.381</v>
      </c>
      <c r="I174" s="216"/>
      <c r="J174" s="217">
        <f t="shared" si="10"/>
        <v>0</v>
      </c>
      <c r="K174" s="218"/>
      <c r="L174" s="219"/>
      <c r="M174" s="220" t="s">
        <v>1</v>
      </c>
      <c r="N174" s="221" t="s">
        <v>38</v>
      </c>
      <c r="O174" s="68"/>
      <c r="P174" s="207">
        <f t="shared" si="11"/>
        <v>0</v>
      </c>
      <c r="Q174" s="207">
        <v>0.55000000000000004</v>
      </c>
      <c r="R174" s="207">
        <f t="shared" si="12"/>
        <v>6.8095500000000007</v>
      </c>
      <c r="S174" s="207">
        <v>0</v>
      </c>
      <c r="T174" s="208">
        <f t="shared" si="13"/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209" t="s">
        <v>252</v>
      </c>
      <c r="AT174" s="209" t="s">
        <v>137</v>
      </c>
      <c r="AU174" s="209" t="s">
        <v>83</v>
      </c>
      <c r="AY174" s="14" t="s">
        <v>123</v>
      </c>
      <c r="BE174" s="210">
        <f t="shared" si="14"/>
        <v>0</v>
      </c>
      <c r="BF174" s="210">
        <f t="shared" si="15"/>
        <v>0</v>
      </c>
      <c r="BG174" s="210">
        <f t="shared" si="16"/>
        <v>0</v>
      </c>
      <c r="BH174" s="210">
        <f t="shared" si="17"/>
        <v>0</v>
      </c>
      <c r="BI174" s="210">
        <f t="shared" si="18"/>
        <v>0</v>
      </c>
      <c r="BJ174" s="14" t="s">
        <v>81</v>
      </c>
      <c r="BK174" s="210">
        <f t="shared" si="19"/>
        <v>0</v>
      </c>
      <c r="BL174" s="14" t="s">
        <v>188</v>
      </c>
      <c r="BM174" s="209" t="s">
        <v>270</v>
      </c>
    </row>
    <row r="175" spans="1:65" s="2" customFormat="1" ht="24.2" customHeight="1">
      <c r="A175" s="31"/>
      <c r="B175" s="32"/>
      <c r="C175" s="197" t="s">
        <v>271</v>
      </c>
      <c r="D175" s="197" t="s">
        <v>126</v>
      </c>
      <c r="E175" s="198" t="s">
        <v>272</v>
      </c>
      <c r="F175" s="199" t="s">
        <v>273</v>
      </c>
      <c r="G175" s="200" t="s">
        <v>129</v>
      </c>
      <c r="H175" s="201">
        <v>225</v>
      </c>
      <c r="I175" s="202"/>
      <c r="J175" s="203">
        <f t="shared" si="10"/>
        <v>0</v>
      </c>
      <c r="K175" s="204"/>
      <c r="L175" s="36"/>
      <c r="M175" s="205" t="s">
        <v>1</v>
      </c>
      <c r="N175" s="206" t="s">
        <v>38</v>
      </c>
      <c r="O175" s="68"/>
      <c r="P175" s="207">
        <f t="shared" si="11"/>
        <v>0</v>
      </c>
      <c r="Q175" s="207">
        <v>0</v>
      </c>
      <c r="R175" s="207">
        <f t="shared" si="12"/>
        <v>0</v>
      </c>
      <c r="S175" s="207">
        <v>1.6E-2</v>
      </c>
      <c r="T175" s="208">
        <f t="shared" si="13"/>
        <v>3.6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209" t="s">
        <v>188</v>
      </c>
      <c r="AT175" s="209" t="s">
        <v>126</v>
      </c>
      <c r="AU175" s="209" t="s">
        <v>83</v>
      </c>
      <c r="AY175" s="14" t="s">
        <v>123</v>
      </c>
      <c r="BE175" s="210">
        <f t="shared" si="14"/>
        <v>0</v>
      </c>
      <c r="BF175" s="210">
        <f t="shared" si="15"/>
        <v>0</v>
      </c>
      <c r="BG175" s="210">
        <f t="shared" si="16"/>
        <v>0</v>
      </c>
      <c r="BH175" s="210">
        <f t="shared" si="17"/>
        <v>0</v>
      </c>
      <c r="BI175" s="210">
        <f t="shared" si="18"/>
        <v>0</v>
      </c>
      <c r="BJ175" s="14" t="s">
        <v>81</v>
      </c>
      <c r="BK175" s="210">
        <f t="shared" si="19"/>
        <v>0</v>
      </c>
      <c r="BL175" s="14" t="s">
        <v>188</v>
      </c>
      <c r="BM175" s="209" t="s">
        <v>274</v>
      </c>
    </row>
    <row r="176" spans="1:65" s="2" customFormat="1" ht="24.2" customHeight="1">
      <c r="A176" s="31"/>
      <c r="B176" s="32"/>
      <c r="C176" s="197" t="s">
        <v>275</v>
      </c>
      <c r="D176" s="197" t="s">
        <v>126</v>
      </c>
      <c r="E176" s="198" t="s">
        <v>276</v>
      </c>
      <c r="F176" s="199" t="s">
        <v>277</v>
      </c>
      <c r="G176" s="200" t="s">
        <v>129</v>
      </c>
      <c r="H176" s="201">
        <v>19.5</v>
      </c>
      <c r="I176" s="202"/>
      <c r="J176" s="203">
        <f t="shared" si="10"/>
        <v>0</v>
      </c>
      <c r="K176" s="204"/>
      <c r="L176" s="36"/>
      <c r="M176" s="205" t="s">
        <v>1</v>
      </c>
      <c r="N176" s="206" t="s">
        <v>38</v>
      </c>
      <c r="O176" s="68"/>
      <c r="P176" s="207">
        <f t="shared" si="11"/>
        <v>0</v>
      </c>
      <c r="Q176" s="207">
        <v>0</v>
      </c>
      <c r="R176" s="207">
        <f t="shared" si="12"/>
        <v>0</v>
      </c>
      <c r="S176" s="207">
        <v>1.6E-2</v>
      </c>
      <c r="T176" s="208">
        <f t="shared" si="13"/>
        <v>0.312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209" t="s">
        <v>188</v>
      </c>
      <c r="AT176" s="209" t="s">
        <v>126</v>
      </c>
      <c r="AU176" s="209" t="s">
        <v>83</v>
      </c>
      <c r="AY176" s="14" t="s">
        <v>123</v>
      </c>
      <c r="BE176" s="210">
        <f t="shared" si="14"/>
        <v>0</v>
      </c>
      <c r="BF176" s="210">
        <f t="shared" si="15"/>
        <v>0</v>
      </c>
      <c r="BG176" s="210">
        <f t="shared" si="16"/>
        <v>0</v>
      </c>
      <c r="BH176" s="210">
        <f t="shared" si="17"/>
        <v>0</v>
      </c>
      <c r="BI176" s="210">
        <f t="shared" si="18"/>
        <v>0</v>
      </c>
      <c r="BJ176" s="14" t="s">
        <v>81</v>
      </c>
      <c r="BK176" s="210">
        <f t="shared" si="19"/>
        <v>0</v>
      </c>
      <c r="BL176" s="14" t="s">
        <v>188</v>
      </c>
      <c r="BM176" s="209" t="s">
        <v>278</v>
      </c>
    </row>
    <row r="177" spans="1:65" s="2" customFormat="1" ht="24.2" customHeight="1">
      <c r="A177" s="31"/>
      <c r="B177" s="32"/>
      <c r="C177" s="197" t="s">
        <v>279</v>
      </c>
      <c r="D177" s="197" t="s">
        <v>126</v>
      </c>
      <c r="E177" s="198" t="s">
        <v>280</v>
      </c>
      <c r="F177" s="199" t="s">
        <v>281</v>
      </c>
      <c r="G177" s="200" t="s">
        <v>140</v>
      </c>
      <c r="H177" s="201">
        <v>17.36</v>
      </c>
      <c r="I177" s="202"/>
      <c r="J177" s="203">
        <f t="shared" si="10"/>
        <v>0</v>
      </c>
      <c r="K177" s="204"/>
      <c r="L177" s="36"/>
      <c r="M177" s="205" t="s">
        <v>1</v>
      </c>
      <c r="N177" s="206" t="s">
        <v>38</v>
      </c>
      <c r="O177" s="68"/>
      <c r="P177" s="207">
        <f t="shared" si="11"/>
        <v>0</v>
      </c>
      <c r="Q177" s="207">
        <v>0</v>
      </c>
      <c r="R177" s="207">
        <f t="shared" si="12"/>
        <v>0</v>
      </c>
      <c r="S177" s="207">
        <v>0</v>
      </c>
      <c r="T177" s="208">
        <f t="shared" si="13"/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209" t="s">
        <v>188</v>
      </c>
      <c r="AT177" s="209" t="s">
        <v>126</v>
      </c>
      <c r="AU177" s="209" t="s">
        <v>83</v>
      </c>
      <c r="AY177" s="14" t="s">
        <v>123</v>
      </c>
      <c r="BE177" s="210">
        <f t="shared" si="14"/>
        <v>0</v>
      </c>
      <c r="BF177" s="210">
        <f t="shared" si="15"/>
        <v>0</v>
      </c>
      <c r="BG177" s="210">
        <f t="shared" si="16"/>
        <v>0</v>
      </c>
      <c r="BH177" s="210">
        <f t="shared" si="17"/>
        <v>0</v>
      </c>
      <c r="BI177" s="210">
        <f t="shared" si="18"/>
        <v>0</v>
      </c>
      <c r="BJ177" s="14" t="s">
        <v>81</v>
      </c>
      <c r="BK177" s="210">
        <f t="shared" si="19"/>
        <v>0</v>
      </c>
      <c r="BL177" s="14" t="s">
        <v>188</v>
      </c>
      <c r="BM177" s="209" t="s">
        <v>282</v>
      </c>
    </row>
    <row r="178" spans="1:65" s="2" customFormat="1" ht="24.2" customHeight="1">
      <c r="A178" s="31"/>
      <c r="B178" s="32"/>
      <c r="C178" s="197" t="s">
        <v>283</v>
      </c>
      <c r="D178" s="197" t="s">
        <v>126</v>
      </c>
      <c r="E178" s="198" t="s">
        <v>284</v>
      </c>
      <c r="F178" s="199" t="s">
        <v>285</v>
      </c>
      <c r="G178" s="200" t="s">
        <v>140</v>
      </c>
      <c r="H178" s="201">
        <v>17.36</v>
      </c>
      <c r="I178" s="202"/>
      <c r="J178" s="203">
        <f t="shared" si="10"/>
        <v>0</v>
      </c>
      <c r="K178" s="204"/>
      <c r="L178" s="36"/>
      <c r="M178" s="205" t="s">
        <v>1</v>
      </c>
      <c r="N178" s="206" t="s">
        <v>38</v>
      </c>
      <c r="O178" s="68"/>
      <c r="P178" s="207">
        <f t="shared" si="11"/>
        <v>0</v>
      </c>
      <c r="Q178" s="207">
        <v>0</v>
      </c>
      <c r="R178" s="207">
        <f t="shared" si="12"/>
        <v>0</v>
      </c>
      <c r="S178" s="207">
        <v>0</v>
      </c>
      <c r="T178" s="208">
        <f t="shared" si="13"/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209" t="s">
        <v>188</v>
      </c>
      <c r="AT178" s="209" t="s">
        <v>126</v>
      </c>
      <c r="AU178" s="209" t="s">
        <v>83</v>
      </c>
      <c r="AY178" s="14" t="s">
        <v>123</v>
      </c>
      <c r="BE178" s="210">
        <f t="shared" si="14"/>
        <v>0</v>
      </c>
      <c r="BF178" s="210">
        <f t="shared" si="15"/>
        <v>0</v>
      </c>
      <c r="BG178" s="210">
        <f t="shared" si="16"/>
        <v>0</v>
      </c>
      <c r="BH178" s="210">
        <f t="shared" si="17"/>
        <v>0</v>
      </c>
      <c r="BI178" s="210">
        <f t="shared" si="18"/>
        <v>0</v>
      </c>
      <c r="BJ178" s="14" t="s">
        <v>81</v>
      </c>
      <c r="BK178" s="210">
        <f t="shared" si="19"/>
        <v>0</v>
      </c>
      <c r="BL178" s="14" t="s">
        <v>188</v>
      </c>
      <c r="BM178" s="209" t="s">
        <v>286</v>
      </c>
    </row>
    <row r="179" spans="1:65" s="12" customFormat="1" ht="22.9" customHeight="1">
      <c r="B179" s="181"/>
      <c r="C179" s="182"/>
      <c r="D179" s="183" t="s">
        <v>72</v>
      </c>
      <c r="E179" s="195" t="s">
        <v>287</v>
      </c>
      <c r="F179" s="195" t="s">
        <v>288</v>
      </c>
      <c r="G179" s="182"/>
      <c r="H179" s="182"/>
      <c r="I179" s="185"/>
      <c r="J179" s="196">
        <f>BK179</f>
        <v>0</v>
      </c>
      <c r="K179" s="182"/>
      <c r="L179" s="187"/>
      <c r="M179" s="188"/>
      <c r="N179" s="189"/>
      <c r="O179" s="189"/>
      <c r="P179" s="190">
        <f>SUM(P180:P190)</f>
        <v>0</v>
      </c>
      <c r="Q179" s="189"/>
      <c r="R179" s="190">
        <f>SUM(R180:R190)</f>
        <v>4.6244899999999998</v>
      </c>
      <c r="S179" s="189"/>
      <c r="T179" s="191">
        <f>SUM(T180:T190)</f>
        <v>10.339548000000001</v>
      </c>
      <c r="AR179" s="192" t="s">
        <v>83</v>
      </c>
      <c r="AT179" s="193" t="s">
        <v>72</v>
      </c>
      <c r="AU179" s="193" t="s">
        <v>81</v>
      </c>
      <c r="AY179" s="192" t="s">
        <v>123</v>
      </c>
      <c r="BK179" s="194">
        <f>SUM(BK180:BK190)</f>
        <v>0</v>
      </c>
    </row>
    <row r="180" spans="1:65" s="2" customFormat="1" ht="14.45" customHeight="1">
      <c r="A180" s="31"/>
      <c r="B180" s="32"/>
      <c r="C180" s="197" t="s">
        <v>289</v>
      </c>
      <c r="D180" s="197" t="s">
        <v>126</v>
      </c>
      <c r="E180" s="198" t="s">
        <v>290</v>
      </c>
      <c r="F180" s="199" t="s">
        <v>291</v>
      </c>
      <c r="G180" s="200" t="s">
        <v>129</v>
      </c>
      <c r="H180" s="201">
        <v>299.846</v>
      </c>
      <c r="I180" s="202"/>
      <c r="J180" s="203">
        <f t="shared" ref="J180:J190" si="20">ROUND(I180*H180,2)</f>
        <v>0</v>
      </c>
      <c r="K180" s="204"/>
      <c r="L180" s="36"/>
      <c r="M180" s="205" t="s">
        <v>1</v>
      </c>
      <c r="N180" s="206" t="s">
        <v>38</v>
      </c>
      <c r="O180" s="68"/>
      <c r="P180" s="207">
        <f t="shared" ref="P180:P190" si="21">O180*H180</f>
        <v>0</v>
      </c>
      <c r="Q180" s="207">
        <v>0</v>
      </c>
      <c r="R180" s="207">
        <f t="shared" ref="R180:R190" si="22">Q180*H180</f>
        <v>0</v>
      </c>
      <c r="S180" s="207">
        <v>3.3000000000000002E-2</v>
      </c>
      <c r="T180" s="208">
        <f t="shared" ref="T180:T190" si="23">S180*H180</f>
        <v>9.8949180000000005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209" t="s">
        <v>188</v>
      </c>
      <c r="AT180" s="209" t="s">
        <v>126</v>
      </c>
      <c r="AU180" s="209" t="s">
        <v>83</v>
      </c>
      <c r="AY180" s="14" t="s">
        <v>123</v>
      </c>
      <c r="BE180" s="210">
        <f t="shared" ref="BE180:BE190" si="24">IF(N180="základní",J180,0)</f>
        <v>0</v>
      </c>
      <c r="BF180" s="210">
        <f t="shared" ref="BF180:BF190" si="25">IF(N180="snížená",J180,0)</f>
        <v>0</v>
      </c>
      <c r="BG180" s="210">
        <f t="shared" ref="BG180:BG190" si="26">IF(N180="zákl. přenesená",J180,0)</f>
        <v>0</v>
      </c>
      <c r="BH180" s="210">
        <f t="shared" ref="BH180:BH190" si="27">IF(N180="sníž. přenesená",J180,0)</f>
        <v>0</v>
      </c>
      <c r="BI180" s="210">
        <f t="shared" ref="BI180:BI190" si="28">IF(N180="nulová",J180,0)</f>
        <v>0</v>
      </c>
      <c r="BJ180" s="14" t="s">
        <v>81</v>
      </c>
      <c r="BK180" s="210">
        <f t="shared" ref="BK180:BK190" si="29">ROUND(I180*H180,2)</f>
        <v>0</v>
      </c>
      <c r="BL180" s="14" t="s">
        <v>188</v>
      </c>
      <c r="BM180" s="209" t="s">
        <v>292</v>
      </c>
    </row>
    <row r="181" spans="1:65" s="2" customFormat="1" ht="24.2" customHeight="1">
      <c r="A181" s="31"/>
      <c r="B181" s="32"/>
      <c r="C181" s="197" t="s">
        <v>293</v>
      </c>
      <c r="D181" s="197" t="s">
        <v>126</v>
      </c>
      <c r="E181" s="198" t="s">
        <v>294</v>
      </c>
      <c r="F181" s="199" t="s">
        <v>295</v>
      </c>
      <c r="G181" s="200" t="s">
        <v>247</v>
      </c>
      <c r="H181" s="201">
        <v>30</v>
      </c>
      <c r="I181" s="202"/>
      <c r="J181" s="203">
        <f t="shared" si="20"/>
        <v>0</v>
      </c>
      <c r="K181" s="204"/>
      <c r="L181" s="36"/>
      <c r="M181" s="205" t="s">
        <v>1</v>
      </c>
      <c r="N181" s="206" t="s">
        <v>38</v>
      </c>
      <c r="O181" s="68"/>
      <c r="P181" s="207">
        <f t="shared" si="21"/>
        <v>0</v>
      </c>
      <c r="Q181" s="207">
        <v>8.0000000000000007E-5</v>
      </c>
      <c r="R181" s="207">
        <f t="shared" si="22"/>
        <v>2.4000000000000002E-3</v>
      </c>
      <c r="S181" s="207">
        <v>0</v>
      </c>
      <c r="T181" s="208">
        <f t="shared" si="23"/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209" t="s">
        <v>188</v>
      </c>
      <c r="AT181" s="209" t="s">
        <v>126</v>
      </c>
      <c r="AU181" s="209" t="s">
        <v>83</v>
      </c>
      <c r="AY181" s="14" t="s">
        <v>123</v>
      </c>
      <c r="BE181" s="210">
        <f t="shared" si="24"/>
        <v>0</v>
      </c>
      <c r="BF181" s="210">
        <f t="shared" si="25"/>
        <v>0</v>
      </c>
      <c r="BG181" s="210">
        <f t="shared" si="26"/>
        <v>0</v>
      </c>
      <c r="BH181" s="210">
        <f t="shared" si="27"/>
        <v>0</v>
      </c>
      <c r="BI181" s="210">
        <f t="shared" si="28"/>
        <v>0</v>
      </c>
      <c r="BJ181" s="14" t="s">
        <v>81</v>
      </c>
      <c r="BK181" s="210">
        <f t="shared" si="29"/>
        <v>0</v>
      </c>
      <c r="BL181" s="14" t="s">
        <v>188</v>
      </c>
      <c r="BM181" s="209" t="s">
        <v>296</v>
      </c>
    </row>
    <row r="182" spans="1:65" s="2" customFormat="1" ht="24.2" customHeight="1">
      <c r="A182" s="31"/>
      <c r="B182" s="32"/>
      <c r="C182" s="197" t="s">
        <v>297</v>
      </c>
      <c r="D182" s="197" t="s">
        <v>126</v>
      </c>
      <c r="E182" s="198" t="s">
        <v>298</v>
      </c>
      <c r="F182" s="199" t="s">
        <v>299</v>
      </c>
      <c r="G182" s="200" t="s">
        <v>223</v>
      </c>
      <c r="H182" s="201">
        <v>3</v>
      </c>
      <c r="I182" s="202"/>
      <c r="J182" s="203">
        <f t="shared" si="20"/>
        <v>0</v>
      </c>
      <c r="K182" s="204"/>
      <c r="L182" s="36"/>
      <c r="M182" s="205" t="s">
        <v>1</v>
      </c>
      <c r="N182" s="206" t="s">
        <v>38</v>
      </c>
      <c r="O182" s="68"/>
      <c r="P182" s="207">
        <f t="shared" si="21"/>
        <v>0</v>
      </c>
      <c r="Q182" s="207">
        <v>1.0300000000000001E-3</v>
      </c>
      <c r="R182" s="207">
        <f t="shared" si="22"/>
        <v>3.0900000000000003E-3</v>
      </c>
      <c r="S182" s="207">
        <v>0</v>
      </c>
      <c r="T182" s="208">
        <f t="shared" si="23"/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209" t="s">
        <v>188</v>
      </c>
      <c r="AT182" s="209" t="s">
        <v>126</v>
      </c>
      <c r="AU182" s="209" t="s">
        <v>83</v>
      </c>
      <c r="AY182" s="14" t="s">
        <v>123</v>
      </c>
      <c r="BE182" s="210">
        <f t="shared" si="24"/>
        <v>0</v>
      </c>
      <c r="BF182" s="210">
        <f t="shared" si="25"/>
        <v>0</v>
      </c>
      <c r="BG182" s="210">
        <f t="shared" si="26"/>
        <v>0</v>
      </c>
      <c r="BH182" s="210">
        <f t="shared" si="27"/>
        <v>0</v>
      </c>
      <c r="BI182" s="210">
        <f t="shared" si="28"/>
        <v>0</v>
      </c>
      <c r="BJ182" s="14" t="s">
        <v>81</v>
      </c>
      <c r="BK182" s="210">
        <f t="shared" si="29"/>
        <v>0</v>
      </c>
      <c r="BL182" s="14" t="s">
        <v>188</v>
      </c>
      <c r="BM182" s="209" t="s">
        <v>300</v>
      </c>
    </row>
    <row r="183" spans="1:65" s="2" customFormat="1" ht="24.2" customHeight="1">
      <c r="A183" s="31"/>
      <c r="B183" s="32"/>
      <c r="C183" s="197" t="s">
        <v>301</v>
      </c>
      <c r="D183" s="197" t="s">
        <v>126</v>
      </c>
      <c r="E183" s="198" t="s">
        <v>302</v>
      </c>
      <c r="F183" s="199" t="s">
        <v>303</v>
      </c>
      <c r="G183" s="200" t="s">
        <v>304</v>
      </c>
      <c r="H183" s="201">
        <v>3.63</v>
      </c>
      <c r="I183" s="202"/>
      <c r="J183" s="203">
        <f t="shared" si="20"/>
        <v>0</v>
      </c>
      <c r="K183" s="204"/>
      <c r="L183" s="36"/>
      <c r="M183" s="205" t="s">
        <v>1</v>
      </c>
      <c r="N183" s="206" t="s">
        <v>38</v>
      </c>
      <c r="O183" s="68"/>
      <c r="P183" s="207">
        <f t="shared" si="21"/>
        <v>0</v>
      </c>
      <c r="Q183" s="207">
        <v>0</v>
      </c>
      <c r="R183" s="207">
        <f t="shared" si="22"/>
        <v>0</v>
      </c>
      <c r="S183" s="207">
        <v>1E-3</v>
      </c>
      <c r="T183" s="208">
        <f t="shared" si="23"/>
        <v>3.63E-3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209" t="s">
        <v>188</v>
      </c>
      <c r="AT183" s="209" t="s">
        <v>126</v>
      </c>
      <c r="AU183" s="209" t="s">
        <v>83</v>
      </c>
      <c r="AY183" s="14" t="s">
        <v>123</v>
      </c>
      <c r="BE183" s="210">
        <f t="shared" si="24"/>
        <v>0</v>
      </c>
      <c r="BF183" s="210">
        <f t="shared" si="25"/>
        <v>0</v>
      </c>
      <c r="BG183" s="210">
        <f t="shared" si="26"/>
        <v>0</v>
      </c>
      <c r="BH183" s="210">
        <f t="shared" si="27"/>
        <v>0</v>
      </c>
      <c r="BI183" s="210">
        <f t="shared" si="28"/>
        <v>0</v>
      </c>
      <c r="BJ183" s="14" t="s">
        <v>81</v>
      </c>
      <c r="BK183" s="210">
        <f t="shared" si="29"/>
        <v>0</v>
      </c>
      <c r="BL183" s="14" t="s">
        <v>188</v>
      </c>
      <c r="BM183" s="209" t="s">
        <v>305</v>
      </c>
    </row>
    <row r="184" spans="1:65" s="2" customFormat="1" ht="14.45" customHeight="1">
      <c r="A184" s="31"/>
      <c r="B184" s="32"/>
      <c r="C184" s="211" t="s">
        <v>306</v>
      </c>
      <c r="D184" s="211" t="s">
        <v>137</v>
      </c>
      <c r="E184" s="212" t="s">
        <v>307</v>
      </c>
      <c r="F184" s="213" t="s">
        <v>308</v>
      </c>
      <c r="G184" s="214" t="s">
        <v>140</v>
      </c>
      <c r="H184" s="215">
        <v>0.221</v>
      </c>
      <c r="I184" s="216"/>
      <c r="J184" s="217">
        <f t="shared" si="20"/>
        <v>0</v>
      </c>
      <c r="K184" s="218"/>
      <c r="L184" s="219"/>
      <c r="M184" s="220" t="s">
        <v>1</v>
      </c>
      <c r="N184" s="221" t="s">
        <v>38</v>
      </c>
      <c r="O184" s="68"/>
      <c r="P184" s="207">
        <f t="shared" si="21"/>
        <v>0</v>
      </c>
      <c r="Q184" s="207">
        <v>1</v>
      </c>
      <c r="R184" s="207">
        <f t="shared" si="22"/>
        <v>0.221</v>
      </c>
      <c r="S184" s="207">
        <v>0</v>
      </c>
      <c r="T184" s="208">
        <f t="shared" si="23"/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209" t="s">
        <v>252</v>
      </c>
      <c r="AT184" s="209" t="s">
        <v>137</v>
      </c>
      <c r="AU184" s="209" t="s">
        <v>83</v>
      </c>
      <c r="AY184" s="14" t="s">
        <v>123</v>
      </c>
      <c r="BE184" s="210">
        <f t="shared" si="24"/>
        <v>0</v>
      </c>
      <c r="BF184" s="210">
        <f t="shared" si="25"/>
        <v>0</v>
      </c>
      <c r="BG184" s="210">
        <f t="shared" si="26"/>
        <v>0</v>
      </c>
      <c r="BH184" s="210">
        <f t="shared" si="27"/>
        <v>0</v>
      </c>
      <c r="BI184" s="210">
        <f t="shared" si="28"/>
        <v>0</v>
      </c>
      <c r="BJ184" s="14" t="s">
        <v>81</v>
      </c>
      <c r="BK184" s="210">
        <f t="shared" si="29"/>
        <v>0</v>
      </c>
      <c r="BL184" s="14" t="s">
        <v>188</v>
      </c>
      <c r="BM184" s="209" t="s">
        <v>309</v>
      </c>
    </row>
    <row r="185" spans="1:65" s="2" customFormat="1" ht="14.45" customHeight="1">
      <c r="A185" s="31"/>
      <c r="B185" s="32"/>
      <c r="C185" s="211" t="s">
        <v>310</v>
      </c>
      <c r="D185" s="211" t="s">
        <v>137</v>
      </c>
      <c r="E185" s="212" t="s">
        <v>311</v>
      </c>
      <c r="F185" s="213" t="s">
        <v>312</v>
      </c>
      <c r="G185" s="214" t="s">
        <v>140</v>
      </c>
      <c r="H185" s="215">
        <v>4.274</v>
      </c>
      <c r="I185" s="216"/>
      <c r="J185" s="217">
        <f t="shared" si="20"/>
        <v>0</v>
      </c>
      <c r="K185" s="218"/>
      <c r="L185" s="219"/>
      <c r="M185" s="220" t="s">
        <v>1</v>
      </c>
      <c r="N185" s="221" t="s">
        <v>38</v>
      </c>
      <c r="O185" s="68"/>
      <c r="P185" s="207">
        <f t="shared" si="21"/>
        <v>0</v>
      </c>
      <c r="Q185" s="207">
        <v>1</v>
      </c>
      <c r="R185" s="207">
        <f t="shared" si="22"/>
        <v>4.274</v>
      </c>
      <c r="S185" s="207">
        <v>0</v>
      </c>
      <c r="T185" s="208">
        <f t="shared" si="23"/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209" t="s">
        <v>252</v>
      </c>
      <c r="AT185" s="209" t="s">
        <v>137</v>
      </c>
      <c r="AU185" s="209" t="s">
        <v>83</v>
      </c>
      <c r="AY185" s="14" t="s">
        <v>123</v>
      </c>
      <c r="BE185" s="210">
        <f t="shared" si="24"/>
        <v>0</v>
      </c>
      <c r="BF185" s="210">
        <f t="shared" si="25"/>
        <v>0</v>
      </c>
      <c r="BG185" s="210">
        <f t="shared" si="26"/>
        <v>0</v>
      </c>
      <c r="BH185" s="210">
        <f t="shared" si="27"/>
        <v>0</v>
      </c>
      <c r="BI185" s="210">
        <f t="shared" si="28"/>
        <v>0</v>
      </c>
      <c r="BJ185" s="14" t="s">
        <v>81</v>
      </c>
      <c r="BK185" s="210">
        <f t="shared" si="29"/>
        <v>0</v>
      </c>
      <c r="BL185" s="14" t="s">
        <v>188</v>
      </c>
      <c r="BM185" s="209" t="s">
        <v>313</v>
      </c>
    </row>
    <row r="186" spans="1:65" s="2" customFormat="1" ht="24.2" customHeight="1">
      <c r="A186" s="31"/>
      <c r="B186" s="32"/>
      <c r="C186" s="197" t="s">
        <v>314</v>
      </c>
      <c r="D186" s="197" t="s">
        <v>126</v>
      </c>
      <c r="E186" s="198" t="s">
        <v>315</v>
      </c>
      <c r="F186" s="199" t="s">
        <v>316</v>
      </c>
      <c r="G186" s="200" t="s">
        <v>304</v>
      </c>
      <c r="H186" s="201">
        <v>441</v>
      </c>
      <c r="I186" s="202"/>
      <c r="J186" s="203">
        <f t="shared" si="20"/>
        <v>0</v>
      </c>
      <c r="K186" s="204"/>
      <c r="L186" s="36"/>
      <c r="M186" s="205" t="s">
        <v>1</v>
      </c>
      <c r="N186" s="206" t="s">
        <v>38</v>
      </c>
      <c r="O186" s="68"/>
      <c r="P186" s="207">
        <f t="shared" si="21"/>
        <v>0</v>
      </c>
      <c r="Q186" s="207">
        <v>0</v>
      </c>
      <c r="R186" s="207">
        <f t="shared" si="22"/>
        <v>0</v>
      </c>
      <c r="S186" s="207">
        <v>1E-3</v>
      </c>
      <c r="T186" s="208">
        <f t="shared" si="23"/>
        <v>0.441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209" t="s">
        <v>188</v>
      </c>
      <c r="AT186" s="209" t="s">
        <v>126</v>
      </c>
      <c r="AU186" s="209" t="s">
        <v>83</v>
      </c>
      <c r="AY186" s="14" t="s">
        <v>123</v>
      </c>
      <c r="BE186" s="210">
        <f t="shared" si="24"/>
        <v>0</v>
      </c>
      <c r="BF186" s="210">
        <f t="shared" si="25"/>
        <v>0</v>
      </c>
      <c r="BG186" s="210">
        <f t="shared" si="26"/>
        <v>0</v>
      </c>
      <c r="BH186" s="210">
        <f t="shared" si="27"/>
        <v>0</v>
      </c>
      <c r="BI186" s="210">
        <f t="shared" si="28"/>
        <v>0</v>
      </c>
      <c r="BJ186" s="14" t="s">
        <v>81</v>
      </c>
      <c r="BK186" s="210">
        <f t="shared" si="29"/>
        <v>0</v>
      </c>
      <c r="BL186" s="14" t="s">
        <v>188</v>
      </c>
      <c r="BM186" s="209" t="s">
        <v>317</v>
      </c>
    </row>
    <row r="187" spans="1:65" s="2" customFormat="1" ht="14.45" customHeight="1">
      <c r="A187" s="31"/>
      <c r="B187" s="32"/>
      <c r="C187" s="211" t="s">
        <v>318</v>
      </c>
      <c r="D187" s="211" t="s">
        <v>137</v>
      </c>
      <c r="E187" s="212" t="s">
        <v>319</v>
      </c>
      <c r="F187" s="213" t="s">
        <v>320</v>
      </c>
      <c r="G187" s="214" t="s">
        <v>321</v>
      </c>
      <c r="H187" s="215">
        <v>3</v>
      </c>
      <c r="I187" s="216"/>
      <c r="J187" s="217">
        <f t="shared" si="20"/>
        <v>0</v>
      </c>
      <c r="K187" s="218"/>
      <c r="L187" s="219"/>
      <c r="M187" s="220" t="s">
        <v>1</v>
      </c>
      <c r="N187" s="221" t="s">
        <v>38</v>
      </c>
      <c r="O187" s="68"/>
      <c r="P187" s="207">
        <f t="shared" si="21"/>
        <v>0</v>
      </c>
      <c r="Q187" s="207">
        <v>0</v>
      </c>
      <c r="R187" s="207">
        <f t="shared" si="22"/>
        <v>0</v>
      </c>
      <c r="S187" s="207">
        <v>0</v>
      </c>
      <c r="T187" s="208">
        <f t="shared" si="23"/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209" t="s">
        <v>252</v>
      </c>
      <c r="AT187" s="209" t="s">
        <v>137</v>
      </c>
      <c r="AU187" s="209" t="s">
        <v>83</v>
      </c>
      <c r="AY187" s="14" t="s">
        <v>123</v>
      </c>
      <c r="BE187" s="210">
        <f t="shared" si="24"/>
        <v>0</v>
      </c>
      <c r="BF187" s="210">
        <f t="shared" si="25"/>
        <v>0</v>
      </c>
      <c r="BG187" s="210">
        <f t="shared" si="26"/>
        <v>0</v>
      </c>
      <c r="BH187" s="210">
        <f t="shared" si="27"/>
        <v>0</v>
      </c>
      <c r="BI187" s="210">
        <f t="shared" si="28"/>
        <v>0</v>
      </c>
      <c r="BJ187" s="14" t="s">
        <v>81</v>
      </c>
      <c r="BK187" s="210">
        <f t="shared" si="29"/>
        <v>0</v>
      </c>
      <c r="BL187" s="14" t="s">
        <v>188</v>
      </c>
      <c r="BM187" s="209" t="s">
        <v>322</v>
      </c>
    </row>
    <row r="188" spans="1:65" s="2" customFormat="1" ht="24.2" customHeight="1">
      <c r="A188" s="31"/>
      <c r="B188" s="32"/>
      <c r="C188" s="211" t="s">
        <v>323</v>
      </c>
      <c r="D188" s="211" t="s">
        <v>137</v>
      </c>
      <c r="E188" s="212" t="s">
        <v>324</v>
      </c>
      <c r="F188" s="213" t="s">
        <v>325</v>
      </c>
      <c r="G188" s="214" t="s">
        <v>247</v>
      </c>
      <c r="H188" s="215">
        <v>100</v>
      </c>
      <c r="I188" s="216"/>
      <c r="J188" s="217">
        <f t="shared" si="20"/>
        <v>0</v>
      </c>
      <c r="K188" s="218"/>
      <c r="L188" s="219"/>
      <c r="M188" s="220" t="s">
        <v>1</v>
      </c>
      <c r="N188" s="221" t="s">
        <v>38</v>
      </c>
      <c r="O188" s="68"/>
      <c r="P188" s="207">
        <f t="shared" si="21"/>
        <v>0</v>
      </c>
      <c r="Q188" s="207">
        <v>1.24E-3</v>
      </c>
      <c r="R188" s="207">
        <f t="shared" si="22"/>
        <v>0.124</v>
      </c>
      <c r="S188" s="207">
        <v>0</v>
      </c>
      <c r="T188" s="208">
        <f t="shared" si="23"/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209" t="s">
        <v>252</v>
      </c>
      <c r="AT188" s="209" t="s">
        <v>137</v>
      </c>
      <c r="AU188" s="209" t="s">
        <v>83</v>
      </c>
      <c r="AY188" s="14" t="s">
        <v>123</v>
      </c>
      <c r="BE188" s="210">
        <f t="shared" si="24"/>
        <v>0</v>
      </c>
      <c r="BF188" s="210">
        <f t="shared" si="25"/>
        <v>0</v>
      </c>
      <c r="BG188" s="210">
        <f t="shared" si="26"/>
        <v>0</v>
      </c>
      <c r="BH188" s="210">
        <f t="shared" si="27"/>
        <v>0</v>
      </c>
      <c r="BI188" s="210">
        <f t="shared" si="28"/>
        <v>0</v>
      </c>
      <c r="BJ188" s="14" t="s">
        <v>81</v>
      </c>
      <c r="BK188" s="210">
        <f t="shared" si="29"/>
        <v>0</v>
      </c>
      <c r="BL188" s="14" t="s">
        <v>188</v>
      </c>
      <c r="BM188" s="209" t="s">
        <v>326</v>
      </c>
    </row>
    <row r="189" spans="1:65" s="2" customFormat="1" ht="24.2" customHeight="1">
      <c r="A189" s="31"/>
      <c r="B189" s="32"/>
      <c r="C189" s="197" t="s">
        <v>327</v>
      </c>
      <c r="D189" s="197" t="s">
        <v>126</v>
      </c>
      <c r="E189" s="198" t="s">
        <v>328</v>
      </c>
      <c r="F189" s="199" t="s">
        <v>329</v>
      </c>
      <c r="G189" s="200" t="s">
        <v>140</v>
      </c>
      <c r="H189" s="201">
        <v>35.6</v>
      </c>
      <c r="I189" s="202"/>
      <c r="J189" s="203">
        <f t="shared" si="20"/>
        <v>0</v>
      </c>
      <c r="K189" s="204"/>
      <c r="L189" s="36"/>
      <c r="M189" s="205" t="s">
        <v>1</v>
      </c>
      <c r="N189" s="206" t="s">
        <v>38</v>
      </c>
      <c r="O189" s="68"/>
      <c r="P189" s="207">
        <f t="shared" si="21"/>
        <v>0</v>
      </c>
      <c r="Q189" s="207">
        <v>0</v>
      </c>
      <c r="R189" s="207">
        <f t="shared" si="22"/>
        <v>0</v>
      </c>
      <c r="S189" s="207">
        <v>0</v>
      </c>
      <c r="T189" s="208">
        <f t="shared" si="23"/>
        <v>0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209" t="s">
        <v>188</v>
      </c>
      <c r="AT189" s="209" t="s">
        <v>126</v>
      </c>
      <c r="AU189" s="209" t="s">
        <v>83</v>
      </c>
      <c r="AY189" s="14" t="s">
        <v>123</v>
      </c>
      <c r="BE189" s="210">
        <f t="shared" si="24"/>
        <v>0</v>
      </c>
      <c r="BF189" s="210">
        <f t="shared" si="25"/>
        <v>0</v>
      </c>
      <c r="BG189" s="210">
        <f t="shared" si="26"/>
        <v>0</v>
      </c>
      <c r="BH189" s="210">
        <f t="shared" si="27"/>
        <v>0</v>
      </c>
      <c r="BI189" s="210">
        <f t="shared" si="28"/>
        <v>0</v>
      </c>
      <c r="BJ189" s="14" t="s">
        <v>81</v>
      </c>
      <c r="BK189" s="210">
        <f t="shared" si="29"/>
        <v>0</v>
      </c>
      <c r="BL189" s="14" t="s">
        <v>188</v>
      </c>
      <c r="BM189" s="209" t="s">
        <v>330</v>
      </c>
    </row>
    <row r="190" spans="1:65" s="2" customFormat="1" ht="24.2" customHeight="1">
      <c r="A190" s="31"/>
      <c r="B190" s="32"/>
      <c r="C190" s="197" t="s">
        <v>331</v>
      </c>
      <c r="D190" s="197" t="s">
        <v>126</v>
      </c>
      <c r="E190" s="198" t="s">
        <v>332</v>
      </c>
      <c r="F190" s="199" t="s">
        <v>333</v>
      </c>
      <c r="G190" s="200" t="s">
        <v>140</v>
      </c>
      <c r="H190" s="201">
        <v>35.6</v>
      </c>
      <c r="I190" s="202"/>
      <c r="J190" s="203">
        <f t="shared" si="20"/>
        <v>0</v>
      </c>
      <c r="K190" s="204"/>
      <c r="L190" s="36"/>
      <c r="M190" s="205" t="s">
        <v>1</v>
      </c>
      <c r="N190" s="206" t="s">
        <v>38</v>
      </c>
      <c r="O190" s="68"/>
      <c r="P190" s="207">
        <f t="shared" si="21"/>
        <v>0</v>
      </c>
      <c r="Q190" s="207">
        <v>0</v>
      </c>
      <c r="R190" s="207">
        <f t="shared" si="22"/>
        <v>0</v>
      </c>
      <c r="S190" s="207">
        <v>0</v>
      </c>
      <c r="T190" s="208">
        <f t="shared" si="23"/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209" t="s">
        <v>188</v>
      </c>
      <c r="AT190" s="209" t="s">
        <v>126</v>
      </c>
      <c r="AU190" s="209" t="s">
        <v>83</v>
      </c>
      <c r="AY190" s="14" t="s">
        <v>123</v>
      </c>
      <c r="BE190" s="210">
        <f t="shared" si="24"/>
        <v>0</v>
      </c>
      <c r="BF190" s="210">
        <f t="shared" si="25"/>
        <v>0</v>
      </c>
      <c r="BG190" s="210">
        <f t="shared" si="26"/>
        <v>0</v>
      </c>
      <c r="BH190" s="210">
        <f t="shared" si="27"/>
        <v>0</v>
      </c>
      <c r="BI190" s="210">
        <f t="shared" si="28"/>
        <v>0</v>
      </c>
      <c r="BJ190" s="14" t="s">
        <v>81</v>
      </c>
      <c r="BK190" s="210">
        <f t="shared" si="29"/>
        <v>0</v>
      </c>
      <c r="BL190" s="14" t="s">
        <v>188</v>
      </c>
      <c r="BM190" s="209" t="s">
        <v>334</v>
      </c>
    </row>
    <row r="191" spans="1:65" s="12" customFormat="1" ht="22.9" customHeight="1">
      <c r="B191" s="181"/>
      <c r="C191" s="182"/>
      <c r="D191" s="183" t="s">
        <v>72</v>
      </c>
      <c r="E191" s="195" t="s">
        <v>335</v>
      </c>
      <c r="F191" s="195" t="s">
        <v>336</v>
      </c>
      <c r="G191" s="182"/>
      <c r="H191" s="182"/>
      <c r="I191" s="185"/>
      <c r="J191" s="196">
        <f>BK191</f>
        <v>0</v>
      </c>
      <c r="K191" s="182"/>
      <c r="L191" s="187"/>
      <c r="M191" s="188"/>
      <c r="N191" s="189"/>
      <c r="O191" s="189"/>
      <c r="P191" s="190">
        <f>SUM(P192:P194)</f>
        <v>0</v>
      </c>
      <c r="Q191" s="189"/>
      <c r="R191" s="190">
        <f>SUM(R192:R194)</f>
        <v>6.7297999999999997E-2</v>
      </c>
      <c r="S191" s="189"/>
      <c r="T191" s="191">
        <f>SUM(T192:T194)</f>
        <v>0</v>
      </c>
      <c r="AR191" s="192" t="s">
        <v>83</v>
      </c>
      <c r="AT191" s="193" t="s">
        <v>72</v>
      </c>
      <c r="AU191" s="193" t="s">
        <v>81</v>
      </c>
      <c r="AY191" s="192" t="s">
        <v>123</v>
      </c>
      <c r="BK191" s="194">
        <f>SUM(BK192:BK194)</f>
        <v>0</v>
      </c>
    </row>
    <row r="192" spans="1:65" s="2" customFormat="1" ht="24.2" customHeight="1">
      <c r="A192" s="31"/>
      <c r="B192" s="32"/>
      <c r="C192" s="197" t="s">
        <v>337</v>
      </c>
      <c r="D192" s="197" t="s">
        <v>126</v>
      </c>
      <c r="E192" s="198" t="s">
        <v>338</v>
      </c>
      <c r="F192" s="199" t="s">
        <v>339</v>
      </c>
      <c r="G192" s="200" t="s">
        <v>247</v>
      </c>
      <c r="H192" s="201">
        <v>18</v>
      </c>
      <c r="I192" s="202"/>
      <c r="J192" s="203">
        <f>ROUND(I192*H192,2)</f>
        <v>0</v>
      </c>
      <c r="K192" s="204"/>
      <c r="L192" s="36"/>
      <c r="M192" s="205" t="s">
        <v>1</v>
      </c>
      <c r="N192" s="206" t="s">
        <v>38</v>
      </c>
      <c r="O192" s="68"/>
      <c r="P192" s="207">
        <f>O192*H192</f>
        <v>0</v>
      </c>
      <c r="Q192" s="207">
        <v>2.0000000000000002E-5</v>
      </c>
      <c r="R192" s="207">
        <f>Q192*H192</f>
        <v>3.6000000000000002E-4</v>
      </c>
      <c r="S192" s="207">
        <v>0</v>
      </c>
      <c r="T192" s="208">
        <f>S192*H192</f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209" t="s">
        <v>188</v>
      </c>
      <c r="AT192" s="209" t="s">
        <v>126</v>
      </c>
      <c r="AU192" s="209" t="s">
        <v>83</v>
      </c>
      <c r="AY192" s="14" t="s">
        <v>123</v>
      </c>
      <c r="BE192" s="210">
        <f>IF(N192="základní",J192,0)</f>
        <v>0</v>
      </c>
      <c r="BF192" s="210">
        <f>IF(N192="snížená",J192,0)</f>
        <v>0</v>
      </c>
      <c r="BG192" s="210">
        <f>IF(N192="zákl. přenesená",J192,0)</f>
        <v>0</v>
      </c>
      <c r="BH192" s="210">
        <f>IF(N192="sníž. přenesená",J192,0)</f>
        <v>0</v>
      </c>
      <c r="BI192" s="210">
        <f>IF(N192="nulová",J192,0)</f>
        <v>0</v>
      </c>
      <c r="BJ192" s="14" t="s">
        <v>81</v>
      </c>
      <c r="BK192" s="210">
        <f>ROUND(I192*H192,2)</f>
        <v>0</v>
      </c>
      <c r="BL192" s="14" t="s">
        <v>188</v>
      </c>
      <c r="BM192" s="209" t="s">
        <v>340</v>
      </c>
    </row>
    <row r="193" spans="1:65" s="2" customFormat="1" ht="24.2" customHeight="1">
      <c r="A193" s="31"/>
      <c r="B193" s="32"/>
      <c r="C193" s="197" t="s">
        <v>341</v>
      </c>
      <c r="D193" s="197" t="s">
        <v>126</v>
      </c>
      <c r="E193" s="198" t="s">
        <v>342</v>
      </c>
      <c r="F193" s="199" t="s">
        <v>343</v>
      </c>
      <c r="G193" s="200" t="s">
        <v>129</v>
      </c>
      <c r="H193" s="201">
        <v>225</v>
      </c>
      <c r="I193" s="202"/>
      <c r="J193" s="203">
        <f>ROUND(I193*H193,2)</f>
        <v>0</v>
      </c>
      <c r="K193" s="204"/>
      <c r="L193" s="36"/>
      <c r="M193" s="205" t="s">
        <v>1</v>
      </c>
      <c r="N193" s="206" t="s">
        <v>38</v>
      </c>
      <c r="O193" s="68"/>
      <c r="P193" s="207">
        <f>O193*H193</f>
        <v>0</v>
      </c>
      <c r="Q193" s="207">
        <v>1.3999999999999999E-4</v>
      </c>
      <c r="R193" s="207">
        <f>Q193*H193</f>
        <v>3.15E-2</v>
      </c>
      <c r="S193" s="207">
        <v>0</v>
      </c>
      <c r="T193" s="208">
        <f>S193*H193</f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209" t="s">
        <v>188</v>
      </c>
      <c r="AT193" s="209" t="s">
        <v>126</v>
      </c>
      <c r="AU193" s="209" t="s">
        <v>83</v>
      </c>
      <c r="AY193" s="14" t="s">
        <v>123</v>
      </c>
      <c r="BE193" s="210">
        <f>IF(N193="základní",J193,0)</f>
        <v>0</v>
      </c>
      <c r="BF193" s="210">
        <f>IF(N193="snížená",J193,0)</f>
        <v>0</v>
      </c>
      <c r="BG193" s="210">
        <f>IF(N193="zákl. přenesená",J193,0)</f>
        <v>0</v>
      </c>
      <c r="BH193" s="210">
        <f>IF(N193="sníž. přenesená",J193,0)</f>
        <v>0</v>
      </c>
      <c r="BI193" s="210">
        <f>IF(N193="nulová",J193,0)</f>
        <v>0</v>
      </c>
      <c r="BJ193" s="14" t="s">
        <v>81</v>
      </c>
      <c r="BK193" s="210">
        <f>ROUND(I193*H193,2)</f>
        <v>0</v>
      </c>
      <c r="BL193" s="14" t="s">
        <v>188</v>
      </c>
      <c r="BM193" s="209" t="s">
        <v>344</v>
      </c>
    </row>
    <row r="194" spans="1:65" s="2" customFormat="1" ht="24.2" customHeight="1">
      <c r="A194" s="31"/>
      <c r="B194" s="32"/>
      <c r="C194" s="211" t="s">
        <v>345</v>
      </c>
      <c r="D194" s="211" t="s">
        <v>137</v>
      </c>
      <c r="E194" s="212" t="s">
        <v>346</v>
      </c>
      <c r="F194" s="213" t="s">
        <v>347</v>
      </c>
      <c r="G194" s="214" t="s">
        <v>304</v>
      </c>
      <c r="H194" s="215">
        <v>35.438000000000002</v>
      </c>
      <c r="I194" s="216"/>
      <c r="J194" s="217">
        <f>ROUND(I194*H194,2)</f>
        <v>0</v>
      </c>
      <c r="K194" s="218"/>
      <c r="L194" s="219"/>
      <c r="M194" s="220" t="s">
        <v>1</v>
      </c>
      <c r="N194" s="221" t="s">
        <v>38</v>
      </c>
      <c r="O194" s="68"/>
      <c r="P194" s="207">
        <f>O194*H194</f>
        <v>0</v>
      </c>
      <c r="Q194" s="207">
        <v>1E-3</v>
      </c>
      <c r="R194" s="207">
        <f>Q194*H194</f>
        <v>3.5438000000000004E-2</v>
      </c>
      <c r="S194" s="207">
        <v>0</v>
      </c>
      <c r="T194" s="208">
        <f>S194*H194</f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209" t="s">
        <v>252</v>
      </c>
      <c r="AT194" s="209" t="s">
        <v>137</v>
      </c>
      <c r="AU194" s="209" t="s">
        <v>83</v>
      </c>
      <c r="AY194" s="14" t="s">
        <v>123</v>
      </c>
      <c r="BE194" s="210">
        <f>IF(N194="základní",J194,0)</f>
        <v>0</v>
      </c>
      <c r="BF194" s="210">
        <f>IF(N194="snížená",J194,0)</f>
        <v>0</v>
      </c>
      <c r="BG194" s="210">
        <f>IF(N194="zákl. přenesená",J194,0)</f>
        <v>0</v>
      </c>
      <c r="BH194" s="210">
        <f>IF(N194="sníž. přenesená",J194,0)</f>
        <v>0</v>
      </c>
      <c r="BI194" s="210">
        <f>IF(N194="nulová",J194,0)</f>
        <v>0</v>
      </c>
      <c r="BJ194" s="14" t="s">
        <v>81</v>
      </c>
      <c r="BK194" s="210">
        <f>ROUND(I194*H194,2)</f>
        <v>0</v>
      </c>
      <c r="BL194" s="14" t="s">
        <v>188</v>
      </c>
      <c r="BM194" s="209" t="s">
        <v>348</v>
      </c>
    </row>
    <row r="195" spans="1:65" s="12" customFormat="1" ht="22.9" customHeight="1">
      <c r="B195" s="181"/>
      <c r="C195" s="182"/>
      <c r="D195" s="183" t="s">
        <v>72</v>
      </c>
      <c r="E195" s="195" t="s">
        <v>349</v>
      </c>
      <c r="F195" s="195" t="s">
        <v>350</v>
      </c>
      <c r="G195" s="182"/>
      <c r="H195" s="182"/>
      <c r="I195" s="185"/>
      <c r="J195" s="196">
        <f>BK195</f>
        <v>0</v>
      </c>
      <c r="K195" s="182"/>
      <c r="L195" s="187"/>
      <c r="M195" s="188"/>
      <c r="N195" s="189"/>
      <c r="O195" s="189"/>
      <c r="P195" s="190">
        <f>SUM(P196:P203)</f>
        <v>0</v>
      </c>
      <c r="Q195" s="189"/>
      <c r="R195" s="190">
        <f>SUM(R196:R203)</f>
        <v>2.3286800000000003</v>
      </c>
      <c r="S195" s="189"/>
      <c r="T195" s="191">
        <f>SUM(T196:T203)</f>
        <v>2.6070660000000001</v>
      </c>
      <c r="AR195" s="192" t="s">
        <v>83</v>
      </c>
      <c r="AT195" s="193" t="s">
        <v>72</v>
      </c>
      <c r="AU195" s="193" t="s">
        <v>81</v>
      </c>
      <c r="AY195" s="192" t="s">
        <v>123</v>
      </c>
      <c r="BK195" s="194">
        <f>SUM(BK196:BK203)</f>
        <v>0</v>
      </c>
    </row>
    <row r="196" spans="1:65" s="2" customFormat="1" ht="24.2" customHeight="1">
      <c r="A196" s="31"/>
      <c r="B196" s="32"/>
      <c r="C196" s="197" t="s">
        <v>351</v>
      </c>
      <c r="D196" s="197" t="s">
        <v>126</v>
      </c>
      <c r="E196" s="198" t="s">
        <v>352</v>
      </c>
      <c r="F196" s="199" t="s">
        <v>353</v>
      </c>
      <c r="G196" s="200" t="s">
        <v>129</v>
      </c>
      <c r="H196" s="201">
        <v>186.21899999999999</v>
      </c>
      <c r="I196" s="202"/>
      <c r="J196" s="203">
        <f t="shared" ref="J196:J203" si="30">ROUND(I196*H196,2)</f>
        <v>0</v>
      </c>
      <c r="K196" s="204"/>
      <c r="L196" s="36"/>
      <c r="M196" s="205" t="s">
        <v>1</v>
      </c>
      <c r="N196" s="206" t="s">
        <v>38</v>
      </c>
      <c r="O196" s="68"/>
      <c r="P196" s="207">
        <f t="shared" ref="P196:P203" si="31">O196*H196</f>
        <v>0</v>
      </c>
      <c r="Q196" s="207">
        <v>0</v>
      </c>
      <c r="R196" s="207">
        <f t="shared" ref="R196:R203" si="32">Q196*H196</f>
        <v>0</v>
      </c>
      <c r="S196" s="207">
        <v>1.4E-2</v>
      </c>
      <c r="T196" s="208">
        <f t="shared" ref="T196:T203" si="33">S196*H196</f>
        <v>2.6070660000000001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209" t="s">
        <v>188</v>
      </c>
      <c r="AT196" s="209" t="s">
        <v>126</v>
      </c>
      <c r="AU196" s="209" t="s">
        <v>83</v>
      </c>
      <c r="AY196" s="14" t="s">
        <v>123</v>
      </c>
      <c r="BE196" s="210">
        <f t="shared" ref="BE196:BE203" si="34">IF(N196="základní",J196,0)</f>
        <v>0</v>
      </c>
      <c r="BF196" s="210">
        <f t="shared" ref="BF196:BF203" si="35">IF(N196="snížená",J196,0)</f>
        <v>0</v>
      </c>
      <c r="BG196" s="210">
        <f t="shared" ref="BG196:BG203" si="36">IF(N196="zákl. přenesená",J196,0)</f>
        <v>0</v>
      </c>
      <c r="BH196" s="210">
        <f t="shared" ref="BH196:BH203" si="37">IF(N196="sníž. přenesená",J196,0)</f>
        <v>0</v>
      </c>
      <c r="BI196" s="210">
        <f t="shared" ref="BI196:BI203" si="38">IF(N196="nulová",J196,0)</f>
        <v>0</v>
      </c>
      <c r="BJ196" s="14" t="s">
        <v>81</v>
      </c>
      <c r="BK196" s="210">
        <f t="shared" ref="BK196:BK203" si="39">ROUND(I196*H196,2)</f>
        <v>0</v>
      </c>
      <c r="BL196" s="14" t="s">
        <v>188</v>
      </c>
      <c r="BM196" s="209" t="s">
        <v>354</v>
      </c>
    </row>
    <row r="197" spans="1:65" s="2" customFormat="1" ht="14.45" customHeight="1">
      <c r="A197" s="31"/>
      <c r="B197" s="32"/>
      <c r="C197" s="211" t="s">
        <v>355</v>
      </c>
      <c r="D197" s="211" t="s">
        <v>137</v>
      </c>
      <c r="E197" s="212" t="s">
        <v>356</v>
      </c>
      <c r="F197" s="213" t="s">
        <v>357</v>
      </c>
      <c r="G197" s="214" t="s">
        <v>223</v>
      </c>
      <c r="H197" s="215">
        <v>80</v>
      </c>
      <c r="I197" s="216"/>
      <c r="J197" s="217">
        <f t="shared" si="30"/>
        <v>0</v>
      </c>
      <c r="K197" s="218"/>
      <c r="L197" s="219"/>
      <c r="M197" s="220" t="s">
        <v>1</v>
      </c>
      <c r="N197" s="221" t="s">
        <v>38</v>
      </c>
      <c r="O197" s="68"/>
      <c r="P197" s="207">
        <f t="shared" si="31"/>
        <v>0</v>
      </c>
      <c r="Q197" s="207">
        <v>0</v>
      </c>
      <c r="R197" s="207">
        <f t="shared" si="32"/>
        <v>0</v>
      </c>
      <c r="S197" s="207">
        <v>0</v>
      </c>
      <c r="T197" s="208">
        <f t="shared" si="33"/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209" t="s">
        <v>252</v>
      </c>
      <c r="AT197" s="209" t="s">
        <v>137</v>
      </c>
      <c r="AU197" s="209" t="s">
        <v>83</v>
      </c>
      <c r="AY197" s="14" t="s">
        <v>123</v>
      </c>
      <c r="BE197" s="210">
        <f t="shared" si="34"/>
        <v>0</v>
      </c>
      <c r="BF197" s="210">
        <f t="shared" si="35"/>
        <v>0</v>
      </c>
      <c r="BG197" s="210">
        <f t="shared" si="36"/>
        <v>0</v>
      </c>
      <c r="BH197" s="210">
        <f t="shared" si="37"/>
        <v>0</v>
      </c>
      <c r="BI197" s="210">
        <f t="shared" si="38"/>
        <v>0</v>
      </c>
      <c r="BJ197" s="14" t="s">
        <v>81</v>
      </c>
      <c r="BK197" s="210">
        <f t="shared" si="39"/>
        <v>0</v>
      </c>
      <c r="BL197" s="14" t="s">
        <v>188</v>
      </c>
      <c r="BM197" s="209" t="s">
        <v>358</v>
      </c>
    </row>
    <row r="198" spans="1:65" s="2" customFormat="1" ht="14.45" customHeight="1">
      <c r="A198" s="31"/>
      <c r="B198" s="32"/>
      <c r="C198" s="211" t="s">
        <v>359</v>
      </c>
      <c r="D198" s="211" t="s">
        <v>137</v>
      </c>
      <c r="E198" s="212" t="s">
        <v>360</v>
      </c>
      <c r="F198" s="213" t="s">
        <v>361</v>
      </c>
      <c r="G198" s="214" t="s">
        <v>223</v>
      </c>
      <c r="H198" s="215">
        <v>101</v>
      </c>
      <c r="I198" s="216"/>
      <c r="J198" s="217">
        <f t="shared" si="30"/>
        <v>0</v>
      </c>
      <c r="K198" s="218"/>
      <c r="L198" s="219"/>
      <c r="M198" s="220" t="s">
        <v>1</v>
      </c>
      <c r="N198" s="221" t="s">
        <v>38</v>
      </c>
      <c r="O198" s="68"/>
      <c r="P198" s="207">
        <f t="shared" si="31"/>
        <v>0</v>
      </c>
      <c r="Q198" s="207">
        <v>0</v>
      </c>
      <c r="R198" s="207">
        <f t="shared" si="32"/>
        <v>0</v>
      </c>
      <c r="S198" s="207">
        <v>0</v>
      </c>
      <c r="T198" s="208">
        <f t="shared" si="33"/>
        <v>0</v>
      </c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209" t="s">
        <v>252</v>
      </c>
      <c r="AT198" s="209" t="s">
        <v>137</v>
      </c>
      <c r="AU198" s="209" t="s">
        <v>83</v>
      </c>
      <c r="AY198" s="14" t="s">
        <v>123</v>
      </c>
      <c r="BE198" s="210">
        <f t="shared" si="34"/>
        <v>0</v>
      </c>
      <c r="BF198" s="210">
        <f t="shared" si="35"/>
        <v>0</v>
      </c>
      <c r="BG198" s="210">
        <f t="shared" si="36"/>
        <v>0</v>
      </c>
      <c r="BH198" s="210">
        <f t="shared" si="37"/>
        <v>0</v>
      </c>
      <c r="BI198" s="210">
        <f t="shared" si="38"/>
        <v>0</v>
      </c>
      <c r="BJ198" s="14" t="s">
        <v>81</v>
      </c>
      <c r="BK198" s="210">
        <f t="shared" si="39"/>
        <v>0</v>
      </c>
      <c r="BL198" s="14" t="s">
        <v>188</v>
      </c>
      <c r="BM198" s="209" t="s">
        <v>362</v>
      </c>
    </row>
    <row r="199" spans="1:65" s="2" customFormat="1" ht="24.2" customHeight="1">
      <c r="A199" s="31"/>
      <c r="B199" s="32"/>
      <c r="C199" s="197" t="s">
        <v>363</v>
      </c>
      <c r="D199" s="197" t="s">
        <v>126</v>
      </c>
      <c r="E199" s="198" t="s">
        <v>364</v>
      </c>
      <c r="F199" s="199" t="s">
        <v>365</v>
      </c>
      <c r="G199" s="200" t="s">
        <v>129</v>
      </c>
      <c r="H199" s="201">
        <v>206</v>
      </c>
      <c r="I199" s="202"/>
      <c r="J199" s="203">
        <f t="shared" si="30"/>
        <v>0</v>
      </c>
      <c r="K199" s="204"/>
      <c r="L199" s="36"/>
      <c r="M199" s="205" t="s">
        <v>1</v>
      </c>
      <c r="N199" s="206" t="s">
        <v>38</v>
      </c>
      <c r="O199" s="68"/>
      <c r="P199" s="207">
        <f t="shared" si="31"/>
        <v>0</v>
      </c>
      <c r="Q199" s="207">
        <v>8.8400000000000006E-3</v>
      </c>
      <c r="R199" s="207">
        <f t="shared" si="32"/>
        <v>1.8210400000000002</v>
      </c>
      <c r="S199" s="207">
        <v>0</v>
      </c>
      <c r="T199" s="208">
        <f t="shared" si="33"/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209" t="s">
        <v>188</v>
      </c>
      <c r="AT199" s="209" t="s">
        <v>126</v>
      </c>
      <c r="AU199" s="209" t="s">
        <v>83</v>
      </c>
      <c r="AY199" s="14" t="s">
        <v>123</v>
      </c>
      <c r="BE199" s="210">
        <f t="shared" si="34"/>
        <v>0</v>
      </c>
      <c r="BF199" s="210">
        <f t="shared" si="35"/>
        <v>0</v>
      </c>
      <c r="BG199" s="210">
        <f t="shared" si="36"/>
        <v>0</v>
      </c>
      <c r="BH199" s="210">
        <f t="shared" si="37"/>
        <v>0</v>
      </c>
      <c r="BI199" s="210">
        <f t="shared" si="38"/>
        <v>0</v>
      </c>
      <c r="BJ199" s="14" t="s">
        <v>81</v>
      </c>
      <c r="BK199" s="210">
        <f t="shared" si="39"/>
        <v>0</v>
      </c>
      <c r="BL199" s="14" t="s">
        <v>188</v>
      </c>
      <c r="BM199" s="209" t="s">
        <v>366</v>
      </c>
    </row>
    <row r="200" spans="1:65" s="2" customFormat="1" ht="24.2" customHeight="1">
      <c r="A200" s="31"/>
      <c r="B200" s="32"/>
      <c r="C200" s="197" t="s">
        <v>367</v>
      </c>
      <c r="D200" s="197" t="s">
        <v>126</v>
      </c>
      <c r="E200" s="198" t="s">
        <v>368</v>
      </c>
      <c r="F200" s="199" t="s">
        <v>369</v>
      </c>
      <c r="G200" s="200" t="s">
        <v>129</v>
      </c>
      <c r="H200" s="201">
        <v>343</v>
      </c>
      <c r="I200" s="202"/>
      <c r="J200" s="203">
        <f t="shared" si="30"/>
        <v>0</v>
      </c>
      <c r="K200" s="204"/>
      <c r="L200" s="36"/>
      <c r="M200" s="205" t="s">
        <v>1</v>
      </c>
      <c r="N200" s="206" t="s">
        <v>38</v>
      </c>
      <c r="O200" s="68"/>
      <c r="P200" s="207">
        <f t="shared" si="31"/>
        <v>0</v>
      </c>
      <c r="Q200" s="207">
        <v>1.48E-3</v>
      </c>
      <c r="R200" s="207">
        <f t="shared" si="32"/>
        <v>0.50763999999999998</v>
      </c>
      <c r="S200" s="207">
        <v>0</v>
      </c>
      <c r="T200" s="208">
        <f t="shared" si="33"/>
        <v>0</v>
      </c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R200" s="209" t="s">
        <v>188</v>
      </c>
      <c r="AT200" s="209" t="s">
        <v>126</v>
      </c>
      <c r="AU200" s="209" t="s">
        <v>83</v>
      </c>
      <c r="AY200" s="14" t="s">
        <v>123</v>
      </c>
      <c r="BE200" s="210">
        <f t="shared" si="34"/>
        <v>0</v>
      </c>
      <c r="BF200" s="210">
        <f t="shared" si="35"/>
        <v>0</v>
      </c>
      <c r="BG200" s="210">
        <f t="shared" si="36"/>
        <v>0</v>
      </c>
      <c r="BH200" s="210">
        <f t="shared" si="37"/>
        <v>0</v>
      </c>
      <c r="BI200" s="210">
        <f t="shared" si="38"/>
        <v>0</v>
      </c>
      <c r="BJ200" s="14" t="s">
        <v>81</v>
      </c>
      <c r="BK200" s="210">
        <f t="shared" si="39"/>
        <v>0</v>
      </c>
      <c r="BL200" s="14" t="s">
        <v>188</v>
      </c>
      <c r="BM200" s="209" t="s">
        <v>370</v>
      </c>
    </row>
    <row r="201" spans="1:65" s="2" customFormat="1" ht="14.45" customHeight="1">
      <c r="A201" s="31"/>
      <c r="B201" s="32"/>
      <c r="C201" s="211" t="s">
        <v>371</v>
      </c>
      <c r="D201" s="211" t="s">
        <v>137</v>
      </c>
      <c r="E201" s="212" t="s">
        <v>372</v>
      </c>
      <c r="F201" s="213" t="s">
        <v>373</v>
      </c>
      <c r="G201" s="214" t="s">
        <v>129</v>
      </c>
      <c r="H201" s="215">
        <v>7</v>
      </c>
      <c r="I201" s="216"/>
      <c r="J201" s="217">
        <f t="shared" si="30"/>
        <v>0</v>
      </c>
      <c r="K201" s="218"/>
      <c r="L201" s="219"/>
      <c r="M201" s="220" t="s">
        <v>1</v>
      </c>
      <c r="N201" s="221" t="s">
        <v>38</v>
      </c>
      <c r="O201" s="68"/>
      <c r="P201" s="207">
        <f t="shared" si="31"/>
        <v>0</v>
      </c>
      <c r="Q201" s="207">
        <v>0</v>
      </c>
      <c r="R201" s="207">
        <f t="shared" si="32"/>
        <v>0</v>
      </c>
      <c r="S201" s="207">
        <v>0</v>
      </c>
      <c r="T201" s="208">
        <f t="shared" si="33"/>
        <v>0</v>
      </c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R201" s="209" t="s">
        <v>141</v>
      </c>
      <c r="AT201" s="209" t="s">
        <v>137</v>
      </c>
      <c r="AU201" s="209" t="s">
        <v>83</v>
      </c>
      <c r="AY201" s="14" t="s">
        <v>123</v>
      </c>
      <c r="BE201" s="210">
        <f t="shared" si="34"/>
        <v>0</v>
      </c>
      <c r="BF201" s="210">
        <f t="shared" si="35"/>
        <v>0</v>
      </c>
      <c r="BG201" s="210">
        <f t="shared" si="36"/>
        <v>0</v>
      </c>
      <c r="BH201" s="210">
        <f t="shared" si="37"/>
        <v>0</v>
      </c>
      <c r="BI201" s="210">
        <f t="shared" si="38"/>
        <v>0</v>
      </c>
      <c r="BJ201" s="14" t="s">
        <v>81</v>
      </c>
      <c r="BK201" s="210">
        <f t="shared" si="39"/>
        <v>0</v>
      </c>
      <c r="BL201" s="14" t="s">
        <v>130</v>
      </c>
      <c r="BM201" s="209" t="s">
        <v>374</v>
      </c>
    </row>
    <row r="202" spans="1:65" s="2" customFormat="1" ht="24.2" customHeight="1">
      <c r="A202" s="31"/>
      <c r="B202" s="32"/>
      <c r="C202" s="197" t="s">
        <v>375</v>
      </c>
      <c r="D202" s="197" t="s">
        <v>126</v>
      </c>
      <c r="E202" s="198" t="s">
        <v>376</v>
      </c>
      <c r="F202" s="199" t="s">
        <v>377</v>
      </c>
      <c r="G202" s="200" t="s">
        <v>140</v>
      </c>
      <c r="H202" s="201">
        <v>3.1269999999999998</v>
      </c>
      <c r="I202" s="202"/>
      <c r="J202" s="203">
        <f t="shared" si="30"/>
        <v>0</v>
      </c>
      <c r="K202" s="204"/>
      <c r="L202" s="36"/>
      <c r="M202" s="205" t="s">
        <v>1</v>
      </c>
      <c r="N202" s="206" t="s">
        <v>38</v>
      </c>
      <c r="O202" s="68"/>
      <c r="P202" s="207">
        <f t="shared" si="31"/>
        <v>0</v>
      </c>
      <c r="Q202" s="207">
        <v>0</v>
      </c>
      <c r="R202" s="207">
        <f t="shared" si="32"/>
        <v>0</v>
      </c>
      <c r="S202" s="207">
        <v>0</v>
      </c>
      <c r="T202" s="208">
        <f t="shared" si="33"/>
        <v>0</v>
      </c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R202" s="209" t="s">
        <v>188</v>
      </c>
      <c r="AT202" s="209" t="s">
        <v>126</v>
      </c>
      <c r="AU202" s="209" t="s">
        <v>83</v>
      </c>
      <c r="AY202" s="14" t="s">
        <v>123</v>
      </c>
      <c r="BE202" s="210">
        <f t="shared" si="34"/>
        <v>0</v>
      </c>
      <c r="BF202" s="210">
        <f t="shared" si="35"/>
        <v>0</v>
      </c>
      <c r="BG202" s="210">
        <f t="shared" si="36"/>
        <v>0</v>
      </c>
      <c r="BH202" s="210">
        <f t="shared" si="37"/>
        <v>0</v>
      </c>
      <c r="BI202" s="210">
        <f t="shared" si="38"/>
        <v>0</v>
      </c>
      <c r="BJ202" s="14" t="s">
        <v>81</v>
      </c>
      <c r="BK202" s="210">
        <f t="shared" si="39"/>
        <v>0</v>
      </c>
      <c r="BL202" s="14" t="s">
        <v>188</v>
      </c>
      <c r="BM202" s="209" t="s">
        <v>378</v>
      </c>
    </row>
    <row r="203" spans="1:65" s="2" customFormat="1" ht="24.2" customHeight="1">
      <c r="A203" s="31"/>
      <c r="B203" s="32"/>
      <c r="C203" s="197" t="s">
        <v>379</v>
      </c>
      <c r="D203" s="197" t="s">
        <v>126</v>
      </c>
      <c r="E203" s="198" t="s">
        <v>380</v>
      </c>
      <c r="F203" s="199" t="s">
        <v>381</v>
      </c>
      <c r="G203" s="200" t="s">
        <v>140</v>
      </c>
      <c r="H203" s="201">
        <v>3.1269999999999998</v>
      </c>
      <c r="I203" s="202"/>
      <c r="J203" s="203">
        <f t="shared" si="30"/>
        <v>0</v>
      </c>
      <c r="K203" s="204"/>
      <c r="L203" s="36"/>
      <c r="M203" s="205" t="s">
        <v>1</v>
      </c>
      <c r="N203" s="206" t="s">
        <v>38</v>
      </c>
      <c r="O203" s="68"/>
      <c r="P203" s="207">
        <f t="shared" si="31"/>
        <v>0</v>
      </c>
      <c r="Q203" s="207">
        <v>0</v>
      </c>
      <c r="R203" s="207">
        <f t="shared" si="32"/>
        <v>0</v>
      </c>
      <c r="S203" s="207">
        <v>0</v>
      </c>
      <c r="T203" s="208">
        <f t="shared" si="33"/>
        <v>0</v>
      </c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209" t="s">
        <v>188</v>
      </c>
      <c r="AT203" s="209" t="s">
        <v>126</v>
      </c>
      <c r="AU203" s="209" t="s">
        <v>83</v>
      </c>
      <c r="AY203" s="14" t="s">
        <v>123</v>
      </c>
      <c r="BE203" s="210">
        <f t="shared" si="34"/>
        <v>0</v>
      </c>
      <c r="BF203" s="210">
        <f t="shared" si="35"/>
        <v>0</v>
      </c>
      <c r="BG203" s="210">
        <f t="shared" si="36"/>
        <v>0</v>
      </c>
      <c r="BH203" s="210">
        <f t="shared" si="37"/>
        <v>0</v>
      </c>
      <c r="BI203" s="210">
        <f t="shared" si="38"/>
        <v>0</v>
      </c>
      <c r="BJ203" s="14" t="s">
        <v>81</v>
      </c>
      <c r="BK203" s="210">
        <f t="shared" si="39"/>
        <v>0</v>
      </c>
      <c r="BL203" s="14" t="s">
        <v>188</v>
      </c>
      <c r="BM203" s="209" t="s">
        <v>382</v>
      </c>
    </row>
    <row r="204" spans="1:65" s="12" customFormat="1" ht="22.9" customHeight="1">
      <c r="B204" s="181"/>
      <c r="C204" s="182"/>
      <c r="D204" s="183" t="s">
        <v>72</v>
      </c>
      <c r="E204" s="195" t="s">
        <v>383</v>
      </c>
      <c r="F204" s="195" t="s">
        <v>384</v>
      </c>
      <c r="G204" s="182"/>
      <c r="H204" s="182"/>
      <c r="I204" s="185"/>
      <c r="J204" s="196">
        <f>BK204</f>
        <v>0</v>
      </c>
      <c r="K204" s="182"/>
      <c r="L204" s="187"/>
      <c r="M204" s="188"/>
      <c r="N204" s="189"/>
      <c r="O204" s="189"/>
      <c r="P204" s="190">
        <f>SUM(P205:P210)</f>
        <v>0</v>
      </c>
      <c r="Q204" s="189"/>
      <c r="R204" s="190">
        <f>SUM(R205:R210)</f>
        <v>12.667</v>
      </c>
      <c r="S204" s="189"/>
      <c r="T204" s="191">
        <f>SUM(T205:T210)</f>
        <v>0</v>
      </c>
      <c r="AR204" s="192" t="s">
        <v>83</v>
      </c>
      <c r="AT204" s="193" t="s">
        <v>72</v>
      </c>
      <c r="AU204" s="193" t="s">
        <v>81</v>
      </c>
      <c r="AY204" s="192" t="s">
        <v>123</v>
      </c>
      <c r="BK204" s="194">
        <f>SUM(BK205:BK210)</f>
        <v>0</v>
      </c>
    </row>
    <row r="205" spans="1:65" s="2" customFormat="1" ht="24.2" customHeight="1">
      <c r="A205" s="31"/>
      <c r="B205" s="32"/>
      <c r="C205" s="197" t="s">
        <v>385</v>
      </c>
      <c r="D205" s="197" t="s">
        <v>126</v>
      </c>
      <c r="E205" s="198" t="s">
        <v>386</v>
      </c>
      <c r="F205" s="199" t="s">
        <v>387</v>
      </c>
      <c r="G205" s="200" t="s">
        <v>129</v>
      </c>
      <c r="H205" s="201">
        <v>210</v>
      </c>
      <c r="I205" s="202"/>
      <c r="J205" s="203">
        <f t="shared" ref="J205:J210" si="40">ROUND(I205*H205,2)</f>
        <v>0</v>
      </c>
      <c r="K205" s="204"/>
      <c r="L205" s="36"/>
      <c r="M205" s="205" t="s">
        <v>1</v>
      </c>
      <c r="N205" s="206" t="s">
        <v>38</v>
      </c>
      <c r="O205" s="68"/>
      <c r="P205" s="207">
        <f t="shared" ref="P205:P210" si="41">O205*H205</f>
        <v>0</v>
      </c>
      <c r="Q205" s="207">
        <v>0</v>
      </c>
      <c r="R205" s="207">
        <f t="shared" ref="R205:R210" si="42">Q205*H205</f>
        <v>0</v>
      </c>
      <c r="S205" s="207">
        <v>0</v>
      </c>
      <c r="T205" s="208">
        <f t="shared" ref="T205:T210" si="43">S205*H205</f>
        <v>0</v>
      </c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209" t="s">
        <v>188</v>
      </c>
      <c r="AT205" s="209" t="s">
        <v>126</v>
      </c>
      <c r="AU205" s="209" t="s">
        <v>83</v>
      </c>
      <c r="AY205" s="14" t="s">
        <v>123</v>
      </c>
      <c r="BE205" s="210">
        <f t="shared" ref="BE205:BE210" si="44">IF(N205="základní",J205,0)</f>
        <v>0</v>
      </c>
      <c r="BF205" s="210">
        <f t="shared" ref="BF205:BF210" si="45">IF(N205="snížená",J205,0)</f>
        <v>0</v>
      </c>
      <c r="BG205" s="210">
        <f t="shared" ref="BG205:BG210" si="46">IF(N205="zákl. přenesená",J205,0)</f>
        <v>0</v>
      </c>
      <c r="BH205" s="210">
        <f t="shared" ref="BH205:BH210" si="47">IF(N205="sníž. přenesená",J205,0)</f>
        <v>0</v>
      </c>
      <c r="BI205" s="210">
        <f t="shared" ref="BI205:BI210" si="48">IF(N205="nulová",J205,0)</f>
        <v>0</v>
      </c>
      <c r="BJ205" s="14" t="s">
        <v>81</v>
      </c>
      <c r="BK205" s="210">
        <f t="shared" ref="BK205:BK210" si="49">ROUND(I205*H205,2)</f>
        <v>0</v>
      </c>
      <c r="BL205" s="14" t="s">
        <v>188</v>
      </c>
      <c r="BM205" s="209" t="s">
        <v>388</v>
      </c>
    </row>
    <row r="206" spans="1:65" s="2" customFormat="1" ht="14.45" customHeight="1">
      <c r="A206" s="31"/>
      <c r="B206" s="32"/>
      <c r="C206" s="211" t="s">
        <v>389</v>
      </c>
      <c r="D206" s="211" t="s">
        <v>137</v>
      </c>
      <c r="E206" s="212" t="s">
        <v>390</v>
      </c>
      <c r="F206" s="213" t="s">
        <v>391</v>
      </c>
      <c r="G206" s="214" t="s">
        <v>140</v>
      </c>
      <c r="H206" s="215">
        <v>10.467000000000001</v>
      </c>
      <c r="I206" s="216"/>
      <c r="J206" s="217">
        <f t="shared" si="40"/>
        <v>0</v>
      </c>
      <c r="K206" s="218"/>
      <c r="L206" s="219"/>
      <c r="M206" s="220" t="s">
        <v>1</v>
      </c>
      <c r="N206" s="221" t="s">
        <v>38</v>
      </c>
      <c r="O206" s="68"/>
      <c r="P206" s="207">
        <f t="shared" si="41"/>
        <v>0</v>
      </c>
      <c r="Q206" s="207">
        <v>1</v>
      </c>
      <c r="R206" s="207">
        <f t="shared" si="42"/>
        <v>10.467000000000001</v>
      </c>
      <c r="S206" s="207">
        <v>0</v>
      </c>
      <c r="T206" s="208">
        <f t="shared" si="43"/>
        <v>0</v>
      </c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R206" s="209" t="s">
        <v>252</v>
      </c>
      <c r="AT206" s="209" t="s">
        <v>137</v>
      </c>
      <c r="AU206" s="209" t="s">
        <v>83</v>
      </c>
      <c r="AY206" s="14" t="s">
        <v>123</v>
      </c>
      <c r="BE206" s="210">
        <f t="shared" si="44"/>
        <v>0</v>
      </c>
      <c r="BF206" s="210">
        <f t="shared" si="45"/>
        <v>0</v>
      </c>
      <c r="BG206" s="210">
        <f t="shared" si="46"/>
        <v>0</v>
      </c>
      <c r="BH206" s="210">
        <f t="shared" si="47"/>
        <v>0</v>
      </c>
      <c r="BI206" s="210">
        <f t="shared" si="48"/>
        <v>0</v>
      </c>
      <c r="BJ206" s="14" t="s">
        <v>81</v>
      </c>
      <c r="BK206" s="210">
        <f t="shared" si="49"/>
        <v>0</v>
      </c>
      <c r="BL206" s="14" t="s">
        <v>188</v>
      </c>
      <c r="BM206" s="209" t="s">
        <v>392</v>
      </c>
    </row>
    <row r="207" spans="1:65" s="2" customFormat="1" ht="24.2" customHeight="1">
      <c r="A207" s="31"/>
      <c r="B207" s="32"/>
      <c r="C207" s="197" t="s">
        <v>393</v>
      </c>
      <c r="D207" s="197" t="s">
        <v>126</v>
      </c>
      <c r="E207" s="198" t="s">
        <v>394</v>
      </c>
      <c r="F207" s="199" t="s">
        <v>395</v>
      </c>
      <c r="G207" s="200" t="s">
        <v>129</v>
      </c>
      <c r="H207" s="201">
        <v>1100</v>
      </c>
      <c r="I207" s="202"/>
      <c r="J207" s="203">
        <f t="shared" si="40"/>
        <v>0</v>
      </c>
      <c r="K207" s="204"/>
      <c r="L207" s="36"/>
      <c r="M207" s="205" t="s">
        <v>1</v>
      </c>
      <c r="N207" s="206" t="s">
        <v>38</v>
      </c>
      <c r="O207" s="68"/>
      <c r="P207" s="207">
        <f t="shared" si="41"/>
        <v>0</v>
      </c>
      <c r="Q207" s="207">
        <v>0</v>
      </c>
      <c r="R207" s="207">
        <f t="shared" si="42"/>
        <v>0</v>
      </c>
      <c r="S207" s="207">
        <v>0</v>
      </c>
      <c r="T207" s="208">
        <f t="shared" si="43"/>
        <v>0</v>
      </c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209" t="s">
        <v>188</v>
      </c>
      <c r="AT207" s="209" t="s">
        <v>126</v>
      </c>
      <c r="AU207" s="209" t="s">
        <v>83</v>
      </c>
      <c r="AY207" s="14" t="s">
        <v>123</v>
      </c>
      <c r="BE207" s="210">
        <f t="shared" si="44"/>
        <v>0</v>
      </c>
      <c r="BF207" s="210">
        <f t="shared" si="45"/>
        <v>0</v>
      </c>
      <c r="BG207" s="210">
        <f t="shared" si="46"/>
        <v>0</v>
      </c>
      <c r="BH207" s="210">
        <f t="shared" si="47"/>
        <v>0</v>
      </c>
      <c r="BI207" s="210">
        <f t="shared" si="48"/>
        <v>0</v>
      </c>
      <c r="BJ207" s="14" t="s">
        <v>81</v>
      </c>
      <c r="BK207" s="210">
        <f t="shared" si="49"/>
        <v>0</v>
      </c>
      <c r="BL207" s="14" t="s">
        <v>188</v>
      </c>
      <c r="BM207" s="209" t="s">
        <v>396</v>
      </c>
    </row>
    <row r="208" spans="1:65" s="2" customFormat="1" ht="14.45" customHeight="1">
      <c r="A208" s="31"/>
      <c r="B208" s="32"/>
      <c r="C208" s="211" t="s">
        <v>397</v>
      </c>
      <c r="D208" s="211" t="s">
        <v>137</v>
      </c>
      <c r="E208" s="212" t="s">
        <v>398</v>
      </c>
      <c r="F208" s="213" t="s">
        <v>399</v>
      </c>
      <c r="G208" s="214" t="s">
        <v>304</v>
      </c>
      <c r="H208" s="215">
        <v>1100</v>
      </c>
      <c r="I208" s="216"/>
      <c r="J208" s="217">
        <f t="shared" si="40"/>
        <v>0</v>
      </c>
      <c r="K208" s="218"/>
      <c r="L208" s="219"/>
      <c r="M208" s="220" t="s">
        <v>1</v>
      </c>
      <c r="N208" s="221" t="s">
        <v>38</v>
      </c>
      <c r="O208" s="68"/>
      <c r="P208" s="207">
        <f t="shared" si="41"/>
        <v>0</v>
      </c>
      <c r="Q208" s="207">
        <v>1E-3</v>
      </c>
      <c r="R208" s="207">
        <f t="shared" si="42"/>
        <v>1.1000000000000001</v>
      </c>
      <c r="S208" s="207">
        <v>0</v>
      </c>
      <c r="T208" s="208">
        <f t="shared" si="43"/>
        <v>0</v>
      </c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R208" s="209" t="s">
        <v>252</v>
      </c>
      <c r="AT208" s="209" t="s">
        <v>137</v>
      </c>
      <c r="AU208" s="209" t="s">
        <v>83</v>
      </c>
      <c r="AY208" s="14" t="s">
        <v>123</v>
      </c>
      <c r="BE208" s="210">
        <f t="shared" si="44"/>
        <v>0</v>
      </c>
      <c r="BF208" s="210">
        <f t="shared" si="45"/>
        <v>0</v>
      </c>
      <c r="BG208" s="210">
        <f t="shared" si="46"/>
        <v>0</v>
      </c>
      <c r="BH208" s="210">
        <f t="shared" si="47"/>
        <v>0</v>
      </c>
      <c r="BI208" s="210">
        <f t="shared" si="48"/>
        <v>0</v>
      </c>
      <c r="BJ208" s="14" t="s">
        <v>81</v>
      </c>
      <c r="BK208" s="210">
        <f t="shared" si="49"/>
        <v>0</v>
      </c>
      <c r="BL208" s="14" t="s">
        <v>188</v>
      </c>
      <c r="BM208" s="209" t="s">
        <v>400</v>
      </c>
    </row>
    <row r="209" spans="1:65" s="2" customFormat="1" ht="24.2" customHeight="1">
      <c r="A209" s="31"/>
      <c r="B209" s="32"/>
      <c r="C209" s="197" t="s">
        <v>401</v>
      </c>
      <c r="D209" s="197" t="s">
        <v>126</v>
      </c>
      <c r="E209" s="198" t="s">
        <v>402</v>
      </c>
      <c r="F209" s="199" t="s">
        <v>403</v>
      </c>
      <c r="G209" s="200" t="s">
        <v>129</v>
      </c>
      <c r="H209" s="201">
        <v>1100</v>
      </c>
      <c r="I209" s="202"/>
      <c r="J209" s="203">
        <f t="shared" si="40"/>
        <v>0</v>
      </c>
      <c r="K209" s="204"/>
      <c r="L209" s="36"/>
      <c r="M209" s="205" t="s">
        <v>1</v>
      </c>
      <c r="N209" s="206" t="s">
        <v>38</v>
      </c>
      <c r="O209" s="68"/>
      <c r="P209" s="207">
        <f t="shared" si="41"/>
        <v>0</v>
      </c>
      <c r="Q209" s="207">
        <v>0</v>
      </c>
      <c r="R209" s="207">
        <f t="shared" si="42"/>
        <v>0</v>
      </c>
      <c r="S209" s="207">
        <v>0</v>
      </c>
      <c r="T209" s="208">
        <f t="shared" si="43"/>
        <v>0</v>
      </c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R209" s="209" t="s">
        <v>188</v>
      </c>
      <c r="AT209" s="209" t="s">
        <v>126</v>
      </c>
      <c r="AU209" s="209" t="s">
        <v>83</v>
      </c>
      <c r="AY209" s="14" t="s">
        <v>123</v>
      </c>
      <c r="BE209" s="210">
        <f t="shared" si="44"/>
        <v>0</v>
      </c>
      <c r="BF209" s="210">
        <f t="shared" si="45"/>
        <v>0</v>
      </c>
      <c r="BG209" s="210">
        <f t="shared" si="46"/>
        <v>0</v>
      </c>
      <c r="BH209" s="210">
        <f t="shared" si="47"/>
        <v>0</v>
      </c>
      <c r="BI209" s="210">
        <f t="shared" si="48"/>
        <v>0</v>
      </c>
      <c r="BJ209" s="14" t="s">
        <v>81</v>
      </c>
      <c r="BK209" s="210">
        <f t="shared" si="49"/>
        <v>0</v>
      </c>
      <c r="BL209" s="14" t="s">
        <v>188</v>
      </c>
      <c r="BM209" s="209" t="s">
        <v>404</v>
      </c>
    </row>
    <row r="210" spans="1:65" s="2" customFormat="1" ht="24.2" customHeight="1">
      <c r="A210" s="31"/>
      <c r="B210" s="32"/>
      <c r="C210" s="211" t="s">
        <v>405</v>
      </c>
      <c r="D210" s="211" t="s">
        <v>137</v>
      </c>
      <c r="E210" s="212" t="s">
        <v>406</v>
      </c>
      <c r="F210" s="213" t="s">
        <v>407</v>
      </c>
      <c r="G210" s="214" t="s">
        <v>304</v>
      </c>
      <c r="H210" s="215">
        <v>1100</v>
      </c>
      <c r="I210" s="216"/>
      <c r="J210" s="217">
        <f t="shared" si="40"/>
        <v>0</v>
      </c>
      <c r="K210" s="218"/>
      <c r="L210" s="219"/>
      <c r="M210" s="220" t="s">
        <v>1</v>
      </c>
      <c r="N210" s="221" t="s">
        <v>38</v>
      </c>
      <c r="O210" s="68"/>
      <c r="P210" s="207">
        <f t="shared" si="41"/>
        <v>0</v>
      </c>
      <c r="Q210" s="207">
        <v>1E-3</v>
      </c>
      <c r="R210" s="207">
        <f t="shared" si="42"/>
        <v>1.1000000000000001</v>
      </c>
      <c r="S210" s="207">
        <v>0</v>
      </c>
      <c r="T210" s="208">
        <f t="shared" si="43"/>
        <v>0</v>
      </c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R210" s="209" t="s">
        <v>252</v>
      </c>
      <c r="AT210" s="209" t="s">
        <v>137</v>
      </c>
      <c r="AU210" s="209" t="s">
        <v>83</v>
      </c>
      <c r="AY210" s="14" t="s">
        <v>123</v>
      </c>
      <c r="BE210" s="210">
        <f t="shared" si="44"/>
        <v>0</v>
      </c>
      <c r="BF210" s="210">
        <f t="shared" si="45"/>
        <v>0</v>
      </c>
      <c r="BG210" s="210">
        <f t="shared" si="46"/>
        <v>0</v>
      </c>
      <c r="BH210" s="210">
        <f t="shared" si="47"/>
        <v>0</v>
      </c>
      <c r="BI210" s="210">
        <f t="shared" si="48"/>
        <v>0</v>
      </c>
      <c r="BJ210" s="14" t="s">
        <v>81</v>
      </c>
      <c r="BK210" s="210">
        <f t="shared" si="49"/>
        <v>0</v>
      </c>
      <c r="BL210" s="14" t="s">
        <v>188</v>
      </c>
      <c r="BM210" s="209" t="s">
        <v>408</v>
      </c>
    </row>
    <row r="211" spans="1:65" s="12" customFormat="1" ht="25.9" customHeight="1">
      <c r="B211" s="181"/>
      <c r="C211" s="182"/>
      <c r="D211" s="183" t="s">
        <v>72</v>
      </c>
      <c r="E211" s="184" t="s">
        <v>409</v>
      </c>
      <c r="F211" s="184" t="s">
        <v>410</v>
      </c>
      <c r="G211" s="182"/>
      <c r="H211" s="182"/>
      <c r="I211" s="185"/>
      <c r="J211" s="186">
        <f>BK211</f>
        <v>0</v>
      </c>
      <c r="K211" s="182"/>
      <c r="L211" s="187"/>
      <c r="M211" s="188"/>
      <c r="N211" s="189"/>
      <c r="O211" s="189"/>
      <c r="P211" s="190">
        <f>P212</f>
        <v>0</v>
      </c>
      <c r="Q211" s="189"/>
      <c r="R211" s="190">
        <f>R212</f>
        <v>0</v>
      </c>
      <c r="S211" s="189"/>
      <c r="T211" s="191">
        <f>T212</f>
        <v>0</v>
      </c>
      <c r="AR211" s="192" t="s">
        <v>148</v>
      </c>
      <c r="AT211" s="193" t="s">
        <v>72</v>
      </c>
      <c r="AU211" s="193" t="s">
        <v>73</v>
      </c>
      <c r="AY211" s="192" t="s">
        <v>123</v>
      </c>
      <c r="BK211" s="194">
        <f>BK212</f>
        <v>0</v>
      </c>
    </row>
    <row r="212" spans="1:65" s="12" customFormat="1" ht="22.9" customHeight="1">
      <c r="B212" s="181"/>
      <c r="C212" s="182"/>
      <c r="D212" s="183" t="s">
        <v>72</v>
      </c>
      <c r="E212" s="195" t="s">
        <v>411</v>
      </c>
      <c r="F212" s="195" t="s">
        <v>412</v>
      </c>
      <c r="G212" s="182"/>
      <c r="H212" s="182"/>
      <c r="I212" s="185"/>
      <c r="J212" s="196">
        <f>BK212</f>
        <v>0</v>
      </c>
      <c r="K212" s="182"/>
      <c r="L212" s="187"/>
      <c r="M212" s="188"/>
      <c r="N212" s="189"/>
      <c r="O212" s="189"/>
      <c r="P212" s="190">
        <f>P213</f>
        <v>0</v>
      </c>
      <c r="Q212" s="189"/>
      <c r="R212" s="190">
        <f>R213</f>
        <v>0</v>
      </c>
      <c r="S212" s="189"/>
      <c r="T212" s="191">
        <f>T213</f>
        <v>0</v>
      </c>
      <c r="AR212" s="192" t="s">
        <v>148</v>
      </c>
      <c r="AT212" s="193" t="s">
        <v>72</v>
      </c>
      <c r="AU212" s="193" t="s">
        <v>81</v>
      </c>
      <c r="AY212" s="192" t="s">
        <v>123</v>
      </c>
      <c r="BK212" s="194">
        <f>BK213</f>
        <v>0</v>
      </c>
    </row>
    <row r="213" spans="1:65" s="2" customFormat="1" ht="14.45" customHeight="1">
      <c r="A213" s="31"/>
      <c r="B213" s="32"/>
      <c r="C213" s="197" t="s">
        <v>413</v>
      </c>
      <c r="D213" s="197" t="s">
        <v>126</v>
      </c>
      <c r="E213" s="198" t="s">
        <v>414</v>
      </c>
      <c r="F213" s="199" t="s">
        <v>412</v>
      </c>
      <c r="G213" s="200" t="s">
        <v>415</v>
      </c>
      <c r="H213" s="201">
        <v>1</v>
      </c>
      <c r="I213" s="202"/>
      <c r="J213" s="203">
        <f>ROUND(I213*H213,2)</f>
        <v>0</v>
      </c>
      <c r="K213" s="204"/>
      <c r="L213" s="36"/>
      <c r="M213" s="222" t="s">
        <v>1</v>
      </c>
      <c r="N213" s="223" t="s">
        <v>38</v>
      </c>
      <c r="O213" s="224"/>
      <c r="P213" s="225">
        <f>O213*H213</f>
        <v>0</v>
      </c>
      <c r="Q213" s="225">
        <v>0</v>
      </c>
      <c r="R213" s="225">
        <f>Q213*H213</f>
        <v>0</v>
      </c>
      <c r="S213" s="225">
        <v>0</v>
      </c>
      <c r="T213" s="226">
        <f>S213*H213</f>
        <v>0</v>
      </c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R213" s="209" t="s">
        <v>416</v>
      </c>
      <c r="AT213" s="209" t="s">
        <v>126</v>
      </c>
      <c r="AU213" s="209" t="s">
        <v>83</v>
      </c>
      <c r="AY213" s="14" t="s">
        <v>123</v>
      </c>
      <c r="BE213" s="210">
        <f>IF(N213="základní",J213,0)</f>
        <v>0</v>
      </c>
      <c r="BF213" s="210">
        <f>IF(N213="snížená",J213,0)</f>
        <v>0</v>
      </c>
      <c r="BG213" s="210">
        <f>IF(N213="zákl. přenesená",J213,0)</f>
        <v>0</v>
      </c>
      <c r="BH213" s="210">
        <f>IF(N213="sníž. přenesená",J213,0)</f>
        <v>0</v>
      </c>
      <c r="BI213" s="210">
        <f>IF(N213="nulová",J213,0)</f>
        <v>0</v>
      </c>
      <c r="BJ213" s="14" t="s">
        <v>81</v>
      </c>
      <c r="BK213" s="210">
        <f>ROUND(I213*H213,2)</f>
        <v>0</v>
      </c>
      <c r="BL213" s="14" t="s">
        <v>416</v>
      </c>
      <c r="BM213" s="209" t="s">
        <v>417</v>
      </c>
    </row>
    <row r="214" spans="1:65" s="2" customFormat="1" ht="6.95" customHeight="1">
      <c r="A214" s="31"/>
      <c r="B214" s="51"/>
      <c r="C214" s="52"/>
      <c r="D214" s="52"/>
      <c r="E214" s="52"/>
      <c r="F214" s="52"/>
      <c r="G214" s="52"/>
      <c r="H214" s="52"/>
      <c r="I214" s="145"/>
      <c r="J214" s="52"/>
      <c r="K214" s="52"/>
      <c r="L214" s="36"/>
      <c r="M214" s="31"/>
      <c r="O214" s="31"/>
      <c r="P214" s="31"/>
      <c r="Q214" s="31"/>
      <c r="R214" s="31"/>
      <c r="S214" s="31"/>
      <c r="T214" s="31"/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</row>
  </sheetData>
  <sheetProtection algorithmName="SHA-512" hashValue="6uqsq5PZ86Pw+VBaGKKzIbi3ms1bq6KxJbWr5kVmeP6kC7Epb5ws11oOFJjWTpZSDqPSqpuL4N8OG0nilmpGKQ==" saltValue="73cFdKnLdF7ZKaamUg90azANJTVU6E+JGXk5MvqUGxb1VF9a/rZ9MHxcHMOR1prZ2z/NjRTy16albCXZU/oUCg==" spinCount="100000" sheet="1" objects="1" scenarios="1" formatColumns="0" formatRows="0" autoFilter="0"/>
  <autoFilter ref="C131:K213" xr:uid="{00000000-0009-0000-0000-000001000000}"/>
  <mergeCells count="9">
    <mergeCell ref="E87:H87"/>
    <mergeCell ref="E122:H122"/>
    <mergeCell ref="E124:H12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982F19D5B9C164687FB30321494E4CE" ma:contentTypeVersion="12" ma:contentTypeDescription="Vytvoří nový dokument" ma:contentTypeScope="" ma:versionID="5cfe39cd43695f66057f875a85f5518d">
  <xsd:schema xmlns:xsd="http://www.w3.org/2001/XMLSchema" xmlns:xs="http://www.w3.org/2001/XMLSchema" xmlns:p="http://schemas.microsoft.com/office/2006/metadata/properties" xmlns:ns2="f4fc66d1-0bd6-4002-8ae3-bd3679ea79f2" xmlns:ns3="2ef1be13-b41c-4751-ac75-93e14a74dfac" targetNamespace="http://schemas.microsoft.com/office/2006/metadata/properties" ma:root="true" ma:fieldsID="75fc1d7a0391a01fe897d2d5f10d87aa" ns2:_="" ns3:_="">
    <xsd:import namespace="f4fc66d1-0bd6-4002-8ae3-bd3679ea79f2"/>
    <xsd:import namespace="2ef1be13-b41c-4751-ac75-93e14a74df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fc66d1-0bd6-4002-8ae3-bd3679ea79f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f1be13-b41c-4751-ac75-93e14a74dfac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9D59B66-4AA8-42F4-B303-352F00781308}"/>
</file>

<file path=customXml/itemProps2.xml><?xml version="1.0" encoding="utf-8"?>
<ds:datastoreItem xmlns:ds="http://schemas.openxmlformats.org/officeDocument/2006/customXml" ds:itemID="{268FB661-D9B1-4FF4-94C6-2CFF9B2D8243}"/>
</file>

<file path=customXml/itemProps3.xml><?xml version="1.0" encoding="utf-8"?>
<ds:datastoreItem xmlns:ds="http://schemas.openxmlformats.org/officeDocument/2006/customXml" ds:itemID="{B513CBAE-51C8-486C-90AA-B5D8E7E848B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SO 01 - Pevná stěna mezi ...</vt:lpstr>
      <vt:lpstr>'Rekapitulace stavby'!Názvy_tisku</vt:lpstr>
      <vt:lpstr>'SO 01 - Pevná stěna mezi ...'!Názvy_tisku</vt:lpstr>
      <vt:lpstr>'Rekapitulace stavby'!Oblast_tisku</vt:lpstr>
      <vt:lpstr>'SO 01 - Pevná stěna mezi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Friesová Zuzana</dc:creator>
  <cp:lastModifiedBy>Friesová Zuzana</cp:lastModifiedBy>
  <cp:lastPrinted>2020-11-09T07:44:25Z</cp:lastPrinted>
  <dcterms:created xsi:type="dcterms:W3CDTF">2020-11-09T07:35:20Z</dcterms:created>
  <dcterms:modified xsi:type="dcterms:W3CDTF">2020-11-09T07:45:28Z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0x0101003982F19D5B9C164687FB30321494E4CE</vt:lpwstr>
  </property>
</Properties>
</file>