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.halfar\Documents\Liberecký kraj\Odběr pohonných hmot\Otevřené řízení\"/>
    </mc:Choice>
  </mc:AlternateContent>
  <xr:revisionPtr revIDLastSave="0" documentId="8_{261A6BCE-B7F8-4D41-A20D-8B32EAD17D35}" xr6:coauthVersionLast="45" xr6:coauthVersionMax="45" xr10:uidLastSave="{00000000-0000-0000-0000-000000000000}"/>
  <bookViews>
    <workbookView xWindow="1116" yWindow="1116" windowWidth="17280" windowHeight="9072" xr2:uid="{CBAF04EF-269D-477D-93BD-78A91B680673}"/>
  </bookViews>
  <sheets>
    <sheet name="Sosnová" sheetId="10" r:id="rId1"/>
    <sheet name="Nový Bor - Okrouhlá" sheetId="11" r:id="rId2"/>
    <sheet name="Turnov" sheetId="12" r:id="rId3"/>
    <sheet name="Český Dub" sheetId="2" r:id="rId4"/>
    <sheet name="Hrabačov" sheetId="6" r:id="rId5"/>
    <sheet name="Semily" sheetId="14" r:id="rId6"/>
    <sheet name="Nová Ves" sheetId="15" r:id="rId7"/>
    <sheet name="Rychnov" sheetId="17" r:id="rId8"/>
    <sheet name="Liberec" sheetId="20" r:id="rId9"/>
    <sheet name="Frýdlant" sheetId="2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20" l="1"/>
  <c r="I13" i="17"/>
  <c r="I13" i="15"/>
  <c r="I13" i="14"/>
  <c r="I13" i="6"/>
  <c r="I13" i="2"/>
  <c r="I13" i="12"/>
  <c r="I13" i="11"/>
  <c r="I13" i="10"/>
  <c r="I13" i="22"/>
  <c r="I17" i="20" l="1"/>
  <c r="I17" i="17"/>
  <c r="I17" i="15"/>
  <c r="I17" i="6"/>
  <c r="I17" i="2"/>
  <c r="I17" i="11"/>
  <c r="I17" i="10"/>
  <c r="I17" i="14"/>
  <c r="I17" i="12"/>
  <c r="I6" i="10" l="1"/>
  <c r="I6" i="22" l="1"/>
  <c r="I17" i="22" s="1"/>
  <c r="I6" i="20"/>
  <c r="I6" i="17"/>
  <c r="I6" i="15"/>
  <c r="I6" i="14"/>
  <c r="I6" i="6"/>
  <c r="I6" i="2"/>
  <c r="I6" i="12"/>
  <c r="I6" i="11"/>
</calcChain>
</file>

<file path=xl/sharedStrings.xml><?xml version="1.0" encoding="utf-8"?>
<sst xmlns="http://schemas.openxmlformats.org/spreadsheetml/2006/main" count="280" uniqueCount="30">
  <si>
    <t>Nafta</t>
  </si>
  <si>
    <t>A</t>
  </si>
  <si>
    <t>B</t>
  </si>
  <si>
    <t>C</t>
  </si>
  <si>
    <t>D</t>
  </si>
  <si>
    <t>E</t>
  </si>
  <si>
    <t xml:space="preserve">Tabulka dodávek k ocenění - Středisko Frýdlant </t>
  </si>
  <si>
    <t xml:space="preserve">Tabulka dodávek k ocenění - Středisko Liberec </t>
  </si>
  <si>
    <t>Tabulka dodávek k ocenění - Středisko Rychnov</t>
  </si>
  <si>
    <t>Tabulka dodávek k ocenění - Středisko Nová Ves</t>
  </si>
  <si>
    <t>Tabulka dodávek k ocenění - Středisko Semily</t>
  </si>
  <si>
    <t>Tabulka dodávek k ocenění - Středisko Hrabačov</t>
  </si>
  <si>
    <t xml:space="preserve">Tabulka dodávek k ocenění - Středisko Český Dub </t>
  </si>
  <si>
    <t xml:space="preserve">Tabulka dodávek k ocenění - Středisko Turnov </t>
  </si>
  <si>
    <t xml:space="preserve">Tabulka dodávek k ocenění - Středisko Sosnová </t>
  </si>
  <si>
    <t xml:space="preserve">Tabulka dodávek k ocenění - Středisko Nový Bor - Okrouhlá </t>
  </si>
  <si>
    <t>aritmetický průměr všech uveřejněných denních kotací Platts
Barges FOB Rotterdam Mean pro naftu motorovou za
předcházející týden v USD</t>
  </si>
  <si>
    <t>aritmetický průměr všech uveřejněných denních kotací Platts
Barges FOB Rotterdam Mean FAME -10 RED (biosložka) za předcházející týden v USD</t>
  </si>
  <si>
    <t>prémium tuzemského trhu v USD za 1 tunu paliva
představující náklady na zpracování produktu, obchodní marži dodavatele, náklady na dopravu zboží z rafinerie do místa výdeje i náklady na nutnou rekonstrukci stojanů a autorizačních zařízení a další náklady vyplývající s provozováním čerpacích stanic a administrativními úkony dodavatele</t>
  </si>
  <si>
    <t>aritmetický průměr denních kotací kurzů Kč/USD vydaných
ČNB za předcházející týden</t>
  </si>
  <si>
    <t>referenční hustota (koeficient)</t>
  </si>
  <si>
    <t>spotřební daň</t>
  </si>
  <si>
    <t>celková cena za 1l v Kč bez DPH určená k hodnocení</t>
  </si>
  <si>
    <t>aritmetický průměr všech uveřejněných denních kotací Platts Barges FOB Rotterdam Mean pro Natural 95 za předcházející týden v USD</t>
  </si>
  <si>
    <t>aritmetický průměr všech uveřejněných denních kotací Platts Barges FOB Rotterdam Mean ETHANOLU T2 za předcházející týden v USD</t>
  </si>
  <si>
    <t>aritmetický průměr denních kotací kurzů Kč/USD vydaných ČNB za předcházející týden</t>
  </si>
  <si>
    <t xml:space="preserve">celková cena za 1l v Kč bez DPH </t>
  </si>
  <si>
    <t>celková cena za 1l v Kč bez DPH í</t>
  </si>
  <si>
    <t xml:space="preserve">celková cena za 1l v Kč bez DPH určená k hodnocení </t>
  </si>
  <si>
    <t>Natural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</si>
</sst>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0" fontId="0" fillId="0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02A25-7F52-48D6-99AA-A3CA7ACD5C31}">
  <dimension ref="A1:I17"/>
  <sheetViews>
    <sheetView tabSelected="1" topLeftCell="F1" zoomScaleNormal="100" workbookViewId="0">
      <selection activeCell="I13" sqref="I13"/>
    </sheetView>
  </sheetViews>
  <sheetFormatPr defaultRowHeight="14.4" x14ac:dyDescent="0.3"/>
  <cols>
    <col min="1" max="1" width="2" customWidth="1"/>
    <col min="3" max="3" width="33" customWidth="1"/>
    <col min="4" max="4" width="30.33203125" customWidth="1"/>
    <col min="5" max="5" width="48" customWidth="1"/>
    <col min="6" max="12" width="16.109375" customWidth="1"/>
  </cols>
  <sheetData>
    <row r="1" spans="1:9" x14ac:dyDescent="0.3">
      <c r="A1" s="1" t="s">
        <v>14</v>
      </c>
    </row>
    <row r="4" spans="1:9" x14ac:dyDescent="0.3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00.8" x14ac:dyDescent="0.3">
      <c r="B5" s="4"/>
      <c r="C5" s="5" t="s">
        <v>16</v>
      </c>
      <c r="D5" s="5" t="s">
        <v>17</v>
      </c>
      <c r="E5" s="5" t="s">
        <v>18</v>
      </c>
      <c r="F5" s="6" t="s">
        <v>19</v>
      </c>
      <c r="G5" s="6" t="s">
        <v>20</v>
      </c>
      <c r="H5" s="6" t="s">
        <v>21</v>
      </c>
      <c r="I5" s="5" t="s">
        <v>26</v>
      </c>
    </row>
    <row r="6" spans="1:9" x14ac:dyDescent="0.3">
      <c r="B6" s="4" t="s">
        <v>0</v>
      </c>
      <c r="C6" s="2"/>
      <c r="D6" s="3"/>
      <c r="E6" s="2"/>
      <c r="F6" s="7"/>
      <c r="G6" s="7">
        <v>8.4500000000000005E-4</v>
      </c>
      <c r="H6" s="7">
        <v>10.95</v>
      </c>
      <c r="I6" s="2">
        <f>((C6*0.93)+(D6*0.07)+E6)*F6*G6+H6</f>
        <v>10.95</v>
      </c>
    </row>
    <row r="11" spans="1:9" x14ac:dyDescent="0.3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0.8" x14ac:dyDescent="0.3">
      <c r="B12" s="4"/>
      <c r="C12" s="5" t="s">
        <v>23</v>
      </c>
      <c r="D12" s="5" t="s">
        <v>24</v>
      </c>
      <c r="E12" s="5" t="s">
        <v>18</v>
      </c>
      <c r="F12" s="6" t="s">
        <v>25</v>
      </c>
      <c r="G12" s="6" t="s">
        <v>20</v>
      </c>
      <c r="H12" s="6" t="s">
        <v>21</v>
      </c>
      <c r="I12" s="5" t="s">
        <v>26</v>
      </c>
    </row>
    <row r="13" spans="1:9" x14ac:dyDescent="0.3">
      <c r="B13" s="4" t="s">
        <v>29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((C13*0.95)+(D13*0.05/0.755)+E13)*F13*G13+H13</f>
        <v>12.84</v>
      </c>
    </row>
    <row r="16" spans="1:9" ht="57.6" x14ac:dyDescent="0.3">
      <c r="I16" s="5" t="s">
        <v>28</v>
      </c>
    </row>
    <row r="17" spans="9:9" x14ac:dyDescent="0.3">
      <c r="I17" s="2">
        <f>I6*0.942+I13*0.058</f>
        <v>11.059619999999999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06DE-DA63-43F0-932A-FD8F640C0A83}">
  <dimension ref="A1:I17"/>
  <sheetViews>
    <sheetView topLeftCell="F1" zoomScaleNormal="100" workbookViewId="0">
      <selection activeCell="I13" sqref="I13"/>
    </sheetView>
  </sheetViews>
  <sheetFormatPr defaultRowHeight="14.4" x14ac:dyDescent="0.3"/>
  <cols>
    <col min="1" max="1" width="2" customWidth="1"/>
    <col min="3" max="3" width="33" customWidth="1"/>
    <col min="4" max="4" width="30.33203125" customWidth="1"/>
    <col min="5" max="5" width="48" customWidth="1"/>
    <col min="6" max="10" width="16.109375" customWidth="1"/>
  </cols>
  <sheetData>
    <row r="1" spans="1:9" x14ac:dyDescent="0.3">
      <c r="A1" s="1" t="s">
        <v>6</v>
      </c>
    </row>
    <row r="4" spans="1:9" x14ac:dyDescent="0.3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00.8" x14ac:dyDescent="0.3">
      <c r="B5" s="4"/>
      <c r="C5" s="5" t="s">
        <v>16</v>
      </c>
      <c r="D5" s="5" t="s">
        <v>17</v>
      </c>
      <c r="E5" s="5" t="s">
        <v>18</v>
      </c>
      <c r="F5" s="6" t="s">
        <v>19</v>
      </c>
      <c r="G5" s="6" t="s">
        <v>20</v>
      </c>
      <c r="H5" s="6" t="s">
        <v>21</v>
      </c>
      <c r="I5" s="5" t="s">
        <v>26</v>
      </c>
    </row>
    <row r="6" spans="1:9" x14ac:dyDescent="0.3">
      <c r="B6" s="4" t="s">
        <v>0</v>
      </c>
      <c r="C6" s="2"/>
      <c r="D6" s="3"/>
      <c r="E6" s="2"/>
      <c r="F6" s="7"/>
      <c r="G6" s="7">
        <v>8.4500000000000005E-4</v>
      </c>
      <c r="H6" s="7">
        <v>10.95</v>
      </c>
      <c r="I6" s="2">
        <f>((C6*0.93)+(D6*0.07)+E6)*F6*G6+H6</f>
        <v>10.95</v>
      </c>
    </row>
    <row r="11" spans="1:9" x14ac:dyDescent="0.3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0.8" x14ac:dyDescent="0.3">
      <c r="B12" s="4"/>
      <c r="C12" s="5" t="s">
        <v>23</v>
      </c>
      <c r="D12" s="5" t="s">
        <v>24</v>
      </c>
      <c r="E12" s="5" t="s">
        <v>18</v>
      </c>
      <c r="F12" s="6" t="s">
        <v>25</v>
      </c>
      <c r="G12" s="6" t="s">
        <v>20</v>
      </c>
      <c r="H12" s="6" t="s">
        <v>21</v>
      </c>
      <c r="I12" s="5" t="s">
        <v>26</v>
      </c>
    </row>
    <row r="13" spans="1:9" x14ac:dyDescent="0.3">
      <c r="B13" s="4" t="s">
        <v>29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((C13*0.95)+(D13*0.05/0.755)+E13)*F13*G13+H13</f>
        <v>12.84</v>
      </c>
    </row>
    <row r="16" spans="1:9" ht="59.25" customHeight="1" x14ac:dyDescent="0.3">
      <c r="I16" s="5" t="s">
        <v>28</v>
      </c>
    </row>
    <row r="17" spans="9:9" x14ac:dyDescent="0.3">
      <c r="I17" s="2">
        <f>I6*0.939+I13*0.061</f>
        <v>11.065289999999997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F283-C4E4-46D5-B6EB-B67D4AD876F2}">
  <dimension ref="A1:I17"/>
  <sheetViews>
    <sheetView topLeftCell="D1" zoomScale="70" zoomScaleNormal="70" workbookViewId="0">
      <selection activeCell="I13" sqref="I13"/>
    </sheetView>
  </sheetViews>
  <sheetFormatPr defaultRowHeight="14.4" x14ac:dyDescent="0.3"/>
  <cols>
    <col min="1" max="1" width="2" customWidth="1"/>
    <col min="3" max="3" width="33" customWidth="1"/>
    <col min="4" max="4" width="30.33203125" customWidth="1"/>
    <col min="5" max="5" width="48" customWidth="1"/>
    <col min="6" max="10" width="16.109375" customWidth="1"/>
  </cols>
  <sheetData>
    <row r="1" spans="1:9" x14ac:dyDescent="0.3">
      <c r="A1" s="1" t="s">
        <v>15</v>
      </c>
    </row>
    <row r="4" spans="1:9" x14ac:dyDescent="0.3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00.8" x14ac:dyDescent="0.3">
      <c r="B5" s="4"/>
      <c r="C5" s="5" t="s">
        <v>16</v>
      </c>
      <c r="D5" s="5" t="s">
        <v>17</v>
      </c>
      <c r="E5" s="5" t="s">
        <v>18</v>
      </c>
      <c r="F5" s="6" t="s">
        <v>19</v>
      </c>
      <c r="G5" s="6" t="s">
        <v>20</v>
      </c>
      <c r="H5" s="6" t="s">
        <v>21</v>
      </c>
      <c r="I5" s="5" t="s">
        <v>26</v>
      </c>
    </row>
    <row r="6" spans="1:9" x14ac:dyDescent="0.3">
      <c r="B6" s="4" t="s">
        <v>0</v>
      </c>
      <c r="C6" s="2"/>
      <c r="D6" s="3"/>
      <c r="E6" s="2"/>
      <c r="F6" s="7"/>
      <c r="G6" s="7">
        <v>8.4500000000000005E-4</v>
      </c>
      <c r="H6" s="7">
        <v>10.95</v>
      </c>
      <c r="I6" s="2">
        <f>((C6*0.93)+(D6*0.07)+E6)*F6*G6+H6</f>
        <v>10.95</v>
      </c>
    </row>
    <row r="11" spans="1:9" x14ac:dyDescent="0.3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0.8" x14ac:dyDescent="0.3">
      <c r="B12" s="4"/>
      <c r="C12" s="5" t="s">
        <v>23</v>
      </c>
      <c r="D12" s="5" t="s">
        <v>24</v>
      </c>
      <c r="E12" s="5" t="s">
        <v>18</v>
      </c>
      <c r="F12" s="6" t="s">
        <v>25</v>
      </c>
      <c r="G12" s="6" t="s">
        <v>20</v>
      </c>
      <c r="H12" s="6" t="s">
        <v>21</v>
      </c>
      <c r="I12" s="5" t="s">
        <v>26</v>
      </c>
    </row>
    <row r="13" spans="1:9" x14ac:dyDescent="0.3">
      <c r="B13" s="4" t="s">
        <v>29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((C13*0.95)+(D13*0.05/0.755)+E13)*F13*G13+H13</f>
        <v>12.84</v>
      </c>
    </row>
    <row r="16" spans="1:9" ht="57.6" x14ac:dyDescent="0.3">
      <c r="I16" s="5" t="s">
        <v>28</v>
      </c>
    </row>
    <row r="17" spans="9:9" x14ac:dyDescent="0.3">
      <c r="I17" s="2">
        <f>I6*0.955+I13*0.045</f>
        <v>11.035049999999998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4BEE9-18B8-4052-AA94-F9C2B57BAADF}">
  <dimension ref="A1:I17"/>
  <sheetViews>
    <sheetView topLeftCell="E1" zoomScale="70" zoomScaleNormal="70" workbookViewId="0">
      <selection activeCell="I13" sqref="I13"/>
    </sheetView>
  </sheetViews>
  <sheetFormatPr defaultRowHeight="14.4" x14ac:dyDescent="0.3"/>
  <cols>
    <col min="1" max="1" width="2" customWidth="1"/>
    <col min="3" max="3" width="33" customWidth="1"/>
    <col min="4" max="4" width="30.33203125" customWidth="1"/>
    <col min="5" max="5" width="48" customWidth="1"/>
    <col min="6" max="10" width="16.109375" customWidth="1"/>
  </cols>
  <sheetData>
    <row r="1" spans="1:9" x14ac:dyDescent="0.3">
      <c r="A1" s="1" t="s">
        <v>13</v>
      </c>
    </row>
    <row r="4" spans="1:9" x14ac:dyDescent="0.3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00.8" x14ac:dyDescent="0.3">
      <c r="B5" s="4"/>
      <c r="C5" s="5" t="s">
        <v>16</v>
      </c>
      <c r="D5" s="5" t="s">
        <v>17</v>
      </c>
      <c r="E5" s="5" t="s">
        <v>18</v>
      </c>
      <c r="F5" s="6" t="s">
        <v>19</v>
      </c>
      <c r="G5" s="6" t="s">
        <v>20</v>
      </c>
      <c r="H5" s="6" t="s">
        <v>21</v>
      </c>
      <c r="I5" s="5" t="s">
        <v>26</v>
      </c>
    </row>
    <row r="6" spans="1:9" x14ac:dyDescent="0.3">
      <c r="B6" s="4" t="s">
        <v>0</v>
      </c>
      <c r="C6" s="2"/>
      <c r="D6" s="3"/>
      <c r="E6" s="2"/>
      <c r="F6" s="7"/>
      <c r="G6" s="7">
        <v>8.4500000000000005E-4</v>
      </c>
      <c r="H6" s="7">
        <v>10.95</v>
      </c>
      <c r="I6" s="2">
        <f>((C6*0.93)+(D6*0.07)+E6)*F6*G6+H6</f>
        <v>10.95</v>
      </c>
    </row>
    <row r="11" spans="1:9" x14ac:dyDescent="0.3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0.8" x14ac:dyDescent="0.3">
      <c r="B12" s="4"/>
      <c r="C12" s="5" t="s">
        <v>23</v>
      </c>
      <c r="D12" s="5" t="s">
        <v>24</v>
      </c>
      <c r="E12" s="5" t="s">
        <v>18</v>
      </c>
      <c r="F12" s="6" t="s">
        <v>25</v>
      </c>
      <c r="G12" s="6" t="s">
        <v>20</v>
      </c>
      <c r="H12" s="6" t="s">
        <v>21</v>
      </c>
      <c r="I12" s="5" t="s">
        <v>26</v>
      </c>
    </row>
    <row r="13" spans="1:9" x14ac:dyDescent="0.3">
      <c r="B13" s="4" t="s">
        <v>29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((C13*0.95)+(D13*0.05/0.755)+E13)*F13*G13+H13</f>
        <v>12.84</v>
      </c>
    </row>
    <row r="16" spans="1:9" ht="57.6" x14ac:dyDescent="0.3">
      <c r="I16" s="5" t="s">
        <v>28</v>
      </c>
    </row>
    <row r="17" spans="9:9" x14ac:dyDescent="0.3">
      <c r="I17" s="2">
        <f>I6*0.945+I13*0.055</f>
        <v>11.05395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FA521-2E20-4D7A-86C0-054400104821}">
  <dimension ref="A1:I17"/>
  <sheetViews>
    <sheetView topLeftCell="F1" workbookViewId="0">
      <selection activeCell="I13" sqref="I13"/>
    </sheetView>
  </sheetViews>
  <sheetFormatPr defaultRowHeight="14.4" x14ac:dyDescent="0.3"/>
  <cols>
    <col min="1" max="1" width="2" customWidth="1"/>
    <col min="3" max="3" width="33" customWidth="1"/>
    <col min="4" max="4" width="30.33203125" customWidth="1"/>
    <col min="5" max="5" width="48" customWidth="1"/>
    <col min="6" max="10" width="16.109375" customWidth="1"/>
  </cols>
  <sheetData>
    <row r="1" spans="1:9" x14ac:dyDescent="0.3">
      <c r="A1" s="1" t="s">
        <v>12</v>
      </c>
    </row>
    <row r="4" spans="1:9" x14ac:dyDescent="0.3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00.8" x14ac:dyDescent="0.3">
      <c r="B5" s="4"/>
      <c r="C5" s="5" t="s">
        <v>16</v>
      </c>
      <c r="D5" s="5" t="s">
        <v>17</v>
      </c>
      <c r="E5" s="5" t="s">
        <v>18</v>
      </c>
      <c r="F5" s="6" t="s">
        <v>19</v>
      </c>
      <c r="G5" s="6" t="s">
        <v>20</v>
      </c>
      <c r="H5" s="6" t="s">
        <v>21</v>
      </c>
      <c r="I5" s="5" t="s">
        <v>26</v>
      </c>
    </row>
    <row r="6" spans="1:9" x14ac:dyDescent="0.3">
      <c r="B6" s="4" t="s">
        <v>0</v>
      </c>
      <c r="C6" s="2"/>
      <c r="D6" s="3"/>
      <c r="E6" s="2"/>
      <c r="F6" s="7"/>
      <c r="G6" s="7">
        <v>8.4500000000000005E-4</v>
      </c>
      <c r="H6" s="7">
        <v>10.95</v>
      </c>
      <c r="I6" s="2">
        <f>((C6*0.93)+(D6*0.07)+E6)*F6*G6+H6</f>
        <v>10.95</v>
      </c>
    </row>
    <row r="11" spans="1:9" x14ac:dyDescent="0.3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0.8" x14ac:dyDescent="0.3">
      <c r="B12" s="4"/>
      <c r="C12" s="5" t="s">
        <v>23</v>
      </c>
      <c r="D12" s="5" t="s">
        <v>24</v>
      </c>
      <c r="E12" s="5" t="s">
        <v>18</v>
      </c>
      <c r="F12" s="6" t="s">
        <v>25</v>
      </c>
      <c r="G12" s="6" t="s">
        <v>20</v>
      </c>
      <c r="H12" s="6" t="s">
        <v>21</v>
      </c>
      <c r="I12" s="5" t="s">
        <v>26</v>
      </c>
    </row>
    <row r="13" spans="1:9" x14ac:dyDescent="0.3">
      <c r="B13" s="4" t="s">
        <v>29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((C13*0.95)+(D13*0.05/0.755)+E13)*F13*G13+H13</f>
        <v>12.84</v>
      </c>
    </row>
    <row r="16" spans="1:9" ht="57.6" x14ac:dyDescent="0.3">
      <c r="I16" s="5" t="s">
        <v>28</v>
      </c>
    </row>
    <row r="17" spans="9:9" x14ac:dyDescent="0.3">
      <c r="I17" s="2">
        <f>I6*0.958+I13*0.042</f>
        <v>11.029379999999998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C1369-7600-4CC5-B0FF-A950861E9D1E}">
  <dimension ref="A1:I17"/>
  <sheetViews>
    <sheetView topLeftCell="E1" zoomScale="70" zoomScaleNormal="70" workbookViewId="0">
      <selection activeCell="I13" sqref="I13"/>
    </sheetView>
  </sheetViews>
  <sheetFormatPr defaultRowHeight="14.4" x14ac:dyDescent="0.3"/>
  <cols>
    <col min="1" max="1" width="2" customWidth="1"/>
    <col min="3" max="3" width="33" customWidth="1"/>
    <col min="4" max="4" width="30.33203125" customWidth="1"/>
    <col min="5" max="5" width="48" customWidth="1"/>
    <col min="6" max="10" width="16.109375" customWidth="1"/>
  </cols>
  <sheetData>
    <row r="1" spans="1:9" x14ac:dyDescent="0.3">
      <c r="A1" s="1" t="s">
        <v>11</v>
      </c>
    </row>
    <row r="4" spans="1:9" x14ac:dyDescent="0.3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00.8" x14ac:dyDescent="0.3">
      <c r="B5" s="4"/>
      <c r="C5" s="5" t="s">
        <v>16</v>
      </c>
      <c r="D5" s="5" t="s">
        <v>17</v>
      </c>
      <c r="E5" s="5" t="s">
        <v>18</v>
      </c>
      <c r="F5" s="6" t="s">
        <v>19</v>
      </c>
      <c r="G5" s="6" t="s">
        <v>20</v>
      </c>
      <c r="H5" s="6" t="s">
        <v>21</v>
      </c>
      <c r="I5" s="5" t="s">
        <v>26</v>
      </c>
    </row>
    <row r="6" spans="1:9" x14ac:dyDescent="0.3">
      <c r="B6" s="4" t="s">
        <v>0</v>
      </c>
      <c r="C6" s="2"/>
      <c r="D6" s="3"/>
      <c r="E6" s="2"/>
      <c r="F6" s="7"/>
      <c r="G6" s="7">
        <v>8.4500000000000005E-4</v>
      </c>
      <c r="H6" s="7">
        <v>10.95</v>
      </c>
      <c r="I6" s="2">
        <f>((C6*0.93)+(D6*0.07)+E6)*F6*G6+H6</f>
        <v>10.95</v>
      </c>
    </row>
    <row r="11" spans="1:9" x14ac:dyDescent="0.3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0.8" x14ac:dyDescent="0.3">
      <c r="B12" s="4"/>
      <c r="C12" s="5" t="s">
        <v>23</v>
      </c>
      <c r="D12" s="5" t="s">
        <v>24</v>
      </c>
      <c r="E12" s="5" t="s">
        <v>18</v>
      </c>
      <c r="F12" s="6" t="s">
        <v>25</v>
      </c>
      <c r="G12" s="6" t="s">
        <v>20</v>
      </c>
      <c r="H12" s="6" t="s">
        <v>21</v>
      </c>
      <c r="I12" s="5" t="s">
        <v>26</v>
      </c>
    </row>
    <row r="13" spans="1:9" x14ac:dyDescent="0.3">
      <c r="B13" s="4" t="s">
        <v>29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((C13*0.95)+(D13*0.05/0.755)+E13)*F13*G13+H13</f>
        <v>12.84</v>
      </c>
    </row>
    <row r="16" spans="1:9" ht="57.6" x14ac:dyDescent="0.3">
      <c r="I16" s="5" t="s">
        <v>28</v>
      </c>
    </row>
    <row r="17" spans="9:9" x14ac:dyDescent="0.3">
      <c r="I17" s="2">
        <f>I6*0.994+I13*0.006</f>
        <v>10.96134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269A0-BC0B-44C9-8FDF-5BA234EB86FF}">
  <dimension ref="A1:I17"/>
  <sheetViews>
    <sheetView topLeftCell="F1" workbookViewId="0">
      <selection activeCell="I13" sqref="I13"/>
    </sheetView>
  </sheetViews>
  <sheetFormatPr defaultRowHeight="14.4" x14ac:dyDescent="0.3"/>
  <cols>
    <col min="1" max="1" width="2" customWidth="1"/>
    <col min="3" max="3" width="33" customWidth="1"/>
    <col min="4" max="4" width="30.33203125" customWidth="1"/>
    <col min="5" max="5" width="48" customWidth="1"/>
    <col min="6" max="10" width="16.109375" customWidth="1"/>
  </cols>
  <sheetData>
    <row r="1" spans="1:9" x14ac:dyDescent="0.3">
      <c r="A1" s="1" t="s">
        <v>10</v>
      </c>
    </row>
    <row r="4" spans="1:9" x14ac:dyDescent="0.3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00.8" x14ac:dyDescent="0.3">
      <c r="B5" s="4"/>
      <c r="C5" s="5" t="s">
        <v>16</v>
      </c>
      <c r="D5" s="5" t="s">
        <v>17</v>
      </c>
      <c r="E5" s="5" t="s">
        <v>18</v>
      </c>
      <c r="F5" s="6" t="s">
        <v>19</v>
      </c>
      <c r="G5" s="6" t="s">
        <v>20</v>
      </c>
      <c r="H5" s="6" t="s">
        <v>21</v>
      </c>
      <c r="I5" s="5" t="s">
        <v>26</v>
      </c>
    </row>
    <row r="6" spans="1:9" x14ac:dyDescent="0.3">
      <c r="B6" s="4" t="s">
        <v>0</v>
      </c>
      <c r="C6" s="2"/>
      <c r="D6" s="3"/>
      <c r="E6" s="2"/>
      <c r="F6" s="7"/>
      <c r="G6" s="7">
        <v>8.4500000000000005E-4</v>
      </c>
      <c r="H6" s="7">
        <v>10.95</v>
      </c>
      <c r="I6" s="2">
        <f>((C6*0.93)+(D6*0.07)+E6)*F6*G6+H6</f>
        <v>10.95</v>
      </c>
    </row>
    <row r="11" spans="1:9" x14ac:dyDescent="0.3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0.8" x14ac:dyDescent="0.3">
      <c r="B12" s="4"/>
      <c r="C12" s="5" t="s">
        <v>23</v>
      </c>
      <c r="D12" s="5" t="s">
        <v>24</v>
      </c>
      <c r="E12" s="5" t="s">
        <v>18</v>
      </c>
      <c r="F12" s="6" t="s">
        <v>25</v>
      </c>
      <c r="G12" s="6" t="s">
        <v>20</v>
      </c>
      <c r="H12" s="6" t="s">
        <v>21</v>
      </c>
      <c r="I12" s="5" t="s">
        <v>26</v>
      </c>
    </row>
    <row r="13" spans="1:9" x14ac:dyDescent="0.3">
      <c r="B13" s="4" t="s">
        <v>29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((C13*0.95)+(D13*0.05/0.755)+E13)*F13*G13+H13</f>
        <v>12.84</v>
      </c>
    </row>
    <row r="16" spans="1:9" ht="57.6" x14ac:dyDescent="0.3">
      <c r="I16" s="5" t="s">
        <v>28</v>
      </c>
    </row>
    <row r="17" spans="9:9" x14ac:dyDescent="0.3">
      <c r="I17" s="2">
        <f>I6*0.937+I13*0.063</f>
        <v>11.06907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C56A-AEC9-4624-95D0-C02072850DC7}">
  <dimension ref="A1:I17"/>
  <sheetViews>
    <sheetView topLeftCell="F1" workbookViewId="0">
      <selection activeCell="I13" sqref="I13"/>
    </sheetView>
  </sheetViews>
  <sheetFormatPr defaultRowHeight="14.4" x14ac:dyDescent="0.3"/>
  <cols>
    <col min="1" max="1" width="2" customWidth="1"/>
    <col min="3" max="3" width="33" customWidth="1"/>
    <col min="4" max="4" width="30.33203125" customWidth="1"/>
    <col min="5" max="5" width="48" customWidth="1"/>
    <col min="6" max="10" width="16.109375" customWidth="1"/>
  </cols>
  <sheetData>
    <row r="1" spans="1:9" x14ac:dyDescent="0.3">
      <c r="A1" s="1" t="s">
        <v>9</v>
      </c>
    </row>
    <row r="4" spans="1:9" x14ac:dyDescent="0.3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00.8" x14ac:dyDescent="0.3">
      <c r="B5" s="4"/>
      <c r="C5" s="5" t="s">
        <v>16</v>
      </c>
      <c r="D5" s="5" t="s">
        <v>17</v>
      </c>
      <c r="E5" s="5" t="s">
        <v>18</v>
      </c>
      <c r="F5" s="6" t="s">
        <v>19</v>
      </c>
      <c r="G5" s="6" t="s">
        <v>20</v>
      </c>
      <c r="H5" s="6" t="s">
        <v>21</v>
      </c>
      <c r="I5" s="5" t="s">
        <v>26</v>
      </c>
    </row>
    <row r="6" spans="1:9" x14ac:dyDescent="0.3">
      <c r="B6" s="4" t="s">
        <v>0</v>
      </c>
      <c r="C6" s="2"/>
      <c r="D6" s="3"/>
      <c r="E6" s="2"/>
      <c r="F6" s="7"/>
      <c r="G6" s="7">
        <v>8.4500000000000005E-4</v>
      </c>
      <c r="H6" s="7">
        <v>10.95</v>
      </c>
      <c r="I6" s="2">
        <f>((C6*0.93)+(D6*0.07)+E6)*F6*G6+H6</f>
        <v>10.95</v>
      </c>
    </row>
    <row r="11" spans="1:9" x14ac:dyDescent="0.3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0.8" x14ac:dyDescent="0.3">
      <c r="B12" s="4"/>
      <c r="C12" s="5" t="s">
        <v>23</v>
      </c>
      <c r="D12" s="5" t="s">
        <v>24</v>
      </c>
      <c r="E12" s="5" t="s">
        <v>18</v>
      </c>
      <c r="F12" s="6" t="s">
        <v>25</v>
      </c>
      <c r="G12" s="6" t="s">
        <v>20</v>
      </c>
      <c r="H12" s="6" t="s">
        <v>21</v>
      </c>
      <c r="I12" s="5" t="s">
        <v>27</v>
      </c>
    </row>
    <row r="13" spans="1:9" x14ac:dyDescent="0.3">
      <c r="B13" s="4" t="s">
        <v>29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((C13*0.95)+(D13*0.05/0.755)+E13)*F13*G13+H13</f>
        <v>12.84</v>
      </c>
    </row>
    <row r="16" spans="1:9" ht="57.6" x14ac:dyDescent="0.3">
      <c r="I16" s="5" t="s">
        <v>22</v>
      </c>
    </row>
    <row r="17" spans="9:9" x14ac:dyDescent="0.3">
      <c r="I17" s="2">
        <f>I6*0.962+I13*0.038</f>
        <v>11.02182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41E75-C90B-46C3-BE20-45C3E8D3C988}">
  <dimension ref="A1:I17"/>
  <sheetViews>
    <sheetView topLeftCell="F1" workbookViewId="0">
      <selection activeCell="I13" sqref="I13"/>
    </sheetView>
  </sheetViews>
  <sheetFormatPr defaultRowHeight="14.4" x14ac:dyDescent="0.3"/>
  <cols>
    <col min="1" max="1" width="2" customWidth="1"/>
    <col min="3" max="3" width="33" customWidth="1"/>
    <col min="4" max="4" width="30.33203125" customWidth="1"/>
    <col min="5" max="5" width="48" customWidth="1"/>
    <col min="6" max="10" width="16.109375" customWidth="1"/>
  </cols>
  <sheetData>
    <row r="1" spans="1:9" x14ac:dyDescent="0.3">
      <c r="A1" s="1" t="s">
        <v>8</v>
      </c>
    </row>
    <row r="4" spans="1:9" x14ac:dyDescent="0.3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00.8" x14ac:dyDescent="0.3">
      <c r="B5" s="4"/>
      <c r="C5" s="5" t="s">
        <v>16</v>
      </c>
      <c r="D5" s="5" t="s">
        <v>17</v>
      </c>
      <c r="E5" s="5" t="s">
        <v>18</v>
      </c>
      <c r="F5" s="6" t="s">
        <v>19</v>
      </c>
      <c r="G5" s="6" t="s">
        <v>20</v>
      </c>
      <c r="H5" s="6" t="s">
        <v>21</v>
      </c>
      <c r="I5" s="5" t="s">
        <v>26</v>
      </c>
    </row>
    <row r="6" spans="1:9" x14ac:dyDescent="0.3">
      <c r="B6" s="4" t="s">
        <v>0</v>
      </c>
      <c r="C6" s="2"/>
      <c r="D6" s="3"/>
      <c r="E6" s="2"/>
      <c r="F6" s="7"/>
      <c r="G6" s="7">
        <v>8.4500000000000005E-4</v>
      </c>
      <c r="H6" s="7">
        <v>10.95</v>
      </c>
      <c r="I6" s="2">
        <f>((C6*0.93)+(D6*0.07)+E6)*F6*G6+H6</f>
        <v>10.95</v>
      </c>
    </row>
    <row r="11" spans="1:9" x14ac:dyDescent="0.3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0.8" x14ac:dyDescent="0.3">
      <c r="B12" s="4"/>
      <c r="C12" s="5" t="s">
        <v>23</v>
      </c>
      <c r="D12" s="5" t="s">
        <v>24</v>
      </c>
      <c r="E12" s="5" t="s">
        <v>18</v>
      </c>
      <c r="F12" s="6" t="s">
        <v>25</v>
      </c>
      <c r="G12" s="6" t="s">
        <v>20</v>
      </c>
      <c r="H12" s="6" t="s">
        <v>21</v>
      </c>
      <c r="I12" s="5" t="s">
        <v>26</v>
      </c>
    </row>
    <row r="13" spans="1:9" x14ac:dyDescent="0.3">
      <c r="B13" s="4" t="s">
        <v>29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((C13*0.95)+(D13*0.05/0.755)+E13)*F13*G13+H13</f>
        <v>12.84</v>
      </c>
    </row>
    <row r="16" spans="1:9" ht="57.6" x14ac:dyDescent="0.3">
      <c r="I16" s="5" t="s">
        <v>28</v>
      </c>
    </row>
    <row r="17" spans="9:9" x14ac:dyDescent="0.3">
      <c r="I17" s="2">
        <f>I6*0.96+I13*0.04</f>
        <v>11.025599999999999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1161F-F214-488B-AFDD-839A2B39F199}">
  <dimension ref="A1:I17"/>
  <sheetViews>
    <sheetView topLeftCell="F1" workbookViewId="0">
      <selection activeCell="I13" sqref="I13"/>
    </sheetView>
  </sheetViews>
  <sheetFormatPr defaultRowHeight="14.4" x14ac:dyDescent="0.3"/>
  <cols>
    <col min="1" max="1" width="2" customWidth="1"/>
    <col min="3" max="3" width="33" customWidth="1"/>
    <col min="4" max="4" width="30.33203125" customWidth="1"/>
    <col min="5" max="5" width="48" customWidth="1"/>
    <col min="6" max="10" width="16.109375" customWidth="1"/>
  </cols>
  <sheetData>
    <row r="1" spans="1:9" x14ac:dyDescent="0.3">
      <c r="A1" s="1" t="s">
        <v>7</v>
      </c>
    </row>
    <row r="4" spans="1:9" x14ac:dyDescent="0.3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00.8" x14ac:dyDescent="0.3">
      <c r="B5" s="4"/>
      <c r="C5" s="5" t="s">
        <v>16</v>
      </c>
      <c r="D5" s="5" t="s">
        <v>17</v>
      </c>
      <c r="E5" s="5" t="s">
        <v>18</v>
      </c>
      <c r="F5" s="6" t="s">
        <v>19</v>
      </c>
      <c r="G5" s="6" t="s">
        <v>20</v>
      </c>
      <c r="H5" s="6" t="s">
        <v>21</v>
      </c>
      <c r="I5" s="5" t="s">
        <v>26</v>
      </c>
    </row>
    <row r="6" spans="1:9" x14ac:dyDescent="0.3">
      <c r="B6" s="4" t="s">
        <v>0</v>
      </c>
      <c r="C6" s="2"/>
      <c r="D6" s="3"/>
      <c r="E6" s="2"/>
      <c r="F6" s="7"/>
      <c r="G6" s="7">
        <v>8.4500000000000005E-4</v>
      </c>
      <c r="H6" s="7">
        <v>10.95</v>
      </c>
      <c r="I6" s="2">
        <f>((C6*0.93)+(D6*0.07)+E6)*F6*G6+H6</f>
        <v>10.95</v>
      </c>
    </row>
    <row r="11" spans="1:9" x14ac:dyDescent="0.3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0.8" x14ac:dyDescent="0.3">
      <c r="B12" s="4"/>
      <c r="C12" s="5" t="s">
        <v>23</v>
      </c>
      <c r="D12" s="5" t="s">
        <v>24</v>
      </c>
      <c r="E12" s="5" t="s">
        <v>18</v>
      </c>
      <c r="F12" s="6" t="s">
        <v>25</v>
      </c>
      <c r="G12" s="6" t="s">
        <v>20</v>
      </c>
      <c r="H12" s="6" t="s">
        <v>21</v>
      </c>
      <c r="I12" s="5" t="s">
        <v>26</v>
      </c>
    </row>
    <row r="13" spans="1:9" x14ac:dyDescent="0.3">
      <c r="B13" s="4" t="s">
        <v>29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((C13*0.95)+(D13*0.05/0.755)+E13)*F13*G13+H13</f>
        <v>12.84</v>
      </c>
    </row>
    <row r="16" spans="1:9" ht="57.6" x14ac:dyDescent="0.3">
      <c r="I16" s="5" t="s">
        <v>28</v>
      </c>
    </row>
    <row r="17" spans="9:9" x14ac:dyDescent="0.3">
      <c r="I17" s="2">
        <f>I6*0.858+I13*0.142</f>
        <v>11.21838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Sosnová</vt:lpstr>
      <vt:lpstr>Nový Bor - Okrouhlá</vt:lpstr>
      <vt:lpstr>Turnov</vt:lpstr>
      <vt:lpstr>Český Dub</vt:lpstr>
      <vt:lpstr>Hrabačov</vt:lpstr>
      <vt:lpstr>Semily</vt:lpstr>
      <vt:lpstr>Nová Ves</vt:lpstr>
      <vt:lpstr>Rychnov</vt:lpstr>
      <vt:lpstr>Liberec</vt:lpstr>
      <vt:lpstr>Frýdlant</vt:lpstr>
    </vt:vector>
  </TitlesOfParts>
  <Company>HAVEL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Kollmann Jachym</dc:creator>
  <cp:lastModifiedBy>H&amp;P</cp:lastModifiedBy>
  <dcterms:created xsi:type="dcterms:W3CDTF">2020-09-15T15:13:50Z</dcterms:created>
  <dcterms:modified xsi:type="dcterms:W3CDTF">2020-10-20T04:59:06Z</dcterms:modified>
</cp:coreProperties>
</file>