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abek.petr\Desktop\"/>
    </mc:Choice>
  </mc:AlternateContent>
  <bookViews>
    <workbookView xWindow="0" yWindow="0" windowWidth="21570" windowHeight="8160"/>
  </bookViews>
  <sheets>
    <sheet name="Rekapitulace stavby" sheetId="1" r:id="rId1"/>
    <sheet name="Kan_19_68 - Hodonín, opra..." sheetId="2" r:id="rId2"/>
  </sheets>
  <definedNames>
    <definedName name="_xlnm._FilterDatabase" localSheetId="1" hidden="1">'Kan_19_68 - Hodonín, opra...'!$C$125:$K$301</definedName>
    <definedName name="_xlnm.Print_Titles" localSheetId="1">'Kan_19_68 - Hodonín, opra...'!$125:$125</definedName>
    <definedName name="_xlnm.Print_Titles" localSheetId="0">'Rekapitulace stavby'!$92:$92</definedName>
    <definedName name="_xlnm.Print_Area" localSheetId="1">'Kan_19_68 - Hodonín, opra...'!$C$4:$J$76,'Kan_19_68 - Hodonín, opra...'!$C$82:$J$109,'Kan_19_68 - Hodonín, opra...'!$C$115:$K$301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291" i="2" l="1"/>
  <c r="J35" i="2"/>
  <c r="J34" i="2"/>
  <c r="AY95" i="1"/>
  <c r="J33" i="2"/>
  <c r="AX95" i="1"/>
  <c r="BI300" i="2"/>
  <c r="BH300" i="2"/>
  <c r="BG300" i="2"/>
  <c r="BF300" i="2"/>
  <c r="T300" i="2"/>
  <c r="R300" i="2"/>
  <c r="P300" i="2"/>
  <c r="BK300" i="2"/>
  <c r="J300" i="2"/>
  <c r="BE300" i="2" s="1"/>
  <c r="BI299" i="2"/>
  <c r="BH299" i="2"/>
  <c r="BG299" i="2"/>
  <c r="BF299" i="2"/>
  <c r="T299" i="2"/>
  <c r="R299" i="2"/>
  <c r="P299" i="2"/>
  <c r="BK299" i="2"/>
  <c r="J299" i="2"/>
  <c r="BE299" i="2"/>
  <c r="BI298" i="2"/>
  <c r="BH298" i="2"/>
  <c r="BG298" i="2"/>
  <c r="BF298" i="2"/>
  <c r="T298" i="2"/>
  <c r="T297" i="2"/>
  <c r="R298" i="2"/>
  <c r="R297" i="2" s="1"/>
  <c r="P298" i="2"/>
  <c r="P297" i="2"/>
  <c r="BK298" i="2"/>
  <c r="BK297" i="2" s="1"/>
  <c r="J297" i="2" s="1"/>
  <c r="J108" i="2" s="1"/>
  <c r="J298" i="2"/>
  <c r="BE298" i="2"/>
  <c r="BI296" i="2"/>
  <c r="BH296" i="2"/>
  <c r="BG296" i="2"/>
  <c r="BF296" i="2"/>
  <c r="T296" i="2"/>
  <c r="R296" i="2"/>
  <c r="P296" i="2"/>
  <c r="BK296" i="2"/>
  <c r="BK293" i="2" s="1"/>
  <c r="J296" i="2"/>
  <c r="BE296" i="2"/>
  <c r="BI295" i="2"/>
  <c r="BH295" i="2"/>
  <c r="BG295" i="2"/>
  <c r="BF295" i="2"/>
  <c r="T295" i="2"/>
  <c r="T293" i="2" s="1"/>
  <c r="T292" i="2" s="1"/>
  <c r="R295" i="2"/>
  <c r="P295" i="2"/>
  <c r="BK295" i="2"/>
  <c r="J295" i="2"/>
  <c r="BE295" i="2"/>
  <c r="BI294" i="2"/>
  <c r="BH294" i="2"/>
  <c r="BG294" i="2"/>
  <c r="BF294" i="2"/>
  <c r="T294" i="2"/>
  <c r="R294" i="2"/>
  <c r="P294" i="2"/>
  <c r="P293" i="2" s="1"/>
  <c r="P292" i="2" s="1"/>
  <c r="BK294" i="2"/>
  <c r="J294" i="2"/>
  <c r="BE294" i="2" s="1"/>
  <c r="J105" i="2"/>
  <c r="BI290" i="2"/>
  <c r="BH290" i="2"/>
  <c r="BG290" i="2"/>
  <c r="BF290" i="2"/>
  <c r="T290" i="2"/>
  <c r="T288" i="2" s="1"/>
  <c r="R290" i="2"/>
  <c r="P290" i="2"/>
  <c r="BK290" i="2"/>
  <c r="J290" i="2"/>
  <c r="BE290" i="2" s="1"/>
  <c r="BI289" i="2"/>
  <c r="BH289" i="2"/>
  <c r="BG289" i="2"/>
  <c r="BF289" i="2"/>
  <c r="T289" i="2"/>
  <c r="R289" i="2"/>
  <c r="R288" i="2" s="1"/>
  <c r="P289" i="2"/>
  <c r="P288" i="2"/>
  <c r="BK289" i="2"/>
  <c r="J289" i="2"/>
  <c r="BE289" i="2"/>
  <c r="BI287" i="2"/>
  <c r="BH287" i="2"/>
  <c r="BG287" i="2"/>
  <c r="BF287" i="2"/>
  <c r="T287" i="2"/>
  <c r="R287" i="2"/>
  <c r="P287" i="2"/>
  <c r="BK287" i="2"/>
  <c r="J287" i="2"/>
  <c r="BE287" i="2"/>
  <c r="BI285" i="2"/>
  <c r="BH285" i="2"/>
  <c r="BG285" i="2"/>
  <c r="BF285" i="2"/>
  <c r="T285" i="2"/>
  <c r="T283" i="2" s="1"/>
  <c r="R285" i="2"/>
  <c r="P285" i="2"/>
  <c r="BK285" i="2"/>
  <c r="J285" i="2"/>
  <c r="BE285" i="2" s="1"/>
  <c r="BI284" i="2"/>
  <c r="BH284" i="2"/>
  <c r="BG284" i="2"/>
  <c r="BF284" i="2"/>
  <c r="T284" i="2"/>
  <c r="R284" i="2"/>
  <c r="R283" i="2" s="1"/>
  <c r="P284" i="2"/>
  <c r="P283" i="2"/>
  <c r="BK284" i="2"/>
  <c r="J284" i="2"/>
  <c r="BE284" i="2"/>
  <c r="BI282" i="2"/>
  <c r="BH282" i="2"/>
  <c r="BG282" i="2"/>
  <c r="BF282" i="2"/>
  <c r="T282" i="2"/>
  <c r="R282" i="2"/>
  <c r="P282" i="2"/>
  <c r="BK282" i="2"/>
  <c r="J282" i="2"/>
  <c r="BE282" i="2"/>
  <c r="BI281" i="2"/>
  <c r="BH281" i="2"/>
  <c r="BG281" i="2"/>
  <c r="BF281" i="2"/>
  <c r="T281" i="2"/>
  <c r="R281" i="2"/>
  <c r="P281" i="2"/>
  <c r="BK281" i="2"/>
  <c r="J281" i="2"/>
  <c r="BE281" i="2" s="1"/>
  <c r="BI279" i="2"/>
  <c r="BH279" i="2"/>
  <c r="BG279" i="2"/>
  <c r="BF279" i="2"/>
  <c r="T279" i="2"/>
  <c r="R279" i="2"/>
  <c r="P279" i="2"/>
  <c r="BK279" i="2"/>
  <c r="J279" i="2"/>
  <c r="BE279" i="2"/>
  <c r="BI277" i="2"/>
  <c r="BH277" i="2"/>
  <c r="BG277" i="2"/>
  <c r="BF277" i="2"/>
  <c r="T277" i="2"/>
  <c r="R277" i="2"/>
  <c r="P277" i="2"/>
  <c r="BK277" i="2"/>
  <c r="J277" i="2"/>
  <c r="BE277" i="2" s="1"/>
  <c r="BI275" i="2"/>
  <c r="BH275" i="2"/>
  <c r="BG275" i="2"/>
  <c r="BF275" i="2"/>
  <c r="T275" i="2"/>
  <c r="R275" i="2"/>
  <c r="P275" i="2"/>
  <c r="BK275" i="2"/>
  <c r="J275" i="2"/>
  <c r="BE275" i="2"/>
  <c r="BI274" i="2"/>
  <c r="BH274" i="2"/>
  <c r="BG274" i="2"/>
  <c r="BF274" i="2"/>
  <c r="T274" i="2"/>
  <c r="R274" i="2"/>
  <c r="P274" i="2"/>
  <c r="BK274" i="2"/>
  <c r="J274" i="2"/>
  <c r="BE274" i="2" s="1"/>
  <c r="BI272" i="2"/>
  <c r="BH272" i="2"/>
  <c r="BG272" i="2"/>
  <c r="BF272" i="2"/>
  <c r="T272" i="2"/>
  <c r="R272" i="2"/>
  <c r="P272" i="2"/>
  <c r="BK272" i="2"/>
  <c r="J272" i="2"/>
  <c r="BE272" i="2"/>
  <c r="BI270" i="2"/>
  <c r="BH270" i="2"/>
  <c r="BG270" i="2"/>
  <c r="BF270" i="2"/>
  <c r="T270" i="2"/>
  <c r="T267" i="2" s="1"/>
  <c r="R270" i="2"/>
  <c r="P270" i="2"/>
  <c r="BK270" i="2"/>
  <c r="J270" i="2"/>
  <c r="BE270" i="2" s="1"/>
  <c r="BI268" i="2"/>
  <c r="BH268" i="2"/>
  <c r="BG268" i="2"/>
  <c r="BF268" i="2"/>
  <c r="T268" i="2"/>
  <c r="R268" i="2"/>
  <c r="P268" i="2"/>
  <c r="P267" i="2"/>
  <c r="BK268" i="2"/>
  <c r="J268" i="2"/>
  <c r="BE268" i="2"/>
  <c r="BI265" i="2"/>
  <c r="BH265" i="2"/>
  <c r="BG265" i="2"/>
  <c r="BF265" i="2"/>
  <c r="T265" i="2"/>
  <c r="R265" i="2"/>
  <c r="P265" i="2"/>
  <c r="BK265" i="2"/>
  <c r="J265" i="2"/>
  <c r="BE265" i="2"/>
  <c r="BI264" i="2"/>
  <c r="BH264" i="2"/>
  <c r="BG264" i="2"/>
  <c r="BF264" i="2"/>
  <c r="T264" i="2"/>
  <c r="R264" i="2"/>
  <c r="P264" i="2"/>
  <c r="BK264" i="2"/>
  <c r="J264" i="2"/>
  <c r="BE264" i="2" s="1"/>
  <c r="BI263" i="2"/>
  <c r="BH263" i="2"/>
  <c r="BG263" i="2"/>
  <c r="BF263" i="2"/>
  <c r="T263" i="2"/>
  <c r="R263" i="2"/>
  <c r="P263" i="2"/>
  <c r="BK263" i="2"/>
  <c r="J263" i="2"/>
  <c r="BE263" i="2"/>
  <c r="BI261" i="2"/>
  <c r="BH261" i="2"/>
  <c r="BG261" i="2"/>
  <c r="BF261" i="2"/>
  <c r="T261" i="2"/>
  <c r="R261" i="2"/>
  <c r="P261" i="2"/>
  <c r="BK261" i="2"/>
  <c r="J261" i="2"/>
  <c r="BE261" i="2" s="1"/>
  <c r="BI260" i="2"/>
  <c r="BH260" i="2"/>
  <c r="BG260" i="2"/>
  <c r="BF260" i="2"/>
  <c r="T260" i="2"/>
  <c r="R260" i="2"/>
  <c r="P260" i="2"/>
  <c r="BK260" i="2"/>
  <c r="J260" i="2"/>
  <c r="BE260" i="2"/>
  <c r="BI259" i="2"/>
  <c r="BH259" i="2"/>
  <c r="BG259" i="2"/>
  <c r="BF259" i="2"/>
  <c r="T259" i="2"/>
  <c r="R259" i="2"/>
  <c r="P259" i="2"/>
  <c r="BK259" i="2"/>
  <c r="J259" i="2"/>
  <c r="BE259" i="2" s="1"/>
  <c r="BI258" i="2"/>
  <c r="BH258" i="2"/>
  <c r="BG258" i="2"/>
  <c r="BF258" i="2"/>
  <c r="T258" i="2"/>
  <c r="R258" i="2"/>
  <c r="P258" i="2"/>
  <c r="BK258" i="2"/>
  <c r="J258" i="2"/>
  <c r="BE258" i="2"/>
  <c r="BI256" i="2"/>
  <c r="BH256" i="2"/>
  <c r="BG256" i="2"/>
  <c r="BF256" i="2"/>
  <c r="T256" i="2"/>
  <c r="R256" i="2"/>
  <c r="P256" i="2"/>
  <c r="BK256" i="2"/>
  <c r="J256" i="2"/>
  <c r="BE256" i="2" s="1"/>
  <c r="BI254" i="2"/>
  <c r="BH254" i="2"/>
  <c r="BG254" i="2"/>
  <c r="BF254" i="2"/>
  <c r="T254" i="2"/>
  <c r="R254" i="2"/>
  <c r="P254" i="2"/>
  <c r="BK254" i="2"/>
  <c r="J254" i="2"/>
  <c r="BE254" i="2"/>
  <c r="BI253" i="2"/>
  <c r="BH253" i="2"/>
  <c r="BG253" i="2"/>
  <c r="BF253" i="2"/>
  <c r="T253" i="2"/>
  <c r="R253" i="2"/>
  <c r="P253" i="2"/>
  <c r="BK253" i="2"/>
  <c r="J253" i="2"/>
  <c r="BE253" i="2" s="1"/>
  <c r="BI252" i="2"/>
  <c r="BH252" i="2"/>
  <c r="BG252" i="2"/>
  <c r="BF252" i="2"/>
  <c r="T252" i="2"/>
  <c r="R252" i="2"/>
  <c r="P252" i="2"/>
  <c r="BK252" i="2"/>
  <c r="J252" i="2"/>
  <c r="BE252" i="2"/>
  <c r="BI251" i="2"/>
  <c r="BH251" i="2"/>
  <c r="BG251" i="2"/>
  <c r="BF251" i="2"/>
  <c r="T251" i="2"/>
  <c r="R251" i="2"/>
  <c r="P251" i="2"/>
  <c r="BK251" i="2"/>
  <c r="J251" i="2"/>
  <c r="BE251" i="2" s="1"/>
  <c r="BI250" i="2"/>
  <c r="BH250" i="2"/>
  <c r="BG250" i="2"/>
  <c r="BF250" i="2"/>
  <c r="T250" i="2"/>
  <c r="R250" i="2"/>
  <c r="P250" i="2"/>
  <c r="BK250" i="2"/>
  <c r="J250" i="2"/>
  <c r="BE250" i="2"/>
  <c r="BI248" i="2"/>
  <c r="BH248" i="2"/>
  <c r="BG248" i="2"/>
  <c r="BF248" i="2"/>
  <c r="T248" i="2"/>
  <c r="R248" i="2"/>
  <c r="P248" i="2"/>
  <c r="BK248" i="2"/>
  <c r="J248" i="2"/>
  <c r="BE248" i="2" s="1"/>
  <c r="BI247" i="2"/>
  <c r="BH247" i="2"/>
  <c r="BG247" i="2"/>
  <c r="BF247" i="2"/>
  <c r="T247" i="2"/>
  <c r="R247" i="2"/>
  <c r="P247" i="2"/>
  <c r="BK247" i="2"/>
  <c r="J247" i="2"/>
  <c r="BE247" i="2"/>
  <c r="BI246" i="2"/>
  <c r="BH246" i="2"/>
  <c r="BG246" i="2"/>
  <c r="BF246" i="2"/>
  <c r="T246" i="2"/>
  <c r="R246" i="2"/>
  <c r="P246" i="2"/>
  <c r="BK246" i="2"/>
  <c r="J246" i="2"/>
  <c r="BE246" i="2" s="1"/>
  <c r="BI245" i="2"/>
  <c r="BH245" i="2"/>
  <c r="BG245" i="2"/>
  <c r="BF245" i="2"/>
  <c r="T245" i="2"/>
  <c r="R245" i="2"/>
  <c r="P245" i="2"/>
  <c r="BK245" i="2"/>
  <c r="J245" i="2"/>
  <c r="BE245" i="2"/>
  <c r="BI244" i="2"/>
  <c r="BH244" i="2"/>
  <c r="BG244" i="2"/>
  <c r="BF244" i="2"/>
  <c r="T244" i="2"/>
  <c r="R244" i="2"/>
  <c r="P244" i="2"/>
  <c r="BK244" i="2"/>
  <c r="J244" i="2"/>
  <c r="BE244" i="2" s="1"/>
  <c r="BI242" i="2"/>
  <c r="BH242" i="2"/>
  <c r="BG242" i="2"/>
  <c r="BF242" i="2"/>
  <c r="T242" i="2"/>
  <c r="R242" i="2"/>
  <c r="P242" i="2"/>
  <c r="BK242" i="2"/>
  <c r="J242" i="2"/>
  <c r="BE242" i="2"/>
  <c r="BI241" i="2"/>
  <c r="BH241" i="2"/>
  <c r="BG241" i="2"/>
  <c r="BF241" i="2"/>
  <c r="T241" i="2"/>
  <c r="R241" i="2"/>
  <c r="P241" i="2"/>
  <c r="BK241" i="2"/>
  <c r="J241" i="2"/>
  <c r="BE241" i="2" s="1"/>
  <c r="BI240" i="2"/>
  <c r="BH240" i="2"/>
  <c r="BG240" i="2"/>
  <c r="BF240" i="2"/>
  <c r="T240" i="2"/>
  <c r="R240" i="2"/>
  <c r="P240" i="2"/>
  <c r="BK240" i="2"/>
  <c r="J240" i="2"/>
  <c r="BE240" i="2"/>
  <c r="BI238" i="2"/>
  <c r="BH238" i="2"/>
  <c r="BG238" i="2"/>
  <c r="BF238" i="2"/>
  <c r="T238" i="2"/>
  <c r="R238" i="2"/>
  <c r="P238" i="2"/>
  <c r="BK238" i="2"/>
  <c r="J238" i="2"/>
  <c r="BE238" i="2" s="1"/>
  <c r="BI236" i="2"/>
  <c r="BH236" i="2"/>
  <c r="BG236" i="2"/>
  <c r="BF236" i="2"/>
  <c r="T236" i="2"/>
  <c r="R236" i="2"/>
  <c r="P236" i="2"/>
  <c r="BK236" i="2"/>
  <c r="J236" i="2"/>
  <c r="BE236" i="2"/>
  <c r="BI235" i="2"/>
  <c r="BH235" i="2"/>
  <c r="BG235" i="2"/>
  <c r="BF235" i="2"/>
  <c r="T235" i="2"/>
  <c r="R235" i="2"/>
  <c r="P235" i="2"/>
  <c r="BK235" i="2"/>
  <c r="J235" i="2"/>
  <c r="BE235" i="2" s="1"/>
  <c r="BI234" i="2"/>
  <c r="BH234" i="2"/>
  <c r="BG234" i="2"/>
  <c r="BF234" i="2"/>
  <c r="T234" i="2"/>
  <c r="R234" i="2"/>
  <c r="P234" i="2"/>
  <c r="BK234" i="2"/>
  <c r="J234" i="2"/>
  <c r="BE234" i="2"/>
  <c r="BI233" i="2"/>
  <c r="BH233" i="2"/>
  <c r="BG233" i="2"/>
  <c r="BF233" i="2"/>
  <c r="T233" i="2"/>
  <c r="R233" i="2"/>
  <c r="P233" i="2"/>
  <c r="BK233" i="2"/>
  <c r="J233" i="2"/>
  <c r="BE233" i="2" s="1"/>
  <c r="BI232" i="2"/>
  <c r="BH232" i="2"/>
  <c r="BG232" i="2"/>
  <c r="BF232" i="2"/>
  <c r="T232" i="2"/>
  <c r="R232" i="2"/>
  <c r="P232" i="2"/>
  <c r="BK232" i="2"/>
  <c r="J232" i="2"/>
  <c r="BE232" i="2"/>
  <c r="BI231" i="2"/>
  <c r="BH231" i="2"/>
  <c r="BG231" i="2"/>
  <c r="BF231" i="2"/>
  <c r="T231" i="2"/>
  <c r="R231" i="2"/>
  <c r="P231" i="2"/>
  <c r="BK231" i="2"/>
  <c r="J231" i="2"/>
  <c r="BE231" i="2" s="1"/>
  <c r="BI229" i="2"/>
  <c r="BH229" i="2"/>
  <c r="BG229" i="2"/>
  <c r="BF229" i="2"/>
  <c r="T229" i="2"/>
  <c r="R229" i="2"/>
  <c r="P229" i="2"/>
  <c r="P224" i="2" s="1"/>
  <c r="BK229" i="2"/>
  <c r="J229" i="2"/>
  <c r="BE229" i="2"/>
  <c r="BI227" i="2"/>
  <c r="BH227" i="2"/>
  <c r="BG227" i="2"/>
  <c r="BF227" i="2"/>
  <c r="T227" i="2"/>
  <c r="T224" i="2" s="1"/>
  <c r="R227" i="2"/>
  <c r="P227" i="2"/>
  <c r="BK227" i="2"/>
  <c r="J227" i="2"/>
  <c r="BE227" i="2" s="1"/>
  <c r="BI225" i="2"/>
  <c r="BH225" i="2"/>
  <c r="BG225" i="2"/>
  <c r="BF225" i="2"/>
  <c r="T225" i="2"/>
  <c r="R225" i="2"/>
  <c r="P225" i="2"/>
  <c r="BK225" i="2"/>
  <c r="J225" i="2"/>
  <c r="BE225" i="2"/>
  <c r="BI222" i="2"/>
  <c r="BH222" i="2"/>
  <c r="BG222" i="2"/>
  <c r="BF222" i="2"/>
  <c r="T222" i="2"/>
  <c r="R222" i="2"/>
  <c r="P222" i="2"/>
  <c r="BK222" i="2"/>
  <c r="J222" i="2"/>
  <c r="BE222" i="2"/>
  <c r="BI220" i="2"/>
  <c r="BH220" i="2"/>
  <c r="BG220" i="2"/>
  <c r="BF220" i="2"/>
  <c r="T220" i="2"/>
  <c r="R220" i="2"/>
  <c r="P220" i="2"/>
  <c r="BK220" i="2"/>
  <c r="J220" i="2"/>
  <c r="BE220" i="2" s="1"/>
  <c r="BI218" i="2"/>
  <c r="BH218" i="2"/>
  <c r="BG218" i="2"/>
  <c r="BF218" i="2"/>
  <c r="T218" i="2"/>
  <c r="R218" i="2"/>
  <c r="P218" i="2"/>
  <c r="BK218" i="2"/>
  <c r="J218" i="2"/>
  <c r="BE218" i="2"/>
  <c r="BI216" i="2"/>
  <c r="BH216" i="2"/>
  <c r="BG216" i="2"/>
  <c r="BF216" i="2"/>
  <c r="T216" i="2"/>
  <c r="R216" i="2"/>
  <c r="P216" i="2"/>
  <c r="BK216" i="2"/>
  <c r="J216" i="2"/>
  <c r="BE216" i="2" s="1"/>
  <c r="BI214" i="2"/>
  <c r="BH214" i="2"/>
  <c r="BG214" i="2"/>
  <c r="BF214" i="2"/>
  <c r="T214" i="2"/>
  <c r="R214" i="2"/>
  <c r="R211" i="2" s="1"/>
  <c r="P214" i="2"/>
  <c r="BK214" i="2"/>
  <c r="J214" i="2"/>
  <c r="BE214" i="2"/>
  <c r="BI212" i="2"/>
  <c r="BH212" i="2"/>
  <c r="BG212" i="2"/>
  <c r="BF212" i="2"/>
  <c r="T212" i="2"/>
  <c r="R212" i="2"/>
  <c r="P212" i="2"/>
  <c r="P211" i="2" s="1"/>
  <c r="BK212" i="2"/>
  <c r="BK211" i="2"/>
  <c r="J211" i="2"/>
  <c r="J100" i="2" s="1"/>
  <c r="J212" i="2"/>
  <c r="BE212" i="2" s="1"/>
  <c r="BI210" i="2"/>
  <c r="BH210" i="2"/>
  <c r="BG210" i="2"/>
  <c r="BF210" i="2"/>
  <c r="T210" i="2"/>
  <c r="R210" i="2"/>
  <c r="P210" i="2"/>
  <c r="BK210" i="2"/>
  <c r="J210" i="2"/>
  <c r="BE210" i="2" s="1"/>
  <c r="BI209" i="2"/>
  <c r="BH209" i="2"/>
  <c r="BG209" i="2"/>
  <c r="BF209" i="2"/>
  <c r="T209" i="2"/>
  <c r="R209" i="2"/>
  <c r="P209" i="2"/>
  <c r="BK209" i="2"/>
  <c r="J209" i="2"/>
  <c r="BE209" i="2"/>
  <c r="BI208" i="2"/>
  <c r="BH208" i="2"/>
  <c r="BG208" i="2"/>
  <c r="BF208" i="2"/>
  <c r="T208" i="2"/>
  <c r="R208" i="2"/>
  <c r="P208" i="2"/>
  <c r="BK208" i="2"/>
  <c r="J208" i="2"/>
  <c r="BE208" i="2" s="1"/>
  <c r="BI207" i="2"/>
  <c r="BH207" i="2"/>
  <c r="BG207" i="2"/>
  <c r="BF207" i="2"/>
  <c r="T207" i="2"/>
  <c r="R207" i="2"/>
  <c r="P207" i="2"/>
  <c r="P203" i="2" s="1"/>
  <c r="BK207" i="2"/>
  <c r="J207" i="2"/>
  <c r="BE207" i="2"/>
  <c r="BI206" i="2"/>
  <c r="BH206" i="2"/>
  <c r="BG206" i="2"/>
  <c r="BF206" i="2"/>
  <c r="T206" i="2"/>
  <c r="T203" i="2" s="1"/>
  <c r="R206" i="2"/>
  <c r="P206" i="2"/>
  <c r="BK206" i="2"/>
  <c r="J206" i="2"/>
  <c r="BE206" i="2" s="1"/>
  <c r="BI204" i="2"/>
  <c r="BH204" i="2"/>
  <c r="BG204" i="2"/>
  <c r="BF204" i="2"/>
  <c r="T204" i="2"/>
  <c r="R204" i="2"/>
  <c r="P204" i="2"/>
  <c r="BK204" i="2"/>
  <c r="J204" i="2"/>
  <c r="BE204" i="2"/>
  <c r="BI201" i="2"/>
  <c r="BH201" i="2"/>
  <c r="BG201" i="2"/>
  <c r="BF201" i="2"/>
  <c r="T201" i="2"/>
  <c r="R201" i="2"/>
  <c r="P201" i="2"/>
  <c r="BK201" i="2"/>
  <c r="J201" i="2"/>
  <c r="BE201" i="2"/>
  <c r="BI199" i="2"/>
  <c r="BH199" i="2"/>
  <c r="BG199" i="2"/>
  <c r="BF199" i="2"/>
  <c r="T199" i="2"/>
  <c r="T196" i="2" s="1"/>
  <c r="R199" i="2"/>
  <c r="P199" i="2"/>
  <c r="BK199" i="2"/>
  <c r="J199" i="2"/>
  <c r="BE199" i="2" s="1"/>
  <c r="BI197" i="2"/>
  <c r="BH197" i="2"/>
  <c r="BG197" i="2"/>
  <c r="BF197" i="2"/>
  <c r="T197" i="2"/>
  <c r="R197" i="2"/>
  <c r="R196" i="2" s="1"/>
  <c r="P197" i="2"/>
  <c r="P196" i="2"/>
  <c r="BK197" i="2"/>
  <c r="J197" i="2"/>
  <c r="BE197" i="2"/>
  <c r="BI194" i="2"/>
  <c r="BH194" i="2"/>
  <c r="BG194" i="2"/>
  <c r="BF194" i="2"/>
  <c r="T194" i="2"/>
  <c r="T193" i="2"/>
  <c r="R194" i="2"/>
  <c r="R193" i="2" s="1"/>
  <c r="P194" i="2"/>
  <c r="P193" i="2"/>
  <c r="BK194" i="2"/>
  <c r="BK193" i="2" s="1"/>
  <c r="J193" i="2" s="1"/>
  <c r="J97" i="2" s="1"/>
  <c r="J194" i="2"/>
  <c r="BE194" i="2"/>
  <c r="BI192" i="2"/>
  <c r="BH192" i="2"/>
  <c r="BG192" i="2"/>
  <c r="BF192" i="2"/>
  <c r="T192" i="2"/>
  <c r="R192" i="2"/>
  <c r="P192" i="2"/>
  <c r="BK192" i="2"/>
  <c r="J192" i="2"/>
  <c r="BE192" i="2"/>
  <c r="BI189" i="2"/>
  <c r="BH189" i="2"/>
  <c r="BG189" i="2"/>
  <c r="BF189" i="2"/>
  <c r="T189" i="2"/>
  <c r="R189" i="2"/>
  <c r="P189" i="2"/>
  <c r="BK189" i="2"/>
  <c r="J189" i="2"/>
  <c r="BE189" i="2" s="1"/>
  <c r="BI187" i="2"/>
  <c r="BH187" i="2"/>
  <c r="BG187" i="2"/>
  <c r="BF187" i="2"/>
  <c r="T187" i="2"/>
  <c r="R187" i="2"/>
  <c r="P187" i="2"/>
  <c r="BK187" i="2"/>
  <c r="J187" i="2"/>
  <c r="BE187" i="2"/>
  <c r="BI186" i="2"/>
  <c r="BH186" i="2"/>
  <c r="BG186" i="2"/>
  <c r="BF186" i="2"/>
  <c r="T186" i="2"/>
  <c r="R186" i="2"/>
  <c r="P186" i="2"/>
  <c r="BK186" i="2"/>
  <c r="J186" i="2"/>
  <c r="BE186" i="2" s="1"/>
  <c r="BI184" i="2"/>
  <c r="BH184" i="2"/>
  <c r="BG184" i="2"/>
  <c r="BF184" i="2"/>
  <c r="T184" i="2"/>
  <c r="R184" i="2"/>
  <c r="P184" i="2"/>
  <c r="BK184" i="2"/>
  <c r="J184" i="2"/>
  <c r="BE184" i="2"/>
  <c r="BI183" i="2"/>
  <c r="BH183" i="2"/>
  <c r="BG183" i="2"/>
  <c r="BF183" i="2"/>
  <c r="T183" i="2"/>
  <c r="R183" i="2"/>
  <c r="P183" i="2"/>
  <c r="BK183" i="2"/>
  <c r="J183" i="2"/>
  <c r="BE183" i="2" s="1"/>
  <c r="BI181" i="2"/>
  <c r="BH181" i="2"/>
  <c r="BG181" i="2"/>
  <c r="BF181" i="2"/>
  <c r="T181" i="2"/>
  <c r="R181" i="2"/>
  <c r="P181" i="2"/>
  <c r="BK181" i="2"/>
  <c r="J181" i="2"/>
  <c r="BE181" i="2"/>
  <c r="BI178" i="2"/>
  <c r="BH178" i="2"/>
  <c r="BG178" i="2"/>
  <c r="BF178" i="2"/>
  <c r="T178" i="2"/>
  <c r="R178" i="2"/>
  <c r="P178" i="2"/>
  <c r="BK178" i="2"/>
  <c r="J178" i="2"/>
  <c r="BE178" i="2" s="1"/>
  <c r="BI176" i="2"/>
  <c r="BH176" i="2"/>
  <c r="BG176" i="2"/>
  <c r="BF176" i="2"/>
  <c r="T176" i="2"/>
  <c r="R176" i="2"/>
  <c r="P176" i="2"/>
  <c r="BK176" i="2"/>
  <c r="J176" i="2"/>
  <c r="BE176" i="2"/>
  <c r="BI173" i="2"/>
  <c r="BH173" i="2"/>
  <c r="BG173" i="2"/>
  <c r="BF173" i="2"/>
  <c r="T173" i="2"/>
  <c r="R173" i="2"/>
  <c r="P173" i="2"/>
  <c r="BK173" i="2"/>
  <c r="J173" i="2"/>
  <c r="BE173" i="2" s="1"/>
  <c r="BI171" i="2"/>
  <c r="BH171" i="2"/>
  <c r="BG171" i="2"/>
  <c r="BF171" i="2"/>
  <c r="T171" i="2"/>
  <c r="R171" i="2"/>
  <c r="P171" i="2"/>
  <c r="BK171" i="2"/>
  <c r="J171" i="2"/>
  <c r="BE171" i="2"/>
  <c r="BI170" i="2"/>
  <c r="BH170" i="2"/>
  <c r="BG170" i="2"/>
  <c r="BF170" i="2"/>
  <c r="T170" i="2"/>
  <c r="R170" i="2"/>
  <c r="P170" i="2"/>
  <c r="BK170" i="2"/>
  <c r="J170" i="2"/>
  <c r="BE170" i="2" s="1"/>
  <c r="BI168" i="2"/>
  <c r="BH168" i="2"/>
  <c r="BG168" i="2"/>
  <c r="BF168" i="2"/>
  <c r="T168" i="2"/>
  <c r="R168" i="2"/>
  <c r="P168" i="2"/>
  <c r="BK168" i="2"/>
  <c r="J168" i="2"/>
  <c r="BE168" i="2"/>
  <c r="BI166" i="2"/>
  <c r="BH166" i="2"/>
  <c r="BG166" i="2"/>
  <c r="BF166" i="2"/>
  <c r="T166" i="2"/>
  <c r="R166" i="2"/>
  <c r="P166" i="2"/>
  <c r="BK166" i="2"/>
  <c r="J166" i="2"/>
  <c r="BE166" i="2" s="1"/>
  <c r="BI164" i="2"/>
  <c r="BH164" i="2"/>
  <c r="BG164" i="2"/>
  <c r="BF164" i="2"/>
  <c r="T164" i="2"/>
  <c r="R164" i="2"/>
  <c r="P164" i="2"/>
  <c r="BK164" i="2"/>
  <c r="J164" i="2"/>
  <c r="BE164" i="2"/>
  <c r="BI162" i="2"/>
  <c r="BH162" i="2"/>
  <c r="BG162" i="2"/>
  <c r="BF162" i="2"/>
  <c r="T162" i="2"/>
  <c r="R162" i="2"/>
  <c r="P162" i="2"/>
  <c r="BK162" i="2"/>
  <c r="J162" i="2"/>
  <c r="BE162" i="2" s="1"/>
  <c r="BI160" i="2"/>
  <c r="BH160" i="2"/>
  <c r="BG160" i="2"/>
  <c r="BF160" i="2"/>
  <c r="T160" i="2"/>
  <c r="R160" i="2"/>
  <c r="P160" i="2"/>
  <c r="BK160" i="2"/>
  <c r="J160" i="2"/>
  <c r="BE160" i="2"/>
  <c r="BI158" i="2"/>
  <c r="BH158" i="2"/>
  <c r="BG158" i="2"/>
  <c r="BF158" i="2"/>
  <c r="T158" i="2"/>
  <c r="R158" i="2"/>
  <c r="P158" i="2"/>
  <c r="BK158" i="2"/>
  <c r="J158" i="2"/>
  <c r="BE158" i="2" s="1"/>
  <c r="BI154" i="2"/>
  <c r="BH154" i="2"/>
  <c r="BG154" i="2"/>
  <c r="BF154" i="2"/>
  <c r="T154" i="2"/>
  <c r="R154" i="2"/>
  <c r="P154" i="2"/>
  <c r="BK154" i="2"/>
  <c r="J154" i="2"/>
  <c r="BE154" i="2"/>
  <c r="BI153" i="2"/>
  <c r="BH153" i="2"/>
  <c r="BG153" i="2"/>
  <c r="BF153" i="2"/>
  <c r="T153" i="2"/>
  <c r="R153" i="2"/>
  <c r="P153" i="2"/>
  <c r="BK153" i="2"/>
  <c r="J153" i="2"/>
  <c r="BE153" i="2" s="1"/>
  <c r="BI152" i="2"/>
  <c r="BH152" i="2"/>
  <c r="BG152" i="2"/>
  <c r="BF152" i="2"/>
  <c r="T152" i="2"/>
  <c r="R152" i="2"/>
  <c r="P152" i="2"/>
  <c r="BK152" i="2"/>
  <c r="J152" i="2"/>
  <c r="BE152" i="2"/>
  <c r="BI150" i="2"/>
  <c r="BH150" i="2"/>
  <c r="BG150" i="2"/>
  <c r="BF150" i="2"/>
  <c r="T150" i="2"/>
  <c r="R150" i="2"/>
  <c r="P150" i="2"/>
  <c r="BK150" i="2"/>
  <c r="J150" i="2"/>
  <c r="BE150" i="2" s="1"/>
  <c r="BI148" i="2"/>
  <c r="BH148" i="2"/>
  <c r="BG148" i="2"/>
  <c r="BF148" i="2"/>
  <c r="T148" i="2"/>
  <c r="R148" i="2"/>
  <c r="P148" i="2"/>
  <c r="BK148" i="2"/>
  <c r="J148" i="2"/>
  <c r="BE148" i="2"/>
  <c r="BI147" i="2"/>
  <c r="BH147" i="2"/>
  <c r="BG147" i="2"/>
  <c r="BF147" i="2"/>
  <c r="T147" i="2"/>
  <c r="R147" i="2"/>
  <c r="P147" i="2"/>
  <c r="BK147" i="2"/>
  <c r="J147" i="2"/>
  <c r="BE147" i="2" s="1"/>
  <c r="BI146" i="2"/>
  <c r="BH146" i="2"/>
  <c r="BG146" i="2"/>
  <c r="BF146" i="2"/>
  <c r="T146" i="2"/>
  <c r="R146" i="2"/>
  <c r="P146" i="2"/>
  <c r="BK146" i="2"/>
  <c r="J146" i="2"/>
  <c r="BE146" i="2"/>
  <c r="BI144" i="2"/>
  <c r="BH144" i="2"/>
  <c r="BG144" i="2"/>
  <c r="BF144" i="2"/>
  <c r="T144" i="2"/>
  <c r="R144" i="2"/>
  <c r="P144" i="2"/>
  <c r="BK144" i="2"/>
  <c r="J144" i="2"/>
  <c r="BE144" i="2" s="1"/>
  <c r="BI142" i="2"/>
  <c r="BH142" i="2"/>
  <c r="BG142" i="2"/>
  <c r="BF142" i="2"/>
  <c r="T142" i="2"/>
  <c r="R142" i="2"/>
  <c r="R128" i="2" s="1"/>
  <c r="P142" i="2"/>
  <c r="BK142" i="2"/>
  <c r="J142" i="2"/>
  <c r="BE142" i="2"/>
  <c r="BI140" i="2"/>
  <c r="BH140" i="2"/>
  <c r="BG140" i="2"/>
  <c r="BF140" i="2"/>
  <c r="T140" i="2"/>
  <c r="R140" i="2"/>
  <c r="P140" i="2"/>
  <c r="BK140" i="2"/>
  <c r="J140" i="2"/>
  <c r="BE140" i="2" s="1"/>
  <c r="BI138" i="2"/>
  <c r="BH138" i="2"/>
  <c r="BG138" i="2"/>
  <c r="BF138" i="2"/>
  <c r="T138" i="2"/>
  <c r="R138" i="2"/>
  <c r="P138" i="2"/>
  <c r="BK138" i="2"/>
  <c r="J138" i="2"/>
  <c r="BE138" i="2"/>
  <c r="BI136" i="2"/>
  <c r="BH136" i="2"/>
  <c r="BG136" i="2"/>
  <c r="BF136" i="2"/>
  <c r="F32" i="2" s="1"/>
  <c r="BA95" i="1" s="1"/>
  <c r="BA94" i="1" s="1"/>
  <c r="T136" i="2"/>
  <c r="R136" i="2"/>
  <c r="P136" i="2"/>
  <c r="BK136" i="2"/>
  <c r="J136" i="2"/>
  <c r="BE136" i="2" s="1"/>
  <c r="J31" i="2" s="1"/>
  <c r="AV95" i="1" s="1"/>
  <c r="BI134" i="2"/>
  <c r="BH134" i="2"/>
  <c r="BG134" i="2"/>
  <c r="F33" i="2" s="1"/>
  <c r="BB95" i="1" s="1"/>
  <c r="BB94" i="1" s="1"/>
  <c r="BF134" i="2"/>
  <c r="T134" i="2"/>
  <c r="R134" i="2"/>
  <c r="P134" i="2"/>
  <c r="P128" i="2" s="1"/>
  <c r="P127" i="2" s="1"/>
  <c r="BK134" i="2"/>
  <c r="J134" i="2"/>
  <c r="BE134" i="2"/>
  <c r="BI132" i="2"/>
  <c r="BH132" i="2"/>
  <c r="BG132" i="2"/>
  <c r="BF132" i="2"/>
  <c r="T132" i="2"/>
  <c r="R132" i="2"/>
  <c r="P132" i="2"/>
  <c r="BK132" i="2"/>
  <c r="J132" i="2"/>
  <c r="BE132" i="2" s="1"/>
  <c r="BI130" i="2"/>
  <c r="BH130" i="2"/>
  <c r="BG130" i="2"/>
  <c r="BF130" i="2"/>
  <c r="T130" i="2"/>
  <c r="R130" i="2"/>
  <c r="P130" i="2"/>
  <c r="BK130" i="2"/>
  <c r="J130" i="2"/>
  <c r="BE130" i="2"/>
  <c r="BI129" i="2"/>
  <c r="BH129" i="2"/>
  <c r="F34" i="2"/>
  <c r="BC95" i="1" s="1"/>
  <c r="BC94" i="1" s="1"/>
  <c r="AY94" i="1" s="1"/>
  <c r="BG129" i="2"/>
  <c r="BF129" i="2"/>
  <c r="J32" i="2" s="1"/>
  <c r="AW95" i="1" s="1"/>
  <c r="T129" i="2"/>
  <c r="T128" i="2"/>
  <c r="R129" i="2"/>
  <c r="P129" i="2"/>
  <c r="BK129" i="2"/>
  <c r="BK128" i="2" s="1"/>
  <c r="J129" i="2"/>
  <c r="BE129" i="2" s="1"/>
  <c r="J123" i="2"/>
  <c r="J122" i="2"/>
  <c r="F122" i="2"/>
  <c r="F120" i="2"/>
  <c r="E118" i="2"/>
  <c r="J90" i="2"/>
  <c r="J89" i="2"/>
  <c r="F89" i="2"/>
  <c r="F87" i="2"/>
  <c r="E85" i="2"/>
  <c r="J16" i="2"/>
  <c r="E16" i="2"/>
  <c r="F123" i="2" s="1"/>
  <c r="F90" i="2"/>
  <c r="J15" i="2"/>
  <c r="J10" i="2"/>
  <c r="J120" i="2" s="1"/>
  <c r="J87" i="2"/>
  <c r="AS94" i="1"/>
  <c r="L90" i="1"/>
  <c r="AM90" i="1"/>
  <c r="AM89" i="1"/>
  <c r="L89" i="1"/>
  <c r="AM87" i="1"/>
  <c r="L87" i="1"/>
  <c r="L85" i="1"/>
  <c r="L84" i="1"/>
  <c r="AT95" i="1" l="1"/>
  <c r="J128" i="2"/>
  <c r="J96" i="2" s="1"/>
  <c r="P126" i="2"/>
  <c r="AU95" i="1" s="1"/>
  <c r="AU94" i="1" s="1"/>
  <c r="W31" i="1"/>
  <c r="AX94" i="1"/>
  <c r="W30" i="1"/>
  <c r="AW94" i="1"/>
  <c r="AK30" i="1" s="1"/>
  <c r="BK292" i="2"/>
  <c r="J292" i="2" s="1"/>
  <c r="J106" i="2" s="1"/>
  <c r="J293" i="2"/>
  <c r="J107" i="2" s="1"/>
  <c r="R224" i="2"/>
  <c r="F31" i="2"/>
  <c r="AZ95" i="1" s="1"/>
  <c r="AZ94" i="1" s="1"/>
  <c r="F35" i="2"/>
  <c r="BD95" i="1" s="1"/>
  <c r="BD94" i="1" s="1"/>
  <c r="W33" i="1" s="1"/>
  <c r="BK203" i="2"/>
  <c r="J203" i="2" s="1"/>
  <c r="J99" i="2" s="1"/>
  <c r="BK224" i="2"/>
  <c r="J224" i="2" s="1"/>
  <c r="J101" i="2" s="1"/>
  <c r="R267" i="2"/>
  <c r="BK288" i="2"/>
  <c r="J288" i="2" s="1"/>
  <c r="J104" i="2" s="1"/>
  <c r="R203" i="2"/>
  <c r="R127" i="2" s="1"/>
  <c r="R126" i="2" s="1"/>
  <c r="R293" i="2"/>
  <c r="R292" i="2" s="1"/>
  <c r="W32" i="1"/>
  <c r="BK196" i="2"/>
  <c r="J196" i="2" s="1"/>
  <c r="J98" i="2" s="1"/>
  <c r="T211" i="2"/>
  <c r="T127" i="2" s="1"/>
  <c r="T126" i="2" s="1"/>
  <c r="BK267" i="2"/>
  <c r="J267" i="2" s="1"/>
  <c r="J102" i="2" s="1"/>
  <c r="BK283" i="2"/>
  <c r="J283" i="2" s="1"/>
  <c r="J103" i="2" s="1"/>
  <c r="W29" i="1" l="1"/>
  <c r="AV94" i="1"/>
  <c r="BK127" i="2"/>
  <c r="J127" i="2" l="1"/>
  <c r="J95" i="2" s="1"/>
  <c r="BK126" i="2"/>
  <c r="J126" i="2" s="1"/>
  <c r="AT94" i="1"/>
  <c r="AK29" i="1"/>
  <c r="J94" i="2" l="1"/>
  <c r="J28" i="2"/>
  <c r="AG95" i="1" l="1"/>
  <c r="J37" i="2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<sst xmlns="http://schemas.openxmlformats.org/spreadsheetml/2006/main" count="2389" uniqueCount="626">
  <si>
    <t>Export Komplet</t>
  </si>
  <si>
    <t/>
  </si>
  <si>
    <t>2.0</t>
  </si>
  <si>
    <t>ZAMOK</t>
  </si>
  <si>
    <t>False</t>
  </si>
  <si>
    <t>{fb665042-9c22-4726-8799-eafd77eb9842}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</si>
  <si>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</si>
  <si>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</si>
  <si>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</si>
  <si>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</si>
  <si>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</si>
  <si>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</si>
  <si>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</si>
  <si>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</si>
  <si>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Kan_19_68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</si>
  <si>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</si>
  <si>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</si>
  <si>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Hodonín, oprava kanalizace na ulici J.Suka</t>
  </si>
  <si>
    <t>KSO:</t>
  </si>
  <si>
    <t>827 21 13</t>
  </si>
  <si>
    <t>CC-CZ:</t>
  </si>
  <si>
    <t>22231</t>
  </si>
  <si>
    <t>Místo:</t>
  </si>
  <si>
    <t>Bažantnice, J.Suka</t>
  </si>
  <si>
    <t>Datum:</t>
  </si>
  <si>
    <t>10. 12. 2019</t>
  </si>
  <si>
    <t>Zadavatel:</t>
  </si>
  <si>
    <t>IČ:</t>
  </si>
  <si>
    <t>00284891</t>
  </si>
  <si>
    <t>Město Hodonín</t>
  </si>
  <si>
    <t>DIČ:</t>
  </si>
  <si>
    <t>Uchazeč:</t>
  </si>
  <si>
    <t>Vyplň údaj</t>
  </si>
  <si>
    <t>Projektant:</t>
  </si>
  <si>
    <t>18177018</t>
  </si>
  <si>
    <t>Ing. Karel Vaštík</t>
  </si>
  <si>
    <t>CZ6110220842</t>
  </si>
  <si>
    <t>True</t>
  </si>
  <si>
    <t>Zpracovatel:</t>
  </si>
  <si>
    <t>Ing. Karel Vaštík, Lideřovská 14, 696 61 Vnorovy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</si>
  <si>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</si>
  <si>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</si>
  <si>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</si>
  <si>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</si>
  <si>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</si>
  <si>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</si>
  <si>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</si>
  <si>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</si>
  <si>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</si>
  <si>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</si>
  <si>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</si>
  <si>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</si>
  <si>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</si>
  <si>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</si>
  <si>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</si>
  <si>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</si>
  <si>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</si>
  <si>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</si>
  <si>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</si>
  <si>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</si>
  <si>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</si>
  <si>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</si>
  <si>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</si>
  <si>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</si>
  <si>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</si>
  <si>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</si>
  <si>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</si>
  <si>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</si>
  <si>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</si>
  <si>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</si>
  <si>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</si>
  <si>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</si>
  <si>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</si>
  <si>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</si>
  <si>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</si>
  <si>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</si>
  <si>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</si>
  <si>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</si>
  <si>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</si>
  <si>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</si>
  <si>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</si>
  <si>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</si>
  <si>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</si>
  <si>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</si>
  <si>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</si>
  <si>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</si>
  <si>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</si>
  <si>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</si>
  <si>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Dlažba</t>
  </si>
  <si>
    <t>Dlažba v trase potrubí</t>
  </si>
  <si>
    <t>m2</t>
  </si>
  <si>
    <t>77,6</t>
  </si>
  <si>
    <t>3</t>
  </si>
  <si>
    <t>2</t>
  </si>
  <si>
    <t>Potr</t>
  </si>
  <si>
    <t>Délka potrubí</t>
  </si>
  <si>
    <t>m</t>
  </si>
  <si>
    <t>90,4</t>
  </si>
  <si>
    <t>KRYCÍ LIST SOUPISU PRACÍ</t>
  </si>
  <si>
    <t>Výkop</t>
  </si>
  <si>
    <t>Hloubení rýhy pro potrubí</t>
  </si>
  <si>
    <t>m3</t>
  </si>
  <si>
    <t>238,987</t>
  </si>
  <si>
    <t>Pažení</t>
  </si>
  <si>
    <t>Pažení rýhy</t>
  </si>
  <si>
    <t>85,511</t>
  </si>
  <si>
    <t>Vytl_kub</t>
  </si>
  <si>
    <t>Vytlačená kubatura</t>
  </si>
  <si>
    <t>95,85</t>
  </si>
  <si>
    <t>Zásyp</t>
  </si>
  <si>
    <t>Zásyp rýhy</t>
  </si>
  <si>
    <t>143,137</t>
  </si>
  <si>
    <t>Obsyp</t>
  </si>
  <si>
    <t>Obsyp potrubí</t>
  </si>
  <si>
    <t>42,876</t>
  </si>
  <si>
    <t>Zatravnění</t>
  </si>
  <si>
    <t>Zatravnění v trase</t>
  </si>
  <si>
    <t>210</t>
  </si>
  <si>
    <t>Bour_potr</t>
  </si>
  <si>
    <t>Bourání potrubí a šachet</t>
  </si>
  <si>
    <t>17,019</t>
  </si>
  <si>
    <t>Lože</t>
  </si>
  <si>
    <t>Lože pod potrubí</t>
  </si>
  <si>
    <t>19,836</t>
  </si>
  <si>
    <t>Potr_150</t>
  </si>
  <si>
    <t>Potrubí DN 150 (přepojení přípojek)</t>
  </si>
  <si>
    <t>13</t>
  </si>
  <si>
    <t>Odbočky</t>
  </si>
  <si>
    <t>Počet odboček pro přípojky</t>
  </si>
  <si>
    <t>kus</t>
  </si>
  <si>
    <t>8</t>
  </si>
  <si>
    <t>Výš_šach</t>
  </si>
  <si>
    <t>Úhrnná výška šachet</t>
  </si>
  <si>
    <t>14,08</t>
  </si>
  <si>
    <t>Výkop_100</t>
  </si>
  <si>
    <t>Hloubení rýhy do 100 m3</t>
  </si>
  <si>
    <t>26,37</t>
  </si>
  <si>
    <t>Asfalt</t>
  </si>
  <si>
    <t>Asfaltový povrch v trase</t>
  </si>
  <si>
    <t>26,5</t>
  </si>
  <si>
    <t>Obruby</t>
  </si>
  <si>
    <t>Obruby chodníkové</t>
  </si>
  <si>
    <t>71</t>
  </si>
  <si>
    <t>Poč_šach</t>
  </si>
  <si>
    <t>Počet šachet</t>
  </si>
  <si>
    <t>5</t>
  </si>
  <si>
    <t>Dlaž_opr</t>
  </si>
  <si>
    <t>Oprava dlažby na příjezdové komunikaci</t>
  </si>
  <si>
    <t>28,9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</si>
  <si>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</si>
  <si>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</si>
  <si>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</si>
  <si>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</si>
  <si>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</si>
  <si>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</si>
  <si>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</si>
  <si>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</si>
  <si>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</si>
  <si>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</si>
  <si>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</si>
  <si>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</si>
  <si>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</si>
  <si>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</si>
  <si>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</si>
  <si>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</si>
  <si>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</si>
  <si>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</si>
  <si>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</si>
  <si>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</si>
  <si>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</si>
  <si>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</si>
  <si>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</si>
  <si>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</si>
  <si>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</si>
  <si>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</si>
  <si>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</si>
  <si>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</si>
  <si>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</si>
  <si>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</si>
  <si>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</si>
  <si>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</si>
  <si>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</si>
  <si>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</si>
  <si>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</si>
  <si>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</si>
  <si>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</si>
  <si>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111201101</t>
  </si>
  <si>
    <t>Odstranění křovin a stromů průměru kmene do 100 mm i s kořeny z celkové plochy do 1000 m2</t>
  </si>
  <si>
    <t>4</t>
  </si>
  <si>
    <t>-300700764</t>
  </si>
  <si>
    <t>113106021</t>
  </si>
  <si>
    <t>Rozebrání dlažeb při překopech komunikací pro pěší z betonových dlaždic ručně</t>
  </si>
  <si>
    <t>1102179610</t>
  </si>
  <si>
    <t>VV</t>
  </si>
  <si>
    <t>Dlažba+Dlaž_opr</t>
  </si>
  <si>
    <t>113107031</t>
  </si>
  <si>
    <t>Odstranění podkladu z betonu prostého tl 150 mm při překopech ručně</t>
  </si>
  <si>
    <t>-590347799</t>
  </si>
  <si>
    <t>113107041</t>
  </si>
  <si>
    <t>Odstranění podkladu živičných tl 50 mm při překopech ručně</t>
  </si>
  <si>
    <t>-1975713532</t>
  </si>
  <si>
    <t>113202111</t>
  </si>
  <si>
    <t>Vytrhání obrub krajníků obrubníků stojatých</t>
  </si>
  <si>
    <t>-1460786328</t>
  </si>
  <si>
    <t>6</t>
  </si>
  <si>
    <t>115001102</t>
  </si>
  <si>
    <t>Převedení vody potrubím DN do 150</t>
  </si>
  <si>
    <t>-1464989237</t>
  </si>
  <si>
    <t>Potr+3</t>
  </si>
  <si>
    <t>7</t>
  </si>
  <si>
    <t>115101201</t>
  </si>
  <si>
    <t>Čerpání vody na dopravní výšku do 10 m průměrný přítok do 500 l/min</t>
  </si>
  <si>
    <t>hod</t>
  </si>
  <si>
    <t>-1553842037</t>
  </si>
  <si>
    <t>20*8</t>
  </si>
  <si>
    <t>119001401</t>
  </si>
  <si>
    <t>Dočasné zajištění potrubí ocelového nebo litinového DN do 200 mm</t>
  </si>
  <si>
    <t>-907512293</t>
  </si>
  <si>
    <t>9</t>
  </si>
  <si>
    <t>119001421</t>
  </si>
  <si>
    <t>Dočasné zajištění kabelů a kabelových tratí ze 3 volně ložených kabelů</t>
  </si>
  <si>
    <t>887282741</t>
  </si>
  <si>
    <t>6*1</t>
  </si>
  <si>
    <t>10</t>
  </si>
  <si>
    <t>119002121</t>
  </si>
  <si>
    <t>Přechodová lávka délky do 2 m včetně zábradlí pro zabezpečení výkopu zřízení</t>
  </si>
  <si>
    <t>-1464664518</t>
  </si>
  <si>
    <t>11</t>
  </si>
  <si>
    <t>119002122</t>
  </si>
  <si>
    <t>Přechodová lávka délky do 2 m včetně zábradlí pro zabezpečení výkopu odstranění</t>
  </si>
  <si>
    <t>-1096628922</t>
  </si>
  <si>
    <t>12</t>
  </si>
  <si>
    <t>119003131</t>
  </si>
  <si>
    <t>Výstražná páska pro zabezpečení výkopu zřízení</t>
  </si>
  <si>
    <t>955043533</t>
  </si>
  <si>
    <t>30</t>
  </si>
  <si>
    <t>119003132</t>
  </si>
  <si>
    <t>Výstražná páska pro zabezpečení výkopu odstranění</t>
  </si>
  <si>
    <t>-1632134250</t>
  </si>
  <si>
    <t>14</t>
  </si>
  <si>
    <t>119003211</t>
  </si>
  <si>
    <t>Mobilní plotová zábrana s reflexním pásem výšky do 1,5 m pro zabezpečení výkopu zřízení</t>
  </si>
  <si>
    <t>1392627452</t>
  </si>
  <si>
    <t>119003212</t>
  </si>
  <si>
    <t>Mobilní plotová zábrana s reflexním pásem výšky do 1,5 m pro zabezpečení výkopu odstranění</t>
  </si>
  <si>
    <t>565150333</t>
  </si>
  <si>
    <t>16</t>
  </si>
  <si>
    <t>130001101</t>
  </si>
  <si>
    <t>Příplatek za ztížení vykopávky v blízkosti podzemního vedení</t>
  </si>
  <si>
    <t>1280684596</t>
  </si>
  <si>
    <t>6*1,6*0,9 "kabely"</t>
  </si>
  <si>
    <t>1*0,9*1,6*0,9 "plynovod"</t>
  </si>
  <si>
    <t>Součet</t>
  </si>
  <si>
    <t>17</t>
  </si>
  <si>
    <t>131203101</t>
  </si>
  <si>
    <t>Hloubení jam ručním nebo pneum nářadím v soudržných horninách tř. 3</t>
  </si>
  <si>
    <t>-1200663040</t>
  </si>
  <si>
    <t>6*1,0*1,0*1,2 "sondy na křižujícím vedení"</t>
  </si>
  <si>
    <t>18</t>
  </si>
  <si>
    <t>132201202</t>
  </si>
  <si>
    <t>Hloubení rýh š do 2000 mm v hornině tř. 3 objemu do 1000 m3</t>
  </si>
  <si>
    <t>-1880914693</t>
  </si>
  <si>
    <t>19</t>
  </si>
  <si>
    <t>132201209</t>
  </si>
  <si>
    <t>Příplatek za lepivost k hloubení rýh š do 2000 mm v hornině tř. 3</t>
  </si>
  <si>
    <t>-695727044</t>
  </si>
  <si>
    <t>Výkop*0,5</t>
  </si>
  <si>
    <t>20</t>
  </si>
  <si>
    <t>151811131</t>
  </si>
  <si>
    <t>Osazení pažicího boxu hl výkopu do 4 m š do 1,2 m</t>
  </si>
  <si>
    <t>-158546606</t>
  </si>
  <si>
    <t>151811231</t>
  </si>
  <si>
    <t>Odstranění pažicího boxu hl výkopu do 4 m š do 1,2 m</t>
  </si>
  <si>
    <t>-1982288275</t>
  </si>
  <si>
    <t>22</t>
  </si>
  <si>
    <t>161101101</t>
  </si>
  <si>
    <t>Svislé přemístění výkopku z horniny tř. 1 až 4 hl výkopu do 2,5 m</t>
  </si>
  <si>
    <t>254228470</t>
  </si>
  <si>
    <t>Výkop*0,5+Výkop_100</t>
  </si>
  <si>
    <t>23</t>
  </si>
  <si>
    <t>162301501</t>
  </si>
  <si>
    <t>Vodorovné přemístění křovin do 5 km D kmene do 100 mm</t>
  </si>
  <si>
    <t>-1672882016</t>
  </si>
  <si>
    <t>24</t>
  </si>
  <si>
    <t>162701105</t>
  </si>
  <si>
    <t>Vodorovné přemístění do 10000 m výkopku/sypaniny z horniny tř. 1 až 4</t>
  </si>
  <si>
    <t>-2005221845</t>
  </si>
  <si>
    <t>25</t>
  </si>
  <si>
    <t>162701109</t>
  </si>
  <si>
    <t>Příplatek k vodorovnému přemístění výkopku/sypaniny z horniny tř. 1 až 4 ZKD 1000 m přes 10000 m</t>
  </si>
  <si>
    <t>1241577345</t>
  </si>
  <si>
    <t>95,85*3 'Přepočtené koeficientem množství</t>
  </si>
  <si>
    <t>26</t>
  </si>
  <si>
    <t>171201201</t>
  </si>
  <si>
    <t>Uložení sypaniny na skládky</t>
  </si>
  <si>
    <t>822820191</t>
  </si>
  <si>
    <t>27</t>
  </si>
  <si>
    <t>171201211</t>
  </si>
  <si>
    <t>Poplatek za uložení stavebního odpadu - zeminy a kameniva na skládce</t>
  </si>
  <si>
    <t>t</t>
  </si>
  <si>
    <t>661242323</t>
  </si>
  <si>
    <t>95,85*2 'Přepočtené koeficientem množství</t>
  </si>
  <si>
    <t>28</t>
  </si>
  <si>
    <t>174101101</t>
  </si>
  <si>
    <t>Zásyp jam, šachet rýh nebo kolem objektů sypaninou se zhutněním</t>
  </si>
  <si>
    <t>1951141806</t>
  </si>
  <si>
    <t>29</t>
  </si>
  <si>
    <t>M</t>
  </si>
  <si>
    <t>58331202</t>
  </si>
  <si>
    <t>štěrkodrť netříděná do 100mm amfibolit</t>
  </si>
  <si>
    <t>-214031789</t>
  </si>
  <si>
    <t>175111101</t>
  </si>
  <si>
    <t>Obsypání potrubí ručně sypaninou bez prohození sítem, uloženou do 3 m</t>
  </si>
  <si>
    <t>1503190742</t>
  </si>
  <si>
    <t>31</t>
  </si>
  <si>
    <t>58331200</t>
  </si>
  <si>
    <t>štěrkopísek netříděný zásypový</t>
  </si>
  <si>
    <t>-1829397297</t>
  </si>
  <si>
    <t>32</t>
  </si>
  <si>
    <t>181411131</t>
  </si>
  <si>
    <t>Založení parkového trávníku výsevem plochy do 1000 m2 v rovině a ve svahu do 1:5</t>
  </si>
  <si>
    <t>2035003798</t>
  </si>
  <si>
    <t>33</t>
  </si>
  <si>
    <t>00572410</t>
  </si>
  <si>
    <t>osivo směs travní parková</t>
  </si>
  <si>
    <t>kg</t>
  </si>
  <si>
    <t>-900848726</t>
  </si>
  <si>
    <t>210*0,025 'Přepočtené koeficientem množství</t>
  </si>
  <si>
    <t>34</t>
  </si>
  <si>
    <t>R2</t>
  </si>
  <si>
    <t>Uložení obnažených kabelů do chrániček (plast, beton)</t>
  </si>
  <si>
    <t>-1220975006</t>
  </si>
  <si>
    <t>Zakládání</t>
  </si>
  <si>
    <t>35</t>
  </si>
  <si>
    <t>212752212</t>
  </si>
  <si>
    <t>Trativod z drenážních trubek plastových flexibilních D do 100 mm včetně lože otevřený výkop</t>
  </si>
  <si>
    <t>-1685609645</t>
  </si>
  <si>
    <t>Svislé a kompletní konstrukce</t>
  </si>
  <si>
    <t>36</t>
  </si>
  <si>
    <t>358315114</t>
  </si>
  <si>
    <t>Bourání stoky kompletní nebo vybourání otvorů z prostého betonu plochy do 4 m2</t>
  </si>
  <si>
    <t>-1205682850</t>
  </si>
  <si>
    <t>37</t>
  </si>
  <si>
    <t>359901111</t>
  </si>
  <si>
    <t>Vyčištění stok</t>
  </si>
  <si>
    <t>31990466</t>
  </si>
  <si>
    <t>38</t>
  </si>
  <si>
    <t>359901211</t>
  </si>
  <si>
    <t>Monitoring stoky jakékoli výšky na nové kanalizaci</t>
  </si>
  <si>
    <t>-486028870</t>
  </si>
  <si>
    <t>Vodorovné konstrukce</t>
  </si>
  <si>
    <t>39</t>
  </si>
  <si>
    <t>451573111</t>
  </si>
  <si>
    <t>Lože pod potrubí otevřený výkop ze štěrkopísku</t>
  </si>
  <si>
    <t>1421585315</t>
  </si>
  <si>
    <t>40</t>
  </si>
  <si>
    <t>452112111</t>
  </si>
  <si>
    <t>Osazení betonových prstenců nebo rámů v do 100 mm</t>
  </si>
  <si>
    <t>1663374560</t>
  </si>
  <si>
    <t>41</t>
  </si>
  <si>
    <t>59224185</t>
  </si>
  <si>
    <t>prstenec šachtový vyrovnávací betonový 625x120x60mm</t>
  </si>
  <si>
    <t>-1293860832</t>
  </si>
  <si>
    <t>42</t>
  </si>
  <si>
    <t>59224176</t>
  </si>
  <si>
    <t>prstenec šachtový vyrovnávací betonový 625x120x80mm</t>
  </si>
  <si>
    <t>1092242085</t>
  </si>
  <si>
    <t>43</t>
  </si>
  <si>
    <t>59224187</t>
  </si>
  <si>
    <t>prstenec šachtový vyrovnávací betonový 625x120x100mm</t>
  </si>
  <si>
    <t>-594440709</t>
  </si>
  <si>
    <t>44</t>
  </si>
  <si>
    <t>59224188</t>
  </si>
  <si>
    <t>prstenec šachtový vyrovnávací betonový 625x120x120mm</t>
  </si>
  <si>
    <t>530843721</t>
  </si>
  <si>
    <t>Komunikace pozemní</t>
  </si>
  <si>
    <t>45</t>
  </si>
  <si>
    <t>564831111</t>
  </si>
  <si>
    <t>Podklad ze štěrkodrtě ŠD tl 100 mm</t>
  </si>
  <si>
    <t>-1491448947</t>
  </si>
  <si>
    <t>46</t>
  </si>
  <si>
    <t>567921111</t>
  </si>
  <si>
    <t>Podklad z mezerovitého betonu MCB tl 120 mm</t>
  </si>
  <si>
    <t>1750358498</t>
  </si>
  <si>
    <t>47</t>
  </si>
  <si>
    <t>573211109</t>
  </si>
  <si>
    <t>Postřik živičný spojovací z asfaltu v množství 0,50 kg/m2</t>
  </si>
  <si>
    <t>-1981154929</t>
  </si>
  <si>
    <t>48</t>
  </si>
  <si>
    <t>578142115</t>
  </si>
  <si>
    <t>Litý asfalt MA 8 (LAJ) tl 40 mm š do 3 m z nemodifikovaného asfaltu</t>
  </si>
  <si>
    <t>1504101863</t>
  </si>
  <si>
    <t>49</t>
  </si>
  <si>
    <t>596811120</t>
  </si>
  <si>
    <t>Kladení betonové dlažby komunikací pro pěší do lože z kameniva vel do 0,09 m2 plochy do 50 m2</t>
  </si>
  <si>
    <t>-1442255694</t>
  </si>
  <si>
    <t>50</t>
  </si>
  <si>
    <t>59248005</t>
  </si>
  <si>
    <t>dlažba plošná betonová chodníková 300x300x50mm přírodní</t>
  </si>
  <si>
    <t>-949369690</t>
  </si>
  <si>
    <t>(Dlažba+Dlaž_opr)*0,5</t>
  </si>
  <si>
    <t>Trubní vedení</t>
  </si>
  <si>
    <t>51</t>
  </si>
  <si>
    <t>871310310</t>
  </si>
  <si>
    <t>Montáž kanalizačního potrubí hladkého plnostěnného SN 10 z polypropylenu DN 150</t>
  </si>
  <si>
    <t>-2020919710</t>
  </si>
  <si>
    <t>52</t>
  </si>
  <si>
    <t>28617003</t>
  </si>
  <si>
    <t>trubka kanalizační PP plnostěnná třívrstvá DN 150x1000 mm SN 10</t>
  </si>
  <si>
    <t>385129782</t>
  </si>
  <si>
    <t>53</t>
  </si>
  <si>
    <t>871370330</t>
  </si>
  <si>
    <t>Montáž kanalizačního potrubí hladkého plnostěnného SN 16 z polypropylenu DN 300</t>
  </si>
  <si>
    <t>-1513969913</t>
  </si>
  <si>
    <t>54</t>
  </si>
  <si>
    <t>28617022</t>
  </si>
  <si>
    <t>trubka kanalizační PP plnostěnná třívrstvá DN 300x6000 mm SN 10</t>
  </si>
  <si>
    <t>33417397</t>
  </si>
  <si>
    <t>55</t>
  </si>
  <si>
    <t>871370410</t>
  </si>
  <si>
    <t>Montáž kanalizačního potrubí korugovaného SN 10 z polypropylenu DN 300</t>
  </si>
  <si>
    <t>-2001043843</t>
  </si>
  <si>
    <t>56</t>
  </si>
  <si>
    <t>28617046</t>
  </si>
  <si>
    <t>trubka kanalizační PP korugovaná DN 300x6000 mm SN 10</t>
  </si>
  <si>
    <t>1570706334</t>
  </si>
  <si>
    <t>57</t>
  </si>
  <si>
    <t>871395811</t>
  </si>
  <si>
    <t>Bourání stávajícího potrubí z PVC nebo PP DN přes 250 do 400</t>
  </si>
  <si>
    <t>418761956</t>
  </si>
  <si>
    <t>58</t>
  </si>
  <si>
    <t>877310310</t>
  </si>
  <si>
    <t>Montáž kolen na kanalizačním potrubí z PP trub hladkých plnostěnných DN 150</t>
  </si>
  <si>
    <t>-1986532582</t>
  </si>
  <si>
    <t>59</t>
  </si>
  <si>
    <t>28617173</t>
  </si>
  <si>
    <t>koleno kanalizační PP SN 16 30 ° DN 200</t>
  </si>
  <si>
    <t>-1482527874</t>
  </si>
  <si>
    <t>60</t>
  </si>
  <si>
    <t>877370320</t>
  </si>
  <si>
    <t>Montáž odboček na kanalizačním potrubí z PP trub hladkých plnostěnných DN 300</t>
  </si>
  <si>
    <t>1597590174</t>
  </si>
  <si>
    <t>Odbočky-1</t>
  </si>
  <si>
    <t>61</t>
  </si>
  <si>
    <t>28617214</t>
  </si>
  <si>
    <t>odbočka kanalizační PP SN 16 45° DN 300/DN150</t>
  </si>
  <si>
    <t>-1755271879</t>
  </si>
  <si>
    <t>62</t>
  </si>
  <si>
    <t>877370330</t>
  </si>
  <si>
    <t>Montáž spojek na kanalizačním potrubí z PP trub hladkých plnostěnných DN 300</t>
  </si>
  <si>
    <t>1301424013</t>
  </si>
  <si>
    <t>63</t>
  </si>
  <si>
    <t>28617238</t>
  </si>
  <si>
    <t>spojka přesuvná kanalizační PP DN 300</t>
  </si>
  <si>
    <t>-225842936</t>
  </si>
  <si>
    <t>64</t>
  </si>
  <si>
    <t>877370420</t>
  </si>
  <si>
    <t>Montáž odboček na kanalizačním potrubí z PP trub korugovaných DN 300</t>
  </si>
  <si>
    <t>-1401199999</t>
  </si>
  <si>
    <t>65</t>
  </si>
  <si>
    <t>28617362</t>
  </si>
  <si>
    <t>odbočka kanalizace PP korugované DN 300/160, pro KG 45°</t>
  </si>
  <si>
    <t>-94340741</t>
  </si>
  <si>
    <t>66</t>
  </si>
  <si>
    <t>877370430</t>
  </si>
  <si>
    <t>Montáž spojek na kanalizačním potrubí z PP trub korugovaných DN 300</t>
  </si>
  <si>
    <t>-933539233</t>
  </si>
  <si>
    <t>67</t>
  </si>
  <si>
    <t>28617423</t>
  </si>
  <si>
    <t>spojka přesuvná kanalizace PP korugované DN 300</t>
  </si>
  <si>
    <t>-1542868216</t>
  </si>
  <si>
    <t>68</t>
  </si>
  <si>
    <t>890211811</t>
  </si>
  <si>
    <t>Bourání šachet z prostého betonu ručně obestavěného prostoru do 1,5 m3</t>
  </si>
  <si>
    <t>-1066723443</t>
  </si>
  <si>
    <t>Výš_šach*(0,65*0,65-0,5*0,5)*3,14+5*0,65*0,65*0,2 "šachty"</t>
  </si>
  <si>
    <t>69</t>
  </si>
  <si>
    <t>894411311</t>
  </si>
  <si>
    <t>Osazení betonových nebo železobetonových dílců pro šachty skruží rovných</t>
  </si>
  <si>
    <t>-374816355</t>
  </si>
  <si>
    <t>70</t>
  </si>
  <si>
    <t>59224050</t>
  </si>
  <si>
    <t>skruž pro kanalizační šachty se zabudovanými stupadly 100 x 25 x 12 cm</t>
  </si>
  <si>
    <t>-1904746841</t>
  </si>
  <si>
    <t>59224051</t>
  </si>
  <si>
    <t>skruž pro kanalizační šachty se zabudovanými stupadly 100 x 50 x 12 cm</t>
  </si>
  <si>
    <t>-1341785599</t>
  </si>
  <si>
    <t>72</t>
  </si>
  <si>
    <t>59224052</t>
  </si>
  <si>
    <t>skruž pro kanalizační šachty se zabudovanými stupadly 100 x 100 x 12 cm</t>
  </si>
  <si>
    <t>337043166</t>
  </si>
  <si>
    <t>73</t>
  </si>
  <si>
    <t>894412411</t>
  </si>
  <si>
    <t>Osazení betonových nebo železobetonových dílců pro šachty skruží přechodových</t>
  </si>
  <si>
    <t>171809425</t>
  </si>
  <si>
    <t>74</t>
  </si>
  <si>
    <t>59224312</t>
  </si>
  <si>
    <t>kónus šachetní betonový kapsové plastové stupadlo 100x62,5x58 cm</t>
  </si>
  <si>
    <t>-1879948237</t>
  </si>
  <si>
    <t>75</t>
  </si>
  <si>
    <t>894414111</t>
  </si>
  <si>
    <t>Osazení betonových nebo železobetonových dílců pro šachty skruží základových (dno)</t>
  </si>
  <si>
    <t>2000923747</t>
  </si>
  <si>
    <t>76</t>
  </si>
  <si>
    <t>59224337</t>
  </si>
  <si>
    <t>dno betonové šachty kanalizační přímé 100x60x40 cm</t>
  </si>
  <si>
    <t>836650755</t>
  </si>
  <si>
    <t>77</t>
  </si>
  <si>
    <t>59224348</t>
  </si>
  <si>
    <t>těsnění elastomerové pro spojení šachetních dílů DN 1000</t>
  </si>
  <si>
    <t>-576190289</t>
  </si>
  <si>
    <t>78</t>
  </si>
  <si>
    <t>899202112</t>
  </si>
  <si>
    <t>Osazení mříží litinových včetně rámů a košů na bahno pro třídu zatížení A15</t>
  </si>
  <si>
    <t>2003128310</t>
  </si>
  <si>
    <t>79</t>
  </si>
  <si>
    <t>28661932</t>
  </si>
  <si>
    <t>poklop šachtový litinový dno DN 600 pro třídu zatížení A15</t>
  </si>
  <si>
    <t>-1949871933</t>
  </si>
  <si>
    <t>80</t>
  </si>
  <si>
    <t>899302811</t>
  </si>
  <si>
    <t>Demontáž poklopů betonových nebo ŽB včetně rámu hmotnosti přes 50 do 100 kg</t>
  </si>
  <si>
    <t>-216615782</t>
  </si>
  <si>
    <t>81</t>
  </si>
  <si>
    <t>R3</t>
  </si>
  <si>
    <t>Napojení stávající přípojky pomocí pryžové spojky pro DN150</t>
  </si>
  <si>
    <t>-1717372225</t>
  </si>
  <si>
    <t>Ostatní konstrukce a práce, bourání</t>
  </si>
  <si>
    <t>82</t>
  </si>
  <si>
    <t>916111123</t>
  </si>
  <si>
    <t>Osazení obruby z drobných kostek s boční opěrou do lože z betonu prostého</t>
  </si>
  <si>
    <t>723729121</t>
  </si>
  <si>
    <t>1*0,7*3,14</t>
  </si>
  <si>
    <t>83</t>
  </si>
  <si>
    <t>58381007</t>
  </si>
  <si>
    <t>kostka dlažební žula drobná 8/10</t>
  </si>
  <si>
    <t>487693320</t>
  </si>
  <si>
    <t>1*0,7*3,14*0,022</t>
  </si>
  <si>
    <t>84</t>
  </si>
  <si>
    <t>916231213</t>
  </si>
  <si>
    <t>Osazení chodníkového obrubníku betonového stojatého s boční opěrou do lože z betonu prostého</t>
  </si>
  <si>
    <t>1856363211</t>
  </si>
  <si>
    <t>85</t>
  </si>
  <si>
    <t>59217017</t>
  </si>
  <si>
    <t>obrubník betonový chodníkový 1000x100x250mm</t>
  </si>
  <si>
    <t>747314751</t>
  </si>
  <si>
    <t>86</t>
  </si>
  <si>
    <t>919735111</t>
  </si>
  <si>
    <t>Řezání stávajícího živičného krytu hl do 50 mm</t>
  </si>
  <si>
    <t>790826626</t>
  </si>
  <si>
    <t>87</t>
  </si>
  <si>
    <t>919735123</t>
  </si>
  <si>
    <t>Řezání stávajícího betonového krytu hl do 150 mm</t>
  </si>
  <si>
    <t>80576281</t>
  </si>
  <si>
    <t>88</t>
  </si>
  <si>
    <t>979051111</t>
  </si>
  <si>
    <t>Očištění desek nebo dlaždic se spárováním z kameniva těženého při překopech inženýrských sítí</t>
  </si>
  <si>
    <t>445968764</t>
  </si>
  <si>
    <t>89</t>
  </si>
  <si>
    <t>R4</t>
  </si>
  <si>
    <t>Demontáž sušáků na prádlo v betonových patkách</t>
  </si>
  <si>
    <t>-562298890</t>
  </si>
  <si>
    <t>90</t>
  </si>
  <si>
    <t>R5</t>
  </si>
  <si>
    <t>Osazení sušáků na prádlo do betonových patek</t>
  </si>
  <si>
    <t>1339769678</t>
  </si>
  <si>
    <t>997</t>
  </si>
  <si>
    <t>Přesun sutě</t>
  </si>
  <si>
    <t>91</t>
  </si>
  <si>
    <t>997221551</t>
  </si>
  <si>
    <t>Vodorovná doprava suti ze sypkých materiálů do 1 km</t>
  </si>
  <si>
    <t>213448603</t>
  </si>
  <si>
    <t>92</t>
  </si>
  <si>
    <t>997221559</t>
  </si>
  <si>
    <t>Příplatek ZKD 1 km u vodorovné dopravy suti ze sypkých materiálů</t>
  </si>
  <si>
    <t>-587112705</t>
  </si>
  <si>
    <t>77,373*12 'Přepočtené koeficientem množství</t>
  </si>
  <si>
    <t>93</t>
  </si>
  <si>
    <t>997221815</t>
  </si>
  <si>
    <t>Poplatek za uložení na skládce (skládkovné) stavebního odpadu betonového kód odpadu 170 101</t>
  </si>
  <si>
    <t>435356134</t>
  </si>
  <si>
    <t>998</t>
  </si>
  <si>
    <t>Přesun hmot</t>
  </si>
  <si>
    <t>94</t>
  </si>
  <si>
    <t>998274101</t>
  </si>
  <si>
    <t>Přesun hmot pro trubní vedení z trub betonových otevřený výkop</t>
  </si>
  <si>
    <t>-964811217</t>
  </si>
  <si>
    <t>95</t>
  </si>
  <si>
    <t>998276101</t>
  </si>
  <si>
    <t>Přesun hmot pro trubní vedení z trub z plastických hmot otevřený výkop</t>
  </si>
  <si>
    <t>-982149862</t>
  </si>
  <si>
    <t>PSV</t>
  </si>
  <si>
    <t>Práce a dodávky PSV</t>
  </si>
  <si>
    <t>VRN</t>
  </si>
  <si>
    <t>Vedlejší rozpočtové náklady</t>
  </si>
  <si>
    <t>VRN1</t>
  </si>
  <si>
    <t>Průzkumné, geodetické a projektové práce</t>
  </si>
  <si>
    <t>96</t>
  </si>
  <si>
    <t>011503000</t>
  </si>
  <si>
    <t>Stavební průzkum bez rozlišení - vytyčení podzemních vedení</t>
  </si>
  <si>
    <t>kplt</t>
  </si>
  <si>
    <t>1024</t>
  </si>
  <si>
    <t>-350846393</t>
  </si>
  <si>
    <t>97</t>
  </si>
  <si>
    <t>012303000</t>
  </si>
  <si>
    <t>Geodetické práce po výstavbě - zaměření skutečného stavu</t>
  </si>
  <si>
    <t>-1642049857</t>
  </si>
  <si>
    <t>98</t>
  </si>
  <si>
    <t>013254000</t>
  </si>
  <si>
    <t>Dokumentace skutečného provedení stavby</t>
  </si>
  <si>
    <t>397707627</t>
  </si>
  <si>
    <t>VRN3</t>
  </si>
  <si>
    <t>Zařízení staveniště</t>
  </si>
  <si>
    <t>99</t>
  </si>
  <si>
    <t>030001000</t>
  </si>
  <si>
    <t>-2039790609</t>
  </si>
  <si>
    <t>100</t>
  </si>
  <si>
    <t>034303000</t>
  </si>
  <si>
    <t>Dopravní značení na staveništi</t>
  </si>
  <si>
    <t>2105305021</t>
  </si>
  <si>
    <t>101</t>
  </si>
  <si>
    <t>039203000</t>
  </si>
  <si>
    <t>Úprava terénu po zrušení zařízení staveniště</t>
  </si>
  <si>
    <t>1696247006</t>
  </si>
  <si>
    <t>P</t>
  </si>
  <si>
    <t>Poznámka k položce:_x000D_
úprava terénu v trase příjezdových cest, obnovení trávníku, oprava použitých komunikací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</si>
</sst>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2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80" t="s">
        <v>14</v>
      </c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1"/>
      <c r="AQ5" s="21"/>
      <c r="AR5" s="19"/>
      <c r="BE5" s="288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82" t="s">
        <v>17</v>
      </c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1"/>
      <c r="AQ6" s="21"/>
      <c r="AR6" s="19"/>
      <c r="BE6" s="289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21</v>
      </c>
      <c r="AO7" s="21"/>
      <c r="AP7" s="21"/>
      <c r="AQ7" s="21"/>
      <c r="AR7" s="19"/>
      <c r="BE7" s="289"/>
      <c r="BS7" s="16" t="s">
        <v>6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289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89"/>
      <c r="BS9" s="16" t="s">
        <v>6</v>
      </c>
    </row>
    <row r="10" spans="1:74" s="1" customFormat="1" ht="12" customHeight="1">
      <c r="B10" s="20"/>
      <c r="C10" s="21"/>
      <c r="D10" s="28" t="s">
        <v>26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27</v>
      </c>
      <c r="AL10" s="21"/>
      <c r="AM10" s="21"/>
      <c r="AN10" s="26" t="s">
        <v>28</v>
      </c>
      <c r="AO10" s="21"/>
      <c r="AP10" s="21"/>
      <c r="AQ10" s="21"/>
      <c r="AR10" s="19"/>
      <c r="BE10" s="289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30</v>
      </c>
      <c r="AL11" s="21"/>
      <c r="AM11" s="21"/>
      <c r="AN11" s="26" t="s">
        <v>1</v>
      </c>
      <c r="AO11" s="21"/>
      <c r="AP11" s="21"/>
      <c r="AQ11" s="21"/>
      <c r="AR11" s="19"/>
      <c r="BE11" s="289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89"/>
      <c r="BS12" s="16" t="s">
        <v>6</v>
      </c>
    </row>
    <row r="13" spans="1:74" s="1" customFormat="1" ht="12" customHeight="1">
      <c r="B13" s="20"/>
      <c r="C13" s="21"/>
      <c r="D13" s="28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27</v>
      </c>
      <c r="AL13" s="21"/>
      <c r="AM13" s="21"/>
      <c r="AN13" s="30" t="s">
        <v>32</v>
      </c>
      <c r="AO13" s="21"/>
      <c r="AP13" s="21"/>
      <c r="AQ13" s="21"/>
      <c r="AR13" s="19"/>
      <c r="BE13" s="289"/>
      <c r="BS13" s="16" t="s">
        <v>6</v>
      </c>
    </row>
    <row r="14" spans="1:74" ht="12.75">
      <c r="B14" s="20"/>
      <c r="C14" s="21"/>
      <c r="D14" s="21"/>
      <c r="E14" s="283" t="s">
        <v>32</v>
      </c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" t="s">
        <v>30</v>
      </c>
      <c r="AL14" s="21"/>
      <c r="AM14" s="21"/>
      <c r="AN14" s="30" t="s">
        <v>32</v>
      </c>
      <c r="AO14" s="21"/>
      <c r="AP14" s="21"/>
      <c r="AQ14" s="21"/>
      <c r="AR14" s="19"/>
      <c r="BE14" s="289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89"/>
      <c r="BS15" s="16" t="s">
        <v>4</v>
      </c>
    </row>
    <row r="16" spans="1:74" s="1" customFormat="1" ht="12" customHeight="1">
      <c r="B16" s="20"/>
      <c r="C16" s="21"/>
      <c r="D16" s="28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27</v>
      </c>
      <c r="AL16" s="21"/>
      <c r="AM16" s="21"/>
      <c r="AN16" s="26" t="s">
        <v>34</v>
      </c>
      <c r="AO16" s="21"/>
      <c r="AP16" s="21"/>
      <c r="AQ16" s="21"/>
      <c r="AR16" s="19"/>
      <c r="BE16" s="289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30</v>
      </c>
      <c r="AL17" s="21"/>
      <c r="AM17" s="21"/>
      <c r="AN17" s="26" t="s">
        <v>36</v>
      </c>
      <c r="AO17" s="21"/>
      <c r="AP17" s="21"/>
      <c r="AQ17" s="21"/>
      <c r="AR17" s="19"/>
      <c r="BE17" s="289"/>
      <c r="BS17" s="16" t="s">
        <v>37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89"/>
      <c r="BS18" s="16" t="s">
        <v>6</v>
      </c>
    </row>
    <row r="19" spans="1:71" s="1" customFormat="1" ht="12" customHeight="1">
      <c r="B19" s="20"/>
      <c r="C19" s="21"/>
      <c r="D19" s="28" t="s">
        <v>38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27</v>
      </c>
      <c r="AL19" s="21"/>
      <c r="AM19" s="21"/>
      <c r="AN19" s="26" t="s">
        <v>34</v>
      </c>
      <c r="AO19" s="21"/>
      <c r="AP19" s="21"/>
      <c r="AQ19" s="21"/>
      <c r="AR19" s="19"/>
      <c r="BE19" s="289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39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30</v>
      </c>
      <c r="AL20" s="21"/>
      <c r="AM20" s="21"/>
      <c r="AN20" s="26" t="s">
        <v>36</v>
      </c>
      <c r="AO20" s="21"/>
      <c r="AP20" s="21"/>
      <c r="AQ20" s="21"/>
      <c r="AR20" s="19"/>
      <c r="BE20" s="289"/>
      <c r="BS20" s="16" t="s">
        <v>37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89"/>
    </row>
    <row r="22" spans="1:71" s="1" customFormat="1" ht="12" customHeight="1">
      <c r="B22" s="20"/>
      <c r="C22" s="21"/>
      <c r="D22" s="28" t="s">
        <v>40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89"/>
    </row>
    <row r="23" spans="1:71" s="1" customFormat="1" ht="16.5" customHeight="1">
      <c r="B23" s="20"/>
      <c r="C23" s="21"/>
      <c r="D23" s="21"/>
      <c r="E23" s="285" t="s">
        <v>1</v>
      </c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1"/>
      <c r="AP23" s="21"/>
      <c r="AQ23" s="21"/>
      <c r="AR23" s="19"/>
      <c r="BE23" s="289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89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89"/>
    </row>
    <row r="26" spans="1:71" s="2" customFormat="1" ht="25.9" customHeight="1">
      <c r="A26" s="33"/>
      <c r="B26" s="34"/>
      <c r="C26" s="35"/>
      <c r="D26" s="36" t="s">
        <v>41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91">
        <f>ROUND(AG94,2)</f>
        <v>0</v>
      </c>
      <c r="AL26" s="292"/>
      <c r="AM26" s="292"/>
      <c r="AN26" s="292"/>
      <c r="AO26" s="292"/>
      <c r="AP26" s="35"/>
      <c r="AQ26" s="35"/>
      <c r="AR26" s="38"/>
      <c r="BE26" s="289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89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86" t="s">
        <v>42</v>
      </c>
      <c r="M28" s="286"/>
      <c r="N28" s="286"/>
      <c r="O28" s="286"/>
      <c r="P28" s="286"/>
      <c r="Q28" s="35"/>
      <c r="R28" s="35"/>
      <c r="S28" s="35"/>
      <c r="T28" s="35"/>
      <c r="U28" s="35"/>
      <c r="V28" s="35"/>
      <c r="W28" s="286" t="s">
        <v>43</v>
      </c>
      <c r="X28" s="286"/>
      <c r="Y28" s="286"/>
      <c r="Z28" s="286"/>
      <c r="AA28" s="286"/>
      <c r="AB28" s="286"/>
      <c r="AC28" s="286"/>
      <c r="AD28" s="286"/>
      <c r="AE28" s="286"/>
      <c r="AF28" s="35"/>
      <c r="AG28" s="35"/>
      <c r="AH28" s="35"/>
      <c r="AI28" s="35"/>
      <c r="AJ28" s="35"/>
      <c r="AK28" s="286" t="s">
        <v>44</v>
      </c>
      <c r="AL28" s="286"/>
      <c r="AM28" s="286"/>
      <c r="AN28" s="286"/>
      <c r="AO28" s="286"/>
      <c r="AP28" s="35"/>
      <c r="AQ28" s="35"/>
      <c r="AR28" s="38"/>
      <c r="BE28" s="289"/>
    </row>
    <row r="29" spans="1:71" s="3" customFormat="1" ht="14.45" customHeight="1">
      <c r="B29" s="39"/>
      <c r="C29" s="40"/>
      <c r="D29" s="28" t="s">
        <v>45</v>
      </c>
      <c r="E29" s="40"/>
      <c r="F29" s="28" t="s">
        <v>46</v>
      </c>
      <c r="G29" s="40"/>
      <c r="H29" s="40"/>
      <c r="I29" s="40"/>
      <c r="J29" s="40"/>
      <c r="K29" s="40"/>
      <c r="L29" s="252">
        <v>0.21</v>
      </c>
      <c r="M29" s="253"/>
      <c r="N29" s="253"/>
      <c r="O29" s="253"/>
      <c r="P29" s="253"/>
      <c r="Q29" s="40"/>
      <c r="R29" s="40"/>
      <c r="S29" s="40"/>
      <c r="T29" s="40"/>
      <c r="U29" s="40"/>
      <c r="V29" s="40"/>
      <c r="W29" s="287">
        <f>ROUND(AZ94, 2)</f>
        <v>0</v>
      </c>
      <c r="X29" s="253"/>
      <c r="Y29" s="253"/>
      <c r="Z29" s="253"/>
      <c r="AA29" s="253"/>
      <c r="AB29" s="253"/>
      <c r="AC29" s="253"/>
      <c r="AD29" s="253"/>
      <c r="AE29" s="253"/>
      <c r="AF29" s="40"/>
      <c r="AG29" s="40"/>
      <c r="AH29" s="40"/>
      <c r="AI29" s="40"/>
      <c r="AJ29" s="40"/>
      <c r="AK29" s="287">
        <f>ROUND(AV94, 2)</f>
        <v>0</v>
      </c>
      <c r="AL29" s="253"/>
      <c r="AM29" s="253"/>
      <c r="AN29" s="253"/>
      <c r="AO29" s="253"/>
      <c r="AP29" s="40"/>
      <c r="AQ29" s="40"/>
      <c r="AR29" s="41"/>
      <c r="BE29" s="290"/>
    </row>
    <row r="30" spans="1:71" s="3" customFormat="1" ht="14.45" customHeight="1">
      <c r="B30" s="39"/>
      <c r="C30" s="40"/>
      <c r="D30" s="40"/>
      <c r="E30" s="40"/>
      <c r="F30" s="28" t="s">
        <v>47</v>
      </c>
      <c r="G30" s="40"/>
      <c r="H30" s="40"/>
      <c r="I30" s="40"/>
      <c r="J30" s="40"/>
      <c r="K30" s="40"/>
      <c r="L30" s="252">
        <v>0.15</v>
      </c>
      <c r="M30" s="253"/>
      <c r="N30" s="253"/>
      <c r="O30" s="253"/>
      <c r="P30" s="253"/>
      <c r="Q30" s="40"/>
      <c r="R30" s="40"/>
      <c r="S30" s="40"/>
      <c r="T30" s="40"/>
      <c r="U30" s="40"/>
      <c r="V30" s="40"/>
      <c r="W30" s="287">
        <f>ROUND(BA94, 2)</f>
        <v>0</v>
      </c>
      <c r="X30" s="253"/>
      <c r="Y30" s="253"/>
      <c r="Z30" s="253"/>
      <c r="AA30" s="253"/>
      <c r="AB30" s="253"/>
      <c r="AC30" s="253"/>
      <c r="AD30" s="253"/>
      <c r="AE30" s="253"/>
      <c r="AF30" s="40"/>
      <c r="AG30" s="40"/>
      <c r="AH30" s="40"/>
      <c r="AI30" s="40"/>
      <c r="AJ30" s="40"/>
      <c r="AK30" s="287">
        <f>ROUND(AW94, 2)</f>
        <v>0</v>
      </c>
      <c r="AL30" s="253"/>
      <c r="AM30" s="253"/>
      <c r="AN30" s="253"/>
      <c r="AO30" s="253"/>
      <c r="AP30" s="40"/>
      <c r="AQ30" s="40"/>
      <c r="AR30" s="41"/>
      <c r="BE30" s="290"/>
    </row>
    <row r="31" spans="1:71" s="3" customFormat="1" ht="14.45" hidden="1" customHeight="1">
      <c r="B31" s="39"/>
      <c r="C31" s="40"/>
      <c r="D31" s="40"/>
      <c r="E31" s="40"/>
      <c r="F31" s="28" t="s">
        <v>48</v>
      </c>
      <c r="G31" s="40"/>
      <c r="H31" s="40"/>
      <c r="I31" s="40"/>
      <c r="J31" s="40"/>
      <c r="K31" s="40"/>
      <c r="L31" s="252">
        <v>0.21</v>
      </c>
      <c r="M31" s="253"/>
      <c r="N31" s="253"/>
      <c r="O31" s="253"/>
      <c r="P31" s="253"/>
      <c r="Q31" s="40"/>
      <c r="R31" s="40"/>
      <c r="S31" s="40"/>
      <c r="T31" s="40"/>
      <c r="U31" s="40"/>
      <c r="V31" s="40"/>
      <c r="W31" s="287">
        <f>ROUND(BB94, 2)</f>
        <v>0</v>
      </c>
      <c r="X31" s="253"/>
      <c r="Y31" s="253"/>
      <c r="Z31" s="253"/>
      <c r="AA31" s="253"/>
      <c r="AB31" s="253"/>
      <c r="AC31" s="253"/>
      <c r="AD31" s="253"/>
      <c r="AE31" s="253"/>
      <c r="AF31" s="40"/>
      <c r="AG31" s="40"/>
      <c r="AH31" s="40"/>
      <c r="AI31" s="40"/>
      <c r="AJ31" s="40"/>
      <c r="AK31" s="287">
        <v>0</v>
      </c>
      <c r="AL31" s="253"/>
      <c r="AM31" s="253"/>
      <c r="AN31" s="253"/>
      <c r="AO31" s="253"/>
      <c r="AP31" s="40"/>
      <c r="AQ31" s="40"/>
      <c r="AR31" s="41"/>
      <c r="BE31" s="290"/>
    </row>
    <row r="32" spans="1:71" s="3" customFormat="1" ht="14.45" hidden="1" customHeight="1">
      <c r="B32" s="39"/>
      <c r="C32" s="40"/>
      <c r="D32" s="40"/>
      <c r="E32" s="40"/>
      <c r="F32" s="28" t="s">
        <v>49</v>
      </c>
      <c r="G32" s="40"/>
      <c r="H32" s="40"/>
      <c r="I32" s="40"/>
      <c r="J32" s="40"/>
      <c r="K32" s="40"/>
      <c r="L32" s="252">
        <v>0.15</v>
      </c>
      <c r="M32" s="253"/>
      <c r="N32" s="253"/>
      <c r="O32" s="253"/>
      <c r="P32" s="253"/>
      <c r="Q32" s="40"/>
      <c r="R32" s="40"/>
      <c r="S32" s="40"/>
      <c r="T32" s="40"/>
      <c r="U32" s="40"/>
      <c r="V32" s="40"/>
      <c r="W32" s="287">
        <f>ROUND(BC94, 2)</f>
        <v>0</v>
      </c>
      <c r="X32" s="253"/>
      <c r="Y32" s="253"/>
      <c r="Z32" s="253"/>
      <c r="AA32" s="253"/>
      <c r="AB32" s="253"/>
      <c r="AC32" s="253"/>
      <c r="AD32" s="253"/>
      <c r="AE32" s="253"/>
      <c r="AF32" s="40"/>
      <c r="AG32" s="40"/>
      <c r="AH32" s="40"/>
      <c r="AI32" s="40"/>
      <c r="AJ32" s="40"/>
      <c r="AK32" s="287">
        <v>0</v>
      </c>
      <c r="AL32" s="253"/>
      <c r="AM32" s="253"/>
      <c r="AN32" s="253"/>
      <c r="AO32" s="253"/>
      <c r="AP32" s="40"/>
      <c r="AQ32" s="40"/>
      <c r="AR32" s="41"/>
      <c r="BE32" s="290"/>
    </row>
    <row r="33" spans="1:57" s="3" customFormat="1" ht="14.45" hidden="1" customHeight="1">
      <c r="B33" s="39"/>
      <c r="C33" s="40"/>
      <c r="D33" s="40"/>
      <c r="E33" s="40"/>
      <c r="F33" s="28" t="s">
        <v>50</v>
      </c>
      <c r="G33" s="40"/>
      <c r="H33" s="40"/>
      <c r="I33" s="40"/>
      <c r="J33" s="40"/>
      <c r="K33" s="40"/>
      <c r="L33" s="252">
        <v>0</v>
      </c>
      <c r="M33" s="253"/>
      <c r="N33" s="253"/>
      <c r="O33" s="253"/>
      <c r="P33" s="253"/>
      <c r="Q33" s="40"/>
      <c r="R33" s="40"/>
      <c r="S33" s="40"/>
      <c r="T33" s="40"/>
      <c r="U33" s="40"/>
      <c r="V33" s="40"/>
      <c r="W33" s="287">
        <f>ROUND(BD94, 2)</f>
        <v>0</v>
      </c>
      <c r="X33" s="253"/>
      <c r="Y33" s="253"/>
      <c r="Z33" s="253"/>
      <c r="AA33" s="253"/>
      <c r="AB33" s="253"/>
      <c r="AC33" s="253"/>
      <c r="AD33" s="253"/>
      <c r="AE33" s="253"/>
      <c r="AF33" s="40"/>
      <c r="AG33" s="40"/>
      <c r="AH33" s="40"/>
      <c r="AI33" s="40"/>
      <c r="AJ33" s="40"/>
      <c r="AK33" s="287">
        <v>0</v>
      </c>
      <c r="AL33" s="253"/>
      <c r="AM33" s="253"/>
      <c r="AN33" s="253"/>
      <c r="AO33" s="253"/>
      <c r="AP33" s="40"/>
      <c r="AQ33" s="40"/>
      <c r="AR33" s="41"/>
      <c r="BE33" s="290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89"/>
    </row>
    <row r="35" spans="1:57" s="2" customFormat="1" ht="25.9" customHeight="1">
      <c r="A35" s="33"/>
      <c r="B35" s="34"/>
      <c r="C35" s="42"/>
      <c r="D35" s="43" t="s">
        <v>51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52</v>
      </c>
      <c r="U35" s="44"/>
      <c r="V35" s="44"/>
      <c r="W35" s="44"/>
      <c r="X35" s="264" t="s">
        <v>53</v>
      </c>
      <c r="Y35" s="265"/>
      <c r="Z35" s="265"/>
      <c r="AA35" s="265"/>
      <c r="AB35" s="265"/>
      <c r="AC35" s="44"/>
      <c r="AD35" s="44"/>
      <c r="AE35" s="44"/>
      <c r="AF35" s="44"/>
      <c r="AG35" s="44"/>
      <c r="AH35" s="44"/>
      <c r="AI35" s="44"/>
      <c r="AJ35" s="44"/>
      <c r="AK35" s="266">
        <f>SUM(AK26:AK33)</f>
        <v>0</v>
      </c>
      <c r="AL35" s="265"/>
      <c r="AM35" s="265"/>
      <c r="AN35" s="265"/>
      <c r="AO35" s="267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54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55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56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57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56</v>
      </c>
      <c r="AI60" s="37"/>
      <c r="AJ60" s="37"/>
      <c r="AK60" s="37"/>
      <c r="AL60" s="37"/>
      <c r="AM60" s="51" t="s">
        <v>57</v>
      </c>
      <c r="AN60" s="37"/>
      <c r="AO60" s="37"/>
      <c r="AP60" s="35"/>
      <c r="AQ60" s="35"/>
      <c r="AR60" s="38"/>
      <c r="BE60" s="33"/>
    </row>
    <row r="61" spans="1:57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58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59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56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57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56</v>
      </c>
      <c r="AI75" s="37"/>
      <c r="AJ75" s="37"/>
      <c r="AK75" s="37"/>
      <c r="AL75" s="37"/>
      <c r="AM75" s="51" t="s">
        <v>57</v>
      </c>
      <c r="AN75" s="37"/>
      <c r="AO75" s="37"/>
      <c r="AP75" s="35"/>
      <c r="AQ75" s="35"/>
      <c r="AR75" s="38"/>
      <c r="BE75" s="33"/>
    </row>
    <row r="76" spans="1:57" s="2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0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0" s="2" customFormat="1" ht="24.95" customHeight="1">
      <c r="A82" s="33"/>
      <c r="B82" s="34"/>
      <c r="C82" s="22" t="s">
        <v>60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Kan_19_68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71" t="str">
        <f>K6</f>
        <v>Hodonín, oprava kanalizace na ulici J.Suka</v>
      </c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62"/>
      <c r="AQ85" s="62"/>
      <c r="AR85" s="63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22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Bažantnice, J.Suka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24</v>
      </c>
      <c r="AJ87" s="35"/>
      <c r="AK87" s="35"/>
      <c r="AL87" s="35"/>
      <c r="AM87" s="273" t="str">
        <f>IF(AN8= "","",AN8)</f>
        <v>10. 12. 2019</v>
      </c>
      <c r="AN87" s="273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26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Město Hodonín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33</v>
      </c>
      <c r="AJ89" s="35"/>
      <c r="AK89" s="35"/>
      <c r="AL89" s="35"/>
      <c r="AM89" s="269" t="str">
        <f>IF(E17="","",E17)</f>
        <v>Ing. Karel Vaštík</v>
      </c>
      <c r="AN89" s="270"/>
      <c r="AO89" s="270"/>
      <c r="AP89" s="270"/>
      <c r="AQ89" s="35"/>
      <c r="AR89" s="38"/>
      <c r="AS89" s="274" t="s">
        <v>61</v>
      </c>
      <c r="AT89" s="275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0" s="2" customFormat="1" ht="43.15" customHeight="1">
      <c r="A90" s="33"/>
      <c r="B90" s="34"/>
      <c r="C90" s="28" t="s">
        <v>31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38</v>
      </c>
      <c r="AJ90" s="35"/>
      <c r="AK90" s="35"/>
      <c r="AL90" s="35"/>
      <c r="AM90" s="269" t="str">
        <f>IF(E20="","",E20)</f>
        <v>Ing. Karel Vaštík, Lideřovská 14, 696 61 Vnorovy</v>
      </c>
      <c r="AN90" s="270"/>
      <c r="AO90" s="270"/>
      <c r="AP90" s="270"/>
      <c r="AQ90" s="35"/>
      <c r="AR90" s="38"/>
      <c r="AS90" s="276"/>
      <c r="AT90" s="277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78"/>
      <c r="AT91" s="279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0" s="2" customFormat="1" ht="29.25" customHeight="1">
      <c r="A92" s="33"/>
      <c r="B92" s="34"/>
      <c r="C92" s="254" t="s">
        <v>62</v>
      </c>
      <c r="D92" s="255"/>
      <c r="E92" s="255"/>
      <c r="F92" s="255"/>
      <c r="G92" s="255"/>
      <c r="H92" s="72"/>
      <c r="I92" s="256" t="s">
        <v>63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7" t="s">
        <v>64</v>
      </c>
      <c r="AH92" s="255"/>
      <c r="AI92" s="255"/>
      <c r="AJ92" s="255"/>
      <c r="AK92" s="255"/>
      <c r="AL92" s="255"/>
      <c r="AM92" s="255"/>
      <c r="AN92" s="256" t="s">
        <v>65</v>
      </c>
      <c r="AO92" s="255"/>
      <c r="AP92" s="258"/>
      <c r="AQ92" s="73" t="s">
        <v>66</v>
      </c>
      <c r="AR92" s="38"/>
      <c r="AS92" s="74" t="s">
        <v>67</v>
      </c>
      <c r="AT92" s="75" t="s">
        <v>68</v>
      </c>
      <c r="AU92" s="75" t="s">
        <v>69</v>
      </c>
      <c r="AV92" s="75" t="s">
        <v>70</v>
      </c>
      <c r="AW92" s="75" t="s">
        <v>71</v>
      </c>
      <c r="AX92" s="75" t="s">
        <v>72</v>
      </c>
      <c r="AY92" s="75" t="s">
        <v>73</v>
      </c>
      <c r="AZ92" s="75" t="s">
        <v>74</v>
      </c>
      <c r="BA92" s="75" t="s">
        <v>75</v>
      </c>
      <c r="BB92" s="75" t="s">
        <v>76</v>
      </c>
      <c r="BC92" s="75" t="s">
        <v>77</v>
      </c>
      <c r="BD92" s="76" t="s">
        <v>78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0" s="6" customFormat="1" ht="32.450000000000003" customHeight="1">
      <c r="B94" s="80"/>
      <c r="C94" s="81" t="s">
        <v>79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62">
        <f>ROUND(AG95,2)</f>
        <v>0</v>
      </c>
      <c r="AH94" s="262"/>
      <c r="AI94" s="262"/>
      <c r="AJ94" s="262"/>
      <c r="AK94" s="262"/>
      <c r="AL94" s="262"/>
      <c r="AM94" s="262"/>
      <c r="AN94" s="263">
        <f>SUM(AG94,AT94)</f>
        <v>0</v>
      </c>
      <c r="AO94" s="263"/>
      <c r="AP94" s="263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80</v>
      </c>
      <c r="BT94" s="90" t="s">
        <v>81</v>
      </c>
      <c r="BV94" s="90" t="s">
        <v>82</v>
      </c>
      <c r="BW94" s="90" t="s">
        <v>5</v>
      </c>
      <c r="BX94" s="90" t="s">
        <v>83</v>
      </c>
      <c r="CL94" s="90" t="s">
        <v>19</v>
      </c>
    </row>
    <row r="95" spans="1:90" s="7" customFormat="1" ht="27" customHeight="1">
      <c r="A95" s="91" t="s">
        <v>84</v>
      </c>
      <c r="B95" s="92"/>
      <c r="C95" s="93"/>
      <c r="D95" s="261" t="s">
        <v>14</v>
      </c>
      <c r="E95" s="261"/>
      <c r="F95" s="261"/>
      <c r="G95" s="261"/>
      <c r="H95" s="261"/>
      <c r="I95" s="94"/>
      <c r="J95" s="261" t="s">
        <v>17</v>
      </c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59">
        <f>'Kan_19_68 - Hodonín, opra...'!J28</f>
        <v>0</v>
      </c>
      <c r="AH95" s="260"/>
      <c r="AI95" s="260"/>
      <c r="AJ95" s="260"/>
      <c r="AK95" s="260"/>
      <c r="AL95" s="260"/>
      <c r="AM95" s="260"/>
      <c r="AN95" s="259">
        <f>SUM(AG95,AT95)</f>
        <v>0</v>
      </c>
      <c r="AO95" s="260"/>
      <c r="AP95" s="260"/>
      <c r="AQ95" s="95" t="s">
        <v>85</v>
      </c>
      <c r="AR95" s="96"/>
      <c r="AS95" s="97">
        <v>0</v>
      </c>
      <c r="AT95" s="98">
        <f>ROUND(SUM(AV95:AW95),2)</f>
        <v>0</v>
      </c>
      <c r="AU95" s="99">
        <f>'Kan_19_68 - Hodonín, opra...'!P126</f>
        <v>0</v>
      </c>
      <c r="AV95" s="98">
        <f>'Kan_19_68 - Hodonín, opra...'!J31</f>
        <v>0</v>
      </c>
      <c r="AW95" s="98">
        <f>'Kan_19_68 - Hodonín, opra...'!J32</f>
        <v>0</v>
      </c>
      <c r="AX95" s="98">
        <f>'Kan_19_68 - Hodonín, opra...'!J33</f>
        <v>0</v>
      </c>
      <c r="AY95" s="98">
        <f>'Kan_19_68 - Hodonín, opra...'!J34</f>
        <v>0</v>
      </c>
      <c r="AZ95" s="98">
        <f>'Kan_19_68 - Hodonín, opra...'!F31</f>
        <v>0</v>
      </c>
      <c r="BA95" s="98">
        <f>'Kan_19_68 - Hodonín, opra...'!F32</f>
        <v>0</v>
      </c>
      <c r="BB95" s="98">
        <f>'Kan_19_68 - Hodonín, opra...'!F33</f>
        <v>0</v>
      </c>
      <c r="BC95" s="98">
        <f>'Kan_19_68 - Hodonín, opra...'!F34</f>
        <v>0</v>
      </c>
      <c r="BD95" s="100">
        <f>'Kan_19_68 - Hodonín, opra...'!F35</f>
        <v>0</v>
      </c>
      <c r="BT95" s="101" t="s">
        <v>86</v>
      </c>
      <c r="BU95" s="101" t="s">
        <v>87</v>
      </c>
      <c r="BV95" s="101" t="s">
        <v>82</v>
      </c>
      <c r="BW95" s="101" t="s">
        <v>5</v>
      </c>
      <c r="BX95" s="101" t="s">
        <v>83</v>
      </c>
      <c r="CL95" s="101" t="s">
        <v>19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waEdfsyq4V4kFRDNq4Q4TZiPPxPOcu5C8VXNFutwZyTFkMUfBtiV4Tn0V0CFxNef18y7uv+L2PRppcPl9Wta8g==" saltValue="rd0q4ZYFaViZIhpvjlvaXvW3tJrAoEHTe1Uaa27r6CBqFI9DlbIJLVp0cFlRHoqXFIrL8Y/hcZPdHwame/vPUA==" spinCount="100000" sheet="1" objects="1" scenarios="1" formatColumns="0" formatRows="0"/>
  <mergeCells count="42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30:P30"/>
    <mergeCell ref="L31:P31"/>
    <mergeCell ref="L32:P32"/>
    <mergeCell ref="L33:P33"/>
    <mergeCell ref="C92:G92"/>
    <mergeCell ref="I92:AF92"/>
    <mergeCell ref="X35:AB35"/>
  </mergeCells>
  <hyperlinks>
    <hyperlink ref="A95" location="'Kan_19_68 - Hodonín, opr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2"/>
  <sheetViews>
    <sheetView showGridLines="0" topLeftCell="A272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6" t="s">
        <v>5</v>
      </c>
      <c r="AZ2" s="103" t="s">
        <v>88</v>
      </c>
      <c r="BA2" s="103" t="s">
        <v>89</v>
      </c>
      <c r="BB2" s="103" t="s">
        <v>90</v>
      </c>
      <c r="BC2" s="103" t="s">
        <v>91</v>
      </c>
      <c r="BD2" s="103" t="s">
        <v>92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19"/>
      <c r="AT3" s="16" t="s">
        <v>93</v>
      </c>
      <c r="AZ3" s="103" t="s">
        <v>94</v>
      </c>
      <c r="BA3" s="103" t="s">
        <v>95</v>
      </c>
      <c r="BB3" s="103" t="s">
        <v>96</v>
      </c>
      <c r="BC3" s="103" t="s">
        <v>97</v>
      </c>
      <c r="BD3" s="103" t="s">
        <v>92</v>
      </c>
    </row>
    <row r="4" spans="1:56" s="1" customFormat="1" ht="24.95" customHeight="1">
      <c r="B4" s="19"/>
      <c r="D4" s="107" t="s">
        <v>98</v>
      </c>
      <c r="I4" s="102"/>
      <c r="L4" s="19"/>
      <c r="M4" s="108" t="s">
        <v>10</v>
      </c>
      <c r="AT4" s="16" t="s">
        <v>4</v>
      </c>
      <c r="AZ4" s="103" t="s">
        <v>99</v>
      </c>
      <c r="BA4" s="103" t="s">
        <v>100</v>
      </c>
      <c r="BB4" s="103" t="s">
        <v>101</v>
      </c>
      <c r="BC4" s="103" t="s">
        <v>102</v>
      </c>
      <c r="BD4" s="103" t="s">
        <v>92</v>
      </c>
    </row>
    <row r="5" spans="1:56" s="1" customFormat="1" ht="6.95" customHeight="1">
      <c r="B5" s="19"/>
      <c r="I5" s="102"/>
      <c r="L5" s="19"/>
      <c r="AZ5" s="103" t="s">
        <v>103</v>
      </c>
      <c r="BA5" s="103" t="s">
        <v>104</v>
      </c>
      <c r="BB5" s="103" t="s">
        <v>90</v>
      </c>
      <c r="BC5" s="103" t="s">
        <v>105</v>
      </c>
      <c r="BD5" s="103" t="s">
        <v>92</v>
      </c>
    </row>
    <row r="6" spans="1:56" s="2" customFormat="1" ht="12" customHeight="1">
      <c r="A6" s="33"/>
      <c r="B6" s="38"/>
      <c r="C6" s="33"/>
      <c r="D6" s="109" t="s">
        <v>16</v>
      </c>
      <c r="E6" s="33"/>
      <c r="F6" s="33"/>
      <c r="G6" s="33"/>
      <c r="H6" s="33"/>
      <c r="I6" s="110"/>
      <c r="J6" s="33"/>
      <c r="K6" s="33"/>
      <c r="L6" s="5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Z6" s="103" t="s">
        <v>106</v>
      </c>
      <c r="BA6" s="103" t="s">
        <v>107</v>
      </c>
      <c r="BB6" s="103" t="s">
        <v>101</v>
      </c>
      <c r="BC6" s="103" t="s">
        <v>108</v>
      </c>
      <c r="BD6" s="103" t="s">
        <v>92</v>
      </c>
    </row>
    <row r="7" spans="1:56" s="2" customFormat="1" ht="16.5" customHeight="1">
      <c r="A7" s="33"/>
      <c r="B7" s="38"/>
      <c r="C7" s="33"/>
      <c r="D7" s="33"/>
      <c r="E7" s="293" t="s">
        <v>17</v>
      </c>
      <c r="F7" s="294"/>
      <c r="G7" s="294"/>
      <c r="H7" s="294"/>
      <c r="I7" s="110"/>
      <c r="J7" s="33"/>
      <c r="K7" s="33"/>
      <c r="L7" s="5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Z7" s="103" t="s">
        <v>109</v>
      </c>
      <c r="BA7" s="103" t="s">
        <v>110</v>
      </c>
      <c r="BB7" s="103" t="s">
        <v>101</v>
      </c>
      <c r="BC7" s="103" t="s">
        <v>111</v>
      </c>
      <c r="BD7" s="103" t="s">
        <v>92</v>
      </c>
    </row>
    <row r="8" spans="1:56" s="2" customFormat="1">
      <c r="A8" s="33"/>
      <c r="B8" s="38"/>
      <c r="C8" s="33"/>
      <c r="D8" s="33"/>
      <c r="E8" s="33"/>
      <c r="F8" s="33"/>
      <c r="G8" s="33"/>
      <c r="H8" s="33"/>
      <c r="I8" s="110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103" t="s">
        <v>112</v>
      </c>
      <c r="BA8" s="103" t="s">
        <v>113</v>
      </c>
      <c r="BB8" s="103" t="s">
        <v>101</v>
      </c>
      <c r="BC8" s="103" t="s">
        <v>114</v>
      </c>
      <c r="BD8" s="103" t="s">
        <v>92</v>
      </c>
    </row>
    <row r="9" spans="1:56" s="2" customFormat="1" ht="12" customHeight="1">
      <c r="A9" s="33"/>
      <c r="B9" s="38"/>
      <c r="C9" s="33"/>
      <c r="D9" s="109" t="s">
        <v>18</v>
      </c>
      <c r="E9" s="33"/>
      <c r="F9" s="111" t="s">
        <v>19</v>
      </c>
      <c r="G9" s="33"/>
      <c r="H9" s="33"/>
      <c r="I9" s="112" t="s">
        <v>20</v>
      </c>
      <c r="J9" s="111" t="s">
        <v>21</v>
      </c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03" t="s">
        <v>115</v>
      </c>
      <c r="BA9" s="103" t="s">
        <v>116</v>
      </c>
      <c r="BB9" s="103" t="s">
        <v>90</v>
      </c>
      <c r="BC9" s="103" t="s">
        <v>117</v>
      </c>
      <c r="BD9" s="103" t="s">
        <v>92</v>
      </c>
    </row>
    <row r="10" spans="1:56" s="2" customFormat="1" ht="12" customHeight="1">
      <c r="A10" s="33"/>
      <c r="B10" s="38"/>
      <c r="C10" s="33"/>
      <c r="D10" s="109" t="s">
        <v>22</v>
      </c>
      <c r="E10" s="33"/>
      <c r="F10" s="111" t="s">
        <v>23</v>
      </c>
      <c r="G10" s="33"/>
      <c r="H10" s="33"/>
      <c r="I10" s="112" t="s">
        <v>24</v>
      </c>
      <c r="J10" s="113" t="str">
        <f>'Rekapitulace stavby'!AN8</f>
        <v>10. 12. 2019</v>
      </c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03" t="s">
        <v>118</v>
      </c>
      <c r="BA10" s="103" t="s">
        <v>119</v>
      </c>
      <c r="BB10" s="103" t="s">
        <v>101</v>
      </c>
      <c r="BC10" s="103" t="s">
        <v>120</v>
      </c>
      <c r="BD10" s="103" t="s">
        <v>92</v>
      </c>
    </row>
    <row r="11" spans="1:5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110"/>
      <c r="J11" s="33"/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03" t="s">
        <v>121</v>
      </c>
      <c r="BA11" s="103" t="s">
        <v>122</v>
      </c>
      <c r="BB11" s="103" t="s">
        <v>101</v>
      </c>
      <c r="BC11" s="103" t="s">
        <v>123</v>
      </c>
      <c r="BD11" s="103" t="s">
        <v>92</v>
      </c>
    </row>
    <row r="12" spans="1:56" s="2" customFormat="1" ht="12" customHeight="1">
      <c r="A12" s="33"/>
      <c r="B12" s="38"/>
      <c r="C12" s="33"/>
      <c r="D12" s="109" t="s">
        <v>26</v>
      </c>
      <c r="E12" s="33"/>
      <c r="F12" s="33"/>
      <c r="G12" s="33"/>
      <c r="H12" s="33"/>
      <c r="I12" s="112" t="s">
        <v>27</v>
      </c>
      <c r="J12" s="111" t="s">
        <v>28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03" t="s">
        <v>124</v>
      </c>
      <c r="BA12" s="103" t="s">
        <v>125</v>
      </c>
      <c r="BB12" s="103" t="s">
        <v>96</v>
      </c>
      <c r="BC12" s="103" t="s">
        <v>126</v>
      </c>
      <c r="BD12" s="103" t="s">
        <v>92</v>
      </c>
    </row>
    <row r="13" spans="1:56" s="2" customFormat="1" ht="18" customHeight="1">
      <c r="A13" s="33"/>
      <c r="B13" s="38"/>
      <c r="C13" s="33"/>
      <c r="D13" s="33"/>
      <c r="E13" s="111" t="s">
        <v>29</v>
      </c>
      <c r="F13" s="33"/>
      <c r="G13" s="33"/>
      <c r="H13" s="33"/>
      <c r="I13" s="112" t="s">
        <v>30</v>
      </c>
      <c r="J13" s="111" t="s">
        <v>1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103" t="s">
        <v>127</v>
      </c>
      <c r="BA13" s="103" t="s">
        <v>128</v>
      </c>
      <c r="BB13" s="103" t="s">
        <v>129</v>
      </c>
      <c r="BC13" s="103" t="s">
        <v>130</v>
      </c>
      <c r="BD13" s="103" t="s">
        <v>92</v>
      </c>
    </row>
    <row r="14" spans="1:5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110"/>
      <c r="J14" s="33"/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Z14" s="103" t="s">
        <v>131</v>
      </c>
      <c r="BA14" s="103" t="s">
        <v>132</v>
      </c>
      <c r="BB14" s="103" t="s">
        <v>96</v>
      </c>
      <c r="BC14" s="103" t="s">
        <v>133</v>
      </c>
      <c r="BD14" s="103" t="s">
        <v>92</v>
      </c>
    </row>
    <row r="15" spans="1:56" s="2" customFormat="1" ht="12" customHeight="1">
      <c r="A15" s="33"/>
      <c r="B15" s="38"/>
      <c r="C15" s="33"/>
      <c r="D15" s="109" t="s">
        <v>31</v>
      </c>
      <c r="E15" s="33"/>
      <c r="F15" s="33"/>
      <c r="G15" s="33"/>
      <c r="H15" s="33"/>
      <c r="I15" s="112" t="s">
        <v>27</v>
      </c>
      <c r="J15" s="29" t="str">
        <f>'Rekapitulace stavby'!AN13</f>
        <v>Vyplň údaj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Z15" s="103" t="s">
        <v>134</v>
      </c>
      <c r="BA15" s="103" t="s">
        <v>135</v>
      </c>
      <c r="BB15" s="103" t="s">
        <v>101</v>
      </c>
      <c r="BC15" s="103" t="s">
        <v>136</v>
      </c>
      <c r="BD15" s="103" t="s">
        <v>92</v>
      </c>
    </row>
    <row r="16" spans="1:56" s="2" customFormat="1" ht="18" customHeight="1">
      <c r="A16" s="33"/>
      <c r="B16" s="38"/>
      <c r="C16" s="33"/>
      <c r="D16" s="33"/>
      <c r="E16" s="295" t="str">
        <f>'Rekapitulace stavby'!E14</f>
        <v>Vyplň údaj</v>
      </c>
      <c r="F16" s="296"/>
      <c r="G16" s="296"/>
      <c r="H16" s="296"/>
      <c r="I16" s="112" t="s">
        <v>30</v>
      </c>
      <c r="J16" s="29" t="str">
        <f>'Rekapitulace stavby'!AN14</f>
        <v>Vyplň údaj</v>
      </c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Z16" s="103" t="s">
        <v>137</v>
      </c>
      <c r="BA16" s="103" t="s">
        <v>138</v>
      </c>
      <c r="BB16" s="103" t="s">
        <v>90</v>
      </c>
      <c r="BC16" s="103" t="s">
        <v>139</v>
      </c>
      <c r="BD16" s="103" t="s">
        <v>92</v>
      </c>
    </row>
    <row r="17" spans="1:56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110"/>
      <c r="J17" s="33"/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Z17" s="103" t="s">
        <v>140</v>
      </c>
      <c r="BA17" s="103" t="s">
        <v>141</v>
      </c>
      <c r="BB17" s="103" t="s">
        <v>96</v>
      </c>
      <c r="BC17" s="103" t="s">
        <v>142</v>
      </c>
      <c r="BD17" s="103" t="s">
        <v>92</v>
      </c>
    </row>
    <row r="18" spans="1:56" s="2" customFormat="1" ht="12" customHeight="1">
      <c r="A18" s="33"/>
      <c r="B18" s="38"/>
      <c r="C18" s="33"/>
      <c r="D18" s="109" t="s">
        <v>33</v>
      </c>
      <c r="E18" s="33"/>
      <c r="F18" s="33"/>
      <c r="G18" s="33"/>
      <c r="H18" s="33"/>
      <c r="I18" s="112" t="s">
        <v>27</v>
      </c>
      <c r="J18" s="111" t="s">
        <v>34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Z18" s="103" t="s">
        <v>143</v>
      </c>
      <c r="BA18" s="103" t="s">
        <v>144</v>
      </c>
      <c r="BB18" s="103" t="s">
        <v>129</v>
      </c>
      <c r="BC18" s="103" t="s">
        <v>145</v>
      </c>
      <c r="BD18" s="103" t="s">
        <v>92</v>
      </c>
    </row>
    <row r="19" spans="1:56" s="2" customFormat="1" ht="18" customHeight="1">
      <c r="A19" s="33"/>
      <c r="B19" s="38"/>
      <c r="C19" s="33"/>
      <c r="D19" s="33"/>
      <c r="E19" s="111" t="s">
        <v>35</v>
      </c>
      <c r="F19" s="33"/>
      <c r="G19" s="33"/>
      <c r="H19" s="33"/>
      <c r="I19" s="112" t="s">
        <v>30</v>
      </c>
      <c r="J19" s="111" t="s">
        <v>36</v>
      </c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Z19" s="103" t="s">
        <v>146</v>
      </c>
      <c r="BA19" s="103" t="s">
        <v>147</v>
      </c>
      <c r="BB19" s="103" t="s">
        <v>90</v>
      </c>
      <c r="BC19" s="103" t="s">
        <v>148</v>
      </c>
      <c r="BD19" s="103" t="s">
        <v>92</v>
      </c>
    </row>
    <row r="20" spans="1:56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110"/>
      <c r="J20" s="33"/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56" s="2" customFormat="1" ht="12" customHeight="1">
      <c r="A21" s="33"/>
      <c r="B21" s="38"/>
      <c r="C21" s="33"/>
      <c r="D21" s="109" t="s">
        <v>38</v>
      </c>
      <c r="E21" s="33"/>
      <c r="F21" s="33"/>
      <c r="G21" s="33"/>
      <c r="H21" s="33"/>
      <c r="I21" s="112" t="s">
        <v>27</v>
      </c>
      <c r="J21" s="111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56" s="2" customFormat="1" ht="18" customHeight="1">
      <c r="A22" s="33"/>
      <c r="B22" s="38"/>
      <c r="C22" s="33"/>
      <c r="D22" s="33"/>
      <c r="E22" s="111" t="s">
        <v>39</v>
      </c>
      <c r="F22" s="33"/>
      <c r="G22" s="33"/>
      <c r="H22" s="33"/>
      <c r="I22" s="112" t="s">
        <v>30</v>
      </c>
      <c r="J22" s="111" t="s">
        <v>36</v>
      </c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56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110"/>
      <c r="J23" s="33"/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56" s="2" customFormat="1" ht="12" customHeight="1">
      <c r="A24" s="33"/>
      <c r="B24" s="38"/>
      <c r="C24" s="33"/>
      <c r="D24" s="109" t="s">
        <v>40</v>
      </c>
      <c r="E24" s="33"/>
      <c r="F24" s="33"/>
      <c r="G24" s="33"/>
      <c r="H24" s="33"/>
      <c r="I24" s="110"/>
      <c r="J24" s="33"/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56" s="8" customFormat="1" ht="16.5" customHeight="1">
      <c r="A25" s="114"/>
      <c r="B25" s="115"/>
      <c r="C25" s="114"/>
      <c r="D25" s="114"/>
      <c r="E25" s="297" t="s">
        <v>1</v>
      </c>
      <c r="F25" s="297"/>
      <c r="G25" s="297"/>
      <c r="H25" s="297"/>
      <c r="I25" s="116"/>
      <c r="J25" s="114"/>
      <c r="K25" s="114"/>
      <c r="L25" s="117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</row>
    <row r="26" spans="1:56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110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56" s="2" customFormat="1" ht="6.95" customHeight="1">
      <c r="A27" s="33"/>
      <c r="B27" s="38"/>
      <c r="C27" s="33"/>
      <c r="D27" s="118"/>
      <c r="E27" s="118"/>
      <c r="F27" s="118"/>
      <c r="G27" s="118"/>
      <c r="H27" s="118"/>
      <c r="I27" s="119"/>
      <c r="J27" s="118"/>
      <c r="K27" s="118"/>
      <c r="L27" s="5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56" s="2" customFormat="1" ht="25.35" customHeight="1">
      <c r="A28" s="33"/>
      <c r="B28" s="38"/>
      <c r="C28" s="33"/>
      <c r="D28" s="120" t="s">
        <v>41</v>
      </c>
      <c r="E28" s="33"/>
      <c r="F28" s="33"/>
      <c r="G28" s="33"/>
      <c r="H28" s="33"/>
      <c r="I28" s="110"/>
      <c r="J28" s="121">
        <f>ROUND(J126, 2)</f>
        <v>0</v>
      </c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56" s="2" customFormat="1" ht="6.95" customHeight="1">
      <c r="A29" s="33"/>
      <c r="B29" s="38"/>
      <c r="C29" s="33"/>
      <c r="D29" s="118"/>
      <c r="E29" s="118"/>
      <c r="F29" s="118"/>
      <c r="G29" s="118"/>
      <c r="H29" s="118"/>
      <c r="I29" s="119"/>
      <c r="J29" s="118"/>
      <c r="K29" s="118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56" s="2" customFormat="1" ht="14.45" customHeight="1">
      <c r="A30" s="33"/>
      <c r="B30" s="38"/>
      <c r="C30" s="33"/>
      <c r="D30" s="33"/>
      <c r="E30" s="33"/>
      <c r="F30" s="122" t="s">
        <v>43</v>
      </c>
      <c r="G30" s="33"/>
      <c r="H30" s="33"/>
      <c r="I30" s="123" t="s">
        <v>42</v>
      </c>
      <c r="J30" s="122" t="s">
        <v>44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56" s="2" customFormat="1" ht="14.45" customHeight="1">
      <c r="A31" s="33"/>
      <c r="B31" s="38"/>
      <c r="C31" s="33"/>
      <c r="D31" s="124" t="s">
        <v>45</v>
      </c>
      <c r="E31" s="109" t="s">
        <v>46</v>
      </c>
      <c r="F31" s="125">
        <f>ROUND((SUM(BE126:BE301)),  2)</f>
        <v>0</v>
      </c>
      <c r="G31" s="33"/>
      <c r="H31" s="33"/>
      <c r="I31" s="126">
        <v>0.21</v>
      </c>
      <c r="J31" s="125">
        <f>ROUND(((SUM(BE126:BE301))*I31),  2)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56" s="2" customFormat="1" ht="14.45" customHeight="1">
      <c r="A32" s="33"/>
      <c r="B32" s="38"/>
      <c r="C32" s="33"/>
      <c r="D32" s="33"/>
      <c r="E32" s="109" t="s">
        <v>47</v>
      </c>
      <c r="F32" s="125">
        <f>ROUND((SUM(BF126:BF301)),  2)</f>
        <v>0</v>
      </c>
      <c r="G32" s="33"/>
      <c r="H32" s="33"/>
      <c r="I32" s="126">
        <v>0.15</v>
      </c>
      <c r="J32" s="125">
        <f>ROUND(((SUM(BF126:BF301))*I32), 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09" t="s">
        <v>48</v>
      </c>
      <c r="F33" s="125">
        <f>ROUND((SUM(BG126:BG301)),  2)</f>
        <v>0</v>
      </c>
      <c r="G33" s="33"/>
      <c r="H33" s="33"/>
      <c r="I33" s="126">
        <v>0.21</v>
      </c>
      <c r="J33" s="125">
        <f>0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09" t="s">
        <v>49</v>
      </c>
      <c r="F34" s="125">
        <f>ROUND((SUM(BH126:BH301)),  2)</f>
        <v>0</v>
      </c>
      <c r="G34" s="33"/>
      <c r="H34" s="33"/>
      <c r="I34" s="126">
        <v>0.15</v>
      </c>
      <c r="J34" s="125">
        <f>0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9" t="s">
        <v>50</v>
      </c>
      <c r="F35" s="125">
        <f>ROUND((SUM(BI126:BI301)),  2)</f>
        <v>0</v>
      </c>
      <c r="G35" s="33"/>
      <c r="H35" s="33"/>
      <c r="I35" s="126">
        <v>0</v>
      </c>
      <c r="J35" s="125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110"/>
      <c r="J36" s="33"/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27"/>
      <c r="D37" s="128" t="s">
        <v>51</v>
      </c>
      <c r="E37" s="129"/>
      <c r="F37" s="129"/>
      <c r="G37" s="130" t="s">
        <v>52</v>
      </c>
      <c r="H37" s="131" t="s">
        <v>53</v>
      </c>
      <c r="I37" s="132"/>
      <c r="J37" s="133">
        <f>SUM(J28:J35)</f>
        <v>0</v>
      </c>
      <c r="K37" s="134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8"/>
      <c r="C38" s="33"/>
      <c r="D38" s="33"/>
      <c r="E38" s="33"/>
      <c r="F38" s="33"/>
      <c r="G38" s="33"/>
      <c r="H38" s="33"/>
      <c r="I38" s="110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19"/>
      <c r="I39" s="102"/>
      <c r="L39" s="19"/>
    </row>
    <row r="40" spans="1:31" s="1" customFormat="1" ht="14.45" customHeight="1">
      <c r="B40" s="19"/>
      <c r="I40" s="102"/>
      <c r="L40" s="19"/>
    </row>
    <row r="41" spans="1:31" s="1" customFormat="1" ht="14.45" customHeight="1">
      <c r="B41" s="19"/>
      <c r="I41" s="102"/>
      <c r="L41" s="19"/>
    </row>
    <row r="42" spans="1:31" s="1" customFormat="1" ht="14.45" customHeight="1">
      <c r="B42" s="19"/>
      <c r="I42" s="102"/>
      <c r="L42" s="19"/>
    </row>
    <row r="43" spans="1:31" s="1" customFormat="1" ht="14.45" customHeight="1">
      <c r="B43" s="19"/>
      <c r="I43" s="102"/>
      <c r="L43" s="19"/>
    </row>
    <row r="44" spans="1:31" s="1" customFormat="1" ht="14.45" customHeight="1">
      <c r="B44" s="19"/>
      <c r="I44" s="102"/>
      <c r="L44" s="19"/>
    </row>
    <row r="45" spans="1:31" s="1" customFormat="1" ht="14.45" customHeight="1">
      <c r="B45" s="19"/>
      <c r="I45" s="102"/>
      <c r="L45" s="19"/>
    </row>
    <row r="46" spans="1:31" s="1" customFormat="1" ht="14.45" customHeight="1">
      <c r="B46" s="19"/>
      <c r="I46" s="102"/>
      <c r="L46" s="19"/>
    </row>
    <row r="47" spans="1:31" s="1" customFormat="1" ht="14.45" customHeight="1">
      <c r="B47" s="19"/>
      <c r="I47" s="102"/>
      <c r="L47" s="19"/>
    </row>
    <row r="48" spans="1:31" s="1" customFormat="1" ht="14.45" customHeight="1">
      <c r="B48" s="19"/>
      <c r="I48" s="102"/>
      <c r="L48" s="19"/>
    </row>
    <row r="49" spans="1:31" s="1" customFormat="1" ht="14.45" customHeight="1">
      <c r="B49" s="19"/>
      <c r="I49" s="102"/>
      <c r="L49" s="19"/>
    </row>
    <row r="50" spans="1:31" s="2" customFormat="1" ht="14.45" customHeight="1">
      <c r="B50" s="50"/>
      <c r="D50" s="135" t="s">
        <v>54</v>
      </c>
      <c r="E50" s="136"/>
      <c r="F50" s="136"/>
      <c r="G50" s="135" t="s">
        <v>55</v>
      </c>
      <c r="H50" s="136"/>
      <c r="I50" s="137"/>
      <c r="J50" s="136"/>
      <c r="K50" s="136"/>
      <c r="L50" s="50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8"/>
      <c r="C61" s="33"/>
      <c r="D61" s="138" t="s">
        <v>56</v>
      </c>
      <c r="E61" s="139"/>
      <c r="F61" s="140" t="s">
        <v>57</v>
      </c>
      <c r="G61" s="138" t="s">
        <v>56</v>
      </c>
      <c r="H61" s="139"/>
      <c r="I61" s="141"/>
      <c r="J61" s="142" t="s">
        <v>57</v>
      </c>
      <c r="K61" s="139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8"/>
      <c r="C65" s="33"/>
      <c r="D65" s="135" t="s">
        <v>58</v>
      </c>
      <c r="E65" s="143"/>
      <c r="F65" s="143"/>
      <c r="G65" s="135" t="s">
        <v>59</v>
      </c>
      <c r="H65" s="143"/>
      <c r="I65" s="144"/>
      <c r="J65" s="143"/>
      <c r="K65" s="143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8"/>
      <c r="C76" s="33"/>
      <c r="D76" s="138" t="s">
        <v>56</v>
      </c>
      <c r="E76" s="139"/>
      <c r="F76" s="140" t="s">
        <v>57</v>
      </c>
      <c r="G76" s="138" t="s">
        <v>56</v>
      </c>
      <c r="H76" s="139"/>
      <c r="I76" s="141"/>
      <c r="J76" s="142" t="s">
        <v>57</v>
      </c>
      <c r="K76" s="139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45"/>
      <c r="C77" s="146"/>
      <c r="D77" s="146"/>
      <c r="E77" s="146"/>
      <c r="F77" s="146"/>
      <c r="G77" s="146"/>
      <c r="H77" s="146"/>
      <c r="I77" s="147"/>
      <c r="J77" s="146"/>
      <c r="K77" s="146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8"/>
      <c r="C81" s="149"/>
      <c r="D81" s="149"/>
      <c r="E81" s="149"/>
      <c r="F81" s="149"/>
      <c r="G81" s="149"/>
      <c r="H81" s="149"/>
      <c r="I81" s="150"/>
      <c r="J81" s="149"/>
      <c r="K81" s="149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149</v>
      </c>
      <c r="D82" s="35"/>
      <c r="E82" s="35"/>
      <c r="F82" s="35"/>
      <c r="G82" s="35"/>
      <c r="H82" s="35"/>
      <c r="I82" s="110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110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110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71" t="str">
        <f>E7</f>
        <v>Hodonín, oprava kanalizace na ulici J.Suka</v>
      </c>
      <c r="F85" s="298"/>
      <c r="G85" s="298"/>
      <c r="H85" s="298"/>
      <c r="I85" s="110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110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22</v>
      </c>
      <c r="D87" s="35"/>
      <c r="E87" s="35"/>
      <c r="F87" s="26" t="str">
        <f>F10</f>
        <v>Bažantnice, J.Suka</v>
      </c>
      <c r="G87" s="35"/>
      <c r="H87" s="35"/>
      <c r="I87" s="112" t="s">
        <v>24</v>
      </c>
      <c r="J87" s="65" t="str">
        <f>IF(J10="","",J10)</f>
        <v>10. 12. 2019</v>
      </c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110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26</v>
      </c>
      <c r="D89" s="35"/>
      <c r="E89" s="35"/>
      <c r="F89" s="26" t="str">
        <f>E13</f>
        <v>Město Hodonín</v>
      </c>
      <c r="G89" s="35"/>
      <c r="H89" s="35"/>
      <c r="I89" s="112" t="s">
        <v>33</v>
      </c>
      <c r="J89" s="31" t="str">
        <f>E19</f>
        <v>Ing. Karel Vaštík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43.15" customHeight="1">
      <c r="A90" s="33"/>
      <c r="B90" s="34"/>
      <c r="C90" s="28" t="s">
        <v>31</v>
      </c>
      <c r="D90" s="35"/>
      <c r="E90" s="35"/>
      <c r="F90" s="26" t="str">
        <f>IF(E16="","",E16)</f>
        <v>Vyplň údaj</v>
      </c>
      <c r="G90" s="35"/>
      <c r="H90" s="35"/>
      <c r="I90" s="112" t="s">
        <v>38</v>
      </c>
      <c r="J90" s="31" t="str">
        <f>E22</f>
        <v>Ing. Karel Vaštík, Lideřovská 14, 696 61 Vnorovy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110"/>
      <c r="J91" s="35"/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51" t="s">
        <v>150</v>
      </c>
      <c r="D92" s="152"/>
      <c r="E92" s="152"/>
      <c r="F92" s="152"/>
      <c r="G92" s="152"/>
      <c r="H92" s="152"/>
      <c r="I92" s="153"/>
      <c r="J92" s="154" t="s">
        <v>151</v>
      </c>
      <c r="K92" s="152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110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55" t="s">
        <v>152</v>
      </c>
      <c r="D94" s="35"/>
      <c r="E94" s="35"/>
      <c r="F94" s="35"/>
      <c r="G94" s="35"/>
      <c r="H94" s="35"/>
      <c r="I94" s="110"/>
      <c r="J94" s="83">
        <f>J126</f>
        <v>0</v>
      </c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153</v>
      </c>
    </row>
    <row r="95" spans="1:47" s="9" customFormat="1" ht="24.95" customHeight="1">
      <c r="B95" s="156"/>
      <c r="C95" s="157"/>
      <c r="D95" s="158" t="s">
        <v>154</v>
      </c>
      <c r="E95" s="159"/>
      <c r="F95" s="159"/>
      <c r="G95" s="159"/>
      <c r="H95" s="159"/>
      <c r="I95" s="160"/>
      <c r="J95" s="161">
        <f>J127</f>
        <v>0</v>
      </c>
      <c r="K95" s="157"/>
      <c r="L95" s="162"/>
    </row>
    <row r="96" spans="1:47" s="10" customFormat="1" ht="19.899999999999999" customHeight="1">
      <c r="B96" s="163"/>
      <c r="C96" s="164"/>
      <c r="D96" s="165" t="s">
        <v>155</v>
      </c>
      <c r="E96" s="166"/>
      <c r="F96" s="166"/>
      <c r="G96" s="166"/>
      <c r="H96" s="166"/>
      <c r="I96" s="167"/>
      <c r="J96" s="168">
        <f>J128</f>
        <v>0</v>
      </c>
      <c r="K96" s="164"/>
      <c r="L96" s="169"/>
    </row>
    <row r="97" spans="1:31" s="10" customFormat="1" ht="19.899999999999999" customHeight="1">
      <c r="B97" s="163"/>
      <c r="C97" s="164"/>
      <c r="D97" s="165" t="s">
        <v>156</v>
      </c>
      <c r="E97" s="166"/>
      <c r="F97" s="166"/>
      <c r="G97" s="166"/>
      <c r="H97" s="166"/>
      <c r="I97" s="167"/>
      <c r="J97" s="168">
        <f>J193</f>
        <v>0</v>
      </c>
      <c r="K97" s="164"/>
      <c r="L97" s="169"/>
    </row>
    <row r="98" spans="1:31" s="10" customFormat="1" ht="19.899999999999999" customHeight="1">
      <c r="B98" s="163"/>
      <c r="C98" s="164"/>
      <c r="D98" s="165" t="s">
        <v>157</v>
      </c>
      <c r="E98" s="166"/>
      <c r="F98" s="166"/>
      <c r="G98" s="166"/>
      <c r="H98" s="166"/>
      <c r="I98" s="167"/>
      <c r="J98" s="168">
        <f>J196</f>
        <v>0</v>
      </c>
      <c r="K98" s="164"/>
      <c r="L98" s="169"/>
    </row>
    <row r="99" spans="1:31" s="10" customFormat="1" ht="19.899999999999999" customHeight="1">
      <c r="B99" s="163"/>
      <c r="C99" s="164"/>
      <c r="D99" s="165" t="s">
        <v>158</v>
      </c>
      <c r="E99" s="166"/>
      <c r="F99" s="166"/>
      <c r="G99" s="166"/>
      <c r="H99" s="166"/>
      <c r="I99" s="167"/>
      <c r="J99" s="168">
        <f>J203</f>
        <v>0</v>
      </c>
      <c r="K99" s="164"/>
      <c r="L99" s="169"/>
    </row>
    <row r="100" spans="1:31" s="10" customFormat="1" ht="19.899999999999999" customHeight="1">
      <c r="B100" s="163"/>
      <c r="C100" s="164"/>
      <c r="D100" s="165" t="s">
        <v>159</v>
      </c>
      <c r="E100" s="166"/>
      <c r="F100" s="166"/>
      <c r="G100" s="166"/>
      <c r="H100" s="166"/>
      <c r="I100" s="167"/>
      <c r="J100" s="168">
        <f>J211</f>
        <v>0</v>
      </c>
      <c r="K100" s="164"/>
      <c r="L100" s="169"/>
    </row>
    <row r="101" spans="1:31" s="10" customFormat="1" ht="19.899999999999999" customHeight="1">
      <c r="B101" s="163"/>
      <c r="C101" s="164"/>
      <c r="D101" s="165" t="s">
        <v>160</v>
      </c>
      <c r="E101" s="166"/>
      <c r="F101" s="166"/>
      <c r="G101" s="166"/>
      <c r="H101" s="166"/>
      <c r="I101" s="167"/>
      <c r="J101" s="168">
        <f>J224</f>
        <v>0</v>
      </c>
      <c r="K101" s="164"/>
      <c r="L101" s="169"/>
    </row>
    <row r="102" spans="1:31" s="10" customFormat="1" ht="19.899999999999999" customHeight="1">
      <c r="B102" s="163"/>
      <c r="C102" s="164"/>
      <c r="D102" s="165" t="s">
        <v>161</v>
      </c>
      <c r="E102" s="166"/>
      <c r="F102" s="166"/>
      <c r="G102" s="166"/>
      <c r="H102" s="166"/>
      <c r="I102" s="167"/>
      <c r="J102" s="168">
        <f>J267</f>
        <v>0</v>
      </c>
      <c r="K102" s="164"/>
      <c r="L102" s="169"/>
    </row>
    <row r="103" spans="1:31" s="10" customFormat="1" ht="19.899999999999999" customHeight="1">
      <c r="B103" s="163"/>
      <c r="C103" s="164"/>
      <c r="D103" s="165" t="s">
        <v>162</v>
      </c>
      <c r="E103" s="166"/>
      <c r="F103" s="166"/>
      <c r="G103" s="166"/>
      <c r="H103" s="166"/>
      <c r="I103" s="167"/>
      <c r="J103" s="168">
        <f>J283</f>
        <v>0</v>
      </c>
      <c r="K103" s="164"/>
      <c r="L103" s="169"/>
    </row>
    <row r="104" spans="1:31" s="10" customFormat="1" ht="19.899999999999999" customHeight="1">
      <c r="B104" s="163"/>
      <c r="C104" s="164"/>
      <c r="D104" s="165" t="s">
        <v>163</v>
      </c>
      <c r="E104" s="166"/>
      <c r="F104" s="166"/>
      <c r="G104" s="166"/>
      <c r="H104" s="166"/>
      <c r="I104" s="167"/>
      <c r="J104" s="168">
        <f>J288</f>
        <v>0</v>
      </c>
      <c r="K104" s="164"/>
      <c r="L104" s="169"/>
    </row>
    <row r="105" spans="1:31" s="9" customFormat="1" ht="24.95" customHeight="1">
      <c r="B105" s="156"/>
      <c r="C105" s="157"/>
      <c r="D105" s="158" t="s">
        <v>164</v>
      </c>
      <c r="E105" s="159"/>
      <c r="F105" s="159"/>
      <c r="G105" s="159"/>
      <c r="H105" s="159"/>
      <c r="I105" s="160"/>
      <c r="J105" s="161">
        <f>J291</f>
        <v>0</v>
      </c>
      <c r="K105" s="157"/>
      <c r="L105" s="162"/>
    </row>
    <row r="106" spans="1:31" s="9" customFormat="1" ht="24.95" customHeight="1">
      <c r="B106" s="156"/>
      <c r="C106" s="157"/>
      <c r="D106" s="158" t="s">
        <v>165</v>
      </c>
      <c r="E106" s="159"/>
      <c r="F106" s="159"/>
      <c r="G106" s="159"/>
      <c r="H106" s="159"/>
      <c r="I106" s="160"/>
      <c r="J106" s="161">
        <f>J292</f>
        <v>0</v>
      </c>
      <c r="K106" s="157"/>
      <c r="L106" s="162"/>
    </row>
    <row r="107" spans="1:31" s="10" customFormat="1" ht="19.899999999999999" customHeight="1">
      <c r="B107" s="163"/>
      <c r="C107" s="164"/>
      <c r="D107" s="165" t="s">
        <v>166</v>
      </c>
      <c r="E107" s="166"/>
      <c r="F107" s="166"/>
      <c r="G107" s="166"/>
      <c r="H107" s="166"/>
      <c r="I107" s="167"/>
      <c r="J107" s="168">
        <f>J293</f>
        <v>0</v>
      </c>
      <c r="K107" s="164"/>
      <c r="L107" s="169"/>
    </row>
    <row r="108" spans="1:31" s="10" customFormat="1" ht="19.899999999999999" customHeight="1">
      <c r="B108" s="163"/>
      <c r="C108" s="164"/>
      <c r="D108" s="165" t="s">
        <v>167</v>
      </c>
      <c r="E108" s="166"/>
      <c r="F108" s="166"/>
      <c r="G108" s="166"/>
      <c r="H108" s="166"/>
      <c r="I108" s="167"/>
      <c r="J108" s="168">
        <f>J297</f>
        <v>0</v>
      </c>
      <c r="K108" s="164"/>
      <c r="L108" s="169"/>
    </row>
    <row r="109" spans="1:31" s="2" customFormat="1" ht="21.75" customHeight="1">
      <c r="A109" s="33"/>
      <c r="B109" s="34"/>
      <c r="C109" s="35"/>
      <c r="D109" s="35"/>
      <c r="E109" s="35"/>
      <c r="F109" s="35"/>
      <c r="G109" s="35"/>
      <c r="H109" s="35"/>
      <c r="I109" s="110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147"/>
      <c r="J110" s="54"/>
      <c r="K110" s="54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5"/>
      <c r="C114" s="56"/>
      <c r="D114" s="56"/>
      <c r="E114" s="56"/>
      <c r="F114" s="56"/>
      <c r="G114" s="56"/>
      <c r="H114" s="56"/>
      <c r="I114" s="150"/>
      <c r="J114" s="56"/>
      <c r="K114" s="56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2" t="s">
        <v>168</v>
      </c>
      <c r="D115" s="35"/>
      <c r="E115" s="35"/>
      <c r="F115" s="35"/>
      <c r="G115" s="35"/>
      <c r="H115" s="35"/>
      <c r="I115" s="110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5"/>
      <c r="D116" s="35"/>
      <c r="E116" s="35"/>
      <c r="F116" s="35"/>
      <c r="G116" s="35"/>
      <c r="H116" s="35"/>
      <c r="I116" s="110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16</v>
      </c>
      <c r="D117" s="35"/>
      <c r="E117" s="35"/>
      <c r="F117" s="35"/>
      <c r="G117" s="35"/>
      <c r="H117" s="35"/>
      <c r="I117" s="110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5"/>
      <c r="D118" s="35"/>
      <c r="E118" s="271" t="str">
        <f>E7</f>
        <v>Hodonín, oprava kanalizace na ulici J.Suka</v>
      </c>
      <c r="F118" s="298"/>
      <c r="G118" s="298"/>
      <c r="H118" s="298"/>
      <c r="I118" s="110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5"/>
      <c r="D119" s="35"/>
      <c r="E119" s="35"/>
      <c r="F119" s="35"/>
      <c r="G119" s="35"/>
      <c r="H119" s="35"/>
      <c r="I119" s="110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22</v>
      </c>
      <c r="D120" s="35"/>
      <c r="E120" s="35"/>
      <c r="F120" s="26" t="str">
        <f>F10</f>
        <v>Bažantnice, J.Suka</v>
      </c>
      <c r="G120" s="35"/>
      <c r="H120" s="35"/>
      <c r="I120" s="112" t="s">
        <v>24</v>
      </c>
      <c r="J120" s="65" t="str">
        <f>IF(J10="","",J10)</f>
        <v>10. 12. 2019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5"/>
      <c r="D121" s="35"/>
      <c r="E121" s="35"/>
      <c r="F121" s="35"/>
      <c r="G121" s="35"/>
      <c r="H121" s="35"/>
      <c r="I121" s="110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26</v>
      </c>
      <c r="D122" s="35"/>
      <c r="E122" s="35"/>
      <c r="F122" s="26" t="str">
        <f>E13</f>
        <v>Město Hodonín</v>
      </c>
      <c r="G122" s="35"/>
      <c r="H122" s="35"/>
      <c r="I122" s="112" t="s">
        <v>33</v>
      </c>
      <c r="J122" s="31" t="str">
        <f>E19</f>
        <v>Ing. Karel Vaštík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3.15" customHeight="1">
      <c r="A123" s="33"/>
      <c r="B123" s="34"/>
      <c r="C123" s="28" t="s">
        <v>31</v>
      </c>
      <c r="D123" s="35"/>
      <c r="E123" s="35"/>
      <c r="F123" s="26" t="str">
        <f>IF(E16="","",E16)</f>
        <v>Vyplň údaj</v>
      </c>
      <c r="G123" s="35"/>
      <c r="H123" s="35"/>
      <c r="I123" s="112" t="s">
        <v>38</v>
      </c>
      <c r="J123" s="31" t="str">
        <f>E22</f>
        <v>Ing. Karel Vaštík, Lideřovská 14, 696 61 Vnorovy</v>
      </c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5"/>
      <c r="D124" s="35"/>
      <c r="E124" s="35"/>
      <c r="F124" s="35"/>
      <c r="G124" s="35"/>
      <c r="H124" s="35"/>
      <c r="I124" s="110"/>
      <c r="J124" s="35"/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70"/>
      <c r="B125" s="171"/>
      <c r="C125" s="172" t="s">
        <v>169</v>
      </c>
      <c r="D125" s="173" t="s">
        <v>66</v>
      </c>
      <c r="E125" s="173" t="s">
        <v>62</v>
      </c>
      <c r="F125" s="173" t="s">
        <v>63</v>
      </c>
      <c r="G125" s="173" t="s">
        <v>170</v>
      </c>
      <c r="H125" s="173" t="s">
        <v>171</v>
      </c>
      <c r="I125" s="174" t="s">
        <v>172</v>
      </c>
      <c r="J125" s="175" t="s">
        <v>151</v>
      </c>
      <c r="K125" s="176" t="s">
        <v>173</v>
      </c>
      <c r="L125" s="177"/>
      <c r="M125" s="74" t="s">
        <v>1</v>
      </c>
      <c r="N125" s="75" t="s">
        <v>45</v>
      </c>
      <c r="O125" s="75" t="s">
        <v>174</v>
      </c>
      <c r="P125" s="75" t="s">
        <v>175</v>
      </c>
      <c r="Q125" s="75" t="s">
        <v>176</v>
      </c>
      <c r="R125" s="75" t="s">
        <v>177</v>
      </c>
      <c r="S125" s="75" t="s">
        <v>178</v>
      </c>
      <c r="T125" s="76" t="s">
        <v>179</v>
      </c>
      <c r="U125" s="170"/>
      <c r="V125" s="170"/>
      <c r="W125" s="170"/>
      <c r="X125" s="170"/>
      <c r="Y125" s="170"/>
      <c r="Z125" s="170"/>
      <c r="AA125" s="170"/>
      <c r="AB125" s="170"/>
      <c r="AC125" s="170"/>
      <c r="AD125" s="170"/>
      <c r="AE125" s="170"/>
    </row>
    <row r="126" spans="1:63" s="2" customFormat="1" ht="22.9" customHeight="1">
      <c r="A126" s="33"/>
      <c r="B126" s="34"/>
      <c r="C126" s="81" t="s">
        <v>180</v>
      </c>
      <c r="D126" s="35"/>
      <c r="E126" s="35"/>
      <c r="F126" s="35"/>
      <c r="G126" s="35"/>
      <c r="H126" s="35"/>
      <c r="I126" s="110"/>
      <c r="J126" s="178">
        <f>BK126</f>
        <v>0</v>
      </c>
      <c r="K126" s="35"/>
      <c r="L126" s="38"/>
      <c r="M126" s="77"/>
      <c r="N126" s="179"/>
      <c r="O126" s="78"/>
      <c r="P126" s="180">
        <f>P127+P291+P292</f>
        <v>0</v>
      </c>
      <c r="Q126" s="78"/>
      <c r="R126" s="180">
        <f>R127+R291+R292</f>
        <v>350.04523882000001</v>
      </c>
      <c r="S126" s="78"/>
      <c r="T126" s="181">
        <f>T127+T291+T292</f>
        <v>105.12003999999999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80</v>
      </c>
      <c r="AU126" s="16" t="s">
        <v>153</v>
      </c>
      <c r="BK126" s="182">
        <f>BK127+BK291+BK292</f>
        <v>0</v>
      </c>
    </row>
    <row r="127" spans="1:63" s="12" customFormat="1" ht="25.9" customHeight="1">
      <c r="B127" s="183"/>
      <c r="C127" s="184"/>
      <c r="D127" s="185" t="s">
        <v>80</v>
      </c>
      <c r="E127" s="186" t="s">
        <v>181</v>
      </c>
      <c r="F127" s="186" t="s">
        <v>182</v>
      </c>
      <c r="G127" s="184"/>
      <c r="H127" s="184"/>
      <c r="I127" s="187"/>
      <c r="J127" s="188">
        <f>BK127</f>
        <v>0</v>
      </c>
      <c r="K127" s="184"/>
      <c r="L127" s="189"/>
      <c r="M127" s="190"/>
      <c r="N127" s="191"/>
      <c r="O127" s="191"/>
      <c r="P127" s="192">
        <f>P128+P193+P196+P203+P211+P224+P267+P283+P288</f>
        <v>0</v>
      </c>
      <c r="Q127" s="191"/>
      <c r="R127" s="192">
        <f>R128+R193+R196+R203+R211+R224+R267+R283+R288</f>
        <v>350.04523882000001</v>
      </c>
      <c r="S127" s="191"/>
      <c r="T127" s="193">
        <f>T128+T193+T196+T203+T211+T224+T267+T283+T288</f>
        <v>105.12003999999999</v>
      </c>
      <c r="AR127" s="194" t="s">
        <v>86</v>
      </c>
      <c r="AT127" s="195" t="s">
        <v>80</v>
      </c>
      <c r="AU127" s="195" t="s">
        <v>81</v>
      </c>
      <c r="AY127" s="194" t="s">
        <v>183</v>
      </c>
      <c r="BK127" s="196">
        <f>BK128+BK193+BK196+BK203+BK211+BK224+BK267+BK283+BK288</f>
        <v>0</v>
      </c>
    </row>
    <row r="128" spans="1:63" s="12" customFormat="1" ht="22.9" customHeight="1">
      <c r="B128" s="183"/>
      <c r="C128" s="184"/>
      <c r="D128" s="185" t="s">
        <v>80</v>
      </c>
      <c r="E128" s="197" t="s">
        <v>86</v>
      </c>
      <c r="F128" s="197" t="s">
        <v>184</v>
      </c>
      <c r="G128" s="184"/>
      <c r="H128" s="184"/>
      <c r="I128" s="187"/>
      <c r="J128" s="198">
        <f>BK128</f>
        <v>0</v>
      </c>
      <c r="K128" s="184"/>
      <c r="L128" s="189"/>
      <c r="M128" s="190"/>
      <c r="N128" s="191"/>
      <c r="O128" s="191"/>
      <c r="P128" s="192">
        <f>SUM(P129:P192)</f>
        <v>0</v>
      </c>
      <c r="Q128" s="191"/>
      <c r="R128" s="192">
        <f>SUM(R129:R192)</f>
        <v>279.13778238000003</v>
      </c>
      <c r="S128" s="191"/>
      <c r="T128" s="193">
        <f>SUM(T129:T192)</f>
        <v>52.921999999999997</v>
      </c>
      <c r="AR128" s="194" t="s">
        <v>86</v>
      </c>
      <c r="AT128" s="195" t="s">
        <v>80</v>
      </c>
      <c r="AU128" s="195" t="s">
        <v>86</v>
      </c>
      <c r="AY128" s="194" t="s">
        <v>183</v>
      </c>
      <c r="BK128" s="196">
        <f>SUM(BK129:BK192)</f>
        <v>0</v>
      </c>
    </row>
    <row r="129" spans="1:65" s="2" customFormat="1" ht="24" customHeight="1">
      <c r="A129" s="33"/>
      <c r="B129" s="34"/>
      <c r="C129" s="199" t="s">
        <v>86</v>
      </c>
      <c r="D129" s="199" t="s">
        <v>185</v>
      </c>
      <c r="E129" s="200" t="s">
        <v>186</v>
      </c>
      <c r="F129" s="201" t="s">
        <v>187</v>
      </c>
      <c r="G129" s="202" t="s">
        <v>90</v>
      </c>
      <c r="H129" s="203">
        <v>15</v>
      </c>
      <c r="I129" s="204"/>
      <c r="J129" s="205">
        <f>ROUND(I129*H129,2)</f>
        <v>0</v>
      </c>
      <c r="K129" s="206"/>
      <c r="L129" s="38"/>
      <c r="M129" s="207" t="s">
        <v>1</v>
      </c>
      <c r="N129" s="208" t="s">
        <v>46</v>
      </c>
      <c r="O129" s="7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211" t="s">
        <v>188</v>
      </c>
      <c r="AT129" s="211" t="s">
        <v>185</v>
      </c>
      <c r="AU129" s="211" t="s">
        <v>93</v>
      </c>
      <c r="AY129" s="16" t="s">
        <v>183</v>
      </c>
      <c r="BE129" s="212">
        <f>IF(N129="základní",J129,0)</f>
        <v>0</v>
      </c>
      <c r="BF129" s="212">
        <f>IF(N129="snížená",J129,0)</f>
        <v>0</v>
      </c>
      <c r="BG129" s="212">
        <f>IF(N129="zákl. přenesená",J129,0)</f>
        <v>0</v>
      </c>
      <c r="BH129" s="212">
        <f>IF(N129="sníž. přenesená",J129,0)</f>
        <v>0</v>
      </c>
      <c r="BI129" s="212">
        <f>IF(N129="nulová",J129,0)</f>
        <v>0</v>
      </c>
      <c r="BJ129" s="16" t="s">
        <v>86</v>
      </c>
      <c r="BK129" s="212">
        <f>ROUND(I129*H129,2)</f>
        <v>0</v>
      </c>
      <c r="BL129" s="16" t="s">
        <v>188</v>
      </c>
      <c r="BM129" s="211" t="s">
        <v>189</v>
      </c>
    </row>
    <row r="130" spans="1:65" s="2" customFormat="1" ht="24" customHeight="1">
      <c r="A130" s="33"/>
      <c r="B130" s="34"/>
      <c r="C130" s="199" t="s">
        <v>93</v>
      </c>
      <c r="D130" s="199" t="s">
        <v>185</v>
      </c>
      <c r="E130" s="200" t="s">
        <v>190</v>
      </c>
      <c r="F130" s="201" t="s">
        <v>191</v>
      </c>
      <c r="G130" s="202" t="s">
        <v>90</v>
      </c>
      <c r="H130" s="203">
        <v>106.5</v>
      </c>
      <c r="I130" s="204"/>
      <c r="J130" s="205">
        <f>ROUND(I130*H130,2)</f>
        <v>0</v>
      </c>
      <c r="K130" s="206"/>
      <c r="L130" s="38"/>
      <c r="M130" s="207" t="s">
        <v>1</v>
      </c>
      <c r="N130" s="208" t="s">
        <v>46</v>
      </c>
      <c r="O130" s="70"/>
      <c r="P130" s="209">
        <f>O130*H130</f>
        <v>0</v>
      </c>
      <c r="Q130" s="209">
        <v>0</v>
      </c>
      <c r="R130" s="209">
        <f>Q130*H130</f>
        <v>0</v>
      </c>
      <c r="S130" s="209">
        <v>0.255</v>
      </c>
      <c r="T130" s="210">
        <f>S130*H130</f>
        <v>27.157499999999999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211" t="s">
        <v>188</v>
      </c>
      <c r="AT130" s="211" t="s">
        <v>185</v>
      </c>
      <c r="AU130" s="211" t="s">
        <v>93</v>
      </c>
      <c r="AY130" s="16" t="s">
        <v>183</v>
      </c>
      <c r="BE130" s="212">
        <f>IF(N130="základní",J130,0)</f>
        <v>0</v>
      </c>
      <c r="BF130" s="212">
        <f>IF(N130="snížená",J130,0)</f>
        <v>0</v>
      </c>
      <c r="BG130" s="212">
        <f>IF(N130="zákl. přenesená",J130,0)</f>
        <v>0</v>
      </c>
      <c r="BH130" s="212">
        <f>IF(N130="sníž. přenesená",J130,0)</f>
        <v>0</v>
      </c>
      <c r="BI130" s="212">
        <f>IF(N130="nulová",J130,0)</f>
        <v>0</v>
      </c>
      <c r="BJ130" s="16" t="s">
        <v>86</v>
      </c>
      <c r="BK130" s="212">
        <f>ROUND(I130*H130,2)</f>
        <v>0</v>
      </c>
      <c r="BL130" s="16" t="s">
        <v>188</v>
      </c>
      <c r="BM130" s="211" t="s">
        <v>192</v>
      </c>
    </row>
    <row r="131" spans="1:65" s="13" customFormat="1">
      <c r="B131" s="213"/>
      <c r="C131" s="214"/>
      <c r="D131" s="215" t="s">
        <v>193</v>
      </c>
      <c r="E131" s="216" t="s">
        <v>1</v>
      </c>
      <c r="F131" s="217" t="s">
        <v>194</v>
      </c>
      <c r="G131" s="214"/>
      <c r="H131" s="218">
        <v>106.5</v>
      </c>
      <c r="I131" s="219"/>
      <c r="J131" s="214"/>
      <c r="K131" s="214"/>
      <c r="L131" s="220"/>
      <c r="M131" s="221"/>
      <c r="N131" s="222"/>
      <c r="O131" s="222"/>
      <c r="P131" s="222"/>
      <c r="Q131" s="222"/>
      <c r="R131" s="222"/>
      <c r="S131" s="222"/>
      <c r="T131" s="223"/>
      <c r="AT131" s="224" t="s">
        <v>193</v>
      </c>
      <c r="AU131" s="224" t="s">
        <v>93</v>
      </c>
      <c r="AV131" s="13" t="s">
        <v>93</v>
      </c>
      <c r="AW131" s="13" t="s">
        <v>37</v>
      </c>
      <c r="AX131" s="13" t="s">
        <v>86</v>
      </c>
      <c r="AY131" s="224" t="s">
        <v>183</v>
      </c>
    </row>
    <row r="132" spans="1:65" s="2" customFormat="1" ht="24" customHeight="1">
      <c r="A132" s="33"/>
      <c r="B132" s="34"/>
      <c r="C132" s="199" t="s">
        <v>92</v>
      </c>
      <c r="D132" s="199" t="s">
        <v>185</v>
      </c>
      <c r="E132" s="200" t="s">
        <v>195</v>
      </c>
      <c r="F132" s="201" t="s">
        <v>196</v>
      </c>
      <c r="G132" s="202" t="s">
        <v>90</v>
      </c>
      <c r="H132" s="203">
        <v>26.5</v>
      </c>
      <c r="I132" s="204"/>
      <c r="J132" s="205">
        <f>ROUND(I132*H132,2)</f>
        <v>0</v>
      </c>
      <c r="K132" s="206"/>
      <c r="L132" s="38"/>
      <c r="M132" s="207" t="s">
        <v>1</v>
      </c>
      <c r="N132" s="208" t="s">
        <v>46</v>
      </c>
      <c r="O132" s="70"/>
      <c r="P132" s="209">
        <f>O132*H132</f>
        <v>0</v>
      </c>
      <c r="Q132" s="209">
        <v>0</v>
      </c>
      <c r="R132" s="209">
        <f>Q132*H132</f>
        <v>0</v>
      </c>
      <c r="S132" s="209">
        <v>0.32500000000000001</v>
      </c>
      <c r="T132" s="210">
        <f>S132*H132</f>
        <v>8.6125000000000007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211" t="s">
        <v>188</v>
      </c>
      <c r="AT132" s="211" t="s">
        <v>185</v>
      </c>
      <c r="AU132" s="211" t="s">
        <v>93</v>
      </c>
      <c r="AY132" s="16" t="s">
        <v>183</v>
      </c>
      <c r="BE132" s="212">
        <f>IF(N132="základní",J132,0)</f>
        <v>0</v>
      </c>
      <c r="BF132" s="212">
        <f>IF(N132="snížená",J132,0)</f>
        <v>0</v>
      </c>
      <c r="BG132" s="212">
        <f>IF(N132="zákl. přenesená",J132,0)</f>
        <v>0</v>
      </c>
      <c r="BH132" s="212">
        <f>IF(N132="sníž. přenesená",J132,0)</f>
        <v>0</v>
      </c>
      <c r="BI132" s="212">
        <f>IF(N132="nulová",J132,0)</f>
        <v>0</v>
      </c>
      <c r="BJ132" s="16" t="s">
        <v>86</v>
      </c>
      <c r="BK132" s="212">
        <f>ROUND(I132*H132,2)</f>
        <v>0</v>
      </c>
      <c r="BL132" s="16" t="s">
        <v>188</v>
      </c>
      <c r="BM132" s="211" t="s">
        <v>197</v>
      </c>
    </row>
    <row r="133" spans="1:65" s="13" customFormat="1">
      <c r="B133" s="213"/>
      <c r="C133" s="214"/>
      <c r="D133" s="215" t="s">
        <v>193</v>
      </c>
      <c r="E133" s="216" t="s">
        <v>1</v>
      </c>
      <c r="F133" s="217" t="s">
        <v>137</v>
      </c>
      <c r="G133" s="214"/>
      <c r="H133" s="218">
        <v>26.5</v>
      </c>
      <c r="I133" s="219"/>
      <c r="J133" s="214"/>
      <c r="K133" s="214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193</v>
      </c>
      <c r="AU133" s="224" t="s">
        <v>93</v>
      </c>
      <c r="AV133" s="13" t="s">
        <v>93</v>
      </c>
      <c r="AW133" s="13" t="s">
        <v>37</v>
      </c>
      <c r="AX133" s="13" t="s">
        <v>86</v>
      </c>
      <c r="AY133" s="224" t="s">
        <v>183</v>
      </c>
    </row>
    <row r="134" spans="1:65" s="2" customFormat="1" ht="24" customHeight="1">
      <c r="A134" s="33"/>
      <c r="B134" s="34"/>
      <c r="C134" s="199" t="s">
        <v>188</v>
      </c>
      <c r="D134" s="199" t="s">
        <v>185</v>
      </c>
      <c r="E134" s="200" t="s">
        <v>198</v>
      </c>
      <c r="F134" s="201" t="s">
        <v>199</v>
      </c>
      <c r="G134" s="202" t="s">
        <v>90</v>
      </c>
      <c r="H134" s="203">
        <v>26.5</v>
      </c>
      <c r="I134" s="204"/>
      <c r="J134" s="205">
        <f>ROUND(I134*H134,2)</f>
        <v>0</v>
      </c>
      <c r="K134" s="206"/>
      <c r="L134" s="38"/>
      <c r="M134" s="207" t="s">
        <v>1</v>
      </c>
      <c r="N134" s="208" t="s">
        <v>46</v>
      </c>
      <c r="O134" s="70"/>
      <c r="P134" s="209">
        <f>O134*H134</f>
        <v>0</v>
      </c>
      <c r="Q134" s="209">
        <v>0</v>
      </c>
      <c r="R134" s="209">
        <f>Q134*H134</f>
        <v>0</v>
      </c>
      <c r="S134" s="209">
        <v>9.8000000000000004E-2</v>
      </c>
      <c r="T134" s="210">
        <f>S134*H134</f>
        <v>2.597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211" t="s">
        <v>188</v>
      </c>
      <c r="AT134" s="211" t="s">
        <v>185</v>
      </c>
      <c r="AU134" s="211" t="s">
        <v>93</v>
      </c>
      <c r="AY134" s="16" t="s">
        <v>183</v>
      </c>
      <c r="BE134" s="212">
        <f>IF(N134="základní",J134,0)</f>
        <v>0</v>
      </c>
      <c r="BF134" s="212">
        <f>IF(N134="snížená",J134,0)</f>
        <v>0</v>
      </c>
      <c r="BG134" s="212">
        <f>IF(N134="zákl. přenesená",J134,0)</f>
        <v>0</v>
      </c>
      <c r="BH134" s="212">
        <f>IF(N134="sníž. přenesená",J134,0)</f>
        <v>0</v>
      </c>
      <c r="BI134" s="212">
        <f>IF(N134="nulová",J134,0)</f>
        <v>0</v>
      </c>
      <c r="BJ134" s="16" t="s">
        <v>86</v>
      </c>
      <c r="BK134" s="212">
        <f>ROUND(I134*H134,2)</f>
        <v>0</v>
      </c>
      <c r="BL134" s="16" t="s">
        <v>188</v>
      </c>
      <c r="BM134" s="211" t="s">
        <v>200</v>
      </c>
    </row>
    <row r="135" spans="1:65" s="13" customFormat="1">
      <c r="B135" s="213"/>
      <c r="C135" s="214"/>
      <c r="D135" s="215" t="s">
        <v>193</v>
      </c>
      <c r="E135" s="216" t="s">
        <v>1</v>
      </c>
      <c r="F135" s="217" t="s">
        <v>137</v>
      </c>
      <c r="G135" s="214"/>
      <c r="H135" s="218">
        <v>26.5</v>
      </c>
      <c r="I135" s="219"/>
      <c r="J135" s="214"/>
      <c r="K135" s="214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193</v>
      </c>
      <c r="AU135" s="224" t="s">
        <v>93</v>
      </c>
      <c r="AV135" s="13" t="s">
        <v>93</v>
      </c>
      <c r="AW135" s="13" t="s">
        <v>37</v>
      </c>
      <c r="AX135" s="13" t="s">
        <v>86</v>
      </c>
      <c r="AY135" s="224" t="s">
        <v>183</v>
      </c>
    </row>
    <row r="136" spans="1:65" s="2" customFormat="1" ht="16.5" customHeight="1">
      <c r="A136" s="33"/>
      <c r="B136" s="34"/>
      <c r="C136" s="199" t="s">
        <v>145</v>
      </c>
      <c r="D136" s="199" t="s">
        <v>185</v>
      </c>
      <c r="E136" s="200" t="s">
        <v>201</v>
      </c>
      <c r="F136" s="201" t="s">
        <v>202</v>
      </c>
      <c r="G136" s="202" t="s">
        <v>96</v>
      </c>
      <c r="H136" s="203">
        <v>71</v>
      </c>
      <c r="I136" s="204"/>
      <c r="J136" s="205">
        <f>ROUND(I136*H136,2)</f>
        <v>0</v>
      </c>
      <c r="K136" s="206"/>
      <c r="L136" s="38"/>
      <c r="M136" s="207" t="s">
        <v>1</v>
      </c>
      <c r="N136" s="208" t="s">
        <v>46</v>
      </c>
      <c r="O136" s="70"/>
      <c r="P136" s="209">
        <f>O136*H136</f>
        <v>0</v>
      </c>
      <c r="Q136" s="209">
        <v>0</v>
      </c>
      <c r="R136" s="209">
        <f>Q136*H136</f>
        <v>0</v>
      </c>
      <c r="S136" s="209">
        <v>0.20499999999999999</v>
      </c>
      <c r="T136" s="210">
        <f>S136*H136</f>
        <v>14.555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211" t="s">
        <v>188</v>
      </c>
      <c r="AT136" s="211" t="s">
        <v>185</v>
      </c>
      <c r="AU136" s="211" t="s">
        <v>93</v>
      </c>
      <c r="AY136" s="16" t="s">
        <v>183</v>
      </c>
      <c r="BE136" s="212">
        <f>IF(N136="základní",J136,0)</f>
        <v>0</v>
      </c>
      <c r="BF136" s="212">
        <f>IF(N136="snížená",J136,0)</f>
        <v>0</v>
      </c>
      <c r="BG136" s="212">
        <f>IF(N136="zákl. přenesená",J136,0)</f>
        <v>0</v>
      </c>
      <c r="BH136" s="212">
        <f>IF(N136="sníž. přenesená",J136,0)</f>
        <v>0</v>
      </c>
      <c r="BI136" s="212">
        <f>IF(N136="nulová",J136,0)</f>
        <v>0</v>
      </c>
      <c r="BJ136" s="16" t="s">
        <v>86</v>
      </c>
      <c r="BK136" s="212">
        <f>ROUND(I136*H136,2)</f>
        <v>0</v>
      </c>
      <c r="BL136" s="16" t="s">
        <v>188</v>
      </c>
      <c r="BM136" s="211" t="s">
        <v>203</v>
      </c>
    </row>
    <row r="137" spans="1:65" s="13" customFormat="1">
      <c r="B137" s="213"/>
      <c r="C137" s="214"/>
      <c r="D137" s="215" t="s">
        <v>193</v>
      </c>
      <c r="E137" s="216" t="s">
        <v>1</v>
      </c>
      <c r="F137" s="217" t="s">
        <v>140</v>
      </c>
      <c r="G137" s="214"/>
      <c r="H137" s="218">
        <v>71</v>
      </c>
      <c r="I137" s="219"/>
      <c r="J137" s="214"/>
      <c r="K137" s="214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193</v>
      </c>
      <c r="AU137" s="224" t="s">
        <v>93</v>
      </c>
      <c r="AV137" s="13" t="s">
        <v>93</v>
      </c>
      <c r="AW137" s="13" t="s">
        <v>37</v>
      </c>
      <c r="AX137" s="13" t="s">
        <v>86</v>
      </c>
      <c r="AY137" s="224" t="s">
        <v>183</v>
      </c>
    </row>
    <row r="138" spans="1:65" s="2" customFormat="1" ht="16.5" customHeight="1">
      <c r="A138" s="33"/>
      <c r="B138" s="34"/>
      <c r="C138" s="199" t="s">
        <v>204</v>
      </c>
      <c r="D138" s="199" t="s">
        <v>185</v>
      </c>
      <c r="E138" s="200" t="s">
        <v>205</v>
      </c>
      <c r="F138" s="201" t="s">
        <v>206</v>
      </c>
      <c r="G138" s="202" t="s">
        <v>96</v>
      </c>
      <c r="H138" s="203">
        <v>93.4</v>
      </c>
      <c r="I138" s="204"/>
      <c r="J138" s="205">
        <f>ROUND(I138*H138,2)</f>
        <v>0</v>
      </c>
      <c r="K138" s="206"/>
      <c r="L138" s="38"/>
      <c r="M138" s="207" t="s">
        <v>1</v>
      </c>
      <c r="N138" s="208" t="s">
        <v>46</v>
      </c>
      <c r="O138" s="70"/>
      <c r="P138" s="209">
        <f>O138*H138</f>
        <v>0</v>
      </c>
      <c r="Q138" s="209">
        <v>7.8899999999999994E-3</v>
      </c>
      <c r="R138" s="209">
        <f>Q138*H138</f>
        <v>0.73692599999999997</v>
      </c>
      <c r="S138" s="209">
        <v>0</v>
      </c>
      <c r="T138" s="21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211" t="s">
        <v>188</v>
      </c>
      <c r="AT138" s="211" t="s">
        <v>185</v>
      </c>
      <c r="AU138" s="211" t="s">
        <v>93</v>
      </c>
      <c r="AY138" s="16" t="s">
        <v>183</v>
      </c>
      <c r="BE138" s="212">
        <f>IF(N138="základní",J138,0)</f>
        <v>0</v>
      </c>
      <c r="BF138" s="212">
        <f>IF(N138="snížená",J138,0)</f>
        <v>0</v>
      </c>
      <c r="BG138" s="212">
        <f>IF(N138="zákl. přenesená",J138,0)</f>
        <v>0</v>
      </c>
      <c r="BH138" s="212">
        <f>IF(N138="sníž. přenesená",J138,0)</f>
        <v>0</v>
      </c>
      <c r="BI138" s="212">
        <f>IF(N138="nulová",J138,0)</f>
        <v>0</v>
      </c>
      <c r="BJ138" s="16" t="s">
        <v>86</v>
      </c>
      <c r="BK138" s="212">
        <f>ROUND(I138*H138,2)</f>
        <v>0</v>
      </c>
      <c r="BL138" s="16" t="s">
        <v>188</v>
      </c>
      <c r="BM138" s="211" t="s">
        <v>207</v>
      </c>
    </row>
    <row r="139" spans="1:65" s="13" customFormat="1">
      <c r="B139" s="213"/>
      <c r="C139" s="214"/>
      <c r="D139" s="215" t="s">
        <v>193</v>
      </c>
      <c r="E139" s="216" t="s">
        <v>1</v>
      </c>
      <c r="F139" s="217" t="s">
        <v>208</v>
      </c>
      <c r="G139" s="214"/>
      <c r="H139" s="218">
        <v>93.4</v>
      </c>
      <c r="I139" s="219"/>
      <c r="J139" s="214"/>
      <c r="K139" s="214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193</v>
      </c>
      <c r="AU139" s="224" t="s">
        <v>93</v>
      </c>
      <c r="AV139" s="13" t="s">
        <v>93</v>
      </c>
      <c r="AW139" s="13" t="s">
        <v>37</v>
      </c>
      <c r="AX139" s="13" t="s">
        <v>86</v>
      </c>
      <c r="AY139" s="224" t="s">
        <v>183</v>
      </c>
    </row>
    <row r="140" spans="1:65" s="2" customFormat="1" ht="24" customHeight="1">
      <c r="A140" s="33"/>
      <c r="B140" s="34"/>
      <c r="C140" s="199" t="s">
        <v>209</v>
      </c>
      <c r="D140" s="199" t="s">
        <v>185</v>
      </c>
      <c r="E140" s="200" t="s">
        <v>210</v>
      </c>
      <c r="F140" s="201" t="s">
        <v>211</v>
      </c>
      <c r="G140" s="202" t="s">
        <v>212</v>
      </c>
      <c r="H140" s="203">
        <v>160</v>
      </c>
      <c r="I140" s="204"/>
      <c r="J140" s="205">
        <f>ROUND(I140*H140,2)</f>
        <v>0</v>
      </c>
      <c r="K140" s="206"/>
      <c r="L140" s="38"/>
      <c r="M140" s="207" t="s">
        <v>1</v>
      </c>
      <c r="N140" s="208" t="s">
        <v>46</v>
      </c>
      <c r="O140" s="7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211" t="s">
        <v>188</v>
      </c>
      <c r="AT140" s="211" t="s">
        <v>185</v>
      </c>
      <c r="AU140" s="211" t="s">
        <v>93</v>
      </c>
      <c r="AY140" s="16" t="s">
        <v>183</v>
      </c>
      <c r="BE140" s="212">
        <f>IF(N140="základní",J140,0)</f>
        <v>0</v>
      </c>
      <c r="BF140" s="212">
        <f>IF(N140="snížená",J140,0)</f>
        <v>0</v>
      </c>
      <c r="BG140" s="212">
        <f>IF(N140="zákl. přenesená",J140,0)</f>
        <v>0</v>
      </c>
      <c r="BH140" s="212">
        <f>IF(N140="sníž. přenesená",J140,0)</f>
        <v>0</v>
      </c>
      <c r="BI140" s="212">
        <f>IF(N140="nulová",J140,0)</f>
        <v>0</v>
      </c>
      <c r="BJ140" s="16" t="s">
        <v>86</v>
      </c>
      <c r="BK140" s="212">
        <f>ROUND(I140*H140,2)</f>
        <v>0</v>
      </c>
      <c r="BL140" s="16" t="s">
        <v>188</v>
      </c>
      <c r="BM140" s="211" t="s">
        <v>213</v>
      </c>
    </row>
    <row r="141" spans="1:65" s="13" customFormat="1">
      <c r="B141" s="213"/>
      <c r="C141" s="214"/>
      <c r="D141" s="215" t="s">
        <v>193</v>
      </c>
      <c r="E141" s="216" t="s">
        <v>1</v>
      </c>
      <c r="F141" s="217" t="s">
        <v>214</v>
      </c>
      <c r="G141" s="214"/>
      <c r="H141" s="218">
        <v>160</v>
      </c>
      <c r="I141" s="219"/>
      <c r="J141" s="214"/>
      <c r="K141" s="214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193</v>
      </c>
      <c r="AU141" s="224" t="s">
        <v>93</v>
      </c>
      <c r="AV141" s="13" t="s">
        <v>93</v>
      </c>
      <c r="AW141" s="13" t="s">
        <v>37</v>
      </c>
      <c r="AX141" s="13" t="s">
        <v>86</v>
      </c>
      <c r="AY141" s="224" t="s">
        <v>183</v>
      </c>
    </row>
    <row r="142" spans="1:65" s="2" customFormat="1" ht="24" customHeight="1">
      <c r="A142" s="33"/>
      <c r="B142" s="34"/>
      <c r="C142" s="199" t="s">
        <v>130</v>
      </c>
      <c r="D142" s="199" t="s">
        <v>185</v>
      </c>
      <c r="E142" s="200" t="s">
        <v>215</v>
      </c>
      <c r="F142" s="201" t="s">
        <v>216</v>
      </c>
      <c r="G142" s="202" t="s">
        <v>96</v>
      </c>
      <c r="H142" s="203">
        <v>1</v>
      </c>
      <c r="I142" s="204"/>
      <c r="J142" s="205">
        <f>ROUND(I142*H142,2)</f>
        <v>0</v>
      </c>
      <c r="K142" s="206"/>
      <c r="L142" s="38"/>
      <c r="M142" s="207" t="s">
        <v>1</v>
      </c>
      <c r="N142" s="208" t="s">
        <v>46</v>
      </c>
      <c r="O142" s="70"/>
      <c r="P142" s="209">
        <f>O142*H142</f>
        <v>0</v>
      </c>
      <c r="Q142" s="209">
        <v>8.6800000000000002E-3</v>
      </c>
      <c r="R142" s="209">
        <f>Q142*H142</f>
        <v>8.6800000000000002E-3</v>
      </c>
      <c r="S142" s="209">
        <v>0</v>
      </c>
      <c r="T142" s="21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211" t="s">
        <v>188</v>
      </c>
      <c r="AT142" s="211" t="s">
        <v>185</v>
      </c>
      <c r="AU142" s="211" t="s">
        <v>93</v>
      </c>
      <c r="AY142" s="16" t="s">
        <v>183</v>
      </c>
      <c r="BE142" s="212">
        <f>IF(N142="základní",J142,0)</f>
        <v>0</v>
      </c>
      <c r="BF142" s="212">
        <f>IF(N142="snížená",J142,0)</f>
        <v>0</v>
      </c>
      <c r="BG142" s="212">
        <f>IF(N142="zákl. přenesená",J142,0)</f>
        <v>0</v>
      </c>
      <c r="BH142" s="212">
        <f>IF(N142="sníž. přenesená",J142,0)</f>
        <v>0</v>
      </c>
      <c r="BI142" s="212">
        <f>IF(N142="nulová",J142,0)</f>
        <v>0</v>
      </c>
      <c r="BJ142" s="16" t="s">
        <v>86</v>
      </c>
      <c r="BK142" s="212">
        <f>ROUND(I142*H142,2)</f>
        <v>0</v>
      </c>
      <c r="BL142" s="16" t="s">
        <v>188</v>
      </c>
      <c r="BM142" s="211" t="s">
        <v>217</v>
      </c>
    </row>
    <row r="143" spans="1:65" s="13" customFormat="1">
      <c r="B143" s="213"/>
      <c r="C143" s="214"/>
      <c r="D143" s="215" t="s">
        <v>193</v>
      </c>
      <c r="E143" s="216" t="s">
        <v>1</v>
      </c>
      <c r="F143" s="217" t="s">
        <v>86</v>
      </c>
      <c r="G143" s="214"/>
      <c r="H143" s="218">
        <v>1</v>
      </c>
      <c r="I143" s="219"/>
      <c r="J143" s="214"/>
      <c r="K143" s="214"/>
      <c r="L143" s="220"/>
      <c r="M143" s="221"/>
      <c r="N143" s="222"/>
      <c r="O143" s="222"/>
      <c r="P143" s="222"/>
      <c r="Q143" s="222"/>
      <c r="R143" s="222"/>
      <c r="S143" s="222"/>
      <c r="T143" s="223"/>
      <c r="AT143" s="224" t="s">
        <v>193</v>
      </c>
      <c r="AU143" s="224" t="s">
        <v>93</v>
      </c>
      <c r="AV143" s="13" t="s">
        <v>93</v>
      </c>
      <c r="AW143" s="13" t="s">
        <v>37</v>
      </c>
      <c r="AX143" s="13" t="s">
        <v>86</v>
      </c>
      <c r="AY143" s="224" t="s">
        <v>183</v>
      </c>
    </row>
    <row r="144" spans="1:65" s="2" customFormat="1" ht="24" customHeight="1">
      <c r="A144" s="33"/>
      <c r="B144" s="34"/>
      <c r="C144" s="199" t="s">
        <v>218</v>
      </c>
      <c r="D144" s="199" t="s">
        <v>185</v>
      </c>
      <c r="E144" s="200" t="s">
        <v>219</v>
      </c>
      <c r="F144" s="201" t="s">
        <v>220</v>
      </c>
      <c r="G144" s="202" t="s">
        <v>96</v>
      </c>
      <c r="H144" s="203">
        <v>6</v>
      </c>
      <c r="I144" s="204"/>
      <c r="J144" s="205">
        <f>ROUND(I144*H144,2)</f>
        <v>0</v>
      </c>
      <c r="K144" s="206"/>
      <c r="L144" s="38"/>
      <c r="M144" s="207" t="s">
        <v>1</v>
      </c>
      <c r="N144" s="208" t="s">
        <v>46</v>
      </c>
      <c r="O144" s="70"/>
      <c r="P144" s="209">
        <f>O144*H144</f>
        <v>0</v>
      </c>
      <c r="Q144" s="209">
        <v>3.6900000000000002E-2</v>
      </c>
      <c r="R144" s="209">
        <f>Q144*H144</f>
        <v>0.22140000000000001</v>
      </c>
      <c r="S144" s="209">
        <v>0</v>
      </c>
      <c r="T144" s="210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211" t="s">
        <v>188</v>
      </c>
      <c r="AT144" s="211" t="s">
        <v>185</v>
      </c>
      <c r="AU144" s="211" t="s">
        <v>93</v>
      </c>
      <c r="AY144" s="16" t="s">
        <v>183</v>
      </c>
      <c r="BE144" s="212">
        <f>IF(N144="základní",J144,0)</f>
        <v>0</v>
      </c>
      <c r="BF144" s="212">
        <f>IF(N144="snížená",J144,0)</f>
        <v>0</v>
      </c>
      <c r="BG144" s="212">
        <f>IF(N144="zákl. přenesená",J144,0)</f>
        <v>0</v>
      </c>
      <c r="BH144" s="212">
        <f>IF(N144="sníž. přenesená",J144,0)</f>
        <v>0</v>
      </c>
      <c r="BI144" s="212">
        <f>IF(N144="nulová",J144,0)</f>
        <v>0</v>
      </c>
      <c r="BJ144" s="16" t="s">
        <v>86</v>
      </c>
      <c r="BK144" s="212">
        <f>ROUND(I144*H144,2)</f>
        <v>0</v>
      </c>
      <c r="BL144" s="16" t="s">
        <v>188</v>
      </c>
      <c r="BM144" s="211" t="s">
        <v>221</v>
      </c>
    </row>
    <row r="145" spans="1:65" s="13" customFormat="1">
      <c r="B145" s="213"/>
      <c r="C145" s="214"/>
      <c r="D145" s="215" t="s">
        <v>193</v>
      </c>
      <c r="E145" s="216" t="s">
        <v>1</v>
      </c>
      <c r="F145" s="217" t="s">
        <v>222</v>
      </c>
      <c r="G145" s="214"/>
      <c r="H145" s="218">
        <v>6</v>
      </c>
      <c r="I145" s="219"/>
      <c r="J145" s="214"/>
      <c r="K145" s="214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193</v>
      </c>
      <c r="AU145" s="224" t="s">
        <v>93</v>
      </c>
      <c r="AV145" s="13" t="s">
        <v>93</v>
      </c>
      <c r="AW145" s="13" t="s">
        <v>37</v>
      </c>
      <c r="AX145" s="13" t="s">
        <v>86</v>
      </c>
      <c r="AY145" s="224" t="s">
        <v>183</v>
      </c>
    </row>
    <row r="146" spans="1:65" s="2" customFormat="1" ht="24" customHeight="1">
      <c r="A146" s="33"/>
      <c r="B146" s="34"/>
      <c r="C146" s="199" t="s">
        <v>223</v>
      </c>
      <c r="D146" s="199" t="s">
        <v>185</v>
      </c>
      <c r="E146" s="200" t="s">
        <v>224</v>
      </c>
      <c r="F146" s="201" t="s">
        <v>225</v>
      </c>
      <c r="G146" s="202" t="s">
        <v>129</v>
      </c>
      <c r="H146" s="203">
        <v>5</v>
      </c>
      <c r="I146" s="204"/>
      <c r="J146" s="205">
        <f>ROUND(I146*H146,2)</f>
        <v>0</v>
      </c>
      <c r="K146" s="206"/>
      <c r="L146" s="38"/>
      <c r="M146" s="207" t="s">
        <v>1</v>
      </c>
      <c r="N146" s="208" t="s">
        <v>46</v>
      </c>
      <c r="O146" s="70"/>
      <c r="P146" s="209">
        <f>O146*H146</f>
        <v>0</v>
      </c>
      <c r="Q146" s="209">
        <v>6.4999999999999997E-4</v>
      </c>
      <c r="R146" s="209">
        <f>Q146*H146</f>
        <v>3.2499999999999999E-3</v>
      </c>
      <c r="S146" s="209">
        <v>0</v>
      </c>
      <c r="T146" s="210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211" t="s">
        <v>188</v>
      </c>
      <c r="AT146" s="211" t="s">
        <v>185</v>
      </c>
      <c r="AU146" s="211" t="s">
        <v>93</v>
      </c>
      <c r="AY146" s="16" t="s">
        <v>183</v>
      </c>
      <c r="BE146" s="212">
        <f>IF(N146="základní",J146,0)</f>
        <v>0</v>
      </c>
      <c r="BF146" s="212">
        <f>IF(N146="snížená",J146,0)</f>
        <v>0</v>
      </c>
      <c r="BG146" s="212">
        <f>IF(N146="zákl. přenesená",J146,0)</f>
        <v>0</v>
      </c>
      <c r="BH146" s="212">
        <f>IF(N146="sníž. přenesená",J146,0)</f>
        <v>0</v>
      </c>
      <c r="BI146" s="212">
        <f>IF(N146="nulová",J146,0)</f>
        <v>0</v>
      </c>
      <c r="BJ146" s="16" t="s">
        <v>86</v>
      </c>
      <c r="BK146" s="212">
        <f>ROUND(I146*H146,2)</f>
        <v>0</v>
      </c>
      <c r="BL146" s="16" t="s">
        <v>188</v>
      </c>
      <c r="BM146" s="211" t="s">
        <v>226</v>
      </c>
    </row>
    <row r="147" spans="1:65" s="2" customFormat="1" ht="24" customHeight="1">
      <c r="A147" s="33"/>
      <c r="B147" s="34"/>
      <c r="C147" s="199" t="s">
        <v>227</v>
      </c>
      <c r="D147" s="199" t="s">
        <v>185</v>
      </c>
      <c r="E147" s="200" t="s">
        <v>228</v>
      </c>
      <c r="F147" s="201" t="s">
        <v>229</v>
      </c>
      <c r="G147" s="202" t="s">
        <v>129</v>
      </c>
      <c r="H147" s="203">
        <v>5</v>
      </c>
      <c r="I147" s="204"/>
      <c r="J147" s="205">
        <f>ROUND(I147*H147,2)</f>
        <v>0</v>
      </c>
      <c r="K147" s="206"/>
      <c r="L147" s="38"/>
      <c r="M147" s="207" t="s">
        <v>1</v>
      </c>
      <c r="N147" s="208" t="s">
        <v>46</v>
      </c>
      <c r="O147" s="7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211" t="s">
        <v>188</v>
      </c>
      <c r="AT147" s="211" t="s">
        <v>185</v>
      </c>
      <c r="AU147" s="211" t="s">
        <v>93</v>
      </c>
      <c r="AY147" s="16" t="s">
        <v>183</v>
      </c>
      <c r="BE147" s="212">
        <f>IF(N147="základní",J147,0)</f>
        <v>0</v>
      </c>
      <c r="BF147" s="212">
        <f>IF(N147="snížená",J147,0)</f>
        <v>0</v>
      </c>
      <c r="BG147" s="212">
        <f>IF(N147="zákl. přenesená",J147,0)</f>
        <v>0</v>
      </c>
      <c r="BH147" s="212">
        <f>IF(N147="sníž. přenesená",J147,0)</f>
        <v>0</v>
      </c>
      <c r="BI147" s="212">
        <f>IF(N147="nulová",J147,0)</f>
        <v>0</v>
      </c>
      <c r="BJ147" s="16" t="s">
        <v>86</v>
      </c>
      <c r="BK147" s="212">
        <f>ROUND(I147*H147,2)</f>
        <v>0</v>
      </c>
      <c r="BL147" s="16" t="s">
        <v>188</v>
      </c>
      <c r="BM147" s="211" t="s">
        <v>230</v>
      </c>
    </row>
    <row r="148" spans="1:65" s="2" customFormat="1" ht="16.5" customHeight="1">
      <c r="A148" s="33"/>
      <c r="B148" s="34"/>
      <c r="C148" s="199" t="s">
        <v>231</v>
      </c>
      <c r="D148" s="199" t="s">
        <v>185</v>
      </c>
      <c r="E148" s="200" t="s">
        <v>232</v>
      </c>
      <c r="F148" s="201" t="s">
        <v>233</v>
      </c>
      <c r="G148" s="202" t="s">
        <v>96</v>
      </c>
      <c r="H148" s="203">
        <v>30</v>
      </c>
      <c r="I148" s="204"/>
      <c r="J148" s="205">
        <f>ROUND(I148*H148,2)</f>
        <v>0</v>
      </c>
      <c r="K148" s="206"/>
      <c r="L148" s="38"/>
      <c r="M148" s="207" t="s">
        <v>1</v>
      </c>
      <c r="N148" s="208" t="s">
        <v>46</v>
      </c>
      <c r="O148" s="70"/>
      <c r="P148" s="209">
        <f>O148*H148</f>
        <v>0</v>
      </c>
      <c r="Q148" s="209">
        <v>5.5000000000000003E-4</v>
      </c>
      <c r="R148" s="209">
        <f>Q148*H148</f>
        <v>1.6500000000000001E-2</v>
      </c>
      <c r="S148" s="209">
        <v>0</v>
      </c>
      <c r="T148" s="210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211" t="s">
        <v>188</v>
      </c>
      <c r="AT148" s="211" t="s">
        <v>185</v>
      </c>
      <c r="AU148" s="211" t="s">
        <v>93</v>
      </c>
      <c r="AY148" s="16" t="s">
        <v>183</v>
      </c>
      <c r="BE148" s="212">
        <f>IF(N148="základní",J148,0)</f>
        <v>0</v>
      </c>
      <c r="BF148" s="212">
        <f>IF(N148="snížená",J148,0)</f>
        <v>0</v>
      </c>
      <c r="BG148" s="212">
        <f>IF(N148="zákl. přenesená",J148,0)</f>
        <v>0</v>
      </c>
      <c r="BH148" s="212">
        <f>IF(N148="sníž. přenesená",J148,0)</f>
        <v>0</v>
      </c>
      <c r="BI148" s="212">
        <f>IF(N148="nulová",J148,0)</f>
        <v>0</v>
      </c>
      <c r="BJ148" s="16" t="s">
        <v>86</v>
      </c>
      <c r="BK148" s="212">
        <f>ROUND(I148*H148,2)</f>
        <v>0</v>
      </c>
      <c r="BL148" s="16" t="s">
        <v>188</v>
      </c>
      <c r="BM148" s="211" t="s">
        <v>234</v>
      </c>
    </row>
    <row r="149" spans="1:65" s="13" customFormat="1">
      <c r="B149" s="213"/>
      <c r="C149" s="214"/>
      <c r="D149" s="215" t="s">
        <v>193</v>
      </c>
      <c r="E149" s="216" t="s">
        <v>1</v>
      </c>
      <c r="F149" s="217" t="s">
        <v>235</v>
      </c>
      <c r="G149" s="214"/>
      <c r="H149" s="218">
        <v>30</v>
      </c>
      <c r="I149" s="219"/>
      <c r="J149" s="214"/>
      <c r="K149" s="214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193</v>
      </c>
      <c r="AU149" s="224" t="s">
        <v>93</v>
      </c>
      <c r="AV149" s="13" t="s">
        <v>93</v>
      </c>
      <c r="AW149" s="13" t="s">
        <v>37</v>
      </c>
      <c r="AX149" s="13" t="s">
        <v>86</v>
      </c>
      <c r="AY149" s="224" t="s">
        <v>183</v>
      </c>
    </row>
    <row r="150" spans="1:65" s="2" customFormat="1" ht="16.5" customHeight="1">
      <c r="A150" s="33"/>
      <c r="B150" s="34"/>
      <c r="C150" s="199" t="s">
        <v>126</v>
      </c>
      <c r="D150" s="199" t="s">
        <v>185</v>
      </c>
      <c r="E150" s="200" t="s">
        <v>236</v>
      </c>
      <c r="F150" s="201" t="s">
        <v>237</v>
      </c>
      <c r="G150" s="202" t="s">
        <v>96</v>
      </c>
      <c r="H150" s="203">
        <v>30</v>
      </c>
      <c r="I150" s="204"/>
      <c r="J150" s="205">
        <f>ROUND(I150*H150,2)</f>
        <v>0</v>
      </c>
      <c r="K150" s="206"/>
      <c r="L150" s="38"/>
      <c r="M150" s="207" t="s">
        <v>1</v>
      </c>
      <c r="N150" s="208" t="s">
        <v>46</v>
      </c>
      <c r="O150" s="7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211" t="s">
        <v>188</v>
      </c>
      <c r="AT150" s="211" t="s">
        <v>185</v>
      </c>
      <c r="AU150" s="211" t="s">
        <v>93</v>
      </c>
      <c r="AY150" s="16" t="s">
        <v>183</v>
      </c>
      <c r="BE150" s="212">
        <f>IF(N150="základní",J150,0)</f>
        <v>0</v>
      </c>
      <c r="BF150" s="212">
        <f>IF(N150="snížená",J150,0)</f>
        <v>0</v>
      </c>
      <c r="BG150" s="212">
        <f>IF(N150="zákl. přenesená",J150,0)</f>
        <v>0</v>
      </c>
      <c r="BH150" s="212">
        <f>IF(N150="sníž. přenesená",J150,0)</f>
        <v>0</v>
      </c>
      <c r="BI150" s="212">
        <f>IF(N150="nulová",J150,0)</f>
        <v>0</v>
      </c>
      <c r="BJ150" s="16" t="s">
        <v>86</v>
      </c>
      <c r="BK150" s="212">
        <f>ROUND(I150*H150,2)</f>
        <v>0</v>
      </c>
      <c r="BL150" s="16" t="s">
        <v>188</v>
      </c>
      <c r="BM150" s="211" t="s">
        <v>238</v>
      </c>
    </row>
    <row r="151" spans="1:65" s="13" customFormat="1">
      <c r="B151" s="213"/>
      <c r="C151" s="214"/>
      <c r="D151" s="215" t="s">
        <v>193</v>
      </c>
      <c r="E151" s="216" t="s">
        <v>1</v>
      </c>
      <c r="F151" s="217" t="s">
        <v>235</v>
      </c>
      <c r="G151" s="214"/>
      <c r="H151" s="218">
        <v>30</v>
      </c>
      <c r="I151" s="219"/>
      <c r="J151" s="214"/>
      <c r="K151" s="214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193</v>
      </c>
      <c r="AU151" s="224" t="s">
        <v>93</v>
      </c>
      <c r="AV151" s="13" t="s">
        <v>93</v>
      </c>
      <c r="AW151" s="13" t="s">
        <v>37</v>
      </c>
      <c r="AX151" s="13" t="s">
        <v>86</v>
      </c>
      <c r="AY151" s="224" t="s">
        <v>183</v>
      </c>
    </row>
    <row r="152" spans="1:65" s="2" customFormat="1" ht="24" customHeight="1">
      <c r="A152" s="33"/>
      <c r="B152" s="34"/>
      <c r="C152" s="199" t="s">
        <v>239</v>
      </c>
      <c r="D152" s="199" t="s">
        <v>185</v>
      </c>
      <c r="E152" s="200" t="s">
        <v>240</v>
      </c>
      <c r="F152" s="201" t="s">
        <v>241</v>
      </c>
      <c r="G152" s="202" t="s">
        <v>96</v>
      </c>
      <c r="H152" s="203">
        <v>87</v>
      </c>
      <c r="I152" s="204"/>
      <c r="J152" s="205">
        <f>ROUND(I152*H152,2)</f>
        <v>0</v>
      </c>
      <c r="K152" s="206"/>
      <c r="L152" s="38"/>
      <c r="M152" s="207" t="s">
        <v>1</v>
      </c>
      <c r="N152" s="208" t="s">
        <v>46</v>
      </c>
      <c r="O152" s="70"/>
      <c r="P152" s="209">
        <f>O152*H152</f>
        <v>0</v>
      </c>
      <c r="Q152" s="209">
        <v>1.3999999999999999E-4</v>
      </c>
      <c r="R152" s="209">
        <f>Q152*H152</f>
        <v>1.2179999999999998E-2</v>
      </c>
      <c r="S152" s="209">
        <v>0</v>
      </c>
      <c r="T152" s="210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211" t="s">
        <v>188</v>
      </c>
      <c r="AT152" s="211" t="s">
        <v>185</v>
      </c>
      <c r="AU152" s="211" t="s">
        <v>93</v>
      </c>
      <c r="AY152" s="16" t="s">
        <v>183</v>
      </c>
      <c r="BE152" s="212">
        <f>IF(N152="základní",J152,0)</f>
        <v>0</v>
      </c>
      <c r="BF152" s="212">
        <f>IF(N152="snížená",J152,0)</f>
        <v>0</v>
      </c>
      <c r="BG152" s="212">
        <f>IF(N152="zákl. přenesená",J152,0)</f>
        <v>0</v>
      </c>
      <c r="BH152" s="212">
        <f>IF(N152="sníž. přenesená",J152,0)</f>
        <v>0</v>
      </c>
      <c r="BI152" s="212">
        <f>IF(N152="nulová",J152,0)</f>
        <v>0</v>
      </c>
      <c r="BJ152" s="16" t="s">
        <v>86</v>
      </c>
      <c r="BK152" s="212">
        <f>ROUND(I152*H152,2)</f>
        <v>0</v>
      </c>
      <c r="BL152" s="16" t="s">
        <v>188</v>
      </c>
      <c r="BM152" s="211" t="s">
        <v>242</v>
      </c>
    </row>
    <row r="153" spans="1:65" s="2" customFormat="1" ht="24" customHeight="1">
      <c r="A153" s="33"/>
      <c r="B153" s="34"/>
      <c r="C153" s="199" t="s">
        <v>8</v>
      </c>
      <c r="D153" s="199" t="s">
        <v>185</v>
      </c>
      <c r="E153" s="200" t="s">
        <v>243</v>
      </c>
      <c r="F153" s="201" t="s">
        <v>244</v>
      </c>
      <c r="G153" s="202" t="s">
        <v>96</v>
      </c>
      <c r="H153" s="203">
        <v>87</v>
      </c>
      <c r="I153" s="204"/>
      <c r="J153" s="205">
        <f>ROUND(I153*H153,2)</f>
        <v>0</v>
      </c>
      <c r="K153" s="206"/>
      <c r="L153" s="38"/>
      <c r="M153" s="207" t="s">
        <v>1</v>
      </c>
      <c r="N153" s="208" t="s">
        <v>46</v>
      </c>
      <c r="O153" s="7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211" t="s">
        <v>188</v>
      </c>
      <c r="AT153" s="211" t="s">
        <v>185</v>
      </c>
      <c r="AU153" s="211" t="s">
        <v>93</v>
      </c>
      <c r="AY153" s="16" t="s">
        <v>183</v>
      </c>
      <c r="BE153" s="212">
        <f>IF(N153="základní",J153,0)</f>
        <v>0</v>
      </c>
      <c r="BF153" s="212">
        <f>IF(N153="snížená",J153,0)</f>
        <v>0</v>
      </c>
      <c r="BG153" s="212">
        <f>IF(N153="zákl. přenesená",J153,0)</f>
        <v>0</v>
      </c>
      <c r="BH153" s="212">
        <f>IF(N153="sníž. přenesená",J153,0)</f>
        <v>0</v>
      </c>
      <c r="BI153" s="212">
        <f>IF(N153="nulová",J153,0)</f>
        <v>0</v>
      </c>
      <c r="BJ153" s="16" t="s">
        <v>86</v>
      </c>
      <c r="BK153" s="212">
        <f>ROUND(I153*H153,2)</f>
        <v>0</v>
      </c>
      <c r="BL153" s="16" t="s">
        <v>188</v>
      </c>
      <c r="BM153" s="211" t="s">
        <v>245</v>
      </c>
    </row>
    <row r="154" spans="1:65" s="2" customFormat="1" ht="24" customHeight="1">
      <c r="A154" s="33"/>
      <c r="B154" s="34"/>
      <c r="C154" s="199" t="s">
        <v>246</v>
      </c>
      <c r="D154" s="199" t="s">
        <v>185</v>
      </c>
      <c r="E154" s="200" t="s">
        <v>247</v>
      </c>
      <c r="F154" s="201" t="s">
        <v>248</v>
      </c>
      <c r="G154" s="202" t="s">
        <v>101</v>
      </c>
      <c r="H154" s="203">
        <v>9.9359999999999999</v>
      </c>
      <c r="I154" s="204"/>
      <c r="J154" s="205">
        <f>ROUND(I154*H154,2)</f>
        <v>0</v>
      </c>
      <c r="K154" s="206"/>
      <c r="L154" s="38"/>
      <c r="M154" s="207" t="s">
        <v>1</v>
      </c>
      <c r="N154" s="208" t="s">
        <v>46</v>
      </c>
      <c r="O154" s="7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211" t="s">
        <v>188</v>
      </c>
      <c r="AT154" s="211" t="s">
        <v>185</v>
      </c>
      <c r="AU154" s="211" t="s">
        <v>93</v>
      </c>
      <c r="AY154" s="16" t="s">
        <v>183</v>
      </c>
      <c r="BE154" s="212">
        <f>IF(N154="základní",J154,0)</f>
        <v>0</v>
      </c>
      <c r="BF154" s="212">
        <f>IF(N154="snížená",J154,0)</f>
        <v>0</v>
      </c>
      <c r="BG154" s="212">
        <f>IF(N154="zákl. přenesená",J154,0)</f>
        <v>0</v>
      </c>
      <c r="BH154" s="212">
        <f>IF(N154="sníž. přenesená",J154,0)</f>
        <v>0</v>
      </c>
      <c r="BI154" s="212">
        <f>IF(N154="nulová",J154,0)</f>
        <v>0</v>
      </c>
      <c r="BJ154" s="16" t="s">
        <v>86</v>
      </c>
      <c r="BK154" s="212">
        <f>ROUND(I154*H154,2)</f>
        <v>0</v>
      </c>
      <c r="BL154" s="16" t="s">
        <v>188</v>
      </c>
      <c r="BM154" s="211" t="s">
        <v>249</v>
      </c>
    </row>
    <row r="155" spans="1:65" s="13" customFormat="1">
      <c r="B155" s="213"/>
      <c r="C155" s="214"/>
      <c r="D155" s="215" t="s">
        <v>193</v>
      </c>
      <c r="E155" s="216" t="s">
        <v>1</v>
      </c>
      <c r="F155" s="217" t="s">
        <v>250</v>
      </c>
      <c r="G155" s="214"/>
      <c r="H155" s="218">
        <v>8.64</v>
      </c>
      <c r="I155" s="219"/>
      <c r="J155" s="214"/>
      <c r="K155" s="214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193</v>
      </c>
      <c r="AU155" s="224" t="s">
        <v>93</v>
      </c>
      <c r="AV155" s="13" t="s">
        <v>93</v>
      </c>
      <c r="AW155" s="13" t="s">
        <v>37</v>
      </c>
      <c r="AX155" s="13" t="s">
        <v>81</v>
      </c>
      <c r="AY155" s="224" t="s">
        <v>183</v>
      </c>
    </row>
    <row r="156" spans="1:65" s="13" customFormat="1">
      <c r="B156" s="213"/>
      <c r="C156" s="214"/>
      <c r="D156" s="215" t="s">
        <v>193</v>
      </c>
      <c r="E156" s="216" t="s">
        <v>1</v>
      </c>
      <c r="F156" s="217" t="s">
        <v>251</v>
      </c>
      <c r="G156" s="214"/>
      <c r="H156" s="218">
        <v>1.296</v>
      </c>
      <c r="I156" s="219"/>
      <c r="J156" s="214"/>
      <c r="K156" s="214"/>
      <c r="L156" s="220"/>
      <c r="M156" s="221"/>
      <c r="N156" s="222"/>
      <c r="O156" s="222"/>
      <c r="P156" s="222"/>
      <c r="Q156" s="222"/>
      <c r="R156" s="222"/>
      <c r="S156" s="222"/>
      <c r="T156" s="223"/>
      <c r="AT156" s="224" t="s">
        <v>193</v>
      </c>
      <c r="AU156" s="224" t="s">
        <v>93</v>
      </c>
      <c r="AV156" s="13" t="s">
        <v>93</v>
      </c>
      <c r="AW156" s="13" t="s">
        <v>37</v>
      </c>
      <c r="AX156" s="13" t="s">
        <v>81</v>
      </c>
      <c r="AY156" s="224" t="s">
        <v>183</v>
      </c>
    </row>
    <row r="157" spans="1:65" s="14" customFormat="1">
      <c r="B157" s="225"/>
      <c r="C157" s="226"/>
      <c r="D157" s="215" t="s">
        <v>193</v>
      </c>
      <c r="E157" s="227" t="s">
        <v>1</v>
      </c>
      <c r="F157" s="228" t="s">
        <v>252</v>
      </c>
      <c r="G157" s="226"/>
      <c r="H157" s="229">
        <v>9.9359999999999999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AT157" s="235" t="s">
        <v>193</v>
      </c>
      <c r="AU157" s="235" t="s">
        <v>93</v>
      </c>
      <c r="AV157" s="14" t="s">
        <v>188</v>
      </c>
      <c r="AW157" s="14" t="s">
        <v>37</v>
      </c>
      <c r="AX157" s="14" t="s">
        <v>86</v>
      </c>
      <c r="AY157" s="235" t="s">
        <v>183</v>
      </c>
    </row>
    <row r="158" spans="1:65" s="2" customFormat="1" ht="24" customHeight="1">
      <c r="A158" s="33"/>
      <c r="B158" s="34"/>
      <c r="C158" s="199" t="s">
        <v>253</v>
      </c>
      <c r="D158" s="199" t="s">
        <v>185</v>
      </c>
      <c r="E158" s="200" t="s">
        <v>254</v>
      </c>
      <c r="F158" s="201" t="s">
        <v>255</v>
      </c>
      <c r="G158" s="202" t="s">
        <v>101</v>
      </c>
      <c r="H158" s="203">
        <v>7.2</v>
      </c>
      <c r="I158" s="204"/>
      <c r="J158" s="205">
        <f>ROUND(I158*H158,2)</f>
        <v>0</v>
      </c>
      <c r="K158" s="206"/>
      <c r="L158" s="38"/>
      <c r="M158" s="207" t="s">
        <v>1</v>
      </c>
      <c r="N158" s="208" t="s">
        <v>46</v>
      </c>
      <c r="O158" s="7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211" t="s">
        <v>188</v>
      </c>
      <c r="AT158" s="211" t="s">
        <v>185</v>
      </c>
      <c r="AU158" s="211" t="s">
        <v>93</v>
      </c>
      <c r="AY158" s="16" t="s">
        <v>183</v>
      </c>
      <c r="BE158" s="212">
        <f>IF(N158="základní",J158,0)</f>
        <v>0</v>
      </c>
      <c r="BF158" s="212">
        <f>IF(N158="snížená",J158,0)</f>
        <v>0</v>
      </c>
      <c r="BG158" s="212">
        <f>IF(N158="zákl. přenesená",J158,0)</f>
        <v>0</v>
      </c>
      <c r="BH158" s="212">
        <f>IF(N158="sníž. přenesená",J158,0)</f>
        <v>0</v>
      </c>
      <c r="BI158" s="212">
        <f>IF(N158="nulová",J158,0)</f>
        <v>0</v>
      </c>
      <c r="BJ158" s="16" t="s">
        <v>86</v>
      </c>
      <c r="BK158" s="212">
        <f>ROUND(I158*H158,2)</f>
        <v>0</v>
      </c>
      <c r="BL158" s="16" t="s">
        <v>188</v>
      </c>
      <c r="BM158" s="211" t="s">
        <v>256</v>
      </c>
    </row>
    <row r="159" spans="1:65" s="13" customFormat="1">
      <c r="B159" s="213"/>
      <c r="C159" s="214"/>
      <c r="D159" s="215" t="s">
        <v>193</v>
      </c>
      <c r="E159" s="216" t="s">
        <v>1</v>
      </c>
      <c r="F159" s="217" t="s">
        <v>257</v>
      </c>
      <c r="G159" s="214"/>
      <c r="H159" s="218">
        <v>7.2</v>
      </c>
      <c r="I159" s="219"/>
      <c r="J159" s="214"/>
      <c r="K159" s="214"/>
      <c r="L159" s="220"/>
      <c r="M159" s="221"/>
      <c r="N159" s="222"/>
      <c r="O159" s="222"/>
      <c r="P159" s="222"/>
      <c r="Q159" s="222"/>
      <c r="R159" s="222"/>
      <c r="S159" s="222"/>
      <c r="T159" s="223"/>
      <c r="AT159" s="224" t="s">
        <v>193</v>
      </c>
      <c r="AU159" s="224" t="s">
        <v>93</v>
      </c>
      <c r="AV159" s="13" t="s">
        <v>93</v>
      </c>
      <c r="AW159" s="13" t="s">
        <v>37</v>
      </c>
      <c r="AX159" s="13" t="s">
        <v>86</v>
      </c>
      <c r="AY159" s="224" t="s">
        <v>183</v>
      </c>
    </row>
    <row r="160" spans="1:65" s="2" customFormat="1" ht="24" customHeight="1">
      <c r="A160" s="33"/>
      <c r="B160" s="34"/>
      <c r="C160" s="199" t="s">
        <v>258</v>
      </c>
      <c r="D160" s="199" t="s">
        <v>185</v>
      </c>
      <c r="E160" s="200" t="s">
        <v>259</v>
      </c>
      <c r="F160" s="201" t="s">
        <v>260</v>
      </c>
      <c r="G160" s="202" t="s">
        <v>101</v>
      </c>
      <c r="H160" s="203">
        <v>238.98699999999999</v>
      </c>
      <c r="I160" s="204"/>
      <c r="J160" s="205">
        <f>ROUND(I160*H160,2)</f>
        <v>0</v>
      </c>
      <c r="K160" s="206"/>
      <c r="L160" s="38"/>
      <c r="M160" s="207" t="s">
        <v>1</v>
      </c>
      <c r="N160" s="208" t="s">
        <v>46</v>
      </c>
      <c r="O160" s="7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211" t="s">
        <v>188</v>
      </c>
      <c r="AT160" s="211" t="s">
        <v>185</v>
      </c>
      <c r="AU160" s="211" t="s">
        <v>93</v>
      </c>
      <c r="AY160" s="16" t="s">
        <v>183</v>
      </c>
      <c r="BE160" s="212">
        <f>IF(N160="základní",J160,0)</f>
        <v>0</v>
      </c>
      <c r="BF160" s="212">
        <f>IF(N160="snížená",J160,0)</f>
        <v>0</v>
      </c>
      <c r="BG160" s="212">
        <f>IF(N160="zákl. přenesená",J160,0)</f>
        <v>0</v>
      </c>
      <c r="BH160" s="212">
        <f>IF(N160="sníž. přenesená",J160,0)</f>
        <v>0</v>
      </c>
      <c r="BI160" s="212">
        <f>IF(N160="nulová",J160,0)</f>
        <v>0</v>
      </c>
      <c r="BJ160" s="16" t="s">
        <v>86</v>
      </c>
      <c r="BK160" s="212">
        <f>ROUND(I160*H160,2)</f>
        <v>0</v>
      </c>
      <c r="BL160" s="16" t="s">
        <v>188</v>
      </c>
      <c r="BM160" s="211" t="s">
        <v>261</v>
      </c>
    </row>
    <row r="161" spans="1:65" s="13" customFormat="1">
      <c r="B161" s="213"/>
      <c r="C161" s="214"/>
      <c r="D161" s="215" t="s">
        <v>193</v>
      </c>
      <c r="E161" s="216" t="s">
        <v>1</v>
      </c>
      <c r="F161" s="217" t="s">
        <v>99</v>
      </c>
      <c r="G161" s="214"/>
      <c r="H161" s="218">
        <v>238.98699999999999</v>
      </c>
      <c r="I161" s="219"/>
      <c r="J161" s="214"/>
      <c r="K161" s="214"/>
      <c r="L161" s="220"/>
      <c r="M161" s="221"/>
      <c r="N161" s="222"/>
      <c r="O161" s="222"/>
      <c r="P161" s="222"/>
      <c r="Q161" s="222"/>
      <c r="R161" s="222"/>
      <c r="S161" s="222"/>
      <c r="T161" s="223"/>
      <c r="AT161" s="224" t="s">
        <v>193</v>
      </c>
      <c r="AU161" s="224" t="s">
        <v>93</v>
      </c>
      <c r="AV161" s="13" t="s">
        <v>93</v>
      </c>
      <c r="AW161" s="13" t="s">
        <v>37</v>
      </c>
      <c r="AX161" s="13" t="s">
        <v>86</v>
      </c>
      <c r="AY161" s="224" t="s">
        <v>183</v>
      </c>
    </row>
    <row r="162" spans="1:65" s="2" customFormat="1" ht="24" customHeight="1">
      <c r="A162" s="33"/>
      <c r="B162" s="34"/>
      <c r="C162" s="199" t="s">
        <v>262</v>
      </c>
      <c r="D162" s="199" t="s">
        <v>185</v>
      </c>
      <c r="E162" s="200" t="s">
        <v>263</v>
      </c>
      <c r="F162" s="201" t="s">
        <v>264</v>
      </c>
      <c r="G162" s="202" t="s">
        <v>101</v>
      </c>
      <c r="H162" s="203">
        <v>119.494</v>
      </c>
      <c r="I162" s="204"/>
      <c r="J162" s="205">
        <f>ROUND(I162*H162,2)</f>
        <v>0</v>
      </c>
      <c r="K162" s="206"/>
      <c r="L162" s="38"/>
      <c r="M162" s="207" t="s">
        <v>1</v>
      </c>
      <c r="N162" s="208" t="s">
        <v>46</v>
      </c>
      <c r="O162" s="7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211" t="s">
        <v>188</v>
      </c>
      <c r="AT162" s="211" t="s">
        <v>185</v>
      </c>
      <c r="AU162" s="211" t="s">
        <v>93</v>
      </c>
      <c r="AY162" s="16" t="s">
        <v>183</v>
      </c>
      <c r="BE162" s="212">
        <f>IF(N162="základní",J162,0)</f>
        <v>0</v>
      </c>
      <c r="BF162" s="212">
        <f>IF(N162="snížená",J162,0)</f>
        <v>0</v>
      </c>
      <c r="BG162" s="212">
        <f>IF(N162="zákl. přenesená",J162,0)</f>
        <v>0</v>
      </c>
      <c r="BH162" s="212">
        <f>IF(N162="sníž. přenesená",J162,0)</f>
        <v>0</v>
      </c>
      <c r="BI162" s="212">
        <f>IF(N162="nulová",J162,0)</f>
        <v>0</v>
      </c>
      <c r="BJ162" s="16" t="s">
        <v>86</v>
      </c>
      <c r="BK162" s="212">
        <f>ROUND(I162*H162,2)</f>
        <v>0</v>
      </c>
      <c r="BL162" s="16" t="s">
        <v>188</v>
      </c>
      <c r="BM162" s="211" t="s">
        <v>265</v>
      </c>
    </row>
    <row r="163" spans="1:65" s="13" customFormat="1">
      <c r="B163" s="213"/>
      <c r="C163" s="214"/>
      <c r="D163" s="215" t="s">
        <v>193</v>
      </c>
      <c r="E163" s="216" t="s">
        <v>1</v>
      </c>
      <c r="F163" s="217" t="s">
        <v>266</v>
      </c>
      <c r="G163" s="214"/>
      <c r="H163" s="218">
        <v>119.494</v>
      </c>
      <c r="I163" s="219"/>
      <c r="J163" s="214"/>
      <c r="K163" s="214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193</v>
      </c>
      <c r="AU163" s="224" t="s">
        <v>93</v>
      </c>
      <c r="AV163" s="13" t="s">
        <v>93</v>
      </c>
      <c r="AW163" s="13" t="s">
        <v>37</v>
      </c>
      <c r="AX163" s="13" t="s">
        <v>86</v>
      </c>
      <c r="AY163" s="224" t="s">
        <v>183</v>
      </c>
    </row>
    <row r="164" spans="1:65" s="2" customFormat="1" ht="16.5" customHeight="1">
      <c r="A164" s="33"/>
      <c r="B164" s="34"/>
      <c r="C164" s="199" t="s">
        <v>267</v>
      </c>
      <c r="D164" s="199" t="s">
        <v>185</v>
      </c>
      <c r="E164" s="200" t="s">
        <v>268</v>
      </c>
      <c r="F164" s="201" t="s">
        <v>269</v>
      </c>
      <c r="G164" s="202" t="s">
        <v>90</v>
      </c>
      <c r="H164" s="203">
        <v>85.510999999999996</v>
      </c>
      <c r="I164" s="204"/>
      <c r="J164" s="205">
        <f>ROUND(I164*H164,2)</f>
        <v>0</v>
      </c>
      <c r="K164" s="206"/>
      <c r="L164" s="38"/>
      <c r="M164" s="207" t="s">
        <v>1</v>
      </c>
      <c r="N164" s="208" t="s">
        <v>46</v>
      </c>
      <c r="O164" s="70"/>
      <c r="P164" s="209">
        <f>O164*H164</f>
        <v>0</v>
      </c>
      <c r="Q164" s="209">
        <v>5.8E-4</v>
      </c>
      <c r="R164" s="209">
        <f>Q164*H164</f>
        <v>4.9596379999999995E-2</v>
      </c>
      <c r="S164" s="209">
        <v>0</v>
      </c>
      <c r="T164" s="21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211" t="s">
        <v>188</v>
      </c>
      <c r="AT164" s="211" t="s">
        <v>185</v>
      </c>
      <c r="AU164" s="211" t="s">
        <v>93</v>
      </c>
      <c r="AY164" s="16" t="s">
        <v>183</v>
      </c>
      <c r="BE164" s="212">
        <f>IF(N164="základní",J164,0)</f>
        <v>0</v>
      </c>
      <c r="BF164" s="212">
        <f>IF(N164="snížená",J164,0)</f>
        <v>0</v>
      </c>
      <c r="BG164" s="212">
        <f>IF(N164="zákl. přenesená",J164,0)</f>
        <v>0</v>
      </c>
      <c r="BH164" s="212">
        <f>IF(N164="sníž. přenesená",J164,0)</f>
        <v>0</v>
      </c>
      <c r="BI164" s="212">
        <f>IF(N164="nulová",J164,0)</f>
        <v>0</v>
      </c>
      <c r="BJ164" s="16" t="s">
        <v>86</v>
      </c>
      <c r="BK164" s="212">
        <f>ROUND(I164*H164,2)</f>
        <v>0</v>
      </c>
      <c r="BL164" s="16" t="s">
        <v>188</v>
      </c>
      <c r="BM164" s="211" t="s">
        <v>270</v>
      </c>
    </row>
    <row r="165" spans="1:65" s="13" customFormat="1">
      <c r="B165" s="213"/>
      <c r="C165" s="214"/>
      <c r="D165" s="215" t="s">
        <v>193</v>
      </c>
      <c r="E165" s="216" t="s">
        <v>1</v>
      </c>
      <c r="F165" s="217" t="s">
        <v>103</v>
      </c>
      <c r="G165" s="214"/>
      <c r="H165" s="218">
        <v>85.510999999999996</v>
      </c>
      <c r="I165" s="219"/>
      <c r="J165" s="214"/>
      <c r="K165" s="214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193</v>
      </c>
      <c r="AU165" s="224" t="s">
        <v>93</v>
      </c>
      <c r="AV165" s="13" t="s">
        <v>93</v>
      </c>
      <c r="AW165" s="13" t="s">
        <v>37</v>
      </c>
      <c r="AX165" s="13" t="s">
        <v>86</v>
      </c>
      <c r="AY165" s="224" t="s">
        <v>183</v>
      </c>
    </row>
    <row r="166" spans="1:65" s="2" customFormat="1" ht="16.5" customHeight="1">
      <c r="A166" s="33"/>
      <c r="B166" s="34"/>
      <c r="C166" s="199" t="s">
        <v>7</v>
      </c>
      <c r="D166" s="199" t="s">
        <v>185</v>
      </c>
      <c r="E166" s="200" t="s">
        <v>271</v>
      </c>
      <c r="F166" s="201" t="s">
        <v>272</v>
      </c>
      <c r="G166" s="202" t="s">
        <v>90</v>
      </c>
      <c r="H166" s="203">
        <v>85.510999999999996</v>
      </c>
      <c r="I166" s="204"/>
      <c r="J166" s="205">
        <f>ROUND(I166*H166,2)</f>
        <v>0</v>
      </c>
      <c r="K166" s="206"/>
      <c r="L166" s="38"/>
      <c r="M166" s="207" t="s">
        <v>1</v>
      </c>
      <c r="N166" s="208" t="s">
        <v>46</v>
      </c>
      <c r="O166" s="7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211" t="s">
        <v>188</v>
      </c>
      <c r="AT166" s="211" t="s">
        <v>185</v>
      </c>
      <c r="AU166" s="211" t="s">
        <v>93</v>
      </c>
      <c r="AY166" s="16" t="s">
        <v>183</v>
      </c>
      <c r="BE166" s="212">
        <f>IF(N166="základní",J166,0)</f>
        <v>0</v>
      </c>
      <c r="BF166" s="212">
        <f>IF(N166="snížená",J166,0)</f>
        <v>0</v>
      </c>
      <c r="BG166" s="212">
        <f>IF(N166="zákl. přenesená",J166,0)</f>
        <v>0</v>
      </c>
      <c r="BH166" s="212">
        <f>IF(N166="sníž. přenesená",J166,0)</f>
        <v>0</v>
      </c>
      <c r="BI166" s="212">
        <f>IF(N166="nulová",J166,0)</f>
        <v>0</v>
      </c>
      <c r="BJ166" s="16" t="s">
        <v>86</v>
      </c>
      <c r="BK166" s="212">
        <f>ROUND(I166*H166,2)</f>
        <v>0</v>
      </c>
      <c r="BL166" s="16" t="s">
        <v>188</v>
      </c>
      <c r="BM166" s="211" t="s">
        <v>273</v>
      </c>
    </row>
    <row r="167" spans="1:65" s="13" customFormat="1">
      <c r="B167" s="213"/>
      <c r="C167" s="214"/>
      <c r="D167" s="215" t="s">
        <v>193</v>
      </c>
      <c r="E167" s="216" t="s">
        <v>1</v>
      </c>
      <c r="F167" s="217" t="s">
        <v>103</v>
      </c>
      <c r="G167" s="214"/>
      <c r="H167" s="218">
        <v>85.510999999999996</v>
      </c>
      <c r="I167" s="219"/>
      <c r="J167" s="214"/>
      <c r="K167" s="214"/>
      <c r="L167" s="220"/>
      <c r="M167" s="221"/>
      <c r="N167" s="222"/>
      <c r="O167" s="222"/>
      <c r="P167" s="222"/>
      <c r="Q167" s="222"/>
      <c r="R167" s="222"/>
      <c r="S167" s="222"/>
      <c r="T167" s="223"/>
      <c r="AT167" s="224" t="s">
        <v>193</v>
      </c>
      <c r="AU167" s="224" t="s">
        <v>93</v>
      </c>
      <c r="AV167" s="13" t="s">
        <v>93</v>
      </c>
      <c r="AW167" s="13" t="s">
        <v>37</v>
      </c>
      <c r="AX167" s="13" t="s">
        <v>86</v>
      </c>
      <c r="AY167" s="224" t="s">
        <v>183</v>
      </c>
    </row>
    <row r="168" spans="1:65" s="2" customFormat="1" ht="24" customHeight="1">
      <c r="A168" s="33"/>
      <c r="B168" s="34"/>
      <c r="C168" s="199" t="s">
        <v>274</v>
      </c>
      <c r="D168" s="199" t="s">
        <v>185</v>
      </c>
      <c r="E168" s="200" t="s">
        <v>275</v>
      </c>
      <c r="F168" s="201" t="s">
        <v>276</v>
      </c>
      <c r="G168" s="202" t="s">
        <v>101</v>
      </c>
      <c r="H168" s="203">
        <v>145.864</v>
      </c>
      <c r="I168" s="204"/>
      <c r="J168" s="205">
        <f>ROUND(I168*H168,2)</f>
        <v>0</v>
      </c>
      <c r="K168" s="206"/>
      <c r="L168" s="38"/>
      <c r="M168" s="207" t="s">
        <v>1</v>
      </c>
      <c r="N168" s="208" t="s">
        <v>46</v>
      </c>
      <c r="O168" s="7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211" t="s">
        <v>188</v>
      </c>
      <c r="AT168" s="211" t="s">
        <v>185</v>
      </c>
      <c r="AU168" s="211" t="s">
        <v>93</v>
      </c>
      <c r="AY168" s="16" t="s">
        <v>183</v>
      </c>
      <c r="BE168" s="212">
        <f>IF(N168="základní",J168,0)</f>
        <v>0</v>
      </c>
      <c r="BF168" s="212">
        <f>IF(N168="snížená",J168,0)</f>
        <v>0</v>
      </c>
      <c r="BG168" s="212">
        <f>IF(N168="zákl. přenesená",J168,0)</f>
        <v>0</v>
      </c>
      <c r="BH168" s="212">
        <f>IF(N168="sníž. přenesená",J168,0)</f>
        <v>0</v>
      </c>
      <c r="BI168" s="212">
        <f>IF(N168="nulová",J168,0)</f>
        <v>0</v>
      </c>
      <c r="BJ168" s="16" t="s">
        <v>86</v>
      </c>
      <c r="BK168" s="212">
        <f>ROUND(I168*H168,2)</f>
        <v>0</v>
      </c>
      <c r="BL168" s="16" t="s">
        <v>188</v>
      </c>
      <c r="BM168" s="211" t="s">
        <v>277</v>
      </c>
    </row>
    <row r="169" spans="1:65" s="13" customFormat="1">
      <c r="B169" s="213"/>
      <c r="C169" s="214"/>
      <c r="D169" s="215" t="s">
        <v>193</v>
      </c>
      <c r="E169" s="216" t="s">
        <v>1</v>
      </c>
      <c r="F169" s="217" t="s">
        <v>278</v>
      </c>
      <c r="G169" s="214"/>
      <c r="H169" s="218">
        <v>145.864</v>
      </c>
      <c r="I169" s="219"/>
      <c r="J169" s="214"/>
      <c r="K169" s="214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193</v>
      </c>
      <c r="AU169" s="224" t="s">
        <v>93</v>
      </c>
      <c r="AV169" s="13" t="s">
        <v>93</v>
      </c>
      <c r="AW169" s="13" t="s">
        <v>37</v>
      </c>
      <c r="AX169" s="13" t="s">
        <v>86</v>
      </c>
      <c r="AY169" s="224" t="s">
        <v>183</v>
      </c>
    </row>
    <row r="170" spans="1:65" s="2" customFormat="1" ht="24" customHeight="1">
      <c r="A170" s="33"/>
      <c r="B170" s="34"/>
      <c r="C170" s="199" t="s">
        <v>279</v>
      </c>
      <c r="D170" s="199" t="s">
        <v>185</v>
      </c>
      <c r="E170" s="200" t="s">
        <v>280</v>
      </c>
      <c r="F170" s="201" t="s">
        <v>281</v>
      </c>
      <c r="G170" s="202" t="s">
        <v>90</v>
      </c>
      <c r="H170" s="203">
        <v>15</v>
      </c>
      <c r="I170" s="204"/>
      <c r="J170" s="205">
        <f>ROUND(I170*H170,2)</f>
        <v>0</v>
      </c>
      <c r="K170" s="206"/>
      <c r="L170" s="38"/>
      <c r="M170" s="207" t="s">
        <v>1</v>
      </c>
      <c r="N170" s="208" t="s">
        <v>46</v>
      </c>
      <c r="O170" s="7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211" t="s">
        <v>188</v>
      </c>
      <c r="AT170" s="211" t="s">
        <v>185</v>
      </c>
      <c r="AU170" s="211" t="s">
        <v>93</v>
      </c>
      <c r="AY170" s="16" t="s">
        <v>183</v>
      </c>
      <c r="BE170" s="212">
        <f>IF(N170="základní",J170,0)</f>
        <v>0</v>
      </c>
      <c r="BF170" s="212">
        <f>IF(N170="snížená",J170,0)</f>
        <v>0</v>
      </c>
      <c r="BG170" s="212">
        <f>IF(N170="zákl. přenesená",J170,0)</f>
        <v>0</v>
      </c>
      <c r="BH170" s="212">
        <f>IF(N170="sníž. přenesená",J170,0)</f>
        <v>0</v>
      </c>
      <c r="BI170" s="212">
        <f>IF(N170="nulová",J170,0)</f>
        <v>0</v>
      </c>
      <c r="BJ170" s="16" t="s">
        <v>86</v>
      </c>
      <c r="BK170" s="212">
        <f>ROUND(I170*H170,2)</f>
        <v>0</v>
      </c>
      <c r="BL170" s="16" t="s">
        <v>188</v>
      </c>
      <c r="BM170" s="211" t="s">
        <v>282</v>
      </c>
    </row>
    <row r="171" spans="1:65" s="2" customFormat="1" ht="24" customHeight="1">
      <c r="A171" s="33"/>
      <c r="B171" s="34"/>
      <c r="C171" s="199" t="s">
        <v>283</v>
      </c>
      <c r="D171" s="199" t="s">
        <v>185</v>
      </c>
      <c r="E171" s="200" t="s">
        <v>284</v>
      </c>
      <c r="F171" s="201" t="s">
        <v>285</v>
      </c>
      <c r="G171" s="202" t="s">
        <v>101</v>
      </c>
      <c r="H171" s="203">
        <v>95.85</v>
      </c>
      <c r="I171" s="204"/>
      <c r="J171" s="205">
        <f>ROUND(I171*H171,2)</f>
        <v>0</v>
      </c>
      <c r="K171" s="206"/>
      <c r="L171" s="38"/>
      <c r="M171" s="207" t="s">
        <v>1</v>
      </c>
      <c r="N171" s="208" t="s">
        <v>46</v>
      </c>
      <c r="O171" s="7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211" t="s">
        <v>188</v>
      </c>
      <c r="AT171" s="211" t="s">
        <v>185</v>
      </c>
      <c r="AU171" s="211" t="s">
        <v>93</v>
      </c>
      <c r="AY171" s="16" t="s">
        <v>183</v>
      </c>
      <c r="BE171" s="212">
        <f>IF(N171="základní",J171,0)</f>
        <v>0</v>
      </c>
      <c r="BF171" s="212">
        <f>IF(N171="snížená",J171,0)</f>
        <v>0</v>
      </c>
      <c r="BG171" s="212">
        <f>IF(N171="zákl. přenesená",J171,0)</f>
        <v>0</v>
      </c>
      <c r="BH171" s="212">
        <f>IF(N171="sníž. přenesená",J171,0)</f>
        <v>0</v>
      </c>
      <c r="BI171" s="212">
        <f>IF(N171="nulová",J171,0)</f>
        <v>0</v>
      </c>
      <c r="BJ171" s="16" t="s">
        <v>86</v>
      </c>
      <c r="BK171" s="212">
        <f>ROUND(I171*H171,2)</f>
        <v>0</v>
      </c>
      <c r="BL171" s="16" t="s">
        <v>188</v>
      </c>
      <c r="BM171" s="211" t="s">
        <v>286</v>
      </c>
    </row>
    <row r="172" spans="1:65" s="13" customFormat="1">
      <c r="B172" s="213"/>
      <c r="C172" s="214"/>
      <c r="D172" s="215" t="s">
        <v>193</v>
      </c>
      <c r="E172" s="216" t="s">
        <v>1</v>
      </c>
      <c r="F172" s="217" t="s">
        <v>106</v>
      </c>
      <c r="G172" s="214"/>
      <c r="H172" s="218">
        <v>95.85</v>
      </c>
      <c r="I172" s="219"/>
      <c r="J172" s="214"/>
      <c r="K172" s="214"/>
      <c r="L172" s="220"/>
      <c r="M172" s="221"/>
      <c r="N172" s="222"/>
      <c r="O172" s="222"/>
      <c r="P172" s="222"/>
      <c r="Q172" s="222"/>
      <c r="R172" s="222"/>
      <c r="S172" s="222"/>
      <c r="T172" s="223"/>
      <c r="AT172" s="224" t="s">
        <v>193</v>
      </c>
      <c r="AU172" s="224" t="s">
        <v>93</v>
      </c>
      <c r="AV172" s="13" t="s">
        <v>93</v>
      </c>
      <c r="AW172" s="13" t="s">
        <v>37</v>
      </c>
      <c r="AX172" s="13" t="s">
        <v>86</v>
      </c>
      <c r="AY172" s="224" t="s">
        <v>183</v>
      </c>
    </row>
    <row r="173" spans="1:65" s="2" customFormat="1" ht="24" customHeight="1">
      <c r="A173" s="33"/>
      <c r="B173" s="34"/>
      <c r="C173" s="199" t="s">
        <v>287</v>
      </c>
      <c r="D173" s="199" t="s">
        <v>185</v>
      </c>
      <c r="E173" s="200" t="s">
        <v>288</v>
      </c>
      <c r="F173" s="201" t="s">
        <v>289</v>
      </c>
      <c r="G173" s="202" t="s">
        <v>101</v>
      </c>
      <c r="H173" s="203">
        <v>287.55</v>
      </c>
      <c r="I173" s="204"/>
      <c r="J173" s="205">
        <f>ROUND(I173*H173,2)</f>
        <v>0</v>
      </c>
      <c r="K173" s="206"/>
      <c r="L173" s="38"/>
      <c r="M173" s="207" t="s">
        <v>1</v>
      </c>
      <c r="N173" s="208" t="s">
        <v>46</v>
      </c>
      <c r="O173" s="7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211" t="s">
        <v>188</v>
      </c>
      <c r="AT173" s="211" t="s">
        <v>185</v>
      </c>
      <c r="AU173" s="211" t="s">
        <v>93</v>
      </c>
      <c r="AY173" s="16" t="s">
        <v>183</v>
      </c>
      <c r="BE173" s="212">
        <f>IF(N173="základní",J173,0)</f>
        <v>0</v>
      </c>
      <c r="BF173" s="212">
        <f>IF(N173="snížená",J173,0)</f>
        <v>0</v>
      </c>
      <c r="BG173" s="212">
        <f>IF(N173="zákl. přenesená",J173,0)</f>
        <v>0</v>
      </c>
      <c r="BH173" s="212">
        <f>IF(N173="sníž. přenesená",J173,0)</f>
        <v>0</v>
      </c>
      <c r="BI173" s="212">
        <f>IF(N173="nulová",J173,0)</f>
        <v>0</v>
      </c>
      <c r="BJ173" s="16" t="s">
        <v>86</v>
      </c>
      <c r="BK173" s="212">
        <f>ROUND(I173*H173,2)</f>
        <v>0</v>
      </c>
      <c r="BL173" s="16" t="s">
        <v>188</v>
      </c>
      <c r="BM173" s="211" t="s">
        <v>290</v>
      </c>
    </row>
    <row r="174" spans="1:65" s="13" customFormat="1">
      <c r="B174" s="213"/>
      <c r="C174" s="214"/>
      <c r="D174" s="215" t="s">
        <v>193</v>
      </c>
      <c r="E174" s="216" t="s">
        <v>1</v>
      </c>
      <c r="F174" s="217" t="s">
        <v>106</v>
      </c>
      <c r="G174" s="214"/>
      <c r="H174" s="218">
        <v>95.85</v>
      </c>
      <c r="I174" s="219"/>
      <c r="J174" s="214"/>
      <c r="K174" s="214"/>
      <c r="L174" s="220"/>
      <c r="M174" s="221"/>
      <c r="N174" s="222"/>
      <c r="O174" s="222"/>
      <c r="P174" s="222"/>
      <c r="Q174" s="222"/>
      <c r="R174" s="222"/>
      <c r="S174" s="222"/>
      <c r="T174" s="223"/>
      <c r="AT174" s="224" t="s">
        <v>193</v>
      </c>
      <c r="AU174" s="224" t="s">
        <v>93</v>
      </c>
      <c r="AV174" s="13" t="s">
        <v>93</v>
      </c>
      <c r="AW174" s="13" t="s">
        <v>37</v>
      </c>
      <c r="AX174" s="13" t="s">
        <v>86</v>
      </c>
      <c r="AY174" s="224" t="s">
        <v>183</v>
      </c>
    </row>
    <row r="175" spans="1:65" s="13" customFormat="1">
      <c r="B175" s="213"/>
      <c r="C175" s="214"/>
      <c r="D175" s="215" t="s">
        <v>193</v>
      </c>
      <c r="E175" s="214"/>
      <c r="F175" s="217" t="s">
        <v>291</v>
      </c>
      <c r="G175" s="214"/>
      <c r="H175" s="218">
        <v>287.55</v>
      </c>
      <c r="I175" s="219"/>
      <c r="J175" s="214"/>
      <c r="K175" s="214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193</v>
      </c>
      <c r="AU175" s="224" t="s">
        <v>93</v>
      </c>
      <c r="AV175" s="13" t="s">
        <v>93</v>
      </c>
      <c r="AW175" s="13" t="s">
        <v>4</v>
      </c>
      <c r="AX175" s="13" t="s">
        <v>86</v>
      </c>
      <c r="AY175" s="224" t="s">
        <v>183</v>
      </c>
    </row>
    <row r="176" spans="1:65" s="2" customFormat="1" ht="16.5" customHeight="1">
      <c r="A176" s="33"/>
      <c r="B176" s="34"/>
      <c r="C176" s="199" t="s">
        <v>292</v>
      </c>
      <c r="D176" s="199" t="s">
        <v>185</v>
      </c>
      <c r="E176" s="200" t="s">
        <v>293</v>
      </c>
      <c r="F176" s="201" t="s">
        <v>294</v>
      </c>
      <c r="G176" s="202" t="s">
        <v>101</v>
      </c>
      <c r="H176" s="203">
        <v>95.85</v>
      </c>
      <c r="I176" s="204"/>
      <c r="J176" s="205">
        <f>ROUND(I176*H176,2)</f>
        <v>0</v>
      </c>
      <c r="K176" s="206"/>
      <c r="L176" s="38"/>
      <c r="M176" s="207" t="s">
        <v>1</v>
      </c>
      <c r="N176" s="208" t="s">
        <v>46</v>
      </c>
      <c r="O176" s="70"/>
      <c r="P176" s="209">
        <f>O176*H176</f>
        <v>0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211" t="s">
        <v>188</v>
      </c>
      <c r="AT176" s="211" t="s">
        <v>185</v>
      </c>
      <c r="AU176" s="211" t="s">
        <v>93</v>
      </c>
      <c r="AY176" s="16" t="s">
        <v>183</v>
      </c>
      <c r="BE176" s="212">
        <f>IF(N176="základní",J176,0)</f>
        <v>0</v>
      </c>
      <c r="BF176" s="212">
        <f>IF(N176="snížená",J176,0)</f>
        <v>0</v>
      </c>
      <c r="BG176" s="212">
        <f>IF(N176="zákl. přenesená",J176,0)</f>
        <v>0</v>
      </c>
      <c r="BH176" s="212">
        <f>IF(N176="sníž. přenesená",J176,0)</f>
        <v>0</v>
      </c>
      <c r="BI176" s="212">
        <f>IF(N176="nulová",J176,0)</f>
        <v>0</v>
      </c>
      <c r="BJ176" s="16" t="s">
        <v>86</v>
      </c>
      <c r="BK176" s="212">
        <f>ROUND(I176*H176,2)</f>
        <v>0</v>
      </c>
      <c r="BL176" s="16" t="s">
        <v>188</v>
      </c>
      <c r="BM176" s="211" t="s">
        <v>295</v>
      </c>
    </row>
    <row r="177" spans="1:65" s="13" customFormat="1">
      <c r="B177" s="213"/>
      <c r="C177" s="214"/>
      <c r="D177" s="215" t="s">
        <v>193</v>
      </c>
      <c r="E177" s="216" t="s">
        <v>1</v>
      </c>
      <c r="F177" s="217" t="s">
        <v>106</v>
      </c>
      <c r="G177" s="214"/>
      <c r="H177" s="218">
        <v>95.85</v>
      </c>
      <c r="I177" s="219"/>
      <c r="J177" s="214"/>
      <c r="K177" s="214"/>
      <c r="L177" s="220"/>
      <c r="M177" s="221"/>
      <c r="N177" s="222"/>
      <c r="O177" s="222"/>
      <c r="P177" s="222"/>
      <c r="Q177" s="222"/>
      <c r="R177" s="222"/>
      <c r="S177" s="222"/>
      <c r="T177" s="223"/>
      <c r="AT177" s="224" t="s">
        <v>193</v>
      </c>
      <c r="AU177" s="224" t="s">
        <v>93</v>
      </c>
      <c r="AV177" s="13" t="s">
        <v>93</v>
      </c>
      <c r="AW177" s="13" t="s">
        <v>37</v>
      </c>
      <c r="AX177" s="13" t="s">
        <v>86</v>
      </c>
      <c r="AY177" s="224" t="s">
        <v>183</v>
      </c>
    </row>
    <row r="178" spans="1:65" s="2" customFormat="1" ht="24" customHeight="1">
      <c r="A178" s="33"/>
      <c r="B178" s="34"/>
      <c r="C178" s="199" t="s">
        <v>296</v>
      </c>
      <c r="D178" s="199" t="s">
        <v>185</v>
      </c>
      <c r="E178" s="200" t="s">
        <v>297</v>
      </c>
      <c r="F178" s="201" t="s">
        <v>298</v>
      </c>
      <c r="G178" s="202" t="s">
        <v>299</v>
      </c>
      <c r="H178" s="203">
        <v>191.7</v>
      </c>
      <c r="I178" s="204"/>
      <c r="J178" s="205">
        <f>ROUND(I178*H178,2)</f>
        <v>0</v>
      </c>
      <c r="K178" s="206"/>
      <c r="L178" s="38"/>
      <c r="M178" s="207" t="s">
        <v>1</v>
      </c>
      <c r="N178" s="208" t="s">
        <v>46</v>
      </c>
      <c r="O178" s="70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211" t="s">
        <v>188</v>
      </c>
      <c r="AT178" s="211" t="s">
        <v>185</v>
      </c>
      <c r="AU178" s="211" t="s">
        <v>93</v>
      </c>
      <c r="AY178" s="16" t="s">
        <v>183</v>
      </c>
      <c r="BE178" s="212">
        <f>IF(N178="základní",J178,0)</f>
        <v>0</v>
      </c>
      <c r="BF178" s="212">
        <f>IF(N178="snížená",J178,0)</f>
        <v>0</v>
      </c>
      <c r="BG178" s="212">
        <f>IF(N178="zákl. přenesená",J178,0)</f>
        <v>0</v>
      </c>
      <c r="BH178" s="212">
        <f>IF(N178="sníž. přenesená",J178,0)</f>
        <v>0</v>
      </c>
      <c r="BI178" s="212">
        <f>IF(N178="nulová",J178,0)</f>
        <v>0</v>
      </c>
      <c r="BJ178" s="16" t="s">
        <v>86</v>
      </c>
      <c r="BK178" s="212">
        <f>ROUND(I178*H178,2)</f>
        <v>0</v>
      </c>
      <c r="BL178" s="16" t="s">
        <v>188</v>
      </c>
      <c r="BM178" s="211" t="s">
        <v>300</v>
      </c>
    </row>
    <row r="179" spans="1:65" s="13" customFormat="1">
      <c r="B179" s="213"/>
      <c r="C179" s="214"/>
      <c r="D179" s="215" t="s">
        <v>193</v>
      </c>
      <c r="E179" s="216" t="s">
        <v>1</v>
      </c>
      <c r="F179" s="217" t="s">
        <v>106</v>
      </c>
      <c r="G179" s="214"/>
      <c r="H179" s="218">
        <v>95.85</v>
      </c>
      <c r="I179" s="219"/>
      <c r="J179" s="214"/>
      <c r="K179" s="214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193</v>
      </c>
      <c r="AU179" s="224" t="s">
        <v>93</v>
      </c>
      <c r="AV179" s="13" t="s">
        <v>93</v>
      </c>
      <c r="AW179" s="13" t="s">
        <v>37</v>
      </c>
      <c r="AX179" s="13" t="s">
        <v>86</v>
      </c>
      <c r="AY179" s="224" t="s">
        <v>183</v>
      </c>
    </row>
    <row r="180" spans="1:65" s="13" customFormat="1">
      <c r="B180" s="213"/>
      <c r="C180" s="214"/>
      <c r="D180" s="215" t="s">
        <v>193</v>
      </c>
      <c r="E180" s="214"/>
      <c r="F180" s="217" t="s">
        <v>301</v>
      </c>
      <c r="G180" s="214"/>
      <c r="H180" s="218">
        <v>191.7</v>
      </c>
      <c r="I180" s="219"/>
      <c r="J180" s="214"/>
      <c r="K180" s="214"/>
      <c r="L180" s="220"/>
      <c r="M180" s="221"/>
      <c r="N180" s="222"/>
      <c r="O180" s="222"/>
      <c r="P180" s="222"/>
      <c r="Q180" s="222"/>
      <c r="R180" s="222"/>
      <c r="S180" s="222"/>
      <c r="T180" s="223"/>
      <c r="AT180" s="224" t="s">
        <v>193</v>
      </c>
      <c r="AU180" s="224" t="s">
        <v>93</v>
      </c>
      <c r="AV180" s="13" t="s">
        <v>93</v>
      </c>
      <c r="AW180" s="13" t="s">
        <v>4</v>
      </c>
      <c r="AX180" s="13" t="s">
        <v>86</v>
      </c>
      <c r="AY180" s="224" t="s">
        <v>183</v>
      </c>
    </row>
    <row r="181" spans="1:65" s="2" customFormat="1" ht="24" customHeight="1">
      <c r="A181" s="33"/>
      <c r="B181" s="34"/>
      <c r="C181" s="199" t="s">
        <v>302</v>
      </c>
      <c r="D181" s="199" t="s">
        <v>185</v>
      </c>
      <c r="E181" s="200" t="s">
        <v>303</v>
      </c>
      <c r="F181" s="201" t="s">
        <v>304</v>
      </c>
      <c r="G181" s="202" t="s">
        <v>101</v>
      </c>
      <c r="H181" s="203">
        <v>143.137</v>
      </c>
      <c r="I181" s="204"/>
      <c r="J181" s="205">
        <f>ROUND(I181*H181,2)</f>
        <v>0</v>
      </c>
      <c r="K181" s="206"/>
      <c r="L181" s="38"/>
      <c r="M181" s="207" t="s">
        <v>1</v>
      </c>
      <c r="N181" s="208" t="s">
        <v>46</v>
      </c>
      <c r="O181" s="70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211" t="s">
        <v>188</v>
      </c>
      <c r="AT181" s="211" t="s">
        <v>185</v>
      </c>
      <c r="AU181" s="211" t="s">
        <v>93</v>
      </c>
      <c r="AY181" s="16" t="s">
        <v>183</v>
      </c>
      <c r="BE181" s="212">
        <f>IF(N181="základní",J181,0)</f>
        <v>0</v>
      </c>
      <c r="BF181" s="212">
        <f>IF(N181="snížená",J181,0)</f>
        <v>0</v>
      </c>
      <c r="BG181" s="212">
        <f>IF(N181="zákl. přenesená",J181,0)</f>
        <v>0</v>
      </c>
      <c r="BH181" s="212">
        <f>IF(N181="sníž. přenesená",J181,0)</f>
        <v>0</v>
      </c>
      <c r="BI181" s="212">
        <f>IF(N181="nulová",J181,0)</f>
        <v>0</v>
      </c>
      <c r="BJ181" s="16" t="s">
        <v>86</v>
      </c>
      <c r="BK181" s="212">
        <f>ROUND(I181*H181,2)</f>
        <v>0</v>
      </c>
      <c r="BL181" s="16" t="s">
        <v>188</v>
      </c>
      <c r="BM181" s="211" t="s">
        <v>305</v>
      </c>
    </row>
    <row r="182" spans="1:65" s="13" customFormat="1">
      <c r="B182" s="213"/>
      <c r="C182" s="214"/>
      <c r="D182" s="215" t="s">
        <v>193</v>
      </c>
      <c r="E182" s="216" t="s">
        <v>1</v>
      </c>
      <c r="F182" s="217" t="s">
        <v>109</v>
      </c>
      <c r="G182" s="214"/>
      <c r="H182" s="218">
        <v>143.137</v>
      </c>
      <c r="I182" s="219"/>
      <c r="J182" s="214"/>
      <c r="K182" s="214"/>
      <c r="L182" s="220"/>
      <c r="M182" s="221"/>
      <c r="N182" s="222"/>
      <c r="O182" s="222"/>
      <c r="P182" s="222"/>
      <c r="Q182" s="222"/>
      <c r="R182" s="222"/>
      <c r="S182" s="222"/>
      <c r="T182" s="223"/>
      <c r="AT182" s="224" t="s">
        <v>193</v>
      </c>
      <c r="AU182" s="224" t="s">
        <v>93</v>
      </c>
      <c r="AV182" s="13" t="s">
        <v>93</v>
      </c>
      <c r="AW182" s="13" t="s">
        <v>37</v>
      </c>
      <c r="AX182" s="13" t="s">
        <v>86</v>
      </c>
      <c r="AY182" s="224" t="s">
        <v>183</v>
      </c>
    </row>
    <row r="183" spans="1:65" s="2" customFormat="1" ht="16.5" customHeight="1">
      <c r="A183" s="33"/>
      <c r="B183" s="34"/>
      <c r="C183" s="236" t="s">
        <v>306</v>
      </c>
      <c r="D183" s="236" t="s">
        <v>307</v>
      </c>
      <c r="E183" s="237" t="s">
        <v>308</v>
      </c>
      <c r="F183" s="238" t="s">
        <v>309</v>
      </c>
      <c r="G183" s="239" t="s">
        <v>299</v>
      </c>
      <c r="H183" s="240">
        <v>187.864</v>
      </c>
      <c r="I183" s="241"/>
      <c r="J183" s="242">
        <f>ROUND(I183*H183,2)</f>
        <v>0</v>
      </c>
      <c r="K183" s="243"/>
      <c r="L183" s="244"/>
      <c r="M183" s="245" t="s">
        <v>1</v>
      </c>
      <c r="N183" s="246" t="s">
        <v>46</v>
      </c>
      <c r="O183" s="70"/>
      <c r="P183" s="209">
        <f>O183*H183</f>
        <v>0</v>
      </c>
      <c r="Q183" s="209">
        <v>1</v>
      </c>
      <c r="R183" s="209">
        <f>Q183*H183</f>
        <v>187.864</v>
      </c>
      <c r="S183" s="209">
        <v>0</v>
      </c>
      <c r="T183" s="210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211" t="s">
        <v>130</v>
      </c>
      <c r="AT183" s="211" t="s">
        <v>307</v>
      </c>
      <c r="AU183" s="211" t="s">
        <v>93</v>
      </c>
      <c r="AY183" s="16" t="s">
        <v>183</v>
      </c>
      <c r="BE183" s="212">
        <f>IF(N183="základní",J183,0)</f>
        <v>0</v>
      </c>
      <c r="BF183" s="212">
        <f>IF(N183="snížená",J183,0)</f>
        <v>0</v>
      </c>
      <c r="BG183" s="212">
        <f>IF(N183="zákl. přenesená",J183,0)</f>
        <v>0</v>
      </c>
      <c r="BH183" s="212">
        <f>IF(N183="sníž. přenesená",J183,0)</f>
        <v>0</v>
      </c>
      <c r="BI183" s="212">
        <f>IF(N183="nulová",J183,0)</f>
        <v>0</v>
      </c>
      <c r="BJ183" s="16" t="s">
        <v>86</v>
      </c>
      <c r="BK183" s="212">
        <f>ROUND(I183*H183,2)</f>
        <v>0</v>
      </c>
      <c r="BL183" s="16" t="s">
        <v>188</v>
      </c>
      <c r="BM183" s="211" t="s">
        <v>310</v>
      </c>
    </row>
    <row r="184" spans="1:65" s="2" customFormat="1" ht="24" customHeight="1">
      <c r="A184" s="33"/>
      <c r="B184" s="34"/>
      <c r="C184" s="199" t="s">
        <v>235</v>
      </c>
      <c r="D184" s="199" t="s">
        <v>185</v>
      </c>
      <c r="E184" s="200" t="s">
        <v>311</v>
      </c>
      <c r="F184" s="201" t="s">
        <v>312</v>
      </c>
      <c r="G184" s="202" t="s">
        <v>101</v>
      </c>
      <c r="H184" s="203">
        <v>42.875999999999998</v>
      </c>
      <c r="I184" s="204"/>
      <c r="J184" s="205">
        <f>ROUND(I184*H184,2)</f>
        <v>0</v>
      </c>
      <c r="K184" s="206"/>
      <c r="L184" s="38"/>
      <c r="M184" s="207" t="s">
        <v>1</v>
      </c>
      <c r="N184" s="208" t="s">
        <v>46</v>
      </c>
      <c r="O184" s="70"/>
      <c r="P184" s="209">
        <f>O184*H184</f>
        <v>0</v>
      </c>
      <c r="Q184" s="209">
        <v>0</v>
      </c>
      <c r="R184" s="209">
        <f>Q184*H184</f>
        <v>0</v>
      </c>
      <c r="S184" s="209">
        <v>0</v>
      </c>
      <c r="T184" s="210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211" t="s">
        <v>188</v>
      </c>
      <c r="AT184" s="211" t="s">
        <v>185</v>
      </c>
      <c r="AU184" s="211" t="s">
        <v>93</v>
      </c>
      <c r="AY184" s="16" t="s">
        <v>183</v>
      </c>
      <c r="BE184" s="212">
        <f>IF(N184="základní",J184,0)</f>
        <v>0</v>
      </c>
      <c r="BF184" s="212">
        <f>IF(N184="snížená",J184,0)</f>
        <v>0</v>
      </c>
      <c r="BG184" s="212">
        <f>IF(N184="zákl. přenesená",J184,0)</f>
        <v>0</v>
      </c>
      <c r="BH184" s="212">
        <f>IF(N184="sníž. přenesená",J184,0)</f>
        <v>0</v>
      </c>
      <c r="BI184" s="212">
        <f>IF(N184="nulová",J184,0)</f>
        <v>0</v>
      </c>
      <c r="BJ184" s="16" t="s">
        <v>86</v>
      </c>
      <c r="BK184" s="212">
        <f>ROUND(I184*H184,2)</f>
        <v>0</v>
      </c>
      <c r="BL184" s="16" t="s">
        <v>188</v>
      </c>
      <c r="BM184" s="211" t="s">
        <v>313</v>
      </c>
    </row>
    <row r="185" spans="1:65" s="13" customFormat="1">
      <c r="B185" s="213"/>
      <c r="C185" s="214"/>
      <c r="D185" s="215" t="s">
        <v>193</v>
      </c>
      <c r="E185" s="216" t="s">
        <v>1</v>
      </c>
      <c r="F185" s="217" t="s">
        <v>112</v>
      </c>
      <c r="G185" s="214"/>
      <c r="H185" s="218">
        <v>42.875999999999998</v>
      </c>
      <c r="I185" s="219"/>
      <c r="J185" s="214"/>
      <c r="K185" s="214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193</v>
      </c>
      <c r="AU185" s="224" t="s">
        <v>93</v>
      </c>
      <c r="AV185" s="13" t="s">
        <v>93</v>
      </c>
      <c r="AW185" s="13" t="s">
        <v>37</v>
      </c>
      <c r="AX185" s="13" t="s">
        <v>86</v>
      </c>
      <c r="AY185" s="224" t="s">
        <v>183</v>
      </c>
    </row>
    <row r="186" spans="1:65" s="2" customFormat="1" ht="16.5" customHeight="1">
      <c r="A186" s="33"/>
      <c r="B186" s="34"/>
      <c r="C186" s="236" t="s">
        <v>314</v>
      </c>
      <c r="D186" s="236" t="s">
        <v>307</v>
      </c>
      <c r="E186" s="237" t="s">
        <v>315</v>
      </c>
      <c r="F186" s="238" t="s">
        <v>316</v>
      </c>
      <c r="G186" s="239" t="s">
        <v>299</v>
      </c>
      <c r="H186" s="240">
        <v>90.22</v>
      </c>
      <c r="I186" s="241"/>
      <c r="J186" s="242">
        <f>ROUND(I186*H186,2)</f>
        <v>0</v>
      </c>
      <c r="K186" s="243"/>
      <c r="L186" s="244"/>
      <c r="M186" s="245" t="s">
        <v>1</v>
      </c>
      <c r="N186" s="246" t="s">
        <v>46</v>
      </c>
      <c r="O186" s="70"/>
      <c r="P186" s="209">
        <f>O186*H186</f>
        <v>0</v>
      </c>
      <c r="Q186" s="209">
        <v>1</v>
      </c>
      <c r="R186" s="209">
        <f>Q186*H186</f>
        <v>90.22</v>
      </c>
      <c r="S186" s="209">
        <v>0</v>
      </c>
      <c r="T186" s="21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211" t="s">
        <v>130</v>
      </c>
      <c r="AT186" s="211" t="s">
        <v>307</v>
      </c>
      <c r="AU186" s="211" t="s">
        <v>93</v>
      </c>
      <c r="AY186" s="16" t="s">
        <v>183</v>
      </c>
      <c r="BE186" s="212">
        <f>IF(N186="základní",J186,0)</f>
        <v>0</v>
      </c>
      <c r="BF186" s="212">
        <f>IF(N186="snížená",J186,0)</f>
        <v>0</v>
      </c>
      <c r="BG186" s="212">
        <f>IF(N186="zákl. přenesená",J186,0)</f>
        <v>0</v>
      </c>
      <c r="BH186" s="212">
        <f>IF(N186="sníž. přenesená",J186,0)</f>
        <v>0</v>
      </c>
      <c r="BI186" s="212">
        <f>IF(N186="nulová",J186,0)</f>
        <v>0</v>
      </c>
      <c r="BJ186" s="16" t="s">
        <v>86</v>
      </c>
      <c r="BK186" s="212">
        <f>ROUND(I186*H186,2)</f>
        <v>0</v>
      </c>
      <c r="BL186" s="16" t="s">
        <v>188</v>
      </c>
      <c r="BM186" s="211" t="s">
        <v>317</v>
      </c>
    </row>
    <row r="187" spans="1:65" s="2" customFormat="1" ht="24" customHeight="1">
      <c r="A187" s="33"/>
      <c r="B187" s="34"/>
      <c r="C187" s="199" t="s">
        <v>318</v>
      </c>
      <c r="D187" s="199" t="s">
        <v>185</v>
      </c>
      <c r="E187" s="200" t="s">
        <v>319</v>
      </c>
      <c r="F187" s="201" t="s">
        <v>320</v>
      </c>
      <c r="G187" s="202" t="s">
        <v>90</v>
      </c>
      <c r="H187" s="203">
        <v>210</v>
      </c>
      <c r="I187" s="204"/>
      <c r="J187" s="205">
        <f>ROUND(I187*H187,2)</f>
        <v>0</v>
      </c>
      <c r="K187" s="206"/>
      <c r="L187" s="38"/>
      <c r="M187" s="207" t="s">
        <v>1</v>
      </c>
      <c r="N187" s="208" t="s">
        <v>46</v>
      </c>
      <c r="O187" s="70"/>
      <c r="P187" s="209">
        <f>O187*H187</f>
        <v>0</v>
      </c>
      <c r="Q187" s="209">
        <v>0</v>
      </c>
      <c r="R187" s="209">
        <f>Q187*H187</f>
        <v>0</v>
      </c>
      <c r="S187" s="209">
        <v>0</v>
      </c>
      <c r="T187" s="210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211" t="s">
        <v>188</v>
      </c>
      <c r="AT187" s="211" t="s">
        <v>185</v>
      </c>
      <c r="AU187" s="211" t="s">
        <v>93</v>
      </c>
      <c r="AY187" s="16" t="s">
        <v>183</v>
      </c>
      <c r="BE187" s="212">
        <f>IF(N187="základní",J187,0)</f>
        <v>0</v>
      </c>
      <c r="BF187" s="212">
        <f>IF(N187="snížená",J187,0)</f>
        <v>0</v>
      </c>
      <c r="BG187" s="212">
        <f>IF(N187="zákl. přenesená",J187,0)</f>
        <v>0</v>
      </c>
      <c r="BH187" s="212">
        <f>IF(N187="sníž. přenesená",J187,0)</f>
        <v>0</v>
      </c>
      <c r="BI187" s="212">
        <f>IF(N187="nulová",J187,0)</f>
        <v>0</v>
      </c>
      <c r="BJ187" s="16" t="s">
        <v>86</v>
      </c>
      <c r="BK187" s="212">
        <f>ROUND(I187*H187,2)</f>
        <v>0</v>
      </c>
      <c r="BL187" s="16" t="s">
        <v>188</v>
      </c>
      <c r="BM187" s="211" t="s">
        <v>321</v>
      </c>
    </row>
    <row r="188" spans="1:65" s="13" customFormat="1">
      <c r="B188" s="213"/>
      <c r="C188" s="214"/>
      <c r="D188" s="215" t="s">
        <v>193</v>
      </c>
      <c r="E188" s="216" t="s">
        <v>1</v>
      </c>
      <c r="F188" s="217" t="s">
        <v>115</v>
      </c>
      <c r="G188" s="214"/>
      <c r="H188" s="218">
        <v>210</v>
      </c>
      <c r="I188" s="219"/>
      <c r="J188" s="214"/>
      <c r="K188" s="214"/>
      <c r="L188" s="220"/>
      <c r="M188" s="221"/>
      <c r="N188" s="222"/>
      <c r="O188" s="222"/>
      <c r="P188" s="222"/>
      <c r="Q188" s="222"/>
      <c r="R188" s="222"/>
      <c r="S188" s="222"/>
      <c r="T188" s="223"/>
      <c r="AT188" s="224" t="s">
        <v>193</v>
      </c>
      <c r="AU188" s="224" t="s">
        <v>93</v>
      </c>
      <c r="AV188" s="13" t="s">
        <v>93</v>
      </c>
      <c r="AW188" s="13" t="s">
        <v>37</v>
      </c>
      <c r="AX188" s="13" t="s">
        <v>86</v>
      </c>
      <c r="AY188" s="224" t="s">
        <v>183</v>
      </c>
    </row>
    <row r="189" spans="1:65" s="2" customFormat="1" ht="16.5" customHeight="1">
      <c r="A189" s="33"/>
      <c r="B189" s="34"/>
      <c r="C189" s="236" t="s">
        <v>322</v>
      </c>
      <c r="D189" s="236" t="s">
        <v>307</v>
      </c>
      <c r="E189" s="237" t="s">
        <v>323</v>
      </c>
      <c r="F189" s="238" t="s">
        <v>324</v>
      </c>
      <c r="G189" s="239" t="s">
        <v>325</v>
      </c>
      <c r="H189" s="240">
        <v>5.25</v>
      </c>
      <c r="I189" s="241"/>
      <c r="J189" s="242">
        <f>ROUND(I189*H189,2)</f>
        <v>0</v>
      </c>
      <c r="K189" s="243"/>
      <c r="L189" s="244"/>
      <c r="M189" s="245" t="s">
        <v>1</v>
      </c>
      <c r="N189" s="246" t="s">
        <v>46</v>
      </c>
      <c r="O189" s="70"/>
      <c r="P189" s="209">
        <f>O189*H189</f>
        <v>0</v>
      </c>
      <c r="Q189" s="209">
        <v>1E-3</v>
      </c>
      <c r="R189" s="209">
        <f>Q189*H189</f>
        <v>5.2500000000000003E-3</v>
      </c>
      <c r="S189" s="209">
        <v>0</v>
      </c>
      <c r="T189" s="210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211" t="s">
        <v>130</v>
      </c>
      <c r="AT189" s="211" t="s">
        <v>307</v>
      </c>
      <c r="AU189" s="211" t="s">
        <v>93</v>
      </c>
      <c r="AY189" s="16" t="s">
        <v>183</v>
      </c>
      <c r="BE189" s="212">
        <f>IF(N189="základní",J189,0)</f>
        <v>0</v>
      </c>
      <c r="BF189" s="212">
        <f>IF(N189="snížená",J189,0)</f>
        <v>0</v>
      </c>
      <c r="BG189" s="212">
        <f>IF(N189="zákl. přenesená",J189,0)</f>
        <v>0</v>
      </c>
      <c r="BH189" s="212">
        <f>IF(N189="sníž. přenesená",J189,0)</f>
        <v>0</v>
      </c>
      <c r="BI189" s="212">
        <f>IF(N189="nulová",J189,0)</f>
        <v>0</v>
      </c>
      <c r="BJ189" s="16" t="s">
        <v>86</v>
      </c>
      <c r="BK189" s="212">
        <f>ROUND(I189*H189,2)</f>
        <v>0</v>
      </c>
      <c r="BL189" s="16" t="s">
        <v>188</v>
      </c>
      <c r="BM189" s="211" t="s">
        <v>326</v>
      </c>
    </row>
    <row r="190" spans="1:65" s="13" customFormat="1">
      <c r="B190" s="213"/>
      <c r="C190" s="214"/>
      <c r="D190" s="215" t="s">
        <v>193</v>
      </c>
      <c r="E190" s="216" t="s">
        <v>1</v>
      </c>
      <c r="F190" s="217" t="s">
        <v>115</v>
      </c>
      <c r="G190" s="214"/>
      <c r="H190" s="218">
        <v>210</v>
      </c>
      <c r="I190" s="219"/>
      <c r="J190" s="214"/>
      <c r="K190" s="214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193</v>
      </c>
      <c r="AU190" s="224" t="s">
        <v>93</v>
      </c>
      <c r="AV190" s="13" t="s">
        <v>93</v>
      </c>
      <c r="AW190" s="13" t="s">
        <v>37</v>
      </c>
      <c r="AX190" s="13" t="s">
        <v>86</v>
      </c>
      <c r="AY190" s="224" t="s">
        <v>183</v>
      </c>
    </row>
    <row r="191" spans="1:65" s="13" customFormat="1">
      <c r="B191" s="213"/>
      <c r="C191" s="214"/>
      <c r="D191" s="215" t="s">
        <v>193</v>
      </c>
      <c r="E191" s="214"/>
      <c r="F191" s="217" t="s">
        <v>327</v>
      </c>
      <c r="G191" s="214"/>
      <c r="H191" s="218">
        <v>5.25</v>
      </c>
      <c r="I191" s="219"/>
      <c r="J191" s="214"/>
      <c r="K191" s="214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193</v>
      </c>
      <c r="AU191" s="224" t="s">
        <v>93</v>
      </c>
      <c r="AV191" s="13" t="s">
        <v>93</v>
      </c>
      <c r="AW191" s="13" t="s">
        <v>4</v>
      </c>
      <c r="AX191" s="13" t="s">
        <v>86</v>
      </c>
      <c r="AY191" s="224" t="s">
        <v>183</v>
      </c>
    </row>
    <row r="192" spans="1:65" s="2" customFormat="1" ht="16.5" customHeight="1">
      <c r="A192" s="33"/>
      <c r="B192" s="34"/>
      <c r="C192" s="199" t="s">
        <v>328</v>
      </c>
      <c r="D192" s="199" t="s">
        <v>185</v>
      </c>
      <c r="E192" s="200" t="s">
        <v>329</v>
      </c>
      <c r="F192" s="201" t="s">
        <v>330</v>
      </c>
      <c r="G192" s="202" t="s">
        <v>96</v>
      </c>
      <c r="H192" s="203">
        <v>6</v>
      </c>
      <c r="I192" s="204"/>
      <c r="J192" s="205">
        <f>ROUND(I192*H192,2)</f>
        <v>0</v>
      </c>
      <c r="K192" s="206"/>
      <c r="L192" s="38"/>
      <c r="M192" s="207" t="s">
        <v>1</v>
      </c>
      <c r="N192" s="208" t="s">
        <v>46</v>
      </c>
      <c r="O192" s="70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211" t="s">
        <v>188</v>
      </c>
      <c r="AT192" s="211" t="s">
        <v>185</v>
      </c>
      <c r="AU192" s="211" t="s">
        <v>93</v>
      </c>
      <c r="AY192" s="16" t="s">
        <v>183</v>
      </c>
      <c r="BE192" s="212">
        <f>IF(N192="základní",J192,0)</f>
        <v>0</v>
      </c>
      <c r="BF192" s="212">
        <f>IF(N192="snížená",J192,0)</f>
        <v>0</v>
      </c>
      <c r="BG192" s="212">
        <f>IF(N192="zákl. přenesená",J192,0)</f>
        <v>0</v>
      </c>
      <c r="BH192" s="212">
        <f>IF(N192="sníž. přenesená",J192,0)</f>
        <v>0</v>
      </c>
      <c r="BI192" s="212">
        <f>IF(N192="nulová",J192,0)</f>
        <v>0</v>
      </c>
      <c r="BJ192" s="16" t="s">
        <v>86</v>
      </c>
      <c r="BK192" s="212">
        <f>ROUND(I192*H192,2)</f>
        <v>0</v>
      </c>
      <c r="BL192" s="16" t="s">
        <v>188</v>
      </c>
      <c r="BM192" s="211" t="s">
        <v>331</v>
      </c>
    </row>
    <row r="193" spans="1:65" s="12" customFormat="1" ht="22.9" customHeight="1">
      <c r="B193" s="183"/>
      <c r="C193" s="184"/>
      <c r="D193" s="185" t="s">
        <v>80</v>
      </c>
      <c r="E193" s="197" t="s">
        <v>93</v>
      </c>
      <c r="F193" s="197" t="s">
        <v>332</v>
      </c>
      <c r="G193" s="184"/>
      <c r="H193" s="184"/>
      <c r="I193" s="187"/>
      <c r="J193" s="198">
        <f>BK193</f>
        <v>0</v>
      </c>
      <c r="K193" s="184"/>
      <c r="L193" s="189"/>
      <c r="M193" s="190"/>
      <c r="N193" s="191"/>
      <c r="O193" s="191"/>
      <c r="P193" s="192">
        <f>SUM(P194:P195)</f>
        <v>0</v>
      </c>
      <c r="Q193" s="191"/>
      <c r="R193" s="192">
        <f>SUM(R194:R195)</f>
        <v>20.481928</v>
      </c>
      <c r="S193" s="191"/>
      <c r="T193" s="193">
        <f>SUM(T194:T195)</f>
        <v>0</v>
      </c>
      <c r="AR193" s="194" t="s">
        <v>86</v>
      </c>
      <c r="AT193" s="195" t="s">
        <v>80</v>
      </c>
      <c r="AU193" s="195" t="s">
        <v>86</v>
      </c>
      <c r="AY193" s="194" t="s">
        <v>183</v>
      </c>
      <c r="BK193" s="196">
        <f>SUM(BK194:BK195)</f>
        <v>0</v>
      </c>
    </row>
    <row r="194" spans="1:65" s="2" customFormat="1" ht="24" customHeight="1">
      <c r="A194" s="33"/>
      <c r="B194" s="34"/>
      <c r="C194" s="199" t="s">
        <v>333</v>
      </c>
      <c r="D194" s="199" t="s">
        <v>185</v>
      </c>
      <c r="E194" s="200" t="s">
        <v>334</v>
      </c>
      <c r="F194" s="201" t="s">
        <v>335</v>
      </c>
      <c r="G194" s="202" t="s">
        <v>96</v>
      </c>
      <c r="H194" s="203">
        <v>90.4</v>
      </c>
      <c r="I194" s="204"/>
      <c r="J194" s="205">
        <f>ROUND(I194*H194,2)</f>
        <v>0</v>
      </c>
      <c r="K194" s="206"/>
      <c r="L194" s="38"/>
      <c r="M194" s="207" t="s">
        <v>1</v>
      </c>
      <c r="N194" s="208" t="s">
        <v>46</v>
      </c>
      <c r="O194" s="70"/>
      <c r="P194" s="209">
        <f>O194*H194</f>
        <v>0</v>
      </c>
      <c r="Q194" s="209">
        <v>0.22656999999999999</v>
      </c>
      <c r="R194" s="209">
        <f>Q194*H194</f>
        <v>20.481928</v>
      </c>
      <c r="S194" s="209">
        <v>0</v>
      </c>
      <c r="T194" s="21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211" t="s">
        <v>188</v>
      </c>
      <c r="AT194" s="211" t="s">
        <v>185</v>
      </c>
      <c r="AU194" s="211" t="s">
        <v>93</v>
      </c>
      <c r="AY194" s="16" t="s">
        <v>183</v>
      </c>
      <c r="BE194" s="212">
        <f>IF(N194="základní",J194,0)</f>
        <v>0</v>
      </c>
      <c r="BF194" s="212">
        <f>IF(N194="snížená",J194,0)</f>
        <v>0</v>
      </c>
      <c r="BG194" s="212">
        <f>IF(N194="zákl. přenesená",J194,0)</f>
        <v>0</v>
      </c>
      <c r="BH194" s="212">
        <f>IF(N194="sníž. přenesená",J194,0)</f>
        <v>0</v>
      </c>
      <c r="BI194" s="212">
        <f>IF(N194="nulová",J194,0)</f>
        <v>0</v>
      </c>
      <c r="BJ194" s="16" t="s">
        <v>86</v>
      </c>
      <c r="BK194" s="212">
        <f>ROUND(I194*H194,2)</f>
        <v>0</v>
      </c>
      <c r="BL194" s="16" t="s">
        <v>188</v>
      </c>
      <c r="BM194" s="211" t="s">
        <v>336</v>
      </c>
    </row>
    <row r="195" spans="1:65" s="13" customFormat="1">
      <c r="B195" s="213"/>
      <c r="C195" s="214"/>
      <c r="D195" s="215" t="s">
        <v>193</v>
      </c>
      <c r="E195" s="216" t="s">
        <v>1</v>
      </c>
      <c r="F195" s="217" t="s">
        <v>94</v>
      </c>
      <c r="G195" s="214"/>
      <c r="H195" s="218">
        <v>90.4</v>
      </c>
      <c r="I195" s="219"/>
      <c r="J195" s="214"/>
      <c r="K195" s="214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193</v>
      </c>
      <c r="AU195" s="224" t="s">
        <v>93</v>
      </c>
      <c r="AV195" s="13" t="s">
        <v>93</v>
      </c>
      <c r="AW195" s="13" t="s">
        <v>37</v>
      </c>
      <c r="AX195" s="13" t="s">
        <v>86</v>
      </c>
      <c r="AY195" s="224" t="s">
        <v>183</v>
      </c>
    </row>
    <row r="196" spans="1:65" s="12" customFormat="1" ht="22.9" customHeight="1">
      <c r="B196" s="183"/>
      <c r="C196" s="184"/>
      <c r="D196" s="185" t="s">
        <v>80</v>
      </c>
      <c r="E196" s="197" t="s">
        <v>92</v>
      </c>
      <c r="F196" s="197" t="s">
        <v>337</v>
      </c>
      <c r="G196" s="184"/>
      <c r="H196" s="184"/>
      <c r="I196" s="187"/>
      <c r="J196" s="198">
        <f>BK196</f>
        <v>0</v>
      </c>
      <c r="K196" s="184"/>
      <c r="L196" s="189"/>
      <c r="M196" s="190"/>
      <c r="N196" s="191"/>
      <c r="O196" s="191"/>
      <c r="P196" s="192">
        <f>SUM(P197:P202)</f>
        <v>0</v>
      </c>
      <c r="Q196" s="191"/>
      <c r="R196" s="192">
        <f>SUM(R197:R202)</f>
        <v>0</v>
      </c>
      <c r="S196" s="191"/>
      <c r="T196" s="193">
        <f>SUM(T197:T202)</f>
        <v>37.441800000000001</v>
      </c>
      <c r="AR196" s="194" t="s">
        <v>86</v>
      </c>
      <c r="AT196" s="195" t="s">
        <v>80</v>
      </c>
      <c r="AU196" s="195" t="s">
        <v>86</v>
      </c>
      <c r="AY196" s="194" t="s">
        <v>183</v>
      </c>
      <c r="BK196" s="196">
        <f>SUM(BK197:BK202)</f>
        <v>0</v>
      </c>
    </row>
    <row r="197" spans="1:65" s="2" customFormat="1" ht="24" customHeight="1">
      <c r="A197" s="33"/>
      <c r="B197" s="34"/>
      <c r="C197" s="199" t="s">
        <v>338</v>
      </c>
      <c r="D197" s="199" t="s">
        <v>185</v>
      </c>
      <c r="E197" s="200" t="s">
        <v>339</v>
      </c>
      <c r="F197" s="201" t="s">
        <v>340</v>
      </c>
      <c r="G197" s="202" t="s">
        <v>101</v>
      </c>
      <c r="H197" s="203">
        <v>17.018999999999998</v>
      </c>
      <c r="I197" s="204"/>
      <c r="J197" s="205">
        <f>ROUND(I197*H197,2)</f>
        <v>0</v>
      </c>
      <c r="K197" s="206"/>
      <c r="L197" s="38"/>
      <c r="M197" s="207" t="s">
        <v>1</v>
      </c>
      <c r="N197" s="208" t="s">
        <v>46</v>
      </c>
      <c r="O197" s="70"/>
      <c r="P197" s="209">
        <f>O197*H197</f>
        <v>0</v>
      </c>
      <c r="Q197" s="209">
        <v>0</v>
      </c>
      <c r="R197" s="209">
        <f>Q197*H197</f>
        <v>0</v>
      </c>
      <c r="S197" s="209">
        <v>2.2000000000000002</v>
      </c>
      <c r="T197" s="210">
        <f>S197*H197</f>
        <v>37.441800000000001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211" t="s">
        <v>188</v>
      </c>
      <c r="AT197" s="211" t="s">
        <v>185</v>
      </c>
      <c r="AU197" s="211" t="s">
        <v>93</v>
      </c>
      <c r="AY197" s="16" t="s">
        <v>183</v>
      </c>
      <c r="BE197" s="212">
        <f>IF(N197="základní",J197,0)</f>
        <v>0</v>
      </c>
      <c r="BF197" s="212">
        <f>IF(N197="snížená",J197,0)</f>
        <v>0</v>
      </c>
      <c r="BG197" s="212">
        <f>IF(N197="zákl. přenesená",J197,0)</f>
        <v>0</v>
      </c>
      <c r="BH197" s="212">
        <f>IF(N197="sníž. přenesená",J197,0)</f>
        <v>0</v>
      </c>
      <c r="BI197" s="212">
        <f>IF(N197="nulová",J197,0)</f>
        <v>0</v>
      </c>
      <c r="BJ197" s="16" t="s">
        <v>86</v>
      </c>
      <c r="BK197" s="212">
        <f>ROUND(I197*H197,2)</f>
        <v>0</v>
      </c>
      <c r="BL197" s="16" t="s">
        <v>188</v>
      </c>
      <c r="BM197" s="211" t="s">
        <v>341</v>
      </c>
    </row>
    <row r="198" spans="1:65" s="13" customFormat="1">
      <c r="B198" s="213"/>
      <c r="C198" s="214"/>
      <c r="D198" s="215" t="s">
        <v>193</v>
      </c>
      <c r="E198" s="216" t="s">
        <v>1</v>
      </c>
      <c r="F198" s="217" t="s">
        <v>118</v>
      </c>
      <c r="G198" s="214"/>
      <c r="H198" s="218">
        <v>17.018999999999998</v>
      </c>
      <c r="I198" s="219"/>
      <c r="J198" s="214"/>
      <c r="K198" s="214"/>
      <c r="L198" s="220"/>
      <c r="M198" s="221"/>
      <c r="N198" s="222"/>
      <c r="O198" s="222"/>
      <c r="P198" s="222"/>
      <c r="Q198" s="222"/>
      <c r="R198" s="222"/>
      <c r="S198" s="222"/>
      <c r="T198" s="223"/>
      <c r="AT198" s="224" t="s">
        <v>193</v>
      </c>
      <c r="AU198" s="224" t="s">
        <v>93</v>
      </c>
      <c r="AV198" s="13" t="s">
        <v>93</v>
      </c>
      <c r="AW198" s="13" t="s">
        <v>37</v>
      </c>
      <c r="AX198" s="13" t="s">
        <v>86</v>
      </c>
      <c r="AY198" s="224" t="s">
        <v>183</v>
      </c>
    </row>
    <row r="199" spans="1:65" s="2" customFormat="1" ht="16.5" customHeight="1">
      <c r="A199" s="33"/>
      <c r="B199" s="34"/>
      <c r="C199" s="199" t="s">
        <v>342</v>
      </c>
      <c r="D199" s="199" t="s">
        <v>185</v>
      </c>
      <c r="E199" s="200" t="s">
        <v>343</v>
      </c>
      <c r="F199" s="201" t="s">
        <v>344</v>
      </c>
      <c r="G199" s="202" t="s">
        <v>96</v>
      </c>
      <c r="H199" s="203">
        <v>90.4</v>
      </c>
      <c r="I199" s="204"/>
      <c r="J199" s="205">
        <f>ROUND(I199*H199,2)</f>
        <v>0</v>
      </c>
      <c r="K199" s="206"/>
      <c r="L199" s="38"/>
      <c r="M199" s="207" t="s">
        <v>1</v>
      </c>
      <c r="N199" s="208" t="s">
        <v>46</v>
      </c>
      <c r="O199" s="70"/>
      <c r="P199" s="209">
        <f>O199*H199</f>
        <v>0</v>
      </c>
      <c r="Q199" s="209">
        <v>0</v>
      </c>
      <c r="R199" s="209">
        <f>Q199*H199</f>
        <v>0</v>
      </c>
      <c r="S199" s="209">
        <v>0</v>
      </c>
      <c r="T199" s="210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211" t="s">
        <v>188</v>
      </c>
      <c r="AT199" s="211" t="s">
        <v>185</v>
      </c>
      <c r="AU199" s="211" t="s">
        <v>93</v>
      </c>
      <c r="AY199" s="16" t="s">
        <v>183</v>
      </c>
      <c r="BE199" s="212">
        <f>IF(N199="základní",J199,0)</f>
        <v>0</v>
      </c>
      <c r="BF199" s="212">
        <f>IF(N199="snížená",J199,0)</f>
        <v>0</v>
      </c>
      <c r="BG199" s="212">
        <f>IF(N199="zákl. přenesená",J199,0)</f>
        <v>0</v>
      </c>
      <c r="BH199" s="212">
        <f>IF(N199="sníž. přenesená",J199,0)</f>
        <v>0</v>
      </c>
      <c r="BI199" s="212">
        <f>IF(N199="nulová",J199,0)</f>
        <v>0</v>
      </c>
      <c r="BJ199" s="16" t="s">
        <v>86</v>
      </c>
      <c r="BK199" s="212">
        <f>ROUND(I199*H199,2)</f>
        <v>0</v>
      </c>
      <c r="BL199" s="16" t="s">
        <v>188</v>
      </c>
      <c r="BM199" s="211" t="s">
        <v>345</v>
      </c>
    </row>
    <row r="200" spans="1:65" s="13" customFormat="1">
      <c r="B200" s="213"/>
      <c r="C200" s="214"/>
      <c r="D200" s="215" t="s">
        <v>193</v>
      </c>
      <c r="E200" s="216" t="s">
        <v>1</v>
      </c>
      <c r="F200" s="217" t="s">
        <v>94</v>
      </c>
      <c r="G200" s="214"/>
      <c r="H200" s="218">
        <v>90.4</v>
      </c>
      <c r="I200" s="219"/>
      <c r="J200" s="214"/>
      <c r="K200" s="214"/>
      <c r="L200" s="220"/>
      <c r="M200" s="221"/>
      <c r="N200" s="222"/>
      <c r="O200" s="222"/>
      <c r="P200" s="222"/>
      <c r="Q200" s="222"/>
      <c r="R200" s="222"/>
      <c r="S200" s="222"/>
      <c r="T200" s="223"/>
      <c r="AT200" s="224" t="s">
        <v>193</v>
      </c>
      <c r="AU200" s="224" t="s">
        <v>93</v>
      </c>
      <c r="AV200" s="13" t="s">
        <v>93</v>
      </c>
      <c r="AW200" s="13" t="s">
        <v>37</v>
      </c>
      <c r="AX200" s="13" t="s">
        <v>86</v>
      </c>
      <c r="AY200" s="224" t="s">
        <v>183</v>
      </c>
    </row>
    <row r="201" spans="1:65" s="2" customFormat="1" ht="16.5" customHeight="1">
      <c r="A201" s="33"/>
      <c r="B201" s="34"/>
      <c r="C201" s="199" t="s">
        <v>346</v>
      </c>
      <c r="D201" s="199" t="s">
        <v>185</v>
      </c>
      <c r="E201" s="200" t="s">
        <v>347</v>
      </c>
      <c r="F201" s="201" t="s">
        <v>348</v>
      </c>
      <c r="G201" s="202" t="s">
        <v>96</v>
      </c>
      <c r="H201" s="203">
        <v>93.4</v>
      </c>
      <c r="I201" s="204"/>
      <c r="J201" s="205">
        <f>ROUND(I201*H201,2)</f>
        <v>0</v>
      </c>
      <c r="K201" s="206"/>
      <c r="L201" s="38"/>
      <c r="M201" s="207" t="s">
        <v>1</v>
      </c>
      <c r="N201" s="208" t="s">
        <v>46</v>
      </c>
      <c r="O201" s="70"/>
      <c r="P201" s="209">
        <f>O201*H201</f>
        <v>0</v>
      </c>
      <c r="Q201" s="209">
        <v>0</v>
      </c>
      <c r="R201" s="209">
        <f>Q201*H201</f>
        <v>0</v>
      </c>
      <c r="S201" s="209">
        <v>0</v>
      </c>
      <c r="T201" s="210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211" t="s">
        <v>188</v>
      </c>
      <c r="AT201" s="211" t="s">
        <v>185</v>
      </c>
      <c r="AU201" s="211" t="s">
        <v>93</v>
      </c>
      <c r="AY201" s="16" t="s">
        <v>183</v>
      </c>
      <c r="BE201" s="212">
        <f>IF(N201="základní",J201,0)</f>
        <v>0</v>
      </c>
      <c r="BF201" s="212">
        <f>IF(N201="snížená",J201,0)</f>
        <v>0</v>
      </c>
      <c r="BG201" s="212">
        <f>IF(N201="zákl. přenesená",J201,0)</f>
        <v>0</v>
      </c>
      <c r="BH201" s="212">
        <f>IF(N201="sníž. přenesená",J201,0)</f>
        <v>0</v>
      </c>
      <c r="BI201" s="212">
        <f>IF(N201="nulová",J201,0)</f>
        <v>0</v>
      </c>
      <c r="BJ201" s="16" t="s">
        <v>86</v>
      </c>
      <c r="BK201" s="212">
        <f>ROUND(I201*H201,2)</f>
        <v>0</v>
      </c>
      <c r="BL201" s="16" t="s">
        <v>188</v>
      </c>
      <c r="BM201" s="211" t="s">
        <v>349</v>
      </c>
    </row>
    <row r="202" spans="1:65" s="13" customFormat="1">
      <c r="B202" s="213"/>
      <c r="C202" s="214"/>
      <c r="D202" s="215" t="s">
        <v>193</v>
      </c>
      <c r="E202" s="216" t="s">
        <v>1</v>
      </c>
      <c r="F202" s="217" t="s">
        <v>208</v>
      </c>
      <c r="G202" s="214"/>
      <c r="H202" s="218">
        <v>93.4</v>
      </c>
      <c r="I202" s="219"/>
      <c r="J202" s="214"/>
      <c r="K202" s="214"/>
      <c r="L202" s="220"/>
      <c r="M202" s="221"/>
      <c r="N202" s="222"/>
      <c r="O202" s="222"/>
      <c r="P202" s="222"/>
      <c r="Q202" s="222"/>
      <c r="R202" s="222"/>
      <c r="S202" s="222"/>
      <c r="T202" s="223"/>
      <c r="AT202" s="224" t="s">
        <v>193</v>
      </c>
      <c r="AU202" s="224" t="s">
        <v>93</v>
      </c>
      <c r="AV202" s="13" t="s">
        <v>93</v>
      </c>
      <c r="AW202" s="13" t="s">
        <v>37</v>
      </c>
      <c r="AX202" s="13" t="s">
        <v>86</v>
      </c>
      <c r="AY202" s="224" t="s">
        <v>183</v>
      </c>
    </row>
    <row r="203" spans="1:65" s="12" customFormat="1" ht="22.9" customHeight="1">
      <c r="B203" s="183"/>
      <c r="C203" s="184"/>
      <c r="D203" s="185" t="s">
        <v>80</v>
      </c>
      <c r="E203" s="197" t="s">
        <v>188</v>
      </c>
      <c r="F203" s="197" t="s">
        <v>350</v>
      </c>
      <c r="G203" s="184"/>
      <c r="H203" s="184"/>
      <c r="I203" s="187"/>
      <c r="J203" s="198">
        <f>BK203</f>
        <v>0</v>
      </c>
      <c r="K203" s="184"/>
      <c r="L203" s="189"/>
      <c r="M203" s="190"/>
      <c r="N203" s="191"/>
      <c r="O203" s="191"/>
      <c r="P203" s="192">
        <f>SUM(P204:P210)</f>
        <v>0</v>
      </c>
      <c r="Q203" s="191"/>
      <c r="R203" s="192">
        <f>SUM(R204:R210)</f>
        <v>0.64839999999999998</v>
      </c>
      <c r="S203" s="191"/>
      <c r="T203" s="193">
        <f>SUM(T204:T210)</f>
        <v>0</v>
      </c>
      <c r="AR203" s="194" t="s">
        <v>86</v>
      </c>
      <c r="AT203" s="195" t="s">
        <v>80</v>
      </c>
      <c r="AU203" s="195" t="s">
        <v>86</v>
      </c>
      <c r="AY203" s="194" t="s">
        <v>183</v>
      </c>
      <c r="BK203" s="196">
        <f>SUM(BK204:BK210)</f>
        <v>0</v>
      </c>
    </row>
    <row r="204" spans="1:65" s="2" customFormat="1" ht="16.5" customHeight="1">
      <c r="A204" s="33"/>
      <c r="B204" s="34"/>
      <c r="C204" s="199" t="s">
        <v>351</v>
      </c>
      <c r="D204" s="199" t="s">
        <v>185</v>
      </c>
      <c r="E204" s="200" t="s">
        <v>352</v>
      </c>
      <c r="F204" s="201" t="s">
        <v>353</v>
      </c>
      <c r="G204" s="202" t="s">
        <v>101</v>
      </c>
      <c r="H204" s="203">
        <v>19.835999999999999</v>
      </c>
      <c r="I204" s="204"/>
      <c r="J204" s="205">
        <f>ROUND(I204*H204,2)</f>
        <v>0</v>
      </c>
      <c r="K204" s="206"/>
      <c r="L204" s="38"/>
      <c r="M204" s="207" t="s">
        <v>1</v>
      </c>
      <c r="N204" s="208" t="s">
        <v>46</v>
      </c>
      <c r="O204" s="70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211" t="s">
        <v>188</v>
      </c>
      <c r="AT204" s="211" t="s">
        <v>185</v>
      </c>
      <c r="AU204" s="211" t="s">
        <v>93</v>
      </c>
      <c r="AY204" s="16" t="s">
        <v>183</v>
      </c>
      <c r="BE204" s="212">
        <f>IF(N204="základní",J204,0)</f>
        <v>0</v>
      </c>
      <c r="BF204" s="212">
        <f>IF(N204="snížená",J204,0)</f>
        <v>0</v>
      </c>
      <c r="BG204" s="212">
        <f>IF(N204="zákl. přenesená",J204,0)</f>
        <v>0</v>
      </c>
      <c r="BH204" s="212">
        <f>IF(N204="sníž. přenesená",J204,0)</f>
        <v>0</v>
      </c>
      <c r="BI204" s="212">
        <f>IF(N204="nulová",J204,0)</f>
        <v>0</v>
      </c>
      <c r="BJ204" s="16" t="s">
        <v>86</v>
      </c>
      <c r="BK204" s="212">
        <f>ROUND(I204*H204,2)</f>
        <v>0</v>
      </c>
      <c r="BL204" s="16" t="s">
        <v>188</v>
      </c>
      <c r="BM204" s="211" t="s">
        <v>354</v>
      </c>
    </row>
    <row r="205" spans="1:65" s="13" customFormat="1">
      <c r="B205" s="213"/>
      <c r="C205" s="214"/>
      <c r="D205" s="215" t="s">
        <v>193</v>
      </c>
      <c r="E205" s="216" t="s">
        <v>1</v>
      </c>
      <c r="F205" s="217" t="s">
        <v>121</v>
      </c>
      <c r="G205" s="214"/>
      <c r="H205" s="218">
        <v>19.835999999999999</v>
      </c>
      <c r="I205" s="219"/>
      <c r="J205" s="214"/>
      <c r="K205" s="214"/>
      <c r="L205" s="220"/>
      <c r="M205" s="221"/>
      <c r="N205" s="222"/>
      <c r="O205" s="222"/>
      <c r="P205" s="222"/>
      <c r="Q205" s="222"/>
      <c r="R205" s="222"/>
      <c r="S205" s="222"/>
      <c r="T205" s="223"/>
      <c r="AT205" s="224" t="s">
        <v>193</v>
      </c>
      <c r="AU205" s="224" t="s">
        <v>93</v>
      </c>
      <c r="AV205" s="13" t="s">
        <v>93</v>
      </c>
      <c r="AW205" s="13" t="s">
        <v>37</v>
      </c>
      <c r="AX205" s="13" t="s">
        <v>86</v>
      </c>
      <c r="AY205" s="224" t="s">
        <v>183</v>
      </c>
    </row>
    <row r="206" spans="1:65" s="2" customFormat="1" ht="16.5" customHeight="1">
      <c r="A206" s="33"/>
      <c r="B206" s="34"/>
      <c r="C206" s="199" t="s">
        <v>355</v>
      </c>
      <c r="D206" s="199" t="s">
        <v>185</v>
      </c>
      <c r="E206" s="200" t="s">
        <v>356</v>
      </c>
      <c r="F206" s="201" t="s">
        <v>357</v>
      </c>
      <c r="G206" s="202" t="s">
        <v>129</v>
      </c>
      <c r="H206" s="203">
        <v>9</v>
      </c>
      <c r="I206" s="204"/>
      <c r="J206" s="205">
        <f>ROUND(I206*H206,2)</f>
        <v>0</v>
      </c>
      <c r="K206" s="206"/>
      <c r="L206" s="38"/>
      <c r="M206" s="207" t="s">
        <v>1</v>
      </c>
      <c r="N206" s="208" t="s">
        <v>46</v>
      </c>
      <c r="O206" s="70"/>
      <c r="P206" s="209">
        <f>O206*H206</f>
        <v>0</v>
      </c>
      <c r="Q206" s="209">
        <v>6.6E-3</v>
      </c>
      <c r="R206" s="209">
        <f>Q206*H206</f>
        <v>5.9400000000000001E-2</v>
      </c>
      <c r="S206" s="209">
        <v>0</v>
      </c>
      <c r="T206" s="210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211" t="s">
        <v>188</v>
      </c>
      <c r="AT206" s="211" t="s">
        <v>185</v>
      </c>
      <c r="AU206" s="211" t="s">
        <v>93</v>
      </c>
      <c r="AY206" s="16" t="s">
        <v>183</v>
      </c>
      <c r="BE206" s="212">
        <f>IF(N206="základní",J206,0)</f>
        <v>0</v>
      </c>
      <c r="BF206" s="212">
        <f>IF(N206="snížená",J206,0)</f>
        <v>0</v>
      </c>
      <c r="BG206" s="212">
        <f>IF(N206="zákl. přenesená",J206,0)</f>
        <v>0</v>
      </c>
      <c r="BH206" s="212">
        <f>IF(N206="sníž. přenesená",J206,0)</f>
        <v>0</v>
      </c>
      <c r="BI206" s="212">
        <f>IF(N206="nulová",J206,0)</f>
        <v>0</v>
      </c>
      <c r="BJ206" s="16" t="s">
        <v>86</v>
      </c>
      <c r="BK206" s="212">
        <f>ROUND(I206*H206,2)</f>
        <v>0</v>
      </c>
      <c r="BL206" s="16" t="s">
        <v>188</v>
      </c>
      <c r="BM206" s="211" t="s">
        <v>358</v>
      </c>
    </row>
    <row r="207" spans="1:65" s="2" customFormat="1" ht="24" customHeight="1">
      <c r="A207" s="33"/>
      <c r="B207" s="34"/>
      <c r="C207" s="236" t="s">
        <v>359</v>
      </c>
      <c r="D207" s="236" t="s">
        <v>307</v>
      </c>
      <c r="E207" s="237" t="s">
        <v>360</v>
      </c>
      <c r="F207" s="238" t="s">
        <v>361</v>
      </c>
      <c r="G207" s="239" t="s">
        <v>129</v>
      </c>
      <c r="H207" s="240">
        <v>1</v>
      </c>
      <c r="I207" s="241"/>
      <c r="J207" s="242">
        <f>ROUND(I207*H207,2)</f>
        <v>0</v>
      </c>
      <c r="K207" s="243"/>
      <c r="L207" s="244"/>
      <c r="M207" s="245" t="s">
        <v>1</v>
      </c>
      <c r="N207" s="246" t="s">
        <v>46</v>
      </c>
      <c r="O207" s="70"/>
      <c r="P207" s="209">
        <f>O207*H207</f>
        <v>0</v>
      </c>
      <c r="Q207" s="209">
        <v>0.04</v>
      </c>
      <c r="R207" s="209">
        <f>Q207*H207</f>
        <v>0.04</v>
      </c>
      <c r="S207" s="209">
        <v>0</v>
      </c>
      <c r="T207" s="210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211" t="s">
        <v>130</v>
      </c>
      <c r="AT207" s="211" t="s">
        <v>307</v>
      </c>
      <c r="AU207" s="211" t="s">
        <v>93</v>
      </c>
      <c r="AY207" s="16" t="s">
        <v>183</v>
      </c>
      <c r="BE207" s="212">
        <f>IF(N207="základní",J207,0)</f>
        <v>0</v>
      </c>
      <c r="BF207" s="212">
        <f>IF(N207="snížená",J207,0)</f>
        <v>0</v>
      </c>
      <c r="BG207" s="212">
        <f>IF(N207="zákl. přenesená",J207,0)</f>
        <v>0</v>
      </c>
      <c r="BH207" s="212">
        <f>IF(N207="sníž. přenesená",J207,0)</f>
        <v>0</v>
      </c>
      <c r="BI207" s="212">
        <f>IF(N207="nulová",J207,0)</f>
        <v>0</v>
      </c>
      <c r="BJ207" s="16" t="s">
        <v>86</v>
      </c>
      <c r="BK207" s="212">
        <f>ROUND(I207*H207,2)</f>
        <v>0</v>
      </c>
      <c r="BL207" s="16" t="s">
        <v>188</v>
      </c>
      <c r="BM207" s="211" t="s">
        <v>362</v>
      </c>
    </row>
    <row r="208" spans="1:65" s="2" customFormat="1" ht="24" customHeight="1">
      <c r="A208" s="33"/>
      <c r="B208" s="34"/>
      <c r="C208" s="236" t="s">
        <v>363</v>
      </c>
      <c r="D208" s="236" t="s">
        <v>307</v>
      </c>
      <c r="E208" s="237" t="s">
        <v>364</v>
      </c>
      <c r="F208" s="238" t="s">
        <v>365</v>
      </c>
      <c r="G208" s="239" t="s">
        <v>129</v>
      </c>
      <c r="H208" s="240">
        <v>2</v>
      </c>
      <c r="I208" s="241"/>
      <c r="J208" s="242">
        <f>ROUND(I208*H208,2)</f>
        <v>0</v>
      </c>
      <c r="K208" s="243"/>
      <c r="L208" s="244"/>
      <c r="M208" s="245" t="s">
        <v>1</v>
      </c>
      <c r="N208" s="246" t="s">
        <v>46</v>
      </c>
      <c r="O208" s="70"/>
      <c r="P208" s="209">
        <f>O208*H208</f>
        <v>0</v>
      </c>
      <c r="Q208" s="209">
        <v>5.0999999999999997E-2</v>
      </c>
      <c r="R208" s="209">
        <f>Q208*H208</f>
        <v>0.10199999999999999</v>
      </c>
      <c r="S208" s="209">
        <v>0</v>
      </c>
      <c r="T208" s="210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211" t="s">
        <v>130</v>
      </c>
      <c r="AT208" s="211" t="s">
        <v>307</v>
      </c>
      <c r="AU208" s="211" t="s">
        <v>93</v>
      </c>
      <c r="AY208" s="16" t="s">
        <v>183</v>
      </c>
      <c r="BE208" s="212">
        <f>IF(N208="základní",J208,0)</f>
        <v>0</v>
      </c>
      <c r="BF208" s="212">
        <f>IF(N208="snížená",J208,0)</f>
        <v>0</v>
      </c>
      <c r="BG208" s="212">
        <f>IF(N208="zákl. přenesená",J208,0)</f>
        <v>0</v>
      </c>
      <c r="BH208" s="212">
        <f>IF(N208="sníž. přenesená",J208,0)</f>
        <v>0</v>
      </c>
      <c r="BI208" s="212">
        <f>IF(N208="nulová",J208,0)</f>
        <v>0</v>
      </c>
      <c r="BJ208" s="16" t="s">
        <v>86</v>
      </c>
      <c r="BK208" s="212">
        <f>ROUND(I208*H208,2)</f>
        <v>0</v>
      </c>
      <c r="BL208" s="16" t="s">
        <v>188</v>
      </c>
      <c r="BM208" s="211" t="s">
        <v>366</v>
      </c>
    </row>
    <row r="209" spans="1:65" s="2" customFormat="1" ht="24" customHeight="1">
      <c r="A209" s="33"/>
      <c r="B209" s="34"/>
      <c r="C209" s="236" t="s">
        <v>367</v>
      </c>
      <c r="D209" s="236" t="s">
        <v>307</v>
      </c>
      <c r="E209" s="237" t="s">
        <v>368</v>
      </c>
      <c r="F209" s="238" t="s">
        <v>369</v>
      </c>
      <c r="G209" s="239" t="s">
        <v>129</v>
      </c>
      <c r="H209" s="240">
        <v>3</v>
      </c>
      <c r="I209" s="241"/>
      <c r="J209" s="242">
        <f>ROUND(I209*H209,2)</f>
        <v>0</v>
      </c>
      <c r="K209" s="243"/>
      <c r="L209" s="244"/>
      <c r="M209" s="245" t="s">
        <v>1</v>
      </c>
      <c r="N209" s="246" t="s">
        <v>46</v>
      </c>
      <c r="O209" s="70"/>
      <c r="P209" s="209">
        <f>O209*H209</f>
        <v>0</v>
      </c>
      <c r="Q209" s="209">
        <v>6.8000000000000005E-2</v>
      </c>
      <c r="R209" s="209">
        <f>Q209*H209</f>
        <v>0.20400000000000001</v>
      </c>
      <c r="S209" s="209">
        <v>0</v>
      </c>
      <c r="T209" s="21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211" t="s">
        <v>130</v>
      </c>
      <c r="AT209" s="211" t="s">
        <v>307</v>
      </c>
      <c r="AU209" s="211" t="s">
        <v>93</v>
      </c>
      <c r="AY209" s="16" t="s">
        <v>183</v>
      </c>
      <c r="BE209" s="212">
        <f>IF(N209="základní",J209,0)</f>
        <v>0</v>
      </c>
      <c r="BF209" s="212">
        <f>IF(N209="snížená",J209,0)</f>
        <v>0</v>
      </c>
      <c r="BG209" s="212">
        <f>IF(N209="zákl. přenesená",J209,0)</f>
        <v>0</v>
      </c>
      <c r="BH209" s="212">
        <f>IF(N209="sníž. přenesená",J209,0)</f>
        <v>0</v>
      </c>
      <c r="BI209" s="212">
        <f>IF(N209="nulová",J209,0)</f>
        <v>0</v>
      </c>
      <c r="BJ209" s="16" t="s">
        <v>86</v>
      </c>
      <c r="BK209" s="212">
        <f>ROUND(I209*H209,2)</f>
        <v>0</v>
      </c>
      <c r="BL209" s="16" t="s">
        <v>188</v>
      </c>
      <c r="BM209" s="211" t="s">
        <v>370</v>
      </c>
    </row>
    <row r="210" spans="1:65" s="2" customFormat="1" ht="24" customHeight="1">
      <c r="A210" s="33"/>
      <c r="B210" s="34"/>
      <c r="C210" s="236" t="s">
        <v>371</v>
      </c>
      <c r="D210" s="236" t="s">
        <v>307</v>
      </c>
      <c r="E210" s="237" t="s">
        <v>372</v>
      </c>
      <c r="F210" s="238" t="s">
        <v>373</v>
      </c>
      <c r="G210" s="239" t="s">
        <v>129</v>
      </c>
      <c r="H210" s="240">
        <v>3</v>
      </c>
      <c r="I210" s="241"/>
      <c r="J210" s="242">
        <f>ROUND(I210*H210,2)</f>
        <v>0</v>
      </c>
      <c r="K210" s="243"/>
      <c r="L210" s="244"/>
      <c r="M210" s="245" t="s">
        <v>1</v>
      </c>
      <c r="N210" s="246" t="s">
        <v>46</v>
      </c>
      <c r="O210" s="70"/>
      <c r="P210" s="209">
        <f>O210*H210</f>
        <v>0</v>
      </c>
      <c r="Q210" s="209">
        <v>8.1000000000000003E-2</v>
      </c>
      <c r="R210" s="209">
        <f>Q210*H210</f>
        <v>0.24299999999999999</v>
      </c>
      <c r="S210" s="209">
        <v>0</v>
      </c>
      <c r="T210" s="210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211" t="s">
        <v>130</v>
      </c>
      <c r="AT210" s="211" t="s">
        <v>307</v>
      </c>
      <c r="AU210" s="211" t="s">
        <v>93</v>
      </c>
      <c r="AY210" s="16" t="s">
        <v>183</v>
      </c>
      <c r="BE210" s="212">
        <f>IF(N210="základní",J210,0)</f>
        <v>0</v>
      </c>
      <c r="BF210" s="212">
        <f>IF(N210="snížená",J210,0)</f>
        <v>0</v>
      </c>
      <c r="BG210" s="212">
        <f>IF(N210="zákl. přenesená",J210,0)</f>
        <v>0</v>
      </c>
      <c r="BH210" s="212">
        <f>IF(N210="sníž. přenesená",J210,0)</f>
        <v>0</v>
      </c>
      <c r="BI210" s="212">
        <f>IF(N210="nulová",J210,0)</f>
        <v>0</v>
      </c>
      <c r="BJ210" s="16" t="s">
        <v>86</v>
      </c>
      <c r="BK210" s="212">
        <f>ROUND(I210*H210,2)</f>
        <v>0</v>
      </c>
      <c r="BL210" s="16" t="s">
        <v>188</v>
      </c>
      <c r="BM210" s="211" t="s">
        <v>374</v>
      </c>
    </row>
    <row r="211" spans="1:65" s="12" customFormat="1" ht="22.9" customHeight="1">
      <c r="B211" s="183"/>
      <c r="C211" s="184"/>
      <c r="D211" s="185" t="s">
        <v>80</v>
      </c>
      <c r="E211" s="197" t="s">
        <v>145</v>
      </c>
      <c r="F211" s="197" t="s">
        <v>375</v>
      </c>
      <c r="G211" s="184"/>
      <c r="H211" s="184"/>
      <c r="I211" s="187"/>
      <c r="J211" s="198">
        <f>BK211</f>
        <v>0</v>
      </c>
      <c r="K211" s="184"/>
      <c r="L211" s="189"/>
      <c r="M211" s="190"/>
      <c r="N211" s="191"/>
      <c r="O211" s="191"/>
      <c r="P211" s="192">
        <f>SUM(P212:P223)</f>
        <v>0</v>
      </c>
      <c r="Q211" s="191"/>
      <c r="R211" s="192">
        <f>SUM(R212:R223)</f>
        <v>16.88025</v>
      </c>
      <c r="S211" s="191"/>
      <c r="T211" s="193">
        <f>SUM(T212:T223)</f>
        <v>0</v>
      </c>
      <c r="AR211" s="194" t="s">
        <v>86</v>
      </c>
      <c r="AT211" s="195" t="s">
        <v>80</v>
      </c>
      <c r="AU211" s="195" t="s">
        <v>86</v>
      </c>
      <c r="AY211" s="194" t="s">
        <v>183</v>
      </c>
      <c r="BK211" s="196">
        <f>SUM(BK212:BK223)</f>
        <v>0</v>
      </c>
    </row>
    <row r="212" spans="1:65" s="2" customFormat="1" ht="16.5" customHeight="1">
      <c r="A212" s="33"/>
      <c r="B212" s="34"/>
      <c r="C212" s="199" t="s">
        <v>376</v>
      </c>
      <c r="D212" s="199" t="s">
        <v>185</v>
      </c>
      <c r="E212" s="200" t="s">
        <v>377</v>
      </c>
      <c r="F212" s="201" t="s">
        <v>378</v>
      </c>
      <c r="G212" s="202" t="s">
        <v>90</v>
      </c>
      <c r="H212" s="203">
        <v>28.9</v>
      </c>
      <c r="I212" s="204"/>
      <c r="J212" s="205">
        <f>ROUND(I212*H212,2)</f>
        <v>0</v>
      </c>
      <c r="K212" s="206"/>
      <c r="L212" s="38"/>
      <c r="M212" s="207" t="s">
        <v>1</v>
      </c>
      <c r="N212" s="208" t="s">
        <v>46</v>
      </c>
      <c r="O212" s="70"/>
      <c r="P212" s="209">
        <f>O212*H212</f>
        <v>0</v>
      </c>
      <c r="Q212" s="209">
        <v>0</v>
      </c>
      <c r="R212" s="209">
        <f>Q212*H212</f>
        <v>0</v>
      </c>
      <c r="S212" s="209">
        <v>0</v>
      </c>
      <c r="T212" s="21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211" t="s">
        <v>188</v>
      </c>
      <c r="AT212" s="211" t="s">
        <v>185</v>
      </c>
      <c r="AU212" s="211" t="s">
        <v>93</v>
      </c>
      <c r="AY212" s="16" t="s">
        <v>183</v>
      </c>
      <c r="BE212" s="212">
        <f>IF(N212="základní",J212,0)</f>
        <v>0</v>
      </c>
      <c r="BF212" s="212">
        <f>IF(N212="snížená",J212,0)</f>
        <v>0</v>
      </c>
      <c r="BG212" s="212">
        <f>IF(N212="zákl. přenesená",J212,0)</f>
        <v>0</v>
      </c>
      <c r="BH212" s="212">
        <f>IF(N212="sníž. přenesená",J212,0)</f>
        <v>0</v>
      </c>
      <c r="BI212" s="212">
        <f>IF(N212="nulová",J212,0)</f>
        <v>0</v>
      </c>
      <c r="BJ212" s="16" t="s">
        <v>86</v>
      </c>
      <c r="BK212" s="212">
        <f>ROUND(I212*H212,2)</f>
        <v>0</v>
      </c>
      <c r="BL212" s="16" t="s">
        <v>188</v>
      </c>
      <c r="BM212" s="211" t="s">
        <v>379</v>
      </c>
    </row>
    <row r="213" spans="1:65" s="13" customFormat="1">
      <c r="B213" s="213"/>
      <c r="C213" s="214"/>
      <c r="D213" s="215" t="s">
        <v>193</v>
      </c>
      <c r="E213" s="216" t="s">
        <v>1</v>
      </c>
      <c r="F213" s="217" t="s">
        <v>146</v>
      </c>
      <c r="G213" s="214"/>
      <c r="H213" s="218">
        <v>28.9</v>
      </c>
      <c r="I213" s="219"/>
      <c r="J213" s="214"/>
      <c r="K213" s="214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193</v>
      </c>
      <c r="AU213" s="224" t="s">
        <v>93</v>
      </c>
      <c r="AV213" s="13" t="s">
        <v>93</v>
      </c>
      <c r="AW213" s="13" t="s">
        <v>37</v>
      </c>
      <c r="AX213" s="13" t="s">
        <v>86</v>
      </c>
      <c r="AY213" s="224" t="s">
        <v>183</v>
      </c>
    </row>
    <row r="214" spans="1:65" s="2" customFormat="1" ht="16.5" customHeight="1">
      <c r="A214" s="33"/>
      <c r="B214" s="34"/>
      <c r="C214" s="199" t="s">
        <v>380</v>
      </c>
      <c r="D214" s="199" t="s">
        <v>185</v>
      </c>
      <c r="E214" s="200" t="s">
        <v>381</v>
      </c>
      <c r="F214" s="201" t="s">
        <v>382</v>
      </c>
      <c r="G214" s="202" t="s">
        <v>90</v>
      </c>
      <c r="H214" s="203">
        <v>26.5</v>
      </c>
      <c r="I214" s="204"/>
      <c r="J214" s="205">
        <f>ROUND(I214*H214,2)</f>
        <v>0</v>
      </c>
      <c r="K214" s="206"/>
      <c r="L214" s="38"/>
      <c r="M214" s="207" t="s">
        <v>1</v>
      </c>
      <c r="N214" s="208" t="s">
        <v>46</v>
      </c>
      <c r="O214" s="70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211" t="s">
        <v>188</v>
      </c>
      <c r="AT214" s="211" t="s">
        <v>185</v>
      </c>
      <c r="AU214" s="211" t="s">
        <v>93</v>
      </c>
      <c r="AY214" s="16" t="s">
        <v>183</v>
      </c>
      <c r="BE214" s="212">
        <f>IF(N214="základní",J214,0)</f>
        <v>0</v>
      </c>
      <c r="BF214" s="212">
        <f>IF(N214="snížená",J214,0)</f>
        <v>0</v>
      </c>
      <c r="BG214" s="212">
        <f>IF(N214="zákl. přenesená",J214,0)</f>
        <v>0</v>
      </c>
      <c r="BH214" s="212">
        <f>IF(N214="sníž. přenesená",J214,0)</f>
        <v>0</v>
      </c>
      <c r="BI214" s="212">
        <f>IF(N214="nulová",J214,0)</f>
        <v>0</v>
      </c>
      <c r="BJ214" s="16" t="s">
        <v>86</v>
      </c>
      <c r="BK214" s="212">
        <f>ROUND(I214*H214,2)</f>
        <v>0</v>
      </c>
      <c r="BL214" s="16" t="s">
        <v>188</v>
      </c>
      <c r="BM214" s="211" t="s">
        <v>383</v>
      </c>
    </row>
    <row r="215" spans="1:65" s="13" customFormat="1">
      <c r="B215" s="213"/>
      <c r="C215" s="214"/>
      <c r="D215" s="215" t="s">
        <v>193</v>
      </c>
      <c r="E215" s="216" t="s">
        <v>1</v>
      </c>
      <c r="F215" s="217" t="s">
        <v>137</v>
      </c>
      <c r="G215" s="214"/>
      <c r="H215" s="218">
        <v>26.5</v>
      </c>
      <c r="I215" s="219"/>
      <c r="J215" s="214"/>
      <c r="K215" s="214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193</v>
      </c>
      <c r="AU215" s="224" t="s">
        <v>93</v>
      </c>
      <c r="AV215" s="13" t="s">
        <v>93</v>
      </c>
      <c r="AW215" s="13" t="s">
        <v>37</v>
      </c>
      <c r="AX215" s="13" t="s">
        <v>86</v>
      </c>
      <c r="AY215" s="224" t="s">
        <v>183</v>
      </c>
    </row>
    <row r="216" spans="1:65" s="2" customFormat="1" ht="24" customHeight="1">
      <c r="A216" s="33"/>
      <c r="B216" s="34"/>
      <c r="C216" s="199" t="s">
        <v>384</v>
      </c>
      <c r="D216" s="199" t="s">
        <v>185</v>
      </c>
      <c r="E216" s="200" t="s">
        <v>385</v>
      </c>
      <c r="F216" s="201" t="s">
        <v>386</v>
      </c>
      <c r="G216" s="202" t="s">
        <v>90</v>
      </c>
      <c r="H216" s="203">
        <v>26.5</v>
      </c>
      <c r="I216" s="204"/>
      <c r="J216" s="205">
        <f>ROUND(I216*H216,2)</f>
        <v>0</v>
      </c>
      <c r="K216" s="206"/>
      <c r="L216" s="38"/>
      <c r="M216" s="207" t="s">
        <v>1</v>
      </c>
      <c r="N216" s="208" t="s">
        <v>46</v>
      </c>
      <c r="O216" s="70"/>
      <c r="P216" s="209">
        <f>O216*H216</f>
        <v>0</v>
      </c>
      <c r="Q216" s="209">
        <v>0</v>
      </c>
      <c r="R216" s="209">
        <f>Q216*H216</f>
        <v>0</v>
      </c>
      <c r="S216" s="209">
        <v>0</v>
      </c>
      <c r="T216" s="210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211" t="s">
        <v>188</v>
      </c>
      <c r="AT216" s="211" t="s">
        <v>185</v>
      </c>
      <c r="AU216" s="211" t="s">
        <v>93</v>
      </c>
      <c r="AY216" s="16" t="s">
        <v>183</v>
      </c>
      <c r="BE216" s="212">
        <f>IF(N216="základní",J216,0)</f>
        <v>0</v>
      </c>
      <c r="BF216" s="212">
        <f>IF(N216="snížená",J216,0)</f>
        <v>0</v>
      </c>
      <c r="BG216" s="212">
        <f>IF(N216="zákl. přenesená",J216,0)</f>
        <v>0</v>
      </c>
      <c r="BH216" s="212">
        <f>IF(N216="sníž. přenesená",J216,0)</f>
        <v>0</v>
      </c>
      <c r="BI216" s="212">
        <f>IF(N216="nulová",J216,0)</f>
        <v>0</v>
      </c>
      <c r="BJ216" s="16" t="s">
        <v>86</v>
      </c>
      <c r="BK216" s="212">
        <f>ROUND(I216*H216,2)</f>
        <v>0</v>
      </c>
      <c r="BL216" s="16" t="s">
        <v>188</v>
      </c>
      <c r="BM216" s="211" t="s">
        <v>387</v>
      </c>
    </row>
    <row r="217" spans="1:65" s="13" customFormat="1">
      <c r="B217" s="213"/>
      <c r="C217" s="214"/>
      <c r="D217" s="215" t="s">
        <v>193</v>
      </c>
      <c r="E217" s="216" t="s">
        <v>1</v>
      </c>
      <c r="F217" s="217" t="s">
        <v>137</v>
      </c>
      <c r="G217" s="214"/>
      <c r="H217" s="218">
        <v>26.5</v>
      </c>
      <c r="I217" s="219"/>
      <c r="J217" s="214"/>
      <c r="K217" s="214"/>
      <c r="L217" s="220"/>
      <c r="M217" s="221"/>
      <c r="N217" s="222"/>
      <c r="O217" s="222"/>
      <c r="P217" s="222"/>
      <c r="Q217" s="222"/>
      <c r="R217" s="222"/>
      <c r="S217" s="222"/>
      <c r="T217" s="223"/>
      <c r="AT217" s="224" t="s">
        <v>193</v>
      </c>
      <c r="AU217" s="224" t="s">
        <v>93</v>
      </c>
      <c r="AV217" s="13" t="s">
        <v>93</v>
      </c>
      <c r="AW217" s="13" t="s">
        <v>37</v>
      </c>
      <c r="AX217" s="13" t="s">
        <v>86</v>
      </c>
      <c r="AY217" s="224" t="s">
        <v>183</v>
      </c>
    </row>
    <row r="218" spans="1:65" s="2" customFormat="1" ht="24" customHeight="1">
      <c r="A218" s="33"/>
      <c r="B218" s="34"/>
      <c r="C218" s="199" t="s">
        <v>388</v>
      </c>
      <c r="D218" s="199" t="s">
        <v>185</v>
      </c>
      <c r="E218" s="200" t="s">
        <v>389</v>
      </c>
      <c r="F218" s="201" t="s">
        <v>390</v>
      </c>
      <c r="G218" s="202" t="s">
        <v>90</v>
      </c>
      <c r="H218" s="203">
        <v>26.5</v>
      </c>
      <c r="I218" s="204"/>
      <c r="J218" s="205">
        <f>ROUND(I218*H218,2)</f>
        <v>0</v>
      </c>
      <c r="K218" s="206"/>
      <c r="L218" s="38"/>
      <c r="M218" s="207" t="s">
        <v>1</v>
      </c>
      <c r="N218" s="208" t="s">
        <v>46</v>
      </c>
      <c r="O218" s="70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211" t="s">
        <v>188</v>
      </c>
      <c r="AT218" s="211" t="s">
        <v>185</v>
      </c>
      <c r="AU218" s="211" t="s">
        <v>93</v>
      </c>
      <c r="AY218" s="16" t="s">
        <v>183</v>
      </c>
      <c r="BE218" s="212">
        <f>IF(N218="základní",J218,0)</f>
        <v>0</v>
      </c>
      <c r="BF218" s="212">
        <f>IF(N218="snížená",J218,0)</f>
        <v>0</v>
      </c>
      <c r="BG218" s="212">
        <f>IF(N218="zákl. přenesená",J218,0)</f>
        <v>0</v>
      </c>
      <c r="BH218" s="212">
        <f>IF(N218="sníž. přenesená",J218,0)</f>
        <v>0</v>
      </c>
      <c r="BI218" s="212">
        <f>IF(N218="nulová",J218,0)</f>
        <v>0</v>
      </c>
      <c r="BJ218" s="16" t="s">
        <v>86</v>
      </c>
      <c r="BK218" s="212">
        <f>ROUND(I218*H218,2)</f>
        <v>0</v>
      </c>
      <c r="BL218" s="16" t="s">
        <v>188</v>
      </c>
      <c r="BM218" s="211" t="s">
        <v>391</v>
      </c>
    </row>
    <row r="219" spans="1:65" s="13" customFormat="1">
      <c r="B219" s="213"/>
      <c r="C219" s="214"/>
      <c r="D219" s="215" t="s">
        <v>193</v>
      </c>
      <c r="E219" s="216" t="s">
        <v>1</v>
      </c>
      <c r="F219" s="217" t="s">
        <v>137</v>
      </c>
      <c r="G219" s="214"/>
      <c r="H219" s="218">
        <v>26.5</v>
      </c>
      <c r="I219" s="219"/>
      <c r="J219" s="214"/>
      <c r="K219" s="214"/>
      <c r="L219" s="220"/>
      <c r="M219" s="221"/>
      <c r="N219" s="222"/>
      <c r="O219" s="222"/>
      <c r="P219" s="222"/>
      <c r="Q219" s="222"/>
      <c r="R219" s="222"/>
      <c r="S219" s="222"/>
      <c r="T219" s="223"/>
      <c r="AT219" s="224" t="s">
        <v>193</v>
      </c>
      <c r="AU219" s="224" t="s">
        <v>93</v>
      </c>
      <c r="AV219" s="13" t="s">
        <v>93</v>
      </c>
      <c r="AW219" s="13" t="s">
        <v>37</v>
      </c>
      <c r="AX219" s="13" t="s">
        <v>86</v>
      </c>
      <c r="AY219" s="224" t="s">
        <v>183</v>
      </c>
    </row>
    <row r="220" spans="1:65" s="2" customFormat="1" ht="24" customHeight="1">
      <c r="A220" s="33"/>
      <c r="B220" s="34"/>
      <c r="C220" s="199" t="s">
        <v>392</v>
      </c>
      <c r="D220" s="199" t="s">
        <v>185</v>
      </c>
      <c r="E220" s="200" t="s">
        <v>393</v>
      </c>
      <c r="F220" s="201" t="s">
        <v>394</v>
      </c>
      <c r="G220" s="202" t="s">
        <v>90</v>
      </c>
      <c r="H220" s="203">
        <v>106.5</v>
      </c>
      <c r="I220" s="204"/>
      <c r="J220" s="205">
        <f>ROUND(I220*H220,2)</f>
        <v>0</v>
      </c>
      <c r="K220" s="206"/>
      <c r="L220" s="38"/>
      <c r="M220" s="207" t="s">
        <v>1</v>
      </c>
      <c r="N220" s="208" t="s">
        <v>46</v>
      </c>
      <c r="O220" s="70"/>
      <c r="P220" s="209">
        <f>O220*H220</f>
        <v>0</v>
      </c>
      <c r="Q220" s="209">
        <v>0.10100000000000001</v>
      </c>
      <c r="R220" s="209">
        <f>Q220*H220</f>
        <v>10.756500000000001</v>
      </c>
      <c r="S220" s="209">
        <v>0</v>
      </c>
      <c r="T220" s="210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211" t="s">
        <v>188</v>
      </c>
      <c r="AT220" s="211" t="s">
        <v>185</v>
      </c>
      <c r="AU220" s="211" t="s">
        <v>93</v>
      </c>
      <c r="AY220" s="16" t="s">
        <v>183</v>
      </c>
      <c r="BE220" s="212">
        <f>IF(N220="základní",J220,0)</f>
        <v>0</v>
      </c>
      <c r="BF220" s="212">
        <f>IF(N220="snížená",J220,0)</f>
        <v>0</v>
      </c>
      <c r="BG220" s="212">
        <f>IF(N220="zákl. přenesená",J220,0)</f>
        <v>0</v>
      </c>
      <c r="BH220" s="212">
        <f>IF(N220="sníž. přenesená",J220,0)</f>
        <v>0</v>
      </c>
      <c r="BI220" s="212">
        <f>IF(N220="nulová",J220,0)</f>
        <v>0</v>
      </c>
      <c r="BJ220" s="16" t="s">
        <v>86</v>
      </c>
      <c r="BK220" s="212">
        <f>ROUND(I220*H220,2)</f>
        <v>0</v>
      </c>
      <c r="BL220" s="16" t="s">
        <v>188</v>
      </c>
      <c r="BM220" s="211" t="s">
        <v>395</v>
      </c>
    </row>
    <row r="221" spans="1:65" s="13" customFormat="1">
      <c r="B221" s="213"/>
      <c r="C221" s="214"/>
      <c r="D221" s="215" t="s">
        <v>193</v>
      </c>
      <c r="E221" s="216" t="s">
        <v>1</v>
      </c>
      <c r="F221" s="217" t="s">
        <v>194</v>
      </c>
      <c r="G221" s="214"/>
      <c r="H221" s="218">
        <v>106.5</v>
      </c>
      <c r="I221" s="219"/>
      <c r="J221" s="214"/>
      <c r="K221" s="214"/>
      <c r="L221" s="220"/>
      <c r="M221" s="221"/>
      <c r="N221" s="222"/>
      <c r="O221" s="222"/>
      <c r="P221" s="222"/>
      <c r="Q221" s="222"/>
      <c r="R221" s="222"/>
      <c r="S221" s="222"/>
      <c r="T221" s="223"/>
      <c r="AT221" s="224" t="s">
        <v>193</v>
      </c>
      <c r="AU221" s="224" t="s">
        <v>93</v>
      </c>
      <c r="AV221" s="13" t="s">
        <v>93</v>
      </c>
      <c r="AW221" s="13" t="s">
        <v>37</v>
      </c>
      <c r="AX221" s="13" t="s">
        <v>86</v>
      </c>
      <c r="AY221" s="224" t="s">
        <v>183</v>
      </c>
    </row>
    <row r="222" spans="1:65" s="2" customFormat="1" ht="24" customHeight="1">
      <c r="A222" s="33"/>
      <c r="B222" s="34"/>
      <c r="C222" s="236" t="s">
        <v>396</v>
      </c>
      <c r="D222" s="236" t="s">
        <v>307</v>
      </c>
      <c r="E222" s="237" t="s">
        <v>397</v>
      </c>
      <c r="F222" s="238" t="s">
        <v>398</v>
      </c>
      <c r="G222" s="239" t="s">
        <v>90</v>
      </c>
      <c r="H222" s="240">
        <v>53.25</v>
      </c>
      <c r="I222" s="241"/>
      <c r="J222" s="242">
        <f>ROUND(I222*H222,2)</f>
        <v>0</v>
      </c>
      <c r="K222" s="243"/>
      <c r="L222" s="244"/>
      <c r="M222" s="245" t="s">
        <v>1</v>
      </c>
      <c r="N222" s="246" t="s">
        <v>46</v>
      </c>
      <c r="O222" s="70"/>
      <c r="P222" s="209">
        <f>O222*H222</f>
        <v>0</v>
      </c>
      <c r="Q222" s="209">
        <v>0.115</v>
      </c>
      <c r="R222" s="209">
        <f>Q222*H222</f>
        <v>6.1237500000000002</v>
      </c>
      <c r="S222" s="209">
        <v>0</v>
      </c>
      <c r="T222" s="210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211" t="s">
        <v>130</v>
      </c>
      <c r="AT222" s="211" t="s">
        <v>307</v>
      </c>
      <c r="AU222" s="211" t="s">
        <v>93</v>
      </c>
      <c r="AY222" s="16" t="s">
        <v>183</v>
      </c>
      <c r="BE222" s="212">
        <f>IF(N222="základní",J222,0)</f>
        <v>0</v>
      </c>
      <c r="BF222" s="212">
        <f>IF(N222="snížená",J222,0)</f>
        <v>0</v>
      </c>
      <c r="BG222" s="212">
        <f>IF(N222="zákl. přenesená",J222,0)</f>
        <v>0</v>
      </c>
      <c r="BH222" s="212">
        <f>IF(N222="sníž. přenesená",J222,0)</f>
        <v>0</v>
      </c>
      <c r="BI222" s="212">
        <f>IF(N222="nulová",J222,0)</f>
        <v>0</v>
      </c>
      <c r="BJ222" s="16" t="s">
        <v>86</v>
      </c>
      <c r="BK222" s="212">
        <f>ROUND(I222*H222,2)</f>
        <v>0</v>
      </c>
      <c r="BL222" s="16" t="s">
        <v>188</v>
      </c>
      <c r="BM222" s="211" t="s">
        <v>399</v>
      </c>
    </row>
    <row r="223" spans="1:65" s="13" customFormat="1">
      <c r="B223" s="213"/>
      <c r="C223" s="214"/>
      <c r="D223" s="215" t="s">
        <v>193</v>
      </c>
      <c r="E223" s="216" t="s">
        <v>1</v>
      </c>
      <c r="F223" s="217" t="s">
        <v>400</v>
      </c>
      <c r="G223" s="214"/>
      <c r="H223" s="218">
        <v>53.25</v>
      </c>
      <c r="I223" s="219"/>
      <c r="J223" s="214"/>
      <c r="K223" s="214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193</v>
      </c>
      <c r="AU223" s="224" t="s">
        <v>93</v>
      </c>
      <c r="AV223" s="13" t="s">
        <v>93</v>
      </c>
      <c r="AW223" s="13" t="s">
        <v>37</v>
      </c>
      <c r="AX223" s="13" t="s">
        <v>86</v>
      </c>
      <c r="AY223" s="224" t="s">
        <v>183</v>
      </c>
    </row>
    <row r="224" spans="1:65" s="12" customFormat="1" ht="22.9" customHeight="1">
      <c r="B224" s="183"/>
      <c r="C224" s="184"/>
      <c r="D224" s="185" t="s">
        <v>80</v>
      </c>
      <c r="E224" s="197" t="s">
        <v>130</v>
      </c>
      <c r="F224" s="197" t="s">
        <v>401</v>
      </c>
      <c r="G224" s="184"/>
      <c r="H224" s="184"/>
      <c r="I224" s="187"/>
      <c r="J224" s="198">
        <f>BK224</f>
        <v>0</v>
      </c>
      <c r="K224" s="184"/>
      <c r="L224" s="189"/>
      <c r="M224" s="190"/>
      <c r="N224" s="191"/>
      <c r="O224" s="191"/>
      <c r="P224" s="192">
        <f>SUM(P225:P266)</f>
        <v>0</v>
      </c>
      <c r="Q224" s="191"/>
      <c r="R224" s="192">
        <f>SUM(R225:R266)</f>
        <v>19.588366000000001</v>
      </c>
      <c r="S224" s="191"/>
      <c r="T224" s="193">
        <f>SUM(T225:T266)</f>
        <v>14.756239999999998</v>
      </c>
      <c r="AR224" s="194" t="s">
        <v>86</v>
      </c>
      <c r="AT224" s="195" t="s">
        <v>80</v>
      </c>
      <c r="AU224" s="195" t="s">
        <v>86</v>
      </c>
      <c r="AY224" s="194" t="s">
        <v>183</v>
      </c>
      <c r="BK224" s="196">
        <f>SUM(BK225:BK266)</f>
        <v>0</v>
      </c>
    </row>
    <row r="225" spans="1:65" s="2" customFormat="1" ht="24" customHeight="1">
      <c r="A225" s="33"/>
      <c r="B225" s="34"/>
      <c r="C225" s="199" t="s">
        <v>402</v>
      </c>
      <c r="D225" s="199" t="s">
        <v>185</v>
      </c>
      <c r="E225" s="200" t="s">
        <v>403</v>
      </c>
      <c r="F225" s="201" t="s">
        <v>404</v>
      </c>
      <c r="G225" s="202" t="s">
        <v>96</v>
      </c>
      <c r="H225" s="203">
        <v>13</v>
      </c>
      <c r="I225" s="204"/>
      <c r="J225" s="205">
        <f>ROUND(I225*H225,2)</f>
        <v>0</v>
      </c>
      <c r="K225" s="206"/>
      <c r="L225" s="38"/>
      <c r="M225" s="207" t="s">
        <v>1</v>
      </c>
      <c r="N225" s="208" t="s">
        <v>46</v>
      </c>
      <c r="O225" s="70"/>
      <c r="P225" s="209">
        <f>O225*H225</f>
        <v>0</v>
      </c>
      <c r="Q225" s="209">
        <v>1.0000000000000001E-5</v>
      </c>
      <c r="R225" s="209">
        <f>Q225*H225</f>
        <v>1.3000000000000002E-4</v>
      </c>
      <c r="S225" s="209">
        <v>0</v>
      </c>
      <c r="T225" s="210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211" t="s">
        <v>188</v>
      </c>
      <c r="AT225" s="211" t="s">
        <v>185</v>
      </c>
      <c r="AU225" s="211" t="s">
        <v>93</v>
      </c>
      <c r="AY225" s="16" t="s">
        <v>183</v>
      </c>
      <c r="BE225" s="212">
        <f>IF(N225="základní",J225,0)</f>
        <v>0</v>
      </c>
      <c r="BF225" s="212">
        <f>IF(N225="snížená",J225,0)</f>
        <v>0</v>
      </c>
      <c r="BG225" s="212">
        <f>IF(N225="zákl. přenesená",J225,0)</f>
        <v>0</v>
      </c>
      <c r="BH225" s="212">
        <f>IF(N225="sníž. přenesená",J225,0)</f>
        <v>0</v>
      </c>
      <c r="BI225" s="212">
        <f>IF(N225="nulová",J225,0)</f>
        <v>0</v>
      </c>
      <c r="BJ225" s="16" t="s">
        <v>86</v>
      </c>
      <c r="BK225" s="212">
        <f>ROUND(I225*H225,2)</f>
        <v>0</v>
      </c>
      <c r="BL225" s="16" t="s">
        <v>188</v>
      </c>
      <c r="BM225" s="211" t="s">
        <v>405</v>
      </c>
    </row>
    <row r="226" spans="1:65" s="13" customFormat="1">
      <c r="B226" s="213"/>
      <c r="C226" s="214"/>
      <c r="D226" s="215" t="s">
        <v>193</v>
      </c>
      <c r="E226" s="216" t="s">
        <v>1</v>
      </c>
      <c r="F226" s="217" t="s">
        <v>124</v>
      </c>
      <c r="G226" s="214"/>
      <c r="H226" s="218">
        <v>13</v>
      </c>
      <c r="I226" s="219"/>
      <c r="J226" s="214"/>
      <c r="K226" s="214"/>
      <c r="L226" s="220"/>
      <c r="M226" s="221"/>
      <c r="N226" s="222"/>
      <c r="O226" s="222"/>
      <c r="P226" s="222"/>
      <c r="Q226" s="222"/>
      <c r="R226" s="222"/>
      <c r="S226" s="222"/>
      <c r="T226" s="223"/>
      <c r="AT226" s="224" t="s">
        <v>193</v>
      </c>
      <c r="AU226" s="224" t="s">
        <v>93</v>
      </c>
      <c r="AV226" s="13" t="s">
        <v>93</v>
      </c>
      <c r="AW226" s="13" t="s">
        <v>37</v>
      </c>
      <c r="AX226" s="13" t="s">
        <v>86</v>
      </c>
      <c r="AY226" s="224" t="s">
        <v>183</v>
      </c>
    </row>
    <row r="227" spans="1:65" s="2" customFormat="1" ht="24" customHeight="1">
      <c r="A227" s="33"/>
      <c r="B227" s="34"/>
      <c r="C227" s="236" t="s">
        <v>406</v>
      </c>
      <c r="D227" s="236" t="s">
        <v>307</v>
      </c>
      <c r="E227" s="237" t="s">
        <v>407</v>
      </c>
      <c r="F227" s="238" t="s">
        <v>408</v>
      </c>
      <c r="G227" s="239" t="s">
        <v>96</v>
      </c>
      <c r="H227" s="240">
        <v>13</v>
      </c>
      <c r="I227" s="241"/>
      <c r="J227" s="242">
        <f>ROUND(I227*H227,2)</f>
        <v>0</v>
      </c>
      <c r="K227" s="243"/>
      <c r="L227" s="244"/>
      <c r="M227" s="245" t="s">
        <v>1</v>
      </c>
      <c r="N227" s="246" t="s">
        <v>46</v>
      </c>
      <c r="O227" s="70"/>
      <c r="P227" s="209">
        <f>O227*H227</f>
        <v>0</v>
      </c>
      <c r="Q227" s="209">
        <v>2.8999999999999998E-3</v>
      </c>
      <c r="R227" s="209">
        <f>Q227*H227</f>
        <v>3.7699999999999997E-2</v>
      </c>
      <c r="S227" s="209">
        <v>0</v>
      </c>
      <c r="T227" s="210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211" t="s">
        <v>130</v>
      </c>
      <c r="AT227" s="211" t="s">
        <v>307</v>
      </c>
      <c r="AU227" s="211" t="s">
        <v>93</v>
      </c>
      <c r="AY227" s="16" t="s">
        <v>183</v>
      </c>
      <c r="BE227" s="212">
        <f>IF(N227="základní",J227,0)</f>
        <v>0</v>
      </c>
      <c r="BF227" s="212">
        <f>IF(N227="snížená",J227,0)</f>
        <v>0</v>
      </c>
      <c r="BG227" s="212">
        <f>IF(N227="zákl. přenesená",J227,0)</f>
        <v>0</v>
      </c>
      <c r="BH227" s="212">
        <f>IF(N227="sníž. přenesená",J227,0)</f>
        <v>0</v>
      </c>
      <c r="BI227" s="212">
        <f>IF(N227="nulová",J227,0)</f>
        <v>0</v>
      </c>
      <c r="BJ227" s="16" t="s">
        <v>86</v>
      </c>
      <c r="BK227" s="212">
        <f>ROUND(I227*H227,2)</f>
        <v>0</v>
      </c>
      <c r="BL227" s="16" t="s">
        <v>188</v>
      </c>
      <c r="BM227" s="211" t="s">
        <v>409</v>
      </c>
    </row>
    <row r="228" spans="1:65" s="13" customFormat="1">
      <c r="B228" s="213"/>
      <c r="C228" s="214"/>
      <c r="D228" s="215" t="s">
        <v>193</v>
      </c>
      <c r="E228" s="216" t="s">
        <v>1</v>
      </c>
      <c r="F228" s="217" t="s">
        <v>124</v>
      </c>
      <c r="G228" s="214"/>
      <c r="H228" s="218">
        <v>13</v>
      </c>
      <c r="I228" s="219"/>
      <c r="J228" s="214"/>
      <c r="K228" s="214"/>
      <c r="L228" s="220"/>
      <c r="M228" s="221"/>
      <c r="N228" s="222"/>
      <c r="O228" s="222"/>
      <c r="P228" s="222"/>
      <c r="Q228" s="222"/>
      <c r="R228" s="222"/>
      <c r="S228" s="222"/>
      <c r="T228" s="223"/>
      <c r="AT228" s="224" t="s">
        <v>193</v>
      </c>
      <c r="AU228" s="224" t="s">
        <v>93</v>
      </c>
      <c r="AV228" s="13" t="s">
        <v>93</v>
      </c>
      <c r="AW228" s="13" t="s">
        <v>37</v>
      </c>
      <c r="AX228" s="13" t="s">
        <v>86</v>
      </c>
      <c r="AY228" s="224" t="s">
        <v>183</v>
      </c>
    </row>
    <row r="229" spans="1:65" s="2" customFormat="1" ht="24" customHeight="1">
      <c r="A229" s="33"/>
      <c r="B229" s="34"/>
      <c r="C229" s="199" t="s">
        <v>410</v>
      </c>
      <c r="D229" s="199" t="s">
        <v>185</v>
      </c>
      <c r="E229" s="200" t="s">
        <v>411</v>
      </c>
      <c r="F229" s="201" t="s">
        <v>412</v>
      </c>
      <c r="G229" s="202" t="s">
        <v>96</v>
      </c>
      <c r="H229" s="203">
        <v>90.4</v>
      </c>
      <c r="I229" s="204"/>
      <c r="J229" s="205">
        <f>ROUND(I229*H229,2)</f>
        <v>0</v>
      </c>
      <c r="K229" s="206"/>
      <c r="L229" s="38"/>
      <c r="M229" s="207" t="s">
        <v>1</v>
      </c>
      <c r="N229" s="208" t="s">
        <v>46</v>
      </c>
      <c r="O229" s="70"/>
      <c r="P229" s="209">
        <f>O229*H229</f>
        <v>0</v>
      </c>
      <c r="Q229" s="209">
        <v>2.0000000000000002E-5</v>
      </c>
      <c r="R229" s="209">
        <f>Q229*H229</f>
        <v>1.8080000000000004E-3</v>
      </c>
      <c r="S229" s="209">
        <v>0</v>
      </c>
      <c r="T229" s="210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211" t="s">
        <v>188</v>
      </c>
      <c r="AT229" s="211" t="s">
        <v>185</v>
      </c>
      <c r="AU229" s="211" t="s">
        <v>93</v>
      </c>
      <c r="AY229" s="16" t="s">
        <v>183</v>
      </c>
      <c r="BE229" s="212">
        <f>IF(N229="základní",J229,0)</f>
        <v>0</v>
      </c>
      <c r="BF229" s="212">
        <f>IF(N229="snížená",J229,0)</f>
        <v>0</v>
      </c>
      <c r="BG229" s="212">
        <f>IF(N229="zákl. přenesená",J229,0)</f>
        <v>0</v>
      </c>
      <c r="BH229" s="212">
        <f>IF(N229="sníž. přenesená",J229,0)</f>
        <v>0</v>
      </c>
      <c r="BI229" s="212">
        <f>IF(N229="nulová",J229,0)</f>
        <v>0</v>
      </c>
      <c r="BJ229" s="16" t="s">
        <v>86</v>
      </c>
      <c r="BK229" s="212">
        <f>ROUND(I229*H229,2)</f>
        <v>0</v>
      </c>
      <c r="BL229" s="16" t="s">
        <v>188</v>
      </c>
      <c r="BM229" s="211" t="s">
        <v>413</v>
      </c>
    </row>
    <row r="230" spans="1:65" s="13" customFormat="1">
      <c r="B230" s="213"/>
      <c r="C230" s="214"/>
      <c r="D230" s="215" t="s">
        <v>193</v>
      </c>
      <c r="E230" s="216" t="s">
        <v>1</v>
      </c>
      <c r="F230" s="217" t="s">
        <v>94</v>
      </c>
      <c r="G230" s="214"/>
      <c r="H230" s="218">
        <v>90.4</v>
      </c>
      <c r="I230" s="219"/>
      <c r="J230" s="214"/>
      <c r="K230" s="214"/>
      <c r="L230" s="220"/>
      <c r="M230" s="221"/>
      <c r="N230" s="222"/>
      <c r="O230" s="222"/>
      <c r="P230" s="222"/>
      <c r="Q230" s="222"/>
      <c r="R230" s="222"/>
      <c r="S230" s="222"/>
      <c r="T230" s="223"/>
      <c r="AT230" s="224" t="s">
        <v>193</v>
      </c>
      <c r="AU230" s="224" t="s">
        <v>93</v>
      </c>
      <c r="AV230" s="13" t="s">
        <v>93</v>
      </c>
      <c r="AW230" s="13" t="s">
        <v>37</v>
      </c>
      <c r="AX230" s="13" t="s">
        <v>86</v>
      </c>
      <c r="AY230" s="224" t="s">
        <v>183</v>
      </c>
    </row>
    <row r="231" spans="1:65" s="2" customFormat="1" ht="24" customHeight="1">
      <c r="A231" s="33"/>
      <c r="B231" s="34"/>
      <c r="C231" s="236" t="s">
        <v>414</v>
      </c>
      <c r="D231" s="236" t="s">
        <v>307</v>
      </c>
      <c r="E231" s="237" t="s">
        <v>415</v>
      </c>
      <c r="F231" s="238" t="s">
        <v>416</v>
      </c>
      <c r="G231" s="239" t="s">
        <v>96</v>
      </c>
      <c r="H231" s="240">
        <v>90.4</v>
      </c>
      <c r="I231" s="241"/>
      <c r="J231" s="242">
        <f t="shared" ref="J231:J236" si="0">ROUND(I231*H231,2)</f>
        <v>0</v>
      </c>
      <c r="K231" s="243"/>
      <c r="L231" s="244"/>
      <c r="M231" s="245" t="s">
        <v>1</v>
      </c>
      <c r="N231" s="246" t="s">
        <v>46</v>
      </c>
      <c r="O231" s="70"/>
      <c r="P231" s="209">
        <f t="shared" ref="P231:P236" si="1">O231*H231</f>
        <v>0</v>
      </c>
      <c r="Q231" s="209">
        <v>1.142E-2</v>
      </c>
      <c r="R231" s="209">
        <f t="shared" ref="R231:R236" si="2">Q231*H231</f>
        <v>1.032368</v>
      </c>
      <c r="S231" s="209">
        <v>0</v>
      </c>
      <c r="T231" s="210">
        <f t="shared" ref="T231:T236" si="3"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211" t="s">
        <v>130</v>
      </c>
      <c r="AT231" s="211" t="s">
        <v>307</v>
      </c>
      <c r="AU231" s="211" t="s">
        <v>93</v>
      </c>
      <c r="AY231" s="16" t="s">
        <v>183</v>
      </c>
      <c r="BE231" s="212">
        <f t="shared" ref="BE231:BE236" si="4">IF(N231="základní",J231,0)</f>
        <v>0</v>
      </c>
      <c r="BF231" s="212">
        <f t="shared" ref="BF231:BF236" si="5">IF(N231="snížená",J231,0)</f>
        <v>0</v>
      </c>
      <c r="BG231" s="212">
        <f t="shared" ref="BG231:BG236" si="6">IF(N231="zákl. přenesená",J231,0)</f>
        <v>0</v>
      </c>
      <c r="BH231" s="212">
        <f t="shared" ref="BH231:BH236" si="7">IF(N231="sníž. přenesená",J231,0)</f>
        <v>0</v>
      </c>
      <c r="BI231" s="212">
        <f t="shared" ref="BI231:BI236" si="8">IF(N231="nulová",J231,0)</f>
        <v>0</v>
      </c>
      <c r="BJ231" s="16" t="s">
        <v>86</v>
      </c>
      <c r="BK231" s="212">
        <f t="shared" ref="BK231:BK236" si="9">ROUND(I231*H231,2)</f>
        <v>0</v>
      </c>
      <c r="BL231" s="16" t="s">
        <v>188</v>
      </c>
      <c r="BM231" s="211" t="s">
        <v>417</v>
      </c>
    </row>
    <row r="232" spans="1:65" s="2" customFormat="1" ht="24" customHeight="1">
      <c r="A232" s="33"/>
      <c r="B232" s="34"/>
      <c r="C232" s="199" t="s">
        <v>418</v>
      </c>
      <c r="D232" s="199" t="s">
        <v>185</v>
      </c>
      <c r="E232" s="200" t="s">
        <v>419</v>
      </c>
      <c r="F232" s="201" t="s">
        <v>420</v>
      </c>
      <c r="G232" s="202" t="s">
        <v>96</v>
      </c>
      <c r="H232" s="203">
        <v>3</v>
      </c>
      <c r="I232" s="204"/>
      <c r="J232" s="205">
        <f t="shared" si="0"/>
        <v>0</v>
      </c>
      <c r="K232" s="206"/>
      <c r="L232" s="38"/>
      <c r="M232" s="207" t="s">
        <v>1</v>
      </c>
      <c r="N232" s="208" t="s">
        <v>46</v>
      </c>
      <c r="O232" s="70"/>
      <c r="P232" s="209">
        <f t="shared" si="1"/>
        <v>0</v>
      </c>
      <c r="Q232" s="209">
        <v>2.0000000000000002E-5</v>
      </c>
      <c r="R232" s="209">
        <f t="shared" si="2"/>
        <v>6.0000000000000008E-5</v>
      </c>
      <c r="S232" s="209">
        <v>0</v>
      </c>
      <c r="T232" s="210">
        <f t="shared" si="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211" t="s">
        <v>188</v>
      </c>
      <c r="AT232" s="211" t="s">
        <v>185</v>
      </c>
      <c r="AU232" s="211" t="s">
        <v>93</v>
      </c>
      <c r="AY232" s="16" t="s">
        <v>183</v>
      </c>
      <c r="BE232" s="212">
        <f t="shared" si="4"/>
        <v>0</v>
      </c>
      <c r="BF232" s="212">
        <f t="shared" si="5"/>
        <v>0</v>
      </c>
      <c r="BG232" s="212">
        <f t="shared" si="6"/>
        <v>0</v>
      </c>
      <c r="BH232" s="212">
        <f t="shared" si="7"/>
        <v>0</v>
      </c>
      <c r="BI232" s="212">
        <f t="shared" si="8"/>
        <v>0</v>
      </c>
      <c r="BJ232" s="16" t="s">
        <v>86</v>
      </c>
      <c r="BK232" s="212">
        <f t="shared" si="9"/>
        <v>0</v>
      </c>
      <c r="BL232" s="16" t="s">
        <v>188</v>
      </c>
      <c r="BM232" s="211" t="s">
        <v>421</v>
      </c>
    </row>
    <row r="233" spans="1:65" s="2" customFormat="1" ht="24" customHeight="1">
      <c r="A233" s="33"/>
      <c r="B233" s="34"/>
      <c r="C233" s="236" t="s">
        <v>422</v>
      </c>
      <c r="D233" s="236" t="s">
        <v>307</v>
      </c>
      <c r="E233" s="237" t="s">
        <v>423</v>
      </c>
      <c r="F233" s="238" t="s">
        <v>424</v>
      </c>
      <c r="G233" s="239" t="s">
        <v>96</v>
      </c>
      <c r="H233" s="240">
        <v>3</v>
      </c>
      <c r="I233" s="241"/>
      <c r="J233" s="242">
        <f t="shared" si="0"/>
        <v>0</v>
      </c>
      <c r="K233" s="243"/>
      <c r="L233" s="244"/>
      <c r="M233" s="245" t="s">
        <v>1</v>
      </c>
      <c r="N233" s="246" t="s">
        <v>46</v>
      </c>
      <c r="O233" s="70"/>
      <c r="P233" s="209">
        <f t="shared" si="1"/>
        <v>0</v>
      </c>
      <c r="Q233" s="209">
        <v>4.8300000000000001E-3</v>
      </c>
      <c r="R233" s="209">
        <f t="shared" si="2"/>
        <v>1.4489999999999999E-2</v>
      </c>
      <c r="S233" s="209">
        <v>0</v>
      </c>
      <c r="T233" s="210">
        <f t="shared" si="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211" t="s">
        <v>130</v>
      </c>
      <c r="AT233" s="211" t="s">
        <v>307</v>
      </c>
      <c r="AU233" s="211" t="s">
        <v>93</v>
      </c>
      <c r="AY233" s="16" t="s">
        <v>183</v>
      </c>
      <c r="BE233" s="212">
        <f t="shared" si="4"/>
        <v>0</v>
      </c>
      <c r="BF233" s="212">
        <f t="shared" si="5"/>
        <v>0</v>
      </c>
      <c r="BG233" s="212">
        <f t="shared" si="6"/>
        <v>0</v>
      </c>
      <c r="BH233" s="212">
        <f t="shared" si="7"/>
        <v>0</v>
      </c>
      <c r="BI233" s="212">
        <f t="shared" si="8"/>
        <v>0</v>
      </c>
      <c r="BJ233" s="16" t="s">
        <v>86</v>
      </c>
      <c r="BK233" s="212">
        <f t="shared" si="9"/>
        <v>0</v>
      </c>
      <c r="BL233" s="16" t="s">
        <v>188</v>
      </c>
      <c r="BM233" s="211" t="s">
        <v>425</v>
      </c>
    </row>
    <row r="234" spans="1:65" s="2" customFormat="1" ht="24" customHeight="1">
      <c r="A234" s="33"/>
      <c r="B234" s="34"/>
      <c r="C234" s="199" t="s">
        <v>426</v>
      </c>
      <c r="D234" s="199" t="s">
        <v>185</v>
      </c>
      <c r="E234" s="200" t="s">
        <v>427</v>
      </c>
      <c r="F234" s="201" t="s">
        <v>428</v>
      </c>
      <c r="G234" s="202" t="s">
        <v>96</v>
      </c>
      <c r="H234" s="203">
        <v>3</v>
      </c>
      <c r="I234" s="204"/>
      <c r="J234" s="205">
        <f t="shared" si="0"/>
        <v>0</v>
      </c>
      <c r="K234" s="206"/>
      <c r="L234" s="38"/>
      <c r="M234" s="207" t="s">
        <v>1</v>
      </c>
      <c r="N234" s="208" t="s">
        <v>46</v>
      </c>
      <c r="O234" s="70"/>
      <c r="P234" s="209">
        <f t="shared" si="1"/>
        <v>0</v>
      </c>
      <c r="Q234" s="209">
        <v>0</v>
      </c>
      <c r="R234" s="209">
        <f t="shared" si="2"/>
        <v>0</v>
      </c>
      <c r="S234" s="209">
        <v>0.03</v>
      </c>
      <c r="T234" s="210">
        <f t="shared" si="3"/>
        <v>0.09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211" t="s">
        <v>188</v>
      </c>
      <c r="AT234" s="211" t="s">
        <v>185</v>
      </c>
      <c r="AU234" s="211" t="s">
        <v>93</v>
      </c>
      <c r="AY234" s="16" t="s">
        <v>183</v>
      </c>
      <c r="BE234" s="212">
        <f t="shared" si="4"/>
        <v>0</v>
      </c>
      <c r="BF234" s="212">
        <f t="shared" si="5"/>
        <v>0</v>
      </c>
      <c r="BG234" s="212">
        <f t="shared" si="6"/>
        <v>0</v>
      </c>
      <c r="BH234" s="212">
        <f t="shared" si="7"/>
        <v>0</v>
      </c>
      <c r="BI234" s="212">
        <f t="shared" si="8"/>
        <v>0</v>
      </c>
      <c r="BJ234" s="16" t="s">
        <v>86</v>
      </c>
      <c r="BK234" s="212">
        <f t="shared" si="9"/>
        <v>0</v>
      </c>
      <c r="BL234" s="16" t="s">
        <v>188</v>
      </c>
      <c r="BM234" s="211" t="s">
        <v>429</v>
      </c>
    </row>
    <row r="235" spans="1:65" s="2" customFormat="1" ht="24" customHeight="1">
      <c r="A235" s="33"/>
      <c r="B235" s="34"/>
      <c r="C235" s="199" t="s">
        <v>430</v>
      </c>
      <c r="D235" s="199" t="s">
        <v>185</v>
      </c>
      <c r="E235" s="200" t="s">
        <v>431</v>
      </c>
      <c r="F235" s="201" t="s">
        <v>432</v>
      </c>
      <c r="G235" s="202" t="s">
        <v>129</v>
      </c>
      <c r="H235" s="203">
        <v>8</v>
      </c>
      <c r="I235" s="204"/>
      <c r="J235" s="205">
        <f t="shared" si="0"/>
        <v>0</v>
      </c>
      <c r="K235" s="206"/>
      <c r="L235" s="38"/>
      <c r="M235" s="207" t="s">
        <v>1</v>
      </c>
      <c r="N235" s="208" t="s">
        <v>46</v>
      </c>
      <c r="O235" s="70"/>
      <c r="P235" s="209">
        <f t="shared" si="1"/>
        <v>0</v>
      </c>
      <c r="Q235" s="209">
        <v>0</v>
      </c>
      <c r="R235" s="209">
        <f t="shared" si="2"/>
        <v>0</v>
      </c>
      <c r="S235" s="209">
        <v>0</v>
      </c>
      <c r="T235" s="210">
        <f t="shared" si="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211" t="s">
        <v>188</v>
      </c>
      <c r="AT235" s="211" t="s">
        <v>185</v>
      </c>
      <c r="AU235" s="211" t="s">
        <v>93</v>
      </c>
      <c r="AY235" s="16" t="s">
        <v>183</v>
      </c>
      <c r="BE235" s="212">
        <f t="shared" si="4"/>
        <v>0</v>
      </c>
      <c r="BF235" s="212">
        <f t="shared" si="5"/>
        <v>0</v>
      </c>
      <c r="BG235" s="212">
        <f t="shared" si="6"/>
        <v>0</v>
      </c>
      <c r="BH235" s="212">
        <f t="shared" si="7"/>
        <v>0</v>
      </c>
      <c r="BI235" s="212">
        <f t="shared" si="8"/>
        <v>0</v>
      </c>
      <c r="BJ235" s="16" t="s">
        <v>86</v>
      </c>
      <c r="BK235" s="212">
        <f t="shared" si="9"/>
        <v>0</v>
      </c>
      <c r="BL235" s="16" t="s">
        <v>188</v>
      </c>
      <c r="BM235" s="211" t="s">
        <v>433</v>
      </c>
    </row>
    <row r="236" spans="1:65" s="2" customFormat="1" ht="16.5" customHeight="1">
      <c r="A236" s="33"/>
      <c r="B236" s="34"/>
      <c r="C236" s="236" t="s">
        <v>434</v>
      </c>
      <c r="D236" s="236" t="s">
        <v>307</v>
      </c>
      <c r="E236" s="237" t="s">
        <v>435</v>
      </c>
      <c r="F236" s="238" t="s">
        <v>436</v>
      </c>
      <c r="G236" s="239" t="s">
        <v>129</v>
      </c>
      <c r="H236" s="240">
        <v>8</v>
      </c>
      <c r="I236" s="241"/>
      <c r="J236" s="242">
        <f t="shared" si="0"/>
        <v>0</v>
      </c>
      <c r="K236" s="243"/>
      <c r="L236" s="244"/>
      <c r="M236" s="245" t="s">
        <v>1</v>
      </c>
      <c r="N236" s="246" t="s">
        <v>46</v>
      </c>
      <c r="O236" s="70"/>
      <c r="P236" s="209">
        <f t="shared" si="1"/>
        <v>0</v>
      </c>
      <c r="Q236" s="209">
        <v>1.1999999999999999E-3</v>
      </c>
      <c r="R236" s="209">
        <f t="shared" si="2"/>
        <v>9.5999999999999992E-3</v>
      </c>
      <c r="S236" s="209">
        <v>0</v>
      </c>
      <c r="T236" s="210">
        <f t="shared" si="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211" t="s">
        <v>130</v>
      </c>
      <c r="AT236" s="211" t="s">
        <v>307</v>
      </c>
      <c r="AU236" s="211" t="s">
        <v>93</v>
      </c>
      <c r="AY236" s="16" t="s">
        <v>183</v>
      </c>
      <c r="BE236" s="212">
        <f t="shared" si="4"/>
        <v>0</v>
      </c>
      <c r="BF236" s="212">
        <f t="shared" si="5"/>
        <v>0</v>
      </c>
      <c r="BG236" s="212">
        <f t="shared" si="6"/>
        <v>0</v>
      </c>
      <c r="BH236" s="212">
        <f t="shared" si="7"/>
        <v>0</v>
      </c>
      <c r="BI236" s="212">
        <f t="shared" si="8"/>
        <v>0</v>
      </c>
      <c r="BJ236" s="16" t="s">
        <v>86</v>
      </c>
      <c r="BK236" s="212">
        <f t="shared" si="9"/>
        <v>0</v>
      </c>
      <c r="BL236" s="16" t="s">
        <v>188</v>
      </c>
      <c r="BM236" s="211" t="s">
        <v>437</v>
      </c>
    </row>
    <row r="237" spans="1:65" s="13" customFormat="1">
      <c r="B237" s="213"/>
      <c r="C237" s="214"/>
      <c r="D237" s="215" t="s">
        <v>193</v>
      </c>
      <c r="E237" s="216" t="s">
        <v>1</v>
      </c>
      <c r="F237" s="217" t="s">
        <v>127</v>
      </c>
      <c r="G237" s="214"/>
      <c r="H237" s="218">
        <v>8</v>
      </c>
      <c r="I237" s="219"/>
      <c r="J237" s="214"/>
      <c r="K237" s="214"/>
      <c r="L237" s="220"/>
      <c r="M237" s="221"/>
      <c r="N237" s="222"/>
      <c r="O237" s="222"/>
      <c r="P237" s="222"/>
      <c r="Q237" s="222"/>
      <c r="R237" s="222"/>
      <c r="S237" s="222"/>
      <c r="T237" s="223"/>
      <c r="AT237" s="224" t="s">
        <v>193</v>
      </c>
      <c r="AU237" s="224" t="s">
        <v>93</v>
      </c>
      <c r="AV237" s="13" t="s">
        <v>93</v>
      </c>
      <c r="AW237" s="13" t="s">
        <v>37</v>
      </c>
      <c r="AX237" s="13" t="s">
        <v>86</v>
      </c>
      <c r="AY237" s="224" t="s">
        <v>183</v>
      </c>
    </row>
    <row r="238" spans="1:65" s="2" customFormat="1" ht="24" customHeight="1">
      <c r="A238" s="33"/>
      <c r="B238" s="34"/>
      <c r="C238" s="199" t="s">
        <v>438</v>
      </c>
      <c r="D238" s="199" t="s">
        <v>185</v>
      </c>
      <c r="E238" s="200" t="s">
        <v>439</v>
      </c>
      <c r="F238" s="201" t="s">
        <v>440</v>
      </c>
      <c r="G238" s="202" t="s">
        <v>129</v>
      </c>
      <c r="H238" s="203">
        <v>7</v>
      </c>
      <c r="I238" s="204"/>
      <c r="J238" s="205">
        <f>ROUND(I238*H238,2)</f>
        <v>0</v>
      </c>
      <c r="K238" s="206"/>
      <c r="L238" s="38"/>
      <c r="M238" s="207" t="s">
        <v>1</v>
      </c>
      <c r="N238" s="208" t="s">
        <v>46</v>
      </c>
      <c r="O238" s="70"/>
      <c r="P238" s="209">
        <f>O238*H238</f>
        <v>0</v>
      </c>
      <c r="Q238" s="209">
        <v>0</v>
      </c>
      <c r="R238" s="209">
        <f>Q238*H238</f>
        <v>0</v>
      </c>
      <c r="S238" s="209">
        <v>0</v>
      </c>
      <c r="T238" s="210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211" t="s">
        <v>188</v>
      </c>
      <c r="AT238" s="211" t="s">
        <v>185</v>
      </c>
      <c r="AU238" s="211" t="s">
        <v>93</v>
      </c>
      <c r="AY238" s="16" t="s">
        <v>183</v>
      </c>
      <c r="BE238" s="212">
        <f>IF(N238="základní",J238,0)</f>
        <v>0</v>
      </c>
      <c r="BF238" s="212">
        <f>IF(N238="snížená",J238,0)</f>
        <v>0</v>
      </c>
      <c r="BG238" s="212">
        <f>IF(N238="zákl. přenesená",J238,0)</f>
        <v>0</v>
      </c>
      <c r="BH238" s="212">
        <f>IF(N238="sníž. přenesená",J238,0)</f>
        <v>0</v>
      </c>
      <c r="BI238" s="212">
        <f>IF(N238="nulová",J238,0)</f>
        <v>0</v>
      </c>
      <c r="BJ238" s="16" t="s">
        <v>86</v>
      </c>
      <c r="BK238" s="212">
        <f>ROUND(I238*H238,2)</f>
        <v>0</v>
      </c>
      <c r="BL238" s="16" t="s">
        <v>188</v>
      </c>
      <c r="BM238" s="211" t="s">
        <v>441</v>
      </c>
    </row>
    <row r="239" spans="1:65" s="13" customFormat="1">
      <c r="B239" s="213"/>
      <c r="C239" s="214"/>
      <c r="D239" s="215" t="s">
        <v>193</v>
      </c>
      <c r="E239" s="216" t="s">
        <v>1</v>
      </c>
      <c r="F239" s="217" t="s">
        <v>442</v>
      </c>
      <c r="G239" s="214"/>
      <c r="H239" s="218">
        <v>7</v>
      </c>
      <c r="I239" s="219"/>
      <c r="J239" s="214"/>
      <c r="K239" s="214"/>
      <c r="L239" s="220"/>
      <c r="M239" s="221"/>
      <c r="N239" s="222"/>
      <c r="O239" s="222"/>
      <c r="P239" s="222"/>
      <c r="Q239" s="222"/>
      <c r="R239" s="222"/>
      <c r="S239" s="222"/>
      <c r="T239" s="223"/>
      <c r="AT239" s="224" t="s">
        <v>193</v>
      </c>
      <c r="AU239" s="224" t="s">
        <v>93</v>
      </c>
      <c r="AV239" s="13" t="s">
        <v>93</v>
      </c>
      <c r="AW239" s="13" t="s">
        <v>37</v>
      </c>
      <c r="AX239" s="13" t="s">
        <v>86</v>
      </c>
      <c r="AY239" s="224" t="s">
        <v>183</v>
      </c>
    </row>
    <row r="240" spans="1:65" s="2" customFormat="1" ht="16.5" customHeight="1">
      <c r="A240" s="33"/>
      <c r="B240" s="34"/>
      <c r="C240" s="236" t="s">
        <v>443</v>
      </c>
      <c r="D240" s="236" t="s">
        <v>307</v>
      </c>
      <c r="E240" s="237" t="s">
        <v>444</v>
      </c>
      <c r="F240" s="238" t="s">
        <v>445</v>
      </c>
      <c r="G240" s="239" t="s">
        <v>129</v>
      </c>
      <c r="H240" s="240">
        <v>7</v>
      </c>
      <c r="I240" s="241"/>
      <c r="J240" s="242">
        <f>ROUND(I240*H240,2)</f>
        <v>0</v>
      </c>
      <c r="K240" s="243"/>
      <c r="L240" s="244"/>
      <c r="M240" s="245" t="s">
        <v>1</v>
      </c>
      <c r="N240" s="246" t="s">
        <v>46</v>
      </c>
      <c r="O240" s="70"/>
      <c r="P240" s="209">
        <f>O240*H240</f>
        <v>0</v>
      </c>
      <c r="Q240" s="209">
        <v>8.8000000000000005E-3</v>
      </c>
      <c r="R240" s="209">
        <f>Q240*H240</f>
        <v>6.1600000000000002E-2</v>
      </c>
      <c r="S240" s="209">
        <v>0</v>
      </c>
      <c r="T240" s="210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211" t="s">
        <v>130</v>
      </c>
      <c r="AT240" s="211" t="s">
        <v>307</v>
      </c>
      <c r="AU240" s="211" t="s">
        <v>93</v>
      </c>
      <c r="AY240" s="16" t="s">
        <v>183</v>
      </c>
      <c r="BE240" s="212">
        <f>IF(N240="základní",J240,0)</f>
        <v>0</v>
      </c>
      <c r="BF240" s="212">
        <f>IF(N240="snížená",J240,0)</f>
        <v>0</v>
      </c>
      <c r="BG240" s="212">
        <f>IF(N240="zákl. přenesená",J240,0)</f>
        <v>0</v>
      </c>
      <c r="BH240" s="212">
        <f>IF(N240="sníž. přenesená",J240,0)</f>
        <v>0</v>
      </c>
      <c r="BI240" s="212">
        <f>IF(N240="nulová",J240,0)</f>
        <v>0</v>
      </c>
      <c r="BJ240" s="16" t="s">
        <v>86</v>
      </c>
      <c r="BK240" s="212">
        <f>ROUND(I240*H240,2)</f>
        <v>0</v>
      </c>
      <c r="BL240" s="16" t="s">
        <v>188</v>
      </c>
      <c r="BM240" s="211" t="s">
        <v>446</v>
      </c>
    </row>
    <row r="241" spans="1:65" s="2" customFormat="1" ht="24" customHeight="1">
      <c r="A241" s="33"/>
      <c r="B241" s="34"/>
      <c r="C241" s="199" t="s">
        <v>447</v>
      </c>
      <c r="D241" s="199" t="s">
        <v>185</v>
      </c>
      <c r="E241" s="200" t="s">
        <v>448</v>
      </c>
      <c r="F241" s="201" t="s">
        <v>449</v>
      </c>
      <c r="G241" s="202" t="s">
        <v>129</v>
      </c>
      <c r="H241" s="203">
        <v>8</v>
      </c>
      <c r="I241" s="204"/>
      <c r="J241" s="205">
        <f>ROUND(I241*H241,2)</f>
        <v>0</v>
      </c>
      <c r="K241" s="206"/>
      <c r="L241" s="38"/>
      <c r="M241" s="207" t="s">
        <v>1</v>
      </c>
      <c r="N241" s="208" t="s">
        <v>46</v>
      </c>
      <c r="O241" s="70"/>
      <c r="P241" s="209">
        <f>O241*H241</f>
        <v>0</v>
      </c>
      <c r="Q241" s="209">
        <v>0</v>
      </c>
      <c r="R241" s="209">
        <f>Q241*H241</f>
        <v>0</v>
      </c>
      <c r="S241" s="209">
        <v>0</v>
      </c>
      <c r="T241" s="210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211" t="s">
        <v>188</v>
      </c>
      <c r="AT241" s="211" t="s">
        <v>185</v>
      </c>
      <c r="AU241" s="211" t="s">
        <v>93</v>
      </c>
      <c r="AY241" s="16" t="s">
        <v>183</v>
      </c>
      <c r="BE241" s="212">
        <f>IF(N241="základní",J241,0)</f>
        <v>0</v>
      </c>
      <c r="BF241" s="212">
        <f>IF(N241="snížená",J241,0)</f>
        <v>0</v>
      </c>
      <c r="BG241" s="212">
        <f>IF(N241="zákl. přenesená",J241,0)</f>
        <v>0</v>
      </c>
      <c r="BH241" s="212">
        <f>IF(N241="sníž. přenesená",J241,0)</f>
        <v>0</v>
      </c>
      <c r="BI241" s="212">
        <f>IF(N241="nulová",J241,0)</f>
        <v>0</v>
      </c>
      <c r="BJ241" s="16" t="s">
        <v>86</v>
      </c>
      <c r="BK241" s="212">
        <f>ROUND(I241*H241,2)</f>
        <v>0</v>
      </c>
      <c r="BL241" s="16" t="s">
        <v>188</v>
      </c>
      <c r="BM241" s="211" t="s">
        <v>450</v>
      </c>
    </row>
    <row r="242" spans="1:65" s="2" customFormat="1" ht="16.5" customHeight="1">
      <c r="A242" s="33"/>
      <c r="B242" s="34"/>
      <c r="C242" s="236" t="s">
        <v>451</v>
      </c>
      <c r="D242" s="236" t="s">
        <v>307</v>
      </c>
      <c r="E242" s="237" t="s">
        <v>452</v>
      </c>
      <c r="F242" s="238" t="s">
        <v>453</v>
      </c>
      <c r="G242" s="239" t="s">
        <v>129</v>
      </c>
      <c r="H242" s="240">
        <v>8</v>
      </c>
      <c r="I242" s="241"/>
      <c r="J242" s="242">
        <f>ROUND(I242*H242,2)</f>
        <v>0</v>
      </c>
      <c r="K242" s="243"/>
      <c r="L242" s="244"/>
      <c r="M242" s="245" t="s">
        <v>1</v>
      </c>
      <c r="N242" s="246" t="s">
        <v>46</v>
      </c>
      <c r="O242" s="70"/>
      <c r="P242" s="209">
        <f>O242*H242</f>
        <v>0</v>
      </c>
      <c r="Q242" s="209">
        <v>4.1999999999999997E-3</v>
      </c>
      <c r="R242" s="209">
        <f>Q242*H242</f>
        <v>3.3599999999999998E-2</v>
      </c>
      <c r="S242" s="209">
        <v>0</v>
      </c>
      <c r="T242" s="210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211" t="s">
        <v>130</v>
      </c>
      <c r="AT242" s="211" t="s">
        <v>307</v>
      </c>
      <c r="AU242" s="211" t="s">
        <v>93</v>
      </c>
      <c r="AY242" s="16" t="s">
        <v>183</v>
      </c>
      <c r="BE242" s="212">
        <f>IF(N242="základní",J242,0)</f>
        <v>0</v>
      </c>
      <c r="BF242" s="212">
        <f>IF(N242="snížená",J242,0)</f>
        <v>0</v>
      </c>
      <c r="BG242" s="212">
        <f>IF(N242="zákl. přenesená",J242,0)</f>
        <v>0</v>
      </c>
      <c r="BH242" s="212">
        <f>IF(N242="sníž. přenesená",J242,0)</f>
        <v>0</v>
      </c>
      <c r="BI242" s="212">
        <f>IF(N242="nulová",J242,0)</f>
        <v>0</v>
      </c>
      <c r="BJ242" s="16" t="s">
        <v>86</v>
      </c>
      <c r="BK242" s="212">
        <f>ROUND(I242*H242,2)</f>
        <v>0</v>
      </c>
      <c r="BL242" s="16" t="s">
        <v>188</v>
      </c>
      <c r="BM242" s="211" t="s">
        <v>454</v>
      </c>
    </row>
    <row r="243" spans="1:65" s="13" customFormat="1">
      <c r="B243" s="213"/>
      <c r="C243" s="214"/>
      <c r="D243" s="215" t="s">
        <v>193</v>
      </c>
      <c r="E243" s="216" t="s">
        <v>1</v>
      </c>
      <c r="F243" s="217" t="s">
        <v>127</v>
      </c>
      <c r="G243" s="214"/>
      <c r="H243" s="218">
        <v>8</v>
      </c>
      <c r="I243" s="219"/>
      <c r="J243" s="214"/>
      <c r="K243" s="214"/>
      <c r="L243" s="220"/>
      <c r="M243" s="221"/>
      <c r="N243" s="222"/>
      <c r="O243" s="222"/>
      <c r="P243" s="222"/>
      <c r="Q243" s="222"/>
      <c r="R243" s="222"/>
      <c r="S243" s="222"/>
      <c r="T243" s="223"/>
      <c r="AT243" s="224" t="s">
        <v>193</v>
      </c>
      <c r="AU243" s="224" t="s">
        <v>93</v>
      </c>
      <c r="AV243" s="13" t="s">
        <v>93</v>
      </c>
      <c r="AW243" s="13" t="s">
        <v>37</v>
      </c>
      <c r="AX243" s="13" t="s">
        <v>86</v>
      </c>
      <c r="AY243" s="224" t="s">
        <v>183</v>
      </c>
    </row>
    <row r="244" spans="1:65" s="2" customFormat="1" ht="24" customHeight="1">
      <c r="A244" s="33"/>
      <c r="B244" s="34"/>
      <c r="C244" s="199" t="s">
        <v>455</v>
      </c>
      <c r="D244" s="199" t="s">
        <v>185</v>
      </c>
      <c r="E244" s="200" t="s">
        <v>456</v>
      </c>
      <c r="F244" s="201" t="s">
        <v>457</v>
      </c>
      <c r="G244" s="202" t="s">
        <v>129</v>
      </c>
      <c r="H244" s="203">
        <v>1</v>
      </c>
      <c r="I244" s="204"/>
      <c r="J244" s="205">
        <f>ROUND(I244*H244,2)</f>
        <v>0</v>
      </c>
      <c r="K244" s="206"/>
      <c r="L244" s="38"/>
      <c r="M244" s="207" t="s">
        <v>1</v>
      </c>
      <c r="N244" s="208" t="s">
        <v>46</v>
      </c>
      <c r="O244" s="70"/>
      <c r="P244" s="209">
        <f>O244*H244</f>
        <v>0</v>
      </c>
      <c r="Q244" s="209">
        <v>1E-4</v>
      </c>
      <c r="R244" s="209">
        <f>Q244*H244</f>
        <v>1E-4</v>
      </c>
      <c r="S244" s="209">
        <v>0</v>
      </c>
      <c r="T244" s="210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211" t="s">
        <v>188</v>
      </c>
      <c r="AT244" s="211" t="s">
        <v>185</v>
      </c>
      <c r="AU244" s="211" t="s">
        <v>93</v>
      </c>
      <c r="AY244" s="16" t="s">
        <v>183</v>
      </c>
      <c r="BE244" s="212">
        <f>IF(N244="základní",J244,0)</f>
        <v>0</v>
      </c>
      <c r="BF244" s="212">
        <f>IF(N244="snížená",J244,0)</f>
        <v>0</v>
      </c>
      <c r="BG244" s="212">
        <f>IF(N244="zákl. přenesená",J244,0)</f>
        <v>0</v>
      </c>
      <c r="BH244" s="212">
        <f>IF(N244="sníž. přenesená",J244,0)</f>
        <v>0</v>
      </c>
      <c r="BI244" s="212">
        <f>IF(N244="nulová",J244,0)</f>
        <v>0</v>
      </c>
      <c r="BJ244" s="16" t="s">
        <v>86</v>
      </c>
      <c r="BK244" s="212">
        <f>ROUND(I244*H244,2)</f>
        <v>0</v>
      </c>
      <c r="BL244" s="16" t="s">
        <v>188</v>
      </c>
      <c r="BM244" s="211" t="s">
        <v>458</v>
      </c>
    </row>
    <row r="245" spans="1:65" s="2" customFormat="1" ht="24" customHeight="1">
      <c r="A245" s="33"/>
      <c r="B245" s="34"/>
      <c r="C245" s="236" t="s">
        <v>459</v>
      </c>
      <c r="D245" s="236" t="s">
        <v>307</v>
      </c>
      <c r="E245" s="237" t="s">
        <v>460</v>
      </c>
      <c r="F245" s="238" t="s">
        <v>461</v>
      </c>
      <c r="G245" s="239" t="s">
        <v>129</v>
      </c>
      <c r="H245" s="240">
        <v>1</v>
      </c>
      <c r="I245" s="241"/>
      <c r="J245" s="242">
        <f>ROUND(I245*H245,2)</f>
        <v>0</v>
      </c>
      <c r="K245" s="243"/>
      <c r="L245" s="244"/>
      <c r="M245" s="245" t="s">
        <v>1</v>
      </c>
      <c r="N245" s="246" t="s">
        <v>46</v>
      </c>
      <c r="O245" s="70"/>
      <c r="P245" s="209">
        <f>O245*H245</f>
        <v>0</v>
      </c>
      <c r="Q245" s="209">
        <v>6.7999999999999996E-3</v>
      </c>
      <c r="R245" s="209">
        <f>Q245*H245</f>
        <v>6.7999999999999996E-3</v>
      </c>
      <c r="S245" s="209">
        <v>0</v>
      </c>
      <c r="T245" s="210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211" t="s">
        <v>130</v>
      </c>
      <c r="AT245" s="211" t="s">
        <v>307</v>
      </c>
      <c r="AU245" s="211" t="s">
        <v>93</v>
      </c>
      <c r="AY245" s="16" t="s">
        <v>183</v>
      </c>
      <c r="BE245" s="212">
        <f>IF(N245="základní",J245,0)</f>
        <v>0</v>
      </c>
      <c r="BF245" s="212">
        <f>IF(N245="snížená",J245,0)</f>
        <v>0</v>
      </c>
      <c r="BG245" s="212">
        <f>IF(N245="zákl. přenesená",J245,0)</f>
        <v>0</v>
      </c>
      <c r="BH245" s="212">
        <f>IF(N245="sníž. přenesená",J245,0)</f>
        <v>0</v>
      </c>
      <c r="BI245" s="212">
        <f>IF(N245="nulová",J245,0)</f>
        <v>0</v>
      </c>
      <c r="BJ245" s="16" t="s">
        <v>86</v>
      </c>
      <c r="BK245" s="212">
        <f>ROUND(I245*H245,2)</f>
        <v>0</v>
      </c>
      <c r="BL245" s="16" t="s">
        <v>188</v>
      </c>
      <c r="BM245" s="211" t="s">
        <v>462</v>
      </c>
    </row>
    <row r="246" spans="1:65" s="2" customFormat="1" ht="24" customHeight="1">
      <c r="A246" s="33"/>
      <c r="B246" s="34"/>
      <c r="C246" s="199" t="s">
        <v>463</v>
      </c>
      <c r="D246" s="199" t="s">
        <v>185</v>
      </c>
      <c r="E246" s="200" t="s">
        <v>464</v>
      </c>
      <c r="F246" s="201" t="s">
        <v>465</v>
      </c>
      <c r="G246" s="202" t="s">
        <v>129</v>
      </c>
      <c r="H246" s="203">
        <v>2</v>
      </c>
      <c r="I246" s="204"/>
      <c r="J246" s="205">
        <f>ROUND(I246*H246,2)</f>
        <v>0</v>
      </c>
      <c r="K246" s="206"/>
      <c r="L246" s="38"/>
      <c r="M246" s="207" t="s">
        <v>1</v>
      </c>
      <c r="N246" s="208" t="s">
        <v>46</v>
      </c>
      <c r="O246" s="70"/>
      <c r="P246" s="209">
        <f>O246*H246</f>
        <v>0</v>
      </c>
      <c r="Q246" s="209">
        <v>1E-4</v>
      </c>
      <c r="R246" s="209">
        <f>Q246*H246</f>
        <v>2.0000000000000001E-4</v>
      </c>
      <c r="S246" s="209">
        <v>0</v>
      </c>
      <c r="T246" s="210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211" t="s">
        <v>188</v>
      </c>
      <c r="AT246" s="211" t="s">
        <v>185</v>
      </c>
      <c r="AU246" s="211" t="s">
        <v>93</v>
      </c>
      <c r="AY246" s="16" t="s">
        <v>183</v>
      </c>
      <c r="BE246" s="212">
        <f>IF(N246="základní",J246,0)</f>
        <v>0</v>
      </c>
      <c r="BF246" s="212">
        <f>IF(N246="snížená",J246,0)</f>
        <v>0</v>
      </c>
      <c r="BG246" s="212">
        <f>IF(N246="zákl. přenesená",J246,0)</f>
        <v>0</v>
      </c>
      <c r="BH246" s="212">
        <f>IF(N246="sníž. přenesená",J246,0)</f>
        <v>0</v>
      </c>
      <c r="BI246" s="212">
        <f>IF(N246="nulová",J246,0)</f>
        <v>0</v>
      </c>
      <c r="BJ246" s="16" t="s">
        <v>86</v>
      </c>
      <c r="BK246" s="212">
        <f>ROUND(I246*H246,2)</f>
        <v>0</v>
      </c>
      <c r="BL246" s="16" t="s">
        <v>188</v>
      </c>
      <c r="BM246" s="211" t="s">
        <v>466</v>
      </c>
    </row>
    <row r="247" spans="1:65" s="2" customFormat="1" ht="16.5" customHeight="1">
      <c r="A247" s="33"/>
      <c r="B247" s="34"/>
      <c r="C247" s="236" t="s">
        <v>467</v>
      </c>
      <c r="D247" s="236" t="s">
        <v>307</v>
      </c>
      <c r="E247" s="237" t="s">
        <v>468</v>
      </c>
      <c r="F247" s="238" t="s">
        <v>469</v>
      </c>
      <c r="G247" s="239" t="s">
        <v>129</v>
      </c>
      <c r="H247" s="240">
        <v>2</v>
      </c>
      <c r="I247" s="241"/>
      <c r="J247" s="242">
        <f>ROUND(I247*H247,2)</f>
        <v>0</v>
      </c>
      <c r="K247" s="243"/>
      <c r="L247" s="244"/>
      <c r="M247" s="245" t="s">
        <v>1</v>
      </c>
      <c r="N247" s="246" t="s">
        <v>46</v>
      </c>
      <c r="O247" s="70"/>
      <c r="P247" s="209">
        <f>O247*H247</f>
        <v>0</v>
      </c>
      <c r="Q247" s="209">
        <v>1.1999999999999999E-3</v>
      </c>
      <c r="R247" s="209">
        <f>Q247*H247</f>
        <v>2.3999999999999998E-3</v>
      </c>
      <c r="S247" s="209">
        <v>0</v>
      </c>
      <c r="T247" s="21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211" t="s">
        <v>130</v>
      </c>
      <c r="AT247" s="211" t="s">
        <v>307</v>
      </c>
      <c r="AU247" s="211" t="s">
        <v>93</v>
      </c>
      <c r="AY247" s="16" t="s">
        <v>183</v>
      </c>
      <c r="BE247" s="212">
        <f>IF(N247="základní",J247,0)</f>
        <v>0</v>
      </c>
      <c r="BF247" s="212">
        <f>IF(N247="snížená",J247,0)</f>
        <v>0</v>
      </c>
      <c r="BG247" s="212">
        <f>IF(N247="zákl. přenesená",J247,0)</f>
        <v>0</v>
      </c>
      <c r="BH247" s="212">
        <f>IF(N247="sníž. přenesená",J247,0)</f>
        <v>0</v>
      </c>
      <c r="BI247" s="212">
        <f>IF(N247="nulová",J247,0)</f>
        <v>0</v>
      </c>
      <c r="BJ247" s="16" t="s">
        <v>86</v>
      </c>
      <c r="BK247" s="212">
        <f>ROUND(I247*H247,2)</f>
        <v>0</v>
      </c>
      <c r="BL247" s="16" t="s">
        <v>188</v>
      </c>
      <c r="BM247" s="211" t="s">
        <v>470</v>
      </c>
    </row>
    <row r="248" spans="1:65" s="2" customFormat="1" ht="24" customHeight="1">
      <c r="A248" s="33"/>
      <c r="B248" s="34"/>
      <c r="C248" s="199" t="s">
        <v>471</v>
      </c>
      <c r="D248" s="199" t="s">
        <v>185</v>
      </c>
      <c r="E248" s="200" t="s">
        <v>472</v>
      </c>
      <c r="F248" s="201" t="s">
        <v>473</v>
      </c>
      <c r="G248" s="202" t="s">
        <v>101</v>
      </c>
      <c r="H248" s="203">
        <v>8.0489999999999995</v>
      </c>
      <c r="I248" s="204"/>
      <c r="J248" s="205">
        <f>ROUND(I248*H248,2)</f>
        <v>0</v>
      </c>
      <c r="K248" s="206"/>
      <c r="L248" s="38"/>
      <c r="M248" s="207" t="s">
        <v>1</v>
      </c>
      <c r="N248" s="208" t="s">
        <v>46</v>
      </c>
      <c r="O248" s="70"/>
      <c r="P248" s="209">
        <f>O248*H248</f>
        <v>0</v>
      </c>
      <c r="Q248" s="209">
        <v>0</v>
      </c>
      <c r="R248" s="209">
        <f>Q248*H248</f>
        <v>0</v>
      </c>
      <c r="S248" s="209">
        <v>1.76</v>
      </c>
      <c r="T248" s="210">
        <f>S248*H248</f>
        <v>14.166239999999998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211" t="s">
        <v>188</v>
      </c>
      <c r="AT248" s="211" t="s">
        <v>185</v>
      </c>
      <c r="AU248" s="211" t="s">
        <v>93</v>
      </c>
      <c r="AY248" s="16" t="s">
        <v>183</v>
      </c>
      <c r="BE248" s="212">
        <f>IF(N248="základní",J248,0)</f>
        <v>0</v>
      </c>
      <c r="BF248" s="212">
        <f>IF(N248="snížená",J248,0)</f>
        <v>0</v>
      </c>
      <c r="BG248" s="212">
        <f>IF(N248="zákl. přenesená",J248,0)</f>
        <v>0</v>
      </c>
      <c r="BH248" s="212">
        <f>IF(N248="sníž. přenesená",J248,0)</f>
        <v>0</v>
      </c>
      <c r="BI248" s="212">
        <f>IF(N248="nulová",J248,0)</f>
        <v>0</v>
      </c>
      <c r="BJ248" s="16" t="s">
        <v>86</v>
      </c>
      <c r="BK248" s="212">
        <f>ROUND(I248*H248,2)</f>
        <v>0</v>
      </c>
      <c r="BL248" s="16" t="s">
        <v>188</v>
      </c>
      <c r="BM248" s="211" t="s">
        <v>474</v>
      </c>
    </row>
    <row r="249" spans="1:65" s="13" customFormat="1" ht="22.5">
      <c r="B249" s="213"/>
      <c r="C249" s="214"/>
      <c r="D249" s="215" t="s">
        <v>193</v>
      </c>
      <c r="E249" s="216" t="s">
        <v>1</v>
      </c>
      <c r="F249" s="217" t="s">
        <v>475</v>
      </c>
      <c r="G249" s="214"/>
      <c r="H249" s="218">
        <v>8.0489999999999995</v>
      </c>
      <c r="I249" s="219"/>
      <c r="J249" s="214"/>
      <c r="K249" s="214"/>
      <c r="L249" s="220"/>
      <c r="M249" s="221"/>
      <c r="N249" s="222"/>
      <c r="O249" s="222"/>
      <c r="P249" s="222"/>
      <c r="Q249" s="222"/>
      <c r="R249" s="222"/>
      <c r="S249" s="222"/>
      <c r="T249" s="223"/>
      <c r="AT249" s="224" t="s">
        <v>193</v>
      </c>
      <c r="AU249" s="224" t="s">
        <v>93</v>
      </c>
      <c r="AV249" s="13" t="s">
        <v>93</v>
      </c>
      <c r="AW249" s="13" t="s">
        <v>37</v>
      </c>
      <c r="AX249" s="13" t="s">
        <v>86</v>
      </c>
      <c r="AY249" s="224" t="s">
        <v>183</v>
      </c>
    </row>
    <row r="250" spans="1:65" s="2" customFormat="1" ht="24" customHeight="1">
      <c r="A250" s="33"/>
      <c r="B250" s="34"/>
      <c r="C250" s="199" t="s">
        <v>476</v>
      </c>
      <c r="D250" s="199" t="s">
        <v>185</v>
      </c>
      <c r="E250" s="200" t="s">
        <v>477</v>
      </c>
      <c r="F250" s="201" t="s">
        <v>478</v>
      </c>
      <c r="G250" s="202" t="s">
        <v>129</v>
      </c>
      <c r="H250" s="203">
        <v>9</v>
      </c>
      <c r="I250" s="204"/>
      <c r="J250" s="205">
        <f>ROUND(I250*H250,2)</f>
        <v>0</v>
      </c>
      <c r="K250" s="206"/>
      <c r="L250" s="38"/>
      <c r="M250" s="207" t="s">
        <v>1</v>
      </c>
      <c r="N250" s="208" t="s">
        <v>46</v>
      </c>
      <c r="O250" s="70"/>
      <c r="P250" s="209">
        <f>O250*H250</f>
        <v>0</v>
      </c>
      <c r="Q250" s="209">
        <v>1.0189999999999999E-2</v>
      </c>
      <c r="R250" s="209">
        <f>Q250*H250</f>
        <v>9.171E-2</v>
      </c>
      <c r="S250" s="209">
        <v>0</v>
      </c>
      <c r="T250" s="210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211" t="s">
        <v>188</v>
      </c>
      <c r="AT250" s="211" t="s">
        <v>185</v>
      </c>
      <c r="AU250" s="211" t="s">
        <v>93</v>
      </c>
      <c r="AY250" s="16" t="s">
        <v>183</v>
      </c>
      <c r="BE250" s="212">
        <f>IF(N250="základní",J250,0)</f>
        <v>0</v>
      </c>
      <c r="BF250" s="212">
        <f>IF(N250="snížená",J250,0)</f>
        <v>0</v>
      </c>
      <c r="BG250" s="212">
        <f>IF(N250="zákl. přenesená",J250,0)</f>
        <v>0</v>
      </c>
      <c r="BH250" s="212">
        <f>IF(N250="sníž. přenesená",J250,0)</f>
        <v>0</v>
      </c>
      <c r="BI250" s="212">
        <f>IF(N250="nulová",J250,0)</f>
        <v>0</v>
      </c>
      <c r="BJ250" s="16" t="s">
        <v>86</v>
      </c>
      <c r="BK250" s="212">
        <f>ROUND(I250*H250,2)</f>
        <v>0</v>
      </c>
      <c r="BL250" s="16" t="s">
        <v>188</v>
      </c>
      <c r="BM250" s="211" t="s">
        <v>479</v>
      </c>
    </row>
    <row r="251" spans="1:65" s="2" customFormat="1" ht="24" customHeight="1">
      <c r="A251" s="33"/>
      <c r="B251" s="34"/>
      <c r="C251" s="236" t="s">
        <v>480</v>
      </c>
      <c r="D251" s="236" t="s">
        <v>307</v>
      </c>
      <c r="E251" s="237" t="s">
        <v>481</v>
      </c>
      <c r="F251" s="238" t="s">
        <v>482</v>
      </c>
      <c r="G251" s="239" t="s">
        <v>129</v>
      </c>
      <c r="H251" s="240">
        <v>3</v>
      </c>
      <c r="I251" s="241"/>
      <c r="J251" s="242">
        <f>ROUND(I251*H251,2)</f>
        <v>0</v>
      </c>
      <c r="K251" s="243"/>
      <c r="L251" s="244"/>
      <c r="M251" s="245" t="s">
        <v>1</v>
      </c>
      <c r="N251" s="246" t="s">
        <v>46</v>
      </c>
      <c r="O251" s="70"/>
      <c r="P251" s="209">
        <f>O251*H251</f>
        <v>0</v>
      </c>
      <c r="Q251" s="209">
        <v>0.254</v>
      </c>
      <c r="R251" s="209">
        <f>Q251*H251</f>
        <v>0.76200000000000001</v>
      </c>
      <c r="S251" s="209">
        <v>0</v>
      </c>
      <c r="T251" s="210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211" t="s">
        <v>130</v>
      </c>
      <c r="AT251" s="211" t="s">
        <v>307</v>
      </c>
      <c r="AU251" s="211" t="s">
        <v>93</v>
      </c>
      <c r="AY251" s="16" t="s">
        <v>183</v>
      </c>
      <c r="BE251" s="212">
        <f>IF(N251="základní",J251,0)</f>
        <v>0</v>
      </c>
      <c r="BF251" s="212">
        <f>IF(N251="snížená",J251,0)</f>
        <v>0</v>
      </c>
      <c r="BG251" s="212">
        <f>IF(N251="zákl. přenesená",J251,0)</f>
        <v>0</v>
      </c>
      <c r="BH251" s="212">
        <f>IF(N251="sníž. přenesená",J251,0)</f>
        <v>0</v>
      </c>
      <c r="BI251" s="212">
        <f>IF(N251="nulová",J251,0)</f>
        <v>0</v>
      </c>
      <c r="BJ251" s="16" t="s">
        <v>86</v>
      </c>
      <c r="BK251" s="212">
        <f>ROUND(I251*H251,2)</f>
        <v>0</v>
      </c>
      <c r="BL251" s="16" t="s">
        <v>188</v>
      </c>
      <c r="BM251" s="211" t="s">
        <v>483</v>
      </c>
    </row>
    <row r="252" spans="1:65" s="2" customFormat="1" ht="24" customHeight="1">
      <c r="A252" s="33"/>
      <c r="B252" s="34"/>
      <c r="C252" s="236" t="s">
        <v>142</v>
      </c>
      <c r="D252" s="236" t="s">
        <v>307</v>
      </c>
      <c r="E252" s="237" t="s">
        <v>484</v>
      </c>
      <c r="F252" s="238" t="s">
        <v>485</v>
      </c>
      <c r="G252" s="239" t="s">
        <v>129</v>
      </c>
      <c r="H252" s="240">
        <v>2</v>
      </c>
      <c r="I252" s="241"/>
      <c r="J252" s="242">
        <f>ROUND(I252*H252,2)</f>
        <v>0</v>
      </c>
      <c r="K252" s="243"/>
      <c r="L252" s="244"/>
      <c r="M252" s="245" t="s">
        <v>1</v>
      </c>
      <c r="N252" s="246" t="s">
        <v>46</v>
      </c>
      <c r="O252" s="70"/>
      <c r="P252" s="209">
        <f>O252*H252</f>
        <v>0</v>
      </c>
      <c r="Q252" s="209">
        <v>0.50600000000000001</v>
      </c>
      <c r="R252" s="209">
        <f>Q252*H252</f>
        <v>1.012</v>
      </c>
      <c r="S252" s="209">
        <v>0</v>
      </c>
      <c r="T252" s="210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211" t="s">
        <v>130</v>
      </c>
      <c r="AT252" s="211" t="s">
        <v>307</v>
      </c>
      <c r="AU252" s="211" t="s">
        <v>93</v>
      </c>
      <c r="AY252" s="16" t="s">
        <v>183</v>
      </c>
      <c r="BE252" s="212">
        <f>IF(N252="základní",J252,0)</f>
        <v>0</v>
      </c>
      <c r="BF252" s="212">
        <f>IF(N252="snížená",J252,0)</f>
        <v>0</v>
      </c>
      <c r="BG252" s="212">
        <f>IF(N252="zákl. přenesená",J252,0)</f>
        <v>0</v>
      </c>
      <c r="BH252" s="212">
        <f>IF(N252="sníž. přenesená",J252,0)</f>
        <v>0</v>
      </c>
      <c r="BI252" s="212">
        <f>IF(N252="nulová",J252,0)</f>
        <v>0</v>
      </c>
      <c r="BJ252" s="16" t="s">
        <v>86</v>
      </c>
      <c r="BK252" s="212">
        <f>ROUND(I252*H252,2)</f>
        <v>0</v>
      </c>
      <c r="BL252" s="16" t="s">
        <v>188</v>
      </c>
      <c r="BM252" s="211" t="s">
        <v>486</v>
      </c>
    </row>
    <row r="253" spans="1:65" s="2" customFormat="1" ht="24" customHeight="1">
      <c r="A253" s="33"/>
      <c r="B253" s="34"/>
      <c r="C253" s="236" t="s">
        <v>487</v>
      </c>
      <c r="D253" s="236" t="s">
        <v>307</v>
      </c>
      <c r="E253" s="237" t="s">
        <v>488</v>
      </c>
      <c r="F253" s="238" t="s">
        <v>489</v>
      </c>
      <c r="G253" s="239" t="s">
        <v>129</v>
      </c>
      <c r="H253" s="240">
        <v>4</v>
      </c>
      <c r="I253" s="241"/>
      <c r="J253" s="242">
        <f>ROUND(I253*H253,2)</f>
        <v>0</v>
      </c>
      <c r="K253" s="243"/>
      <c r="L253" s="244"/>
      <c r="M253" s="245" t="s">
        <v>1</v>
      </c>
      <c r="N253" s="246" t="s">
        <v>46</v>
      </c>
      <c r="O253" s="70"/>
      <c r="P253" s="209">
        <f>O253*H253</f>
        <v>0</v>
      </c>
      <c r="Q253" s="209">
        <v>1.0129999999999999</v>
      </c>
      <c r="R253" s="209">
        <f>Q253*H253</f>
        <v>4.0519999999999996</v>
      </c>
      <c r="S253" s="209">
        <v>0</v>
      </c>
      <c r="T253" s="210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211" t="s">
        <v>130</v>
      </c>
      <c r="AT253" s="211" t="s">
        <v>307</v>
      </c>
      <c r="AU253" s="211" t="s">
        <v>93</v>
      </c>
      <c r="AY253" s="16" t="s">
        <v>183</v>
      </c>
      <c r="BE253" s="212">
        <f>IF(N253="základní",J253,0)</f>
        <v>0</v>
      </c>
      <c r="BF253" s="212">
        <f>IF(N253="snížená",J253,0)</f>
        <v>0</v>
      </c>
      <c r="BG253" s="212">
        <f>IF(N253="zákl. přenesená",J253,0)</f>
        <v>0</v>
      </c>
      <c r="BH253" s="212">
        <f>IF(N253="sníž. přenesená",J253,0)</f>
        <v>0</v>
      </c>
      <c r="BI253" s="212">
        <f>IF(N253="nulová",J253,0)</f>
        <v>0</v>
      </c>
      <c r="BJ253" s="16" t="s">
        <v>86</v>
      </c>
      <c r="BK253" s="212">
        <f>ROUND(I253*H253,2)</f>
        <v>0</v>
      </c>
      <c r="BL253" s="16" t="s">
        <v>188</v>
      </c>
      <c r="BM253" s="211" t="s">
        <v>490</v>
      </c>
    </row>
    <row r="254" spans="1:65" s="2" customFormat="1" ht="24" customHeight="1">
      <c r="A254" s="33"/>
      <c r="B254" s="34"/>
      <c r="C254" s="199" t="s">
        <v>491</v>
      </c>
      <c r="D254" s="199" t="s">
        <v>185</v>
      </c>
      <c r="E254" s="200" t="s">
        <v>492</v>
      </c>
      <c r="F254" s="201" t="s">
        <v>493</v>
      </c>
      <c r="G254" s="202" t="s">
        <v>129</v>
      </c>
      <c r="H254" s="203">
        <v>5</v>
      </c>
      <c r="I254" s="204"/>
      <c r="J254" s="205">
        <f>ROUND(I254*H254,2)</f>
        <v>0</v>
      </c>
      <c r="K254" s="206"/>
      <c r="L254" s="38"/>
      <c r="M254" s="207" t="s">
        <v>1</v>
      </c>
      <c r="N254" s="208" t="s">
        <v>46</v>
      </c>
      <c r="O254" s="70"/>
      <c r="P254" s="209">
        <f>O254*H254</f>
        <v>0</v>
      </c>
      <c r="Q254" s="209">
        <v>1.248E-2</v>
      </c>
      <c r="R254" s="209">
        <f>Q254*H254</f>
        <v>6.2399999999999997E-2</v>
      </c>
      <c r="S254" s="209">
        <v>0</v>
      </c>
      <c r="T254" s="210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211" t="s">
        <v>188</v>
      </c>
      <c r="AT254" s="211" t="s">
        <v>185</v>
      </c>
      <c r="AU254" s="211" t="s">
        <v>93</v>
      </c>
      <c r="AY254" s="16" t="s">
        <v>183</v>
      </c>
      <c r="BE254" s="212">
        <f>IF(N254="základní",J254,0)</f>
        <v>0</v>
      </c>
      <c r="BF254" s="212">
        <f>IF(N254="snížená",J254,0)</f>
        <v>0</v>
      </c>
      <c r="BG254" s="212">
        <f>IF(N254="zákl. přenesená",J254,0)</f>
        <v>0</v>
      </c>
      <c r="BH254" s="212">
        <f>IF(N254="sníž. přenesená",J254,0)</f>
        <v>0</v>
      </c>
      <c r="BI254" s="212">
        <f>IF(N254="nulová",J254,0)</f>
        <v>0</v>
      </c>
      <c r="BJ254" s="16" t="s">
        <v>86</v>
      </c>
      <c r="BK254" s="212">
        <f>ROUND(I254*H254,2)</f>
        <v>0</v>
      </c>
      <c r="BL254" s="16" t="s">
        <v>188</v>
      </c>
      <c r="BM254" s="211" t="s">
        <v>494</v>
      </c>
    </row>
    <row r="255" spans="1:65" s="13" customFormat="1">
      <c r="B255" s="213"/>
      <c r="C255" s="214"/>
      <c r="D255" s="215" t="s">
        <v>193</v>
      </c>
      <c r="E255" s="216" t="s">
        <v>1</v>
      </c>
      <c r="F255" s="217" t="s">
        <v>143</v>
      </c>
      <c r="G255" s="214"/>
      <c r="H255" s="218">
        <v>5</v>
      </c>
      <c r="I255" s="219"/>
      <c r="J255" s="214"/>
      <c r="K255" s="214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193</v>
      </c>
      <c r="AU255" s="224" t="s">
        <v>93</v>
      </c>
      <c r="AV255" s="13" t="s">
        <v>93</v>
      </c>
      <c r="AW255" s="13" t="s">
        <v>37</v>
      </c>
      <c r="AX255" s="13" t="s">
        <v>86</v>
      </c>
      <c r="AY255" s="224" t="s">
        <v>183</v>
      </c>
    </row>
    <row r="256" spans="1:65" s="2" customFormat="1" ht="24" customHeight="1">
      <c r="A256" s="33"/>
      <c r="B256" s="34"/>
      <c r="C256" s="236" t="s">
        <v>495</v>
      </c>
      <c r="D256" s="236" t="s">
        <v>307</v>
      </c>
      <c r="E256" s="237" t="s">
        <v>496</v>
      </c>
      <c r="F256" s="238" t="s">
        <v>497</v>
      </c>
      <c r="G256" s="239" t="s">
        <v>129</v>
      </c>
      <c r="H256" s="240">
        <v>5</v>
      </c>
      <c r="I256" s="241"/>
      <c r="J256" s="242">
        <f>ROUND(I256*H256,2)</f>
        <v>0</v>
      </c>
      <c r="K256" s="243"/>
      <c r="L256" s="244"/>
      <c r="M256" s="245" t="s">
        <v>1</v>
      </c>
      <c r="N256" s="246" t="s">
        <v>46</v>
      </c>
      <c r="O256" s="70"/>
      <c r="P256" s="209">
        <f>O256*H256</f>
        <v>0</v>
      </c>
      <c r="Q256" s="209">
        <v>0.58499999999999996</v>
      </c>
      <c r="R256" s="209">
        <f>Q256*H256</f>
        <v>2.9249999999999998</v>
      </c>
      <c r="S256" s="209">
        <v>0</v>
      </c>
      <c r="T256" s="210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211" t="s">
        <v>130</v>
      </c>
      <c r="AT256" s="211" t="s">
        <v>307</v>
      </c>
      <c r="AU256" s="211" t="s">
        <v>93</v>
      </c>
      <c r="AY256" s="16" t="s">
        <v>183</v>
      </c>
      <c r="BE256" s="212">
        <f>IF(N256="základní",J256,0)</f>
        <v>0</v>
      </c>
      <c r="BF256" s="212">
        <f>IF(N256="snížená",J256,0)</f>
        <v>0</v>
      </c>
      <c r="BG256" s="212">
        <f>IF(N256="zákl. přenesená",J256,0)</f>
        <v>0</v>
      </c>
      <c r="BH256" s="212">
        <f>IF(N256="sníž. přenesená",J256,0)</f>
        <v>0</v>
      </c>
      <c r="BI256" s="212">
        <f>IF(N256="nulová",J256,0)</f>
        <v>0</v>
      </c>
      <c r="BJ256" s="16" t="s">
        <v>86</v>
      </c>
      <c r="BK256" s="212">
        <f>ROUND(I256*H256,2)</f>
        <v>0</v>
      </c>
      <c r="BL256" s="16" t="s">
        <v>188</v>
      </c>
      <c r="BM256" s="211" t="s">
        <v>498</v>
      </c>
    </row>
    <row r="257" spans="1:65" s="13" customFormat="1">
      <c r="B257" s="213"/>
      <c r="C257" s="214"/>
      <c r="D257" s="215" t="s">
        <v>193</v>
      </c>
      <c r="E257" s="216" t="s">
        <v>1</v>
      </c>
      <c r="F257" s="217" t="s">
        <v>143</v>
      </c>
      <c r="G257" s="214"/>
      <c r="H257" s="218">
        <v>5</v>
      </c>
      <c r="I257" s="219"/>
      <c r="J257" s="214"/>
      <c r="K257" s="214"/>
      <c r="L257" s="220"/>
      <c r="M257" s="221"/>
      <c r="N257" s="222"/>
      <c r="O257" s="222"/>
      <c r="P257" s="222"/>
      <c r="Q257" s="222"/>
      <c r="R257" s="222"/>
      <c r="S257" s="222"/>
      <c r="T257" s="223"/>
      <c r="AT257" s="224" t="s">
        <v>193</v>
      </c>
      <c r="AU257" s="224" t="s">
        <v>93</v>
      </c>
      <c r="AV257" s="13" t="s">
        <v>93</v>
      </c>
      <c r="AW257" s="13" t="s">
        <v>37</v>
      </c>
      <c r="AX257" s="13" t="s">
        <v>86</v>
      </c>
      <c r="AY257" s="224" t="s">
        <v>183</v>
      </c>
    </row>
    <row r="258" spans="1:65" s="2" customFormat="1" ht="24" customHeight="1">
      <c r="A258" s="33"/>
      <c r="B258" s="34"/>
      <c r="C258" s="199" t="s">
        <v>499</v>
      </c>
      <c r="D258" s="199" t="s">
        <v>185</v>
      </c>
      <c r="E258" s="200" t="s">
        <v>500</v>
      </c>
      <c r="F258" s="201" t="s">
        <v>501</v>
      </c>
      <c r="G258" s="202" t="s">
        <v>129</v>
      </c>
      <c r="H258" s="203">
        <v>5</v>
      </c>
      <c r="I258" s="204"/>
      <c r="J258" s="205">
        <f>ROUND(I258*H258,2)</f>
        <v>0</v>
      </c>
      <c r="K258" s="206"/>
      <c r="L258" s="38"/>
      <c r="M258" s="207" t="s">
        <v>1</v>
      </c>
      <c r="N258" s="208" t="s">
        <v>46</v>
      </c>
      <c r="O258" s="70"/>
      <c r="P258" s="209">
        <f>O258*H258</f>
        <v>0</v>
      </c>
      <c r="Q258" s="209">
        <v>2.8539999999999999E-2</v>
      </c>
      <c r="R258" s="209">
        <f>Q258*H258</f>
        <v>0.14269999999999999</v>
      </c>
      <c r="S258" s="209">
        <v>0</v>
      </c>
      <c r="T258" s="210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211" t="s">
        <v>188</v>
      </c>
      <c r="AT258" s="211" t="s">
        <v>185</v>
      </c>
      <c r="AU258" s="211" t="s">
        <v>93</v>
      </c>
      <c r="AY258" s="16" t="s">
        <v>183</v>
      </c>
      <c r="BE258" s="212">
        <f>IF(N258="základní",J258,0)</f>
        <v>0</v>
      </c>
      <c r="BF258" s="212">
        <f>IF(N258="snížená",J258,0)</f>
        <v>0</v>
      </c>
      <c r="BG258" s="212">
        <f>IF(N258="zákl. přenesená",J258,0)</f>
        <v>0</v>
      </c>
      <c r="BH258" s="212">
        <f>IF(N258="sníž. přenesená",J258,0)</f>
        <v>0</v>
      </c>
      <c r="BI258" s="212">
        <f>IF(N258="nulová",J258,0)</f>
        <v>0</v>
      </c>
      <c r="BJ258" s="16" t="s">
        <v>86</v>
      </c>
      <c r="BK258" s="212">
        <f>ROUND(I258*H258,2)</f>
        <v>0</v>
      </c>
      <c r="BL258" s="16" t="s">
        <v>188</v>
      </c>
      <c r="BM258" s="211" t="s">
        <v>502</v>
      </c>
    </row>
    <row r="259" spans="1:65" s="2" customFormat="1" ht="16.5" customHeight="1">
      <c r="A259" s="33"/>
      <c r="B259" s="34"/>
      <c r="C259" s="236" t="s">
        <v>503</v>
      </c>
      <c r="D259" s="236" t="s">
        <v>307</v>
      </c>
      <c r="E259" s="237" t="s">
        <v>504</v>
      </c>
      <c r="F259" s="238" t="s">
        <v>505</v>
      </c>
      <c r="G259" s="239" t="s">
        <v>129</v>
      </c>
      <c r="H259" s="240">
        <v>5</v>
      </c>
      <c r="I259" s="241"/>
      <c r="J259" s="242">
        <f>ROUND(I259*H259,2)</f>
        <v>0</v>
      </c>
      <c r="K259" s="243"/>
      <c r="L259" s="244"/>
      <c r="M259" s="245" t="s">
        <v>1</v>
      </c>
      <c r="N259" s="246" t="s">
        <v>46</v>
      </c>
      <c r="O259" s="70"/>
      <c r="P259" s="209">
        <f>O259*H259</f>
        <v>0</v>
      </c>
      <c r="Q259" s="209">
        <v>1.6</v>
      </c>
      <c r="R259" s="209">
        <f>Q259*H259</f>
        <v>8</v>
      </c>
      <c r="S259" s="209">
        <v>0</v>
      </c>
      <c r="T259" s="210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211" t="s">
        <v>130</v>
      </c>
      <c r="AT259" s="211" t="s">
        <v>307</v>
      </c>
      <c r="AU259" s="211" t="s">
        <v>93</v>
      </c>
      <c r="AY259" s="16" t="s">
        <v>183</v>
      </c>
      <c r="BE259" s="212">
        <f>IF(N259="základní",J259,0)</f>
        <v>0</v>
      </c>
      <c r="BF259" s="212">
        <f>IF(N259="snížená",J259,0)</f>
        <v>0</v>
      </c>
      <c r="BG259" s="212">
        <f>IF(N259="zákl. přenesená",J259,0)</f>
        <v>0</v>
      </c>
      <c r="BH259" s="212">
        <f>IF(N259="sníž. přenesená",J259,0)</f>
        <v>0</v>
      </c>
      <c r="BI259" s="212">
        <f>IF(N259="nulová",J259,0)</f>
        <v>0</v>
      </c>
      <c r="BJ259" s="16" t="s">
        <v>86</v>
      </c>
      <c r="BK259" s="212">
        <f>ROUND(I259*H259,2)</f>
        <v>0</v>
      </c>
      <c r="BL259" s="16" t="s">
        <v>188</v>
      </c>
      <c r="BM259" s="211" t="s">
        <v>506</v>
      </c>
    </row>
    <row r="260" spans="1:65" s="2" customFormat="1" ht="24" customHeight="1">
      <c r="A260" s="33"/>
      <c r="B260" s="34"/>
      <c r="C260" s="236" t="s">
        <v>507</v>
      </c>
      <c r="D260" s="236" t="s">
        <v>307</v>
      </c>
      <c r="E260" s="237" t="s">
        <v>508</v>
      </c>
      <c r="F260" s="238" t="s">
        <v>509</v>
      </c>
      <c r="G260" s="239" t="s">
        <v>129</v>
      </c>
      <c r="H260" s="240">
        <v>14</v>
      </c>
      <c r="I260" s="241"/>
      <c r="J260" s="242">
        <f>ROUND(I260*H260,2)</f>
        <v>0</v>
      </c>
      <c r="K260" s="243"/>
      <c r="L260" s="244"/>
      <c r="M260" s="245" t="s">
        <v>1</v>
      </c>
      <c r="N260" s="246" t="s">
        <v>46</v>
      </c>
      <c r="O260" s="70"/>
      <c r="P260" s="209">
        <f>O260*H260</f>
        <v>0</v>
      </c>
      <c r="Q260" s="209">
        <v>2E-3</v>
      </c>
      <c r="R260" s="209">
        <f>Q260*H260</f>
        <v>2.8000000000000001E-2</v>
      </c>
      <c r="S260" s="209">
        <v>0</v>
      </c>
      <c r="T260" s="210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211" t="s">
        <v>130</v>
      </c>
      <c r="AT260" s="211" t="s">
        <v>307</v>
      </c>
      <c r="AU260" s="211" t="s">
        <v>93</v>
      </c>
      <c r="AY260" s="16" t="s">
        <v>183</v>
      </c>
      <c r="BE260" s="212">
        <f>IF(N260="základní",J260,0)</f>
        <v>0</v>
      </c>
      <c r="BF260" s="212">
        <f>IF(N260="snížená",J260,0)</f>
        <v>0</v>
      </c>
      <c r="BG260" s="212">
        <f>IF(N260="zákl. přenesená",J260,0)</f>
        <v>0</v>
      </c>
      <c r="BH260" s="212">
        <f>IF(N260="sníž. přenesená",J260,0)</f>
        <v>0</v>
      </c>
      <c r="BI260" s="212">
        <f>IF(N260="nulová",J260,0)</f>
        <v>0</v>
      </c>
      <c r="BJ260" s="16" t="s">
        <v>86</v>
      </c>
      <c r="BK260" s="212">
        <f>ROUND(I260*H260,2)</f>
        <v>0</v>
      </c>
      <c r="BL260" s="16" t="s">
        <v>188</v>
      </c>
      <c r="BM260" s="211" t="s">
        <v>510</v>
      </c>
    </row>
    <row r="261" spans="1:65" s="2" customFormat="1" ht="24" customHeight="1">
      <c r="A261" s="33"/>
      <c r="B261" s="34"/>
      <c r="C261" s="199" t="s">
        <v>511</v>
      </c>
      <c r="D261" s="199" t="s">
        <v>185</v>
      </c>
      <c r="E261" s="200" t="s">
        <v>512</v>
      </c>
      <c r="F261" s="201" t="s">
        <v>513</v>
      </c>
      <c r="G261" s="202" t="s">
        <v>129</v>
      </c>
      <c r="H261" s="203">
        <v>5</v>
      </c>
      <c r="I261" s="204"/>
      <c r="J261" s="205">
        <f>ROUND(I261*H261,2)</f>
        <v>0</v>
      </c>
      <c r="K261" s="206"/>
      <c r="L261" s="38"/>
      <c r="M261" s="207" t="s">
        <v>1</v>
      </c>
      <c r="N261" s="208" t="s">
        <v>46</v>
      </c>
      <c r="O261" s="70"/>
      <c r="P261" s="209">
        <f>O261*H261</f>
        <v>0</v>
      </c>
      <c r="Q261" s="209">
        <v>0.21734000000000001</v>
      </c>
      <c r="R261" s="209">
        <f>Q261*H261</f>
        <v>1.0867</v>
      </c>
      <c r="S261" s="209">
        <v>0</v>
      </c>
      <c r="T261" s="210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211" t="s">
        <v>188</v>
      </c>
      <c r="AT261" s="211" t="s">
        <v>185</v>
      </c>
      <c r="AU261" s="211" t="s">
        <v>93</v>
      </c>
      <c r="AY261" s="16" t="s">
        <v>183</v>
      </c>
      <c r="BE261" s="212">
        <f>IF(N261="základní",J261,0)</f>
        <v>0</v>
      </c>
      <c r="BF261" s="212">
        <f>IF(N261="snížená",J261,0)</f>
        <v>0</v>
      </c>
      <c r="BG261" s="212">
        <f>IF(N261="zákl. přenesená",J261,0)</f>
        <v>0</v>
      </c>
      <c r="BH261" s="212">
        <f>IF(N261="sníž. přenesená",J261,0)</f>
        <v>0</v>
      </c>
      <c r="BI261" s="212">
        <f>IF(N261="nulová",J261,0)</f>
        <v>0</v>
      </c>
      <c r="BJ261" s="16" t="s">
        <v>86</v>
      </c>
      <c r="BK261" s="212">
        <f>ROUND(I261*H261,2)</f>
        <v>0</v>
      </c>
      <c r="BL261" s="16" t="s">
        <v>188</v>
      </c>
      <c r="BM261" s="211" t="s">
        <v>514</v>
      </c>
    </row>
    <row r="262" spans="1:65" s="13" customFormat="1">
      <c r="B262" s="213"/>
      <c r="C262" s="214"/>
      <c r="D262" s="215" t="s">
        <v>193</v>
      </c>
      <c r="E262" s="216" t="s">
        <v>1</v>
      </c>
      <c r="F262" s="217" t="s">
        <v>143</v>
      </c>
      <c r="G262" s="214"/>
      <c r="H262" s="218">
        <v>5</v>
      </c>
      <c r="I262" s="219"/>
      <c r="J262" s="214"/>
      <c r="K262" s="214"/>
      <c r="L262" s="220"/>
      <c r="M262" s="221"/>
      <c r="N262" s="222"/>
      <c r="O262" s="222"/>
      <c r="P262" s="222"/>
      <c r="Q262" s="222"/>
      <c r="R262" s="222"/>
      <c r="S262" s="222"/>
      <c r="T262" s="223"/>
      <c r="AT262" s="224" t="s">
        <v>193</v>
      </c>
      <c r="AU262" s="224" t="s">
        <v>93</v>
      </c>
      <c r="AV262" s="13" t="s">
        <v>93</v>
      </c>
      <c r="AW262" s="13" t="s">
        <v>37</v>
      </c>
      <c r="AX262" s="13" t="s">
        <v>86</v>
      </c>
      <c r="AY262" s="224" t="s">
        <v>183</v>
      </c>
    </row>
    <row r="263" spans="1:65" s="2" customFormat="1" ht="24" customHeight="1">
      <c r="A263" s="33"/>
      <c r="B263" s="34"/>
      <c r="C263" s="236" t="s">
        <v>515</v>
      </c>
      <c r="D263" s="236" t="s">
        <v>307</v>
      </c>
      <c r="E263" s="237" t="s">
        <v>516</v>
      </c>
      <c r="F263" s="238" t="s">
        <v>517</v>
      </c>
      <c r="G263" s="239" t="s">
        <v>129</v>
      </c>
      <c r="H263" s="240">
        <v>5</v>
      </c>
      <c r="I263" s="241"/>
      <c r="J263" s="242">
        <f>ROUND(I263*H263,2)</f>
        <v>0</v>
      </c>
      <c r="K263" s="243"/>
      <c r="L263" s="244"/>
      <c r="M263" s="245" t="s">
        <v>1</v>
      </c>
      <c r="N263" s="246" t="s">
        <v>46</v>
      </c>
      <c r="O263" s="70"/>
      <c r="P263" s="209">
        <f>O263*H263</f>
        <v>0</v>
      </c>
      <c r="Q263" s="209">
        <v>4.4999999999999998E-2</v>
      </c>
      <c r="R263" s="209">
        <f>Q263*H263</f>
        <v>0.22499999999999998</v>
      </c>
      <c r="S263" s="209">
        <v>0</v>
      </c>
      <c r="T263" s="210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211" t="s">
        <v>130</v>
      </c>
      <c r="AT263" s="211" t="s">
        <v>307</v>
      </c>
      <c r="AU263" s="211" t="s">
        <v>93</v>
      </c>
      <c r="AY263" s="16" t="s">
        <v>183</v>
      </c>
      <c r="BE263" s="212">
        <f>IF(N263="základní",J263,0)</f>
        <v>0</v>
      </c>
      <c r="BF263" s="212">
        <f>IF(N263="snížená",J263,0)</f>
        <v>0</v>
      </c>
      <c r="BG263" s="212">
        <f>IF(N263="zákl. přenesená",J263,0)</f>
        <v>0</v>
      </c>
      <c r="BH263" s="212">
        <f>IF(N263="sníž. přenesená",J263,0)</f>
        <v>0</v>
      </c>
      <c r="BI263" s="212">
        <f>IF(N263="nulová",J263,0)</f>
        <v>0</v>
      </c>
      <c r="BJ263" s="16" t="s">
        <v>86</v>
      </c>
      <c r="BK263" s="212">
        <f>ROUND(I263*H263,2)</f>
        <v>0</v>
      </c>
      <c r="BL263" s="16" t="s">
        <v>188</v>
      </c>
      <c r="BM263" s="211" t="s">
        <v>518</v>
      </c>
    </row>
    <row r="264" spans="1:65" s="2" customFormat="1" ht="24" customHeight="1">
      <c r="A264" s="33"/>
      <c r="B264" s="34"/>
      <c r="C264" s="199" t="s">
        <v>519</v>
      </c>
      <c r="D264" s="199" t="s">
        <v>185</v>
      </c>
      <c r="E264" s="200" t="s">
        <v>520</v>
      </c>
      <c r="F264" s="201" t="s">
        <v>521</v>
      </c>
      <c r="G264" s="202" t="s">
        <v>129</v>
      </c>
      <c r="H264" s="203">
        <v>5</v>
      </c>
      <c r="I264" s="204"/>
      <c r="J264" s="205">
        <f>ROUND(I264*H264,2)</f>
        <v>0</v>
      </c>
      <c r="K264" s="206"/>
      <c r="L264" s="38"/>
      <c r="M264" s="207" t="s">
        <v>1</v>
      </c>
      <c r="N264" s="208" t="s">
        <v>46</v>
      </c>
      <c r="O264" s="70"/>
      <c r="P264" s="209">
        <f>O264*H264</f>
        <v>0</v>
      </c>
      <c r="Q264" s="209">
        <v>0</v>
      </c>
      <c r="R264" s="209">
        <f>Q264*H264</f>
        <v>0</v>
      </c>
      <c r="S264" s="209">
        <v>0.1</v>
      </c>
      <c r="T264" s="210">
        <f>S264*H264</f>
        <v>0.5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211" t="s">
        <v>188</v>
      </c>
      <c r="AT264" s="211" t="s">
        <v>185</v>
      </c>
      <c r="AU264" s="211" t="s">
        <v>93</v>
      </c>
      <c r="AY264" s="16" t="s">
        <v>183</v>
      </c>
      <c r="BE264" s="212">
        <f>IF(N264="základní",J264,0)</f>
        <v>0</v>
      </c>
      <c r="BF264" s="212">
        <f>IF(N264="snížená",J264,0)</f>
        <v>0</v>
      </c>
      <c r="BG264" s="212">
        <f>IF(N264="zákl. přenesená",J264,0)</f>
        <v>0</v>
      </c>
      <c r="BH264" s="212">
        <f>IF(N264="sníž. přenesená",J264,0)</f>
        <v>0</v>
      </c>
      <c r="BI264" s="212">
        <f>IF(N264="nulová",J264,0)</f>
        <v>0</v>
      </c>
      <c r="BJ264" s="16" t="s">
        <v>86</v>
      </c>
      <c r="BK264" s="212">
        <f>ROUND(I264*H264,2)</f>
        <v>0</v>
      </c>
      <c r="BL264" s="16" t="s">
        <v>188</v>
      </c>
      <c r="BM264" s="211" t="s">
        <v>522</v>
      </c>
    </row>
    <row r="265" spans="1:65" s="2" customFormat="1" ht="24" customHeight="1">
      <c r="A265" s="33"/>
      <c r="B265" s="34"/>
      <c r="C265" s="199" t="s">
        <v>523</v>
      </c>
      <c r="D265" s="199" t="s">
        <v>185</v>
      </c>
      <c r="E265" s="200" t="s">
        <v>524</v>
      </c>
      <c r="F265" s="201" t="s">
        <v>525</v>
      </c>
      <c r="G265" s="202" t="s">
        <v>129</v>
      </c>
      <c r="H265" s="203">
        <v>8</v>
      </c>
      <c r="I265" s="204"/>
      <c r="J265" s="205">
        <f>ROUND(I265*H265,2)</f>
        <v>0</v>
      </c>
      <c r="K265" s="206"/>
      <c r="L265" s="38"/>
      <c r="M265" s="207" t="s">
        <v>1</v>
      </c>
      <c r="N265" s="208" t="s">
        <v>46</v>
      </c>
      <c r="O265" s="70"/>
      <c r="P265" s="209">
        <f>O265*H265</f>
        <v>0</v>
      </c>
      <c r="Q265" s="209">
        <v>0</v>
      </c>
      <c r="R265" s="209">
        <f>Q265*H265</f>
        <v>0</v>
      </c>
      <c r="S265" s="209">
        <v>0</v>
      </c>
      <c r="T265" s="210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211" t="s">
        <v>188</v>
      </c>
      <c r="AT265" s="211" t="s">
        <v>185</v>
      </c>
      <c r="AU265" s="211" t="s">
        <v>93</v>
      </c>
      <c r="AY265" s="16" t="s">
        <v>183</v>
      </c>
      <c r="BE265" s="212">
        <f>IF(N265="základní",J265,0)</f>
        <v>0</v>
      </c>
      <c r="BF265" s="212">
        <f>IF(N265="snížená",J265,0)</f>
        <v>0</v>
      </c>
      <c r="BG265" s="212">
        <f>IF(N265="zákl. přenesená",J265,0)</f>
        <v>0</v>
      </c>
      <c r="BH265" s="212">
        <f>IF(N265="sníž. přenesená",J265,0)</f>
        <v>0</v>
      </c>
      <c r="BI265" s="212">
        <f>IF(N265="nulová",J265,0)</f>
        <v>0</v>
      </c>
      <c r="BJ265" s="16" t="s">
        <v>86</v>
      </c>
      <c r="BK265" s="212">
        <f>ROUND(I265*H265,2)</f>
        <v>0</v>
      </c>
      <c r="BL265" s="16" t="s">
        <v>188</v>
      </c>
      <c r="BM265" s="211" t="s">
        <v>526</v>
      </c>
    </row>
    <row r="266" spans="1:65" s="13" customFormat="1">
      <c r="B266" s="213"/>
      <c r="C266" s="214"/>
      <c r="D266" s="215" t="s">
        <v>193</v>
      </c>
      <c r="E266" s="216" t="s">
        <v>1</v>
      </c>
      <c r="F266" s="217" t="s">
        <v>127</v>
      </c>
      <c r="G266" s="214"/>
      <c r="H266" s="218">
        <v>8</v>
      </c>
      <c r="I266" s="219"/>
      <c r="J266" s="214"/>
      <c r="K266" s="214"/>
      <c r="L266" s="220"/>
      <c r="M266" s="221"/>
      <c r="N266" s="222"/>
      <c r="O266" s="222"/>
      <c r="P266" s="222"/>
      <c r="Q266" s="222"/>
      <c r="R266" s="222"/>
      <c r="S266" s="222"/>
      <c r="T266" s="223"/>
      <c r="AT266" s="224" t="s">
        <v>193</v>
      </c>
      <c r="AU266" s="224" t="s">
        <v>93</v>
      </c>
      <c r="AV266" s="13" t="s">
        <v>93</v>
      </c>
      <c r="AW266" s="13" t="s">
        <v>37</v>
      </c>
      <c r="AX266" s="13" t="s">
        <v>86</v>
      </c>
      <c r="AY266" s="224" t="s">
        <v>183</v>
      </c>
    </row>
    <row r="267" spans="1:65" s="12" customFormat="1" ht="22.9" customHeight="1">
      <c r="B267" s="183"/>
      <c r="C267" s="184"/>
      <c r="D267" s="185" t="s">
        <v>80</v>
      </c>
      <c r="E267" s="197" t="s">
        <v>218</v>
      </c>
      <c r="F267" s="197" t="s">
        <v>527</v>
      </c>
      <c r="G267" s="184"/>
      <c r="H267" s="184"/>
      <c r="I267" s="187"/>
      <c r="J267" s="198">
        <f>BK267</f>
        <v>0</v>
      </c>
      <c r="K267" s="184"/>
      <c r="L267" s="189"/>
      <c r="M267" s="190"/>
      <c r="N267" s="191"/>
      <c r="O267" s="191"/>
      <c r="P267" s="192">
        <f>SUM(P268:P282)</f>
        <v>0</v>
      </c>
      <c r="Q267" s="191"/>
      <c r="R267" s="192">
        <f>SUM(R268:R282)</f>
        <v>13.308512439999999</v>
      </c>
      <c r="S267" s="191"/>
      <c r="T267" s="193">
        <f>SUM(T268:T282)</f>
        <v>0</v>
      </c>
      <c r="AR267" s="194" t="s">
        <v>86</v>
      </c>
      <c r="AT267" s="195" t="s">
        <v>80</v>
      </c>
      <c r="AU267" s="195" t="s">
        <v>86</v>
      </c>
      <c r="AY267" s="194" t="s">
        <v>183</v>
      </c>
      <c r="BK267" s="196">
        <f>SUM(BK268:BK282)</f>
        <v>0</v>
      </c>
    </row>
    <row r="268" spans="1:65" s="2" customFormat="1" ht="24" customHeight="1">
      <c r="A268" s="33"/>
      <c r="B268" s="34"/>
      <c r="C268" s="199" t="s">
        <v>528</v>
      </c>
      <c r="D268" s="199" t="s">
        <v>185</v>
      </c>
      <c r="E268" s="200" t="s">
        <v>529</v>
      </c>
      <c r="F268" s="201" t="s">
        <v>530</v>
      </c>
      <c r="G268" s="202" t="s">
        <v>96</v>
      </c>
      <c r="H268" s="203">
        <v>2.198</v>
      </c>
      <c r="I268" s="204"/>
      <c r="J268" s="205">
        <f>ROUND(I268*H268,2)</f>
        <v>0</v>
      </c>
      <c r="K268" s="206"/>
      <c r="L268" s="38"/>
      <c r="M268" s="207" t="s">
        <v>1</v>
      </c>
      <c r="N268" s="208" t="s">
        <v>46</v>
      </c>
      <c r="O268" s="70"/>
      <c r="P268" s="209">
        <f>O268*H268</f>
        <v>0</v>
      </c>
      <c r="Q268" s="209">
        <v>8.9779999999999999E-2</v>
      </c>
      <c r="R268" s="209">
        <f>Q268*H268</f>
        <v>0.19733644</v>
      </c>
      <c r="S268" s="209">
        <v>0</v>
      </c>
      <c r="T268" s="210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211" t="s">
        <v>188</v>
      </c>
      <c r="AT268" s="211" t="s">
        <v>185</v>
      </c>
      <c r="AU268" s="211" t="s">
        <v>93</v>
      </c>
      <c r="AY268" s="16" t="s">
        <v>183</v>
      </c>
      <c r="BE268" s="212">
        <f>IF(N268="základní",J268,0)</f>
        <v>0</v>
      </c>
      <c r="BF268" s="212">
        <f>IF(N268="snížená",J268,0)</f>
        <v>0</v>
      </c>
      <c r="BG268" s="212">
        <f>IF(N268="zákl. přenesená",J268,0)</f>
        <v>0</v>
      </c>
      <c r="BH268" s="212">
        <f>IF(N268="sníž. přenesená",J268,0)</f>
        <v>0</v>
      </c>
      <c r="BI268" s="212">
        <f>IF(N268="nulová",J268,0)</f>
        <v>0</v>
      </c>
      <c r="BJ268" s="16" t="s">
        <v>86</v>
      </c>
      <c r="BK268" s="212">
        <f>ROUND(I268*H268,2)</f>
        <v>0</v>
      </c>
      <c r="BL268" s="16" t="s">
        <v>188</v>
      </c>
      <c r="BM268" s="211" t="s">
        <v>531</v>
      </c>
    </row>
    <row r="269" spans="1:65" s="13" customFormat="1">
      <c r="B269" s="213"/>
      <c r="C269" s="214"/>
      <c r="D269" s="215" t="s">
        <v>193</v>
      </c>
      <c r="E269" s="216" t="s">
        <v>1</v>
      </c>
      <c r="F269" s="217" t="s">
        <v>532</v>
      </c>
      <c r="G269" s="214"/>
      <c r="H269" s="218">
        <v>2.198</v>
      </c>
      <c r="I269" s="219"/>
      <c r="J269" s="214"/>
      <c r="K269" s="214"/>
      <c r="L269" s="220"/>
      <c r="M269" s="221"/>
      <c r="N269" s="222"/>
      <c r="O269" s="222"/>
      <c r="P269" s="222"/>
      <c r="Q269" s="222"/>
      <c r="R269" s="222"/>
      <c r="S269" s="222"/>
      <c r="T269" s="223"/>
      <c r="AT269" s="224" t="s">
        <v>193</v>
      </c>
      <c r="AU269" s="224" t="s">
        <v>93</v>
      </c>
      <c r="AV269" s="13" t="s">
        <v>93</v>
      </c>
      <c r="AW269" s="13" t="s">
        <v>37</v>
      </c>
      <c r="AX269" s="13" t="s">
        <v>86</v>
      </c>
      <c r="AY269" s="224" t="s">
        <v>183</v>
      </c>
    </row>
    <row r="270" spans="1:65" s="2" customFormat="1" ht="16.5" customHeight="1">
      <c r="A270" s="33"/>
      <c r="B270" s="34"/>
      <c r="C270" s="236" t="s">
        <v>533</v>
      </c>
      <c r="D270" s="236" t="s">
        <v>307</v>
      </c>
      <c r="E270" s="237" t="s">
        <v>534</v>
      </c>
      <c r="F270" s="238" t="s">
        <v>535</v>
      </c>
      <c r="G270" s="239" t="s">
        <v>90</v>
      </c>
      <c r="H270" s="240">
        <v>4.8000000000000001E-2</v>
      </c>
      <c r="I270" s="241"/>
      <c r="J270" s="242">
        <f>ROUND(I270*H270,2)</f>
        <v>0</v>
      </c>
      <c r="K270" s="243"/>
      <c r="L270" s="244"/>
      <c r="M270" s="245" t="s">
        <v>1</v>
      </c>
      <c r="N270" s="246" t="s">
        <v>46</v>
      </c>
      <c r="O270" s="70"/>
      <c r="P270" s="209">
        <f>O270*H270</f>
        <v>0</v>
      </c>
      <c r="Q270" s="209">
        <v>0.222</v>
      </c>
      <c r="R270" s="209">
        <f>Q270*H270</f>
        <v>1.0656000000000001E-2</v>
      </c>
      <c r="S270" s="209">
        <v>0</v>
      </c>
      <c r="T270" s="210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211" t="s">
        <v>130</v>
      </c>
      <c r="AT270" s="211" t="s">
        <v>307</v>
      </c>
      <c r="AU270" s="211" t="s">
        <v>93</v>
      </c>
      <c r="AY270" s="16" t="s">
        <v>183</v>
      </c>
      <c r="BE270" s="212">
        <f>IF(N270="základní",J270,0)</f>
        <v>0</v>
      </c>
      <c r="BF270" s="212">
        <f>IF(N270="snížená",J270,0)</f>
        <v>0</v>
      </c>
      <c r="BG270" s="212">
        <f>IF(N270="zákl. přenesená",J270,0)</f>
        <v>0</v>
      </c>
      <c r="BH270" s="212">
        <f>IF(N270="sníž. přenesená",J270,0)</f>
        <v>0</v>
      </c>
      <c r="BI270" s="212">
        <f>IF(N270="nulová",J270,0)</f>
        <v>0</v>
      </c>
      <c r="BJ270" s="16" t="s">
        <v>86</v>
      </c>
      <c r="BK270" s="212">
        <f>ROUND(I270*H270,2)</f>
        <v>0</v>
      </c>
      <c r="BL270" s="16" t="s">
        <v>188</v>
      </c>
      <c r="BM270" s="211" t="s">
        <v>536</v>
      </c>
    </row>
    <row r="271" spans="1:65" s="13" customFormat="1">
      <c r="B271" s="213"/>
      <c r="C271" s="214"/>
      <c r="D271" s="215" t="s">
        <v>193</v>
      </c>
      <c r="E271" s="216" t="s">
        <v>1</v>
      </c>
      <c r="F271" s="217" t="s">
        <v>537</v>
      </c>
      <c r="G271" s="214"/>
      <c r="H271" s="218">
        <v>4.8000000000000001E-2</v>
      </c>
      <c r="I271" s="219"/>
      <c r="J271" s="214"/>
      <c r="K271" s="214"/>
      <c r="L271" s="220"/>
      <c r="M271" s="221"/>
      <c r="N271" s="222"/>
      <c r="O271" s="222"/>
      <c r="P271" s="222"/>
      <c r="Q271" s="222"/>
      <c r="R271" s="222"/>
      <c r="S271" s="222"/>
      <c r="T271" s="223"/>
      <c r="AT271" s="224" t="s">
        <v>193</v>
      </c>
      <c r="AU271" s="224" t="s">
        <v>93</v>
      </c>
      <c r="AV271" s="13" t="s">
        <v>93</v>
      </c>
      <c r="AW271" s="13" t="s">
        <v>37</v>
      </c>
      <c r="AX271" s="13" t="s">
        <v>86</v>
      </c>
      <c r="AY271" s="224" t="s">
        <v>183</v>
      </c>
    </row>
    <row r="272" spans="1:65" s="2" customFormat="1" ht="24" customHeight="1">
      <c r="A272" s="33"/>
      <c r="B272" s="34"/>
      <c r="C272" s="199" t="s">
        <v>538</v>
      </c>
      <c r="D272" s="199" t="s">
        <v>185</v>
      </c>
      <c r="E272" s="200" t="s">
        <v>539</v>
      </c>
      <c r="F272" s="201" t="s">
        <v>540</v>
      </c>
      <c r="G272" s="202" t="s">
        <v>96</v>
      </c>
      <c r="H272" s="203">
        <v>71</v>
      </c>
      <c r="I272" s="204"/>
      <c r="J272" s="205">
        <f>ROUND(I272*H272,2)</f>
        <v>0</v>
      </c>
      <c r="K272" s="206"/>
      <c r="L272" s="38"/>
      <c r="M272" s="207" t="s">
        <v>1</v>
      </c>
      <c r="N272" s="208" t="s">
        <v>46</v>
      </c>
      <c r="O272" s="70"/>
      <c r="P272" s="209">
        <f>O272*H272</f>
        <v>0</v>
      </c>
      <c r="Q272" s="209">
        <v>0.1295</v>
      </c>
      <c r="R272" s="209">
        <f>Q272*H272</f>
        <v>9.1944999999999997</v>
      </c>
      <c r="S272" s="209">
        <v>0</v>
      </c>
      <c r="T272" s="210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211" t="s">
        <v>188</v>
      </c>
      <c r="AT272" s="211" t="s">
        <v>185</v>
      </c>
      <c r="AU272" s="211" t="s">
        <v>93</v>
      </c>
      <c r="AY272" s="16" t="s">
        <v>183</v>
      </c>
      <c r="BE272" s="212">
        <f>IF(N272="základní",J272,0)</f>
        <v>0</v>
      </c>
      <c r="BF272" s="212">
        <f>IF(N272="snížená",J272,0)</f>
        <v>0</v>
      </c>
      <c r="BG272" s="212">
        <f>IF(N272="zákl. přenesená",J272,0)</f>
        <v>0</v>
      </c>
      <c r="BH272" s="212">
        <f>IF(N272="sníž. přenesená",J272,0)</f>
        <v>0</v>
      </c>
      <c r="BI272" s="212">
        <f>IF(N272="nulová",J272,0)</f>
        <v>0</v>
      </c>
      <c r="BJ272" s="16" t="s">
        <v>86</v>
      </c>
      <c r="BK272" s="212">
        <f>ROUND(I272*H272,2)</f>
        <v>0</v>
      </c>
      <c r="BL272" s="16" t="s">
        <v>188</v>
      </c>
      <c r="BM272" s="211" t="s">
        <v>541</v>
      </c>
    </row>
    <row r="273" spans="1:65" s="13" customFormat="1">
      <c r="B273" s="213"/>
      <c r="C273" s="214"/>
      <c r="D273" s="215" t="s">
        <v>193</v>
      </c>
      <c r="E273" s="216" t="s">
        <v>1</v>
      </c>
      <c r="F273" s="217" t="s">
        <v>140</v>
      </c>
      <c r="G273" s="214"/>
      <c r="H273" s="218">
        <v>71</v>
      </c>
      <c r="I273" s="219"/>
      <c r="J273" s="214"/>
      <c r="K273" s="214"/>
      <c r="L273" s="220"/>
      <c r="M273" s="221"/>
      <c r="N273" s="222"/>
      <c r="O273" s="222"/>
      <c r="P273" s="222"/>
      <c r="Q273" s="222"/>
      <c r="R273" s="222"/>
      <c r="S273" s="222"/>
      <c r="T273" s="223"/>
      <c r="AT273" s="224" t="s">
        <v>193</v>
      </c>
      <c r="AU273" s="224" t="s">
        <v>93</v>
      </c>
      <c r="AV273" s="13" t="s">
        <v>93</v>
      </c>
      <c r="AW273" s="13" t="s">
        <v>37</v>
      </c>
      <c r="AX273" s="13" t="s">
        <v>86</v>
      </c>
      <c r="AY273" s="224" t="s">
        <v>183</v>
      </c>
    </row>
    <row r="274" spans="1:65" s="2" customFormat="1" ht="16.5" customHeight="1">
      <c r="A274" s="33"/>
      <c r="B274" s="34"/>
      <c r="C274" s="236" t="s">
        <v>542</v>
      </c>
      <c r="D274" s="236" t="s">
        <v>307</v>
      </c>
      <c r="E274" s="237" t="s">
        <v>543</v>
      </c>
      <c r="F274" s="238" t="s">
        <v>544</v>
      </c>
      <c r="G274" s="239" t="s">
        <v>96</v>
      </c>
      <c r="H274" s="240">
        <v>71</v>
      </c>
      <c r="I274" s="241"/>
      <c r="J274" s="242">
        <f>ROUND(I274*H274,2)</f>
        <v>0</v>
      </c>
      <c r="K274" s="243"/>
      <c r="L274" s="244"/>
      <c r="M274" s="245" t="s">
        <v>1</v>
      </c>
      <c r="N274" s="246" t="s">
        <v>46</v>
      </c>
      <c r="O274" s="70"/>
      <c r="P274" s="209">
        <f>O274*H274</f>
        <v>0</v>
      </c>
      <c r="Q274" s="209">
        <v>5.5E-2</v>
      </c>
      <c r="R274" s="209">
        <f>Q274*H274</f>
        <v>3.9049999999999998</v>
      </c>
      <c r="S274" s="209">
        <v>0</v>
      </c>
      <c r="T274" s="210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211" t="s">
        <v>130</v>
      </c>
      <c r="AT274" s="211" t="s">
        <v>307</v>
      </c>
      <c r="AU274" s="211" t="s">
        <v>93</v>
      </c>
      <c r="AY274" s="16" t="s">
        <v>183</v>
      </c>
      <c r="BE274" s="212">
        <f>IF(N274="základní",J274,0)</f>
        <v>0</v>
      </c>
      <c r="BF274" s="212">
        <f>IF(N274="snížená",J274,0)</f>
        <v>0</v>
      </c>
      <c r="BG274" s="212">
        <f>IF(N274="zákl. přenesená",J274,0)</f>
        <v>0</v>
      </c>
      <c r="BH274" s="212">
        <f>IF(N274="sníž. přenesená",J274,0)</f>
        <v>0</v>
      </c>
      <c r="BI274" s="212">
        <f>IF(N274="nulová",J274,0)</f>
        <v>0</v>
      </c>
      <c r="BJ274" s="16" t="s">
        <v>86</v>
      </c>
      <c r="BK274" s="212">
        <f>ROUND(I274*H274,2)</f>
        <v>0</v>
      </c>
      <c r="BL274" s="16" t="s">
        <v>188</v>
      </c>
      <c r="BM274" s="211" t="s">
        <v>545</v>
      </c>
    </row>
    <row r="275" spans="1:65" s="2" customFormat="1" ht="16.5" customHeight="1">
      <c r="A275" s="33"/>
      <c r="B275" s="34"/>
      <c r="C275" s="199" t="s">
        <v>546</v>
      </c>
      <c r="D275" s="199" t="s">
        <v>185</v>
      </c>
      <c r="E275" s="200" t="s">
        <v>547</v>
      </c>
      <c r="F275" s="201" t="s">
        <v>548</v>
      </c>
      <c r="G275" s="202" t="s">
        <v>96</v>
      </c>
      <c r="H275" s="203">
        <v>34</v>
      </c>
      <c r="I275" s="204"/>
      <c r="J275" s="205">
        <f>ROUND(I275*H275,2)</f>
        <v>0</v>
      </c>
      <c r="K275" s="206"/>
      <c r="L275" s="38"/>
      <c r="M275" s="207" t="s">
        <v>1</v>
      </c>
      <c r="N275" s="208" t="s">
        <v>46</v>
      </c>
      <c r="O275" s="70"/>
      <c r="P275" s="209">
        <f>O275*H275</f>
        <v>0</v>
      </c>
      <c r="Q275" s="209">
        <v>0</v>
      </c>
      <c r="R275" s="209">
        <f>Q275*H275</f>
        <v>0</v>
      </c>
      <c r="S275" s="209">
        <v>0</v>
      </c>
      <c r="T275" s="210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211" t="s">
        <v>188</v>
      </c>
      <c r="AT275" s="211" t="s">
        <v>185</v>
      </c>
      <c r="AU275" s="211" t="s">
        <v>93</v>
      </c>
      <c r="AY275" s="16" t="s">
        <v>183</v>
      </c>
      <c r="BE275" s="212">
        <f>IF(N275="základní",J275,0)</f>
        <v>0</v>
      </c>
      <c r="BF275" s="212">
        <f>IF(N275="snížená",J275,0)</f>
        <v>0</v>
      </c>
      <c r="BG275" s="212">
        <f>IF(N275="zákl. přenesená",J275,0)</f>
        <v>0</v>
      </c>
      <c r="BH275" s="212">
        <f>IF(N275="sníž. přenesená",J275,0)</f>
        <v>0</v>
      </c>
      <c r="BI275" s="212">
        <f>IF(N275="nulová",J275,0)</f>
        <v>0</v>
      </c>
      <c r="BJ275" s="16" t="s">
        <v>86</v>
      </c>
      <c r="BK275" s="212">
        <f>ROUND(I275*H275,2)</f>
        <v>0</v>
      </c>
      <c r="BL275" s="16" t="s">
        <v>188</v>
      </c>
      <c r="BM275" s="211" t="s">
        <v>549</v>
      </c>
    </row>
    <row r="276" spans="1:65" s="13" customFormat="1">
      <c r="B276" s="213"/>
      <c r="C276" s="214"/>
      <c r="D276" s="215" t="s">
        <v>193</v>
      </c>
      <c r="E276" s="216" t="s">
        <v>1</v>
      </c>
      <c r="F276" s="217" t="s">
        <v>328</v>
      </c>
      <c r="G276" s="214"/>
      <c r="H276" s="218">
        <v>34</v>
      </c>
      <c r="I276" s="219"/>
      <c r="J276" s="214"/>
      <c r="K276" s="214"/>
      <c r="L276" s="220"/>
      <c r="M276" s="221"/>
      <c r="N276" s="222"/>
      <c r="O276" s="222"/>
      <c r="P276" s="222"/>
      <c r="Q276" s="222"/>
      <c r="R276" s="222"/>
      <c r="S276" s="222"/>
      <c r="T276" s="223"/>
      <c r="AT276" s="224" t="s">
        <v>193</v>
      </c>
      <c r="AU276" s="224" t="s">
        <v>93</v>
      </c>
      <c r="AV276" s="13" t="s">
        <v>93</v>
      </c>
      <c r="AW276" s="13" t="s">
        <v>37</v>
      </c>
      <c r="AX276" s="13" t="s">
        <v>86</v>
      </c>
      <c r="AY276" s="224" t="s">
        <v>183</v>
      </c>
    </row>
    <row r="277" spans="1:65" s="2" customFormat="1" ht="16.5" customHeight="1">
      <c r="A277" s="33"/>
      <c r="B277" s="34"/>
      <c r="C277" s="199" t="s">
        <v>550</v>
      </c>
      <c r="D277" s="199" t="s">
        <v>185</v>
      </c>
      <c r="E277" s="200" t="s">
        <v>551</v>
      </c>
      <c r="F277" s="201" t="s">
        <v>552</v>
      </c>
      <c r="G277" s="202" t="s">
        <v>96</v>
      </c>
      <c r="H277" s="203">
        <v>34</v>
      </c>
      <c r="I277" s="204"/>
      <c r="J277" s="205">
        <f>ROUND(I277*H277,2)</f>
        <v>0</v>
      </c>
      <c r="K277" s="206"/>
      <c r="L277" s="38"/>
      <c r="M277" s="207" t="s">
        <v>1</v>
      </c>
      <c r="N277" s="208" t="s">
        <v>46</v>
      </c>
      <c r="O277" s="70"/>
      <c r="P277" s="209">
        <f>O277*H277</f>
        <v>0</v>
      </c>
      <c r="Q277" s="209">
        <v>3.0000000000000001E-5</v>
      </c>
      <c r="R277" s="209">
        <f>Q277*H277</f>
        <v>1.0200000000000001E-3</v>
      </c>
      <c r="S277" s="209">
        <v>0</v>
      </c>
      <c r="T277" s="210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211" t="s">
        <v>188</v>
      </c>
      <c r="AT277" s="211" t="s">
        <v>185</v>
      </c>
      <c r="AU277" s="211" t="s">
        <v>93</v>
      </c>
      <c r="AY277" s="16" t="s">
        <v>183</v>
      </c>
      <c r="BE277" s="212">
        <f>IF(N277="základní",J277,0)</f>
        <v>0</v>
      </c>
      <c r="BF277" s="212">
        <f>IF(N277="snížená",J277,0)</f>
        <v>0</v>
      </c>
      <c r="BG277" s="212">
        <f>IF(N277="zákl. přenesená",J277,0)</f>
        <v>0</v>
      </c>
      <c r="BH277" s="212">
        <f>IF(N277="sníž. přenesená",J277,0)</f>
        <v>0</v>
      </c>
      <c r="BI277" s="212">
        <f>IF(N277="nulová",J277,0)</f>
        <v>0</v>
      </c>
      <c r="BJ277" s="16" t="s">
        <v>86</v>
      </c>
      <c r="BK277" s="212">
        <f>ROUND(I277*H277,2)</f>
        <v>0</v>
      </c>
      <c r="BL277" s="16" t="s">
        <v>188</v>
      </c>
      <c r="BM277" s="211" t="s">
        <v>553</v>
      </c>
    </row>
    <row r="278" spans="1:65" s="13" customFormat="1">
      <c r="B278" s="213"/>
      <c r="C278" s="214"/>
      <c r="D278" s="215" t="s">
        <v>193</v>
      </c>
      <c r="E278" s="216" t="s">
        <v>1</v>
      </c>
      <c r="F278" s="217" t="s">
        <v>328</v>
      </c>
      <c r="G278" s="214"/>
      <c r="H278" s="218">
        <v>34</v>
      </c>
      <c r="I278" s="219"/>
      <c r="J278" s="214"/>
      <c r="K278" s="214"/>
      <c r="L278" s="220"/>
      <c r="M278" s="221"/>
      <c r="N278" s="222"/>
      <c r="O278" s="222"/>
      <c r="P278" s="222"/>
      <c r="Q278" s="222"/>
      <c r="R278" s="222"/>
      <c r="S278" s="222"/>
      <c r="T278" s="223"/>
      <c r="AT278" s="224" t="s">
        <v>193</v>
      </c>
      <c r="AU278" s="224" t="s">
        <v>93</v>
      </c>
      <c r="AV278" s="13" t="s">
        <v>93</v>
      </c>
      <c r="AW278" s="13" t="s">
        <v>37</v>
      </c>
      <c r="AX278" s="13" t="s">
        <v>86</v>
      </c>
      <c r="AY278" s="224" t="s">
        <v>183</v>
      </c>
    </row>
    <row r="279" spans="1:65" s="2" customFormat="1" ht="24" customHeight="1">
      <c r="A279" s="33"/>
      <c r="B279" s="34"/>
      <c r="C279" s="199" t="s">
        <v>554</v>
      </c>
      <c r="D279" s="199" t="s">
        <v>185</v>
      </c>
      <c r="E279" s="200" t="s">
        <v>555</v>
      </c>
      <c r="F279" s="201" t="s">
        <v>556</v>
      </c>
      <c r="G279" s="202" t="s">
        <v>90</v>
      </c>
      <c r="H279" s="203">
        <v>77.599999999999994</v>
      </c>
      <c r="I279" s="204"/>
      <c r="J279" s="205">
        <f>ROUND(I279*H279,2)</f>
        <v>0</v>
      </c>
      <c r="K279" s="206"/>
      <c r="L279" s="38"/>
      <c r="M279" s="207" t="s">
        <v>1</v>
      </c>
      <c r="N279" s="208" t="s">
        <v>46</v>
      </c>
      <c r="O279" s="70"/>
      <c r="P279" s="209">
        <f>O279*H279</f>
        <v>0</v>
      </c>
      <c r="Q279" s="209">
        <v>0</v>
      </c>
      <c r="R279" s="209">
        <f>Q279*H279</f>
        <v>0</v>
      </c>
      <c r="S279" s="209">
        <v>0</v>
      </c>
      <c r="T279" s="210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211" t="s">
        <v>188</v>
      </c>
      <c r="AT279" s="211" t="s">
        <v>185</v>
      </c>
      <c r="AU279" s="211" t="s">
        <v>93</v>
      </c>
      <c r="AY279" s="16" t="s">
        <v>183</v>
      </c>
      <c r="BE279" s="212">
        <f>IF(N279="základní",J279,0)</f>
        <v>0</v>
      </c>
      <c r="BF279" s="212">
        <f>IF(N279="snížená",J279,0)</f>
        <v>0</v>
      </c>
      <c r="BG279" s="212">
        <f>IF(N279="zákl. přenesená",J279,0)</f>
        <v>0</v>
      </c>
      <c r="BH279" s="212">
        <f>IF(N279="sníž. přenesená",J279,0)</f>
        <v>0</v>
      </c>
      <c r="BI279" s="212">
        <f>IF(N279="nulová",J279,0)</f>
        <v>0</v>
      </c>
      <c r="BJ279" s="16" t="s">
        <v>86</v>
      </c>
      <c r="BK279" s="212">
        <f>ROUND(I279*H279,2)</f>
        <v>0</v>
      </c>
      <c r="BL279" s="16" t="s">
        <v>188</v>
      </c>
      <c r="BM279" s="211" t="s">
        <v>557</v>
      </c>
    </row>
    <row r="280" spans="1:65" s="13" customFormat="1">
      <c r="B280" s="213"/>
      <c r="C280" s="214"/>
      <c r="D280" s="215" t="s">
        <v>193</v>
      </c>
      <c r="E280" s="216" t="s">
        <v>1</v>
      </c>
      <c r="F280" s="217" t="s">
        <v>88</v>
      </c>
      <c r="G280" s="214"/>
      <c r="H280" s="218">
        <v>77.599999999999994</v>
      </c>
      <c r="I280" s="219"/>
      <c r="J280" s="214"/>
      <c r="K280" s="214"/>
      <c r="L280" s="220"/>
      <c r="M280" s="221"/>
      <c r="N280" s="222"/>
      <c r="O280" s="222"/>
      <c r="P280" s="222"/>
      <c r="Q280" s="222"/>
      <c r="R280" s="222"/>
      <c r="S280" s="222"/>
      <c r="T280" s="223"/>
      <c r="AT280" s="224" t="s">
        <v>193</v>
      </c>
      <c r="AU280" s="224" t="s">
        <v>93</v>
      </c>
      <c r="AV280" s="13" t="s">
        <v>93</v>
      </c>
      <c r="AW280" s="13" t="s">
        <v>37</v>
      </c>
      <c r="AX280" s="13" t="s">
        <v>86</v>
      </c>
      <c r="AY280" s="224" t="s">
        <v>183</v>
      </c>
    </row>
    <row r="281" spans="1:65" s="2" customFormat="1" ht="16.5" customHeight="1">
      <c r="A281" s="33"/>
      <c r="B281" s="34"/>
      <c r="C281" s="199" t="s">
        <v>558</v>
      </c>
      <c r="D281" s="199" t="s">
        <v>185</v>
      </c>
      <c r="E281" s="200" t="s">
        <v>559</v>
      </c>
      <c r="F281" s="201" t="s">
        <v>560</v>
      </c>
      <c r="G281" s="202" t="s">
        <v>129</v>
      </c>
      <c r="H281" s="203">
        <v>8</v>
      </c>
      <c r="I281" s="204"/>
      <c r="J281" s="205">
        <f>ROUND(I281*H281,2)</f>
        <v>0</v>
      </c>
      <c r="K281" s="206"/>
      <c r="L281" s="38"/>
      <c r="M281" s="207" t="s">
        <v>1</v>
      </c>
      <c r="N281" s="208" t="s">
        <v>46</v>
      </c>
      <c r="O281" s="70"/>
      <c r="P281" s="209">
        <f>O281*H281</f>
        <v>0</v>
      </c>
      <c r="Q281" s="209">
        <v>0</v>
      </c>
      <c r="R281" s="209">
        <f>Q281*H281</f>
        <v>0</v>
      </c>
      <c r="S281" s="209">
        <v>0</v>
      </c>
      <c r="T281" s="210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211" t="s">
        <v>188</v>
      </c>
      <c r="AT281" s="211" t="s">
        <v>185</v>
      </c>
      <c r="AU281" s="211" t="s">
        <v>93</v>
      </c>
      <c r="AY281" s="16" t="s">
        <v>183</v>
      </c>
      <c r="BE281" s="212">
        <f>IF(N281="základní",J281,0)</f>
        <v>0</v>
      </c>
      <c r="BF281" s="212">
        <f>IF(N281="snížená",J281,0)</f>
        <v>0</v>
      </c>
      <c r="BG281" s="212">
        <f>IF(N281="zákl. přenesená",J281,0)</f>
        <v>0</v>
      </c>
      <c r="BH281" s="212">
        <f>IF(N281="sníž. přenesená",J281,0)</f>
        <v>0</v>
      </c>
      <c r="BI281" s="212">
        <f>IF(N281="nulová",J281,0)</f>
        <v>0</v>
      </c>
      <c r="BJ281" s="16" t="s">
        <v>86</v>
      </c>
      <c r="BK281" s="212">
        <f>ROUND(I281*H281,2)</f>
        <v>0</v>
      </c>
      <c r="BL281" s="16" t="s">
        <v>188</v>
      </c>
      <c r="BM281" s="211" t="s">
        <v>561</v>
      </c>
    </row>
    <row r="282" spans="1:65" s="2" customFormat="1" ht="16.5" customHeight="1">
      <c r="A282" s="33"/>
      <c r="B282" s="34"/>
      <c r="C282" s="199" t="s">
        <v>562</v>
      </c>
      <c r="D282" s="199" t="s">
        <v>185</v>
      </c>
      <c r="E282" s="200" t="s">
        <v>563</v>
      </c>
      <c r="F282" s="201" t="s">
        <v>564</v>
      </c>
      <c r="G282" s="202" t="s">
        <v>129</v>
      </c>
      <c r="H282" s="203">
        <v>8</v>
      </c>
      <c r="I282" s="204"/>
      <c r="J282" s="205">
        <f>ROUND(I282*H282,2)</f>
        <v>0</v>
      </c>
      <c r="K282" s="206"/>
      <c r="L282" s="38"/>
      <c r="M282" s="207" t="s">
        <v>1</v>
      </c>
      <c r="N282" s="208" t="s">
        <v>46</v>
      </c>
      <c r="O282" s="70"/>
      <c r="P282" s="209">
        <f>O282*H282</f>
        <v>0</v>
      </c>
      <c r="Q282" s="209">
        <v>0</v>
      </c>
      <c r="R282" s="209">
        <f>Q282*H282</f>
        <v>0</v>
      </c>
      <c r="S282" s="209">
        <v>0</v>
      </c>
      <c r="T282" s="210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211" t="s">
        <v>188</v>
      </c>
      <c r="AT282" s="211" t="s">
        <v>185</v>
      </c>
      <c r="AU282" s="211" t="s">
        <v>93</v>
      </c>
      <c r="AY282" s="16" t="s">
        <v>183</v>
      </c>
      <c r="BE282" s="212">
        <f>IF(N282="základní",J282,0)</f>
        <v>0</v>
      </c>
      <c r="BF282" s="212">
        <f>IF(N282="snížená",J282,0)</f>
        <v>0</v>
      </c>
      <c r="BG282" s="212">
        <f>IF(N282="zákl. přenesená",J282,0)</f>
        <v>0</v>
      </c>
      <c r="BH282" s="212">
        <f>IF(N282="sníž. přenesená",J282,0)</f>
        <v>0</v>
      </c>
      <c r="BI282" s="212">
        <f>IF(N282="nulová",J282,0)</f>
        <v>0</v>
      </c>
      <c r="BJ282" s="16" t="s">
        <v>86</v>
      </c>
      <c r="BK282" s="212">
        <f>ROUND(I282*H282,2)</f>
        <v>0</v>
      </c>
      <c r="BL282" s="16" t="s">
        <v>188</v>
      </c>
      <c r="BM282" s="211" t="s">
        <v>565</v>
      </c>
    </row>
    <row r="283" spans="1:65" s="12" customFormat="1" ht="22.9" customHeight="1">
      <c r="B283" s="183"/>
      <c r="C283" s="184"/>
      <c r="D283" s="185" t="s">
        <v>80</v>
      </c>
      <c r="E283" s="197" t="s">
        <v>566</v>
      </c>
      <c r="F283" s="197" t="s">
        <v>567</v>
      </c>
      <c r="G283" s="184"/>
      <c r="H283" s="184"/>
      <c r="I283" s="187"/>
      <c r="J283" s="198">
        <f>BK283</f>
        <v>0</v>
      </c>
      <c r="K283" s="184"/>
      <c r="L283" s="189"/>
      <c r="M283" s="190"/>
      <c r="N283" s="191"/>
      <c r="O283" s="191"/>
      <c r="P283" s="192">
        <f>SUM(P284:P287)</f>
        <v>0</v>
      </c>
      <c r="Q283" s="191"/>
      <c r="R283" s="192">
        <f>SUM(R284:R287)</f>
        <v>0</v>
      </c>
      <c r="S283" s="191"/>
      <c r="T283" s="193">
        <f>SUM(T284:T287)</f>
        <v>0</v>
      </c>
      <c r="AR283" s="194" t="s">
        <v>86</v>
      </c>
      <c r="AT283" s="195" t="s">
        <v>80</v>
      </c>
      <c r="AU283" s="195" t="s">
        <v>86</v>
      </c>
      <c r="AY283" s="194" t="s">
        <v>183</v>
      </c>
      <c r="BK283" s="196">
        <f>SUM(BK284:BK287)</f>
        <v>0</v>
      </c>
    </row>
    <row r="284" spans="1:65" s="2" customFormat="1" ht="16.5" customHeight="1">
      <c r="A284" s="33"/>
      <c r="B284" s="34"/>
      <c r="C284" s="199" t="s">
        <v>568</v>
      </c>
      <c r="D284" s="199" t="s">
        <v>185</v>
      </c>
      <c r="E284" s="200" t="s">
        <v>569</v>
      </c>
      <c r="F284" s="201" t="s">
        <v>570</v>
      </c>
      <c r="G284" s="202" t="s">
        <v>299</v>
      </c>
      <c r="H284" s="203">
        <v>77.373000000000005</v>
      </c>
      <c r="I284" s="204"/>
      <c r="J284" s="205">
        <f>ROUND(I284*H284,2)</f>
        <v>0</v>
      </c>
      <c r="K284" s="206"/>
      <c r="L284" s="38"/>
      <c r="M284" s="207" t="s">
        <v>1</v>
      </c>
      <c r="N284" s="208" t="s">
        <v>46</v>
      </c>
      <c r="O284" s="70"/>
      <c r="P284" s="209">
        <f>O284*H284</f>
        <v>0</v>
      </c>
      <c r="Q284" s="209">
        <v>0</v>
      </c>
      <c r="R284" s="209">
        <f>Q284*H284</f>
        <v>0</v>
      </c>
      <c r="S284" s="209">
        <v>0</v>
      </c>
      <c r="T284" s="210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211" t="s">
        <v>188</v>
      </c>
      <c r="AT284" s="211" t="s">
        <v>185</v>
      </c>
      <c r="AU284" s="211" t="s">
        <v>93</v>
      </c>
      <c r="AY284" s="16" t="s">
        <v>183</v>
      </c>
      <c r="BE284" s="212">
        <f>IF(N284="základní",J284,0)</f>
        <v>0</v>
      </c>
      <c r="BF284" s="212">
        <f>IF(N284="snížená",J284,0)</f>
        <v>0</v>
      </c>
      <c r="BG284" s="212">
        <f>IF(N284="zákl. přenesená",J284,0)</f>
        <v>0</v>
      </c>
      <c r="BH284" s="212">
        <f>IF(N284="sníž. přenesená",J284,0)</f>
        <v>0</v>
      </c>
      <c r="BI284" s="212">
        <f>IF(N284="nulová",J284,0)</f>
        <v>0</v>
      </c>
      <c r="BJ284" s="16" t="s">
        <v>86</v>
      </c>
      <c r="BK284" s="212">
        <f>ROUND(I284*H284,2)</f>
        <v>0</v>
      </c>
      <c r="BL284" s="16" t="s">
        <v>188</v>
      </c>
      <c r="BM284" s="211" t="s">
        <v>571</v>
      </c>
    </row>
    <row r="285" spans="1:65" s="2" customFormat="1" ht="24" customHeight="1">
      <c r="A285" s="33"/>
      <c r="B285" s="34"/>
      <c r="C285" s="199" t="s">
        <v>572</v>
      </c>
      <c r="D285" s="199" t="s">
        <v>185</v>
      </c>
      <c r="E285" s="200" t="s">
        <v>573</v>
      </c>
      <c r="F285" s="201" t="s">
        <v>574</v>
      </c>
      <c r="G285" s="202" t="s">
        <v>299</v>
      </c>
      <c r="H285" s="203">
        <v>928.476</v>
      </c>
      <c r="I285" s="204"/>
      <c r="J285" s="205">
        <f>ROUND(I285*H285,2)</f>
        <v>0</v>
      </c>
      <c r="K285" s="206"/>
      <c r="L285" s="38"/>
      <c r="M285" s="207" t="s">
        <v>1</v>
      </c>
      <c r="N285" s="208" t="s">
        <v>46</v>
      </c>
      <c r="O285" s="70"/>
      <c r="P285" s="209">
        <f>O285*H285</f>
        <v>0</v>
      </c>
      <c r="Q285" s="209">
        <v>0</v>
      </c>
      <c r="R285" s="209">
        <f>Q285*H285</f>
        <v>0</v>
      </c>
      <c r="S285" s="209">
        <v>0</v>
      </c>
      <c r="T285" s="210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211" t="s">
        <v>188</v>
      </c>
      <c r="AT285" s="211" t="s">
        <v>185</v>
      </c>
      <c r="AU285" s="211" t="s">
        <v>93</v>
      </c>
      <c r="AY285" s="16" t="s">
        <v>183</v>
      </c>
      <c r="BE285" s="212">
        <f>IF(N285="základní",J285,0)</f>
        <v>0</v>
      </c>
      <c r="BF285" s="212">
        <f>IF(N285="snížená",J285,0)</f>
        <v>0</v>
      </c>
      <c r="BG285" s="212">
        <f>IF(N285="zákl. přenesená",J285,0)</f>
        <v>0</v>
      </c>
      <c r="BH285" s="212">
        <f>IF(N285="sníž. přenesená",J285,0)</f>
        <v>0</v>
      </c>
      <c r="BI285" s="212">
        <f>IF(N285="nulová",J285,0)</f>
        <v>0</v>
      </c>
      <c r="BJ285" s="16" t="s">
        <v>86</v>
      </c>
      <c r="BK285" s="212">
        <f>ROUND(I285*H285,2)</f>
        <v>0</v>
      </c>
      <c r="BL285" s="16" t="s">
        <v>188</v>
      </c>
      <c r="BM285" s="211" t="s">
        <v>575</v>
      </c>
    </row>
    <row r="286" spans="1:65" s="13" customFormat="1">
      <c r="B286" s="213"/>
      <c r="C286" s="214"/>
      <c r="D286" s="215" t="s">
        <v>193</v>
      </c>
      <c r="E286" s="214"/>
      <c r="F286" s="217" t="s">
        <v>576</v>
      </c>
      <c r="G286" s="214"/>
      <c r="H286" s="218">
        <v>928.476</v>
      </c>
      <c r="I286" s="219"/>
      <c r="J286" s="214"/>
      <c r="K286" s="214"/>
      <c r="L286" s="220"/>
      <c r="M286" s="221"/>
      <c r="N286" s="222"/>
      <c r="O286" s="222"/>
      <c r="P286" s="222"/>
      <c r="Q286" s="222"/>
      <c r="R286" s="222"/>
      <c r="S286" s="222"/>
      <c r="T286" s="223"/>
      <c r="AT286" s="224" t="s">
        <v>193</v>
      </c>
      <c r="AU286" s="224" t="s">
        <v>93</v>
      </c>
      <c r="AV286" s="13" t="s">
        <v>93</v>
      </c>
      <c r="AW286" s="13" t="s">
        <v>4</v>
      </c>
      <c r="AX286" s="13" t="s">
        <v>86</v>
      </c>
      <c r="AY286" s="224" t="s">
        <v>183</v>
      </c>
    </row>
    <row r="287" spans="1:65" s="2" customFormat="1" ht="24" customHeight="1">
      <c r="A287" s="33"/>
      <c r="B287" s="34"/>
      <c r="C287" s="199" t="s">
        <v>577</v>
      </c>
      <c r="D287" s="199" t="s">
        <v>185</v>
      </c>
      <c r="E287" s="200" t="s">
        <v>578</v>
      </c>
      <c r="F287" s="201" t="s">
        <v>579</v>
      </c>
      <c r="G287" s="202" t="s">
        <v>299</v>
      </c>
      <c r="H287" s="203">
        <v>77.373000000000005</v>
      </c>
      <c r="I287" s="204"/>
      <c r="J287" s="205">
        <f>ROUND(I287*H287,2)</f>
        <v>0</v>
      </c>
      <c r="K287" s="206"/>
      <c r="L287" s="38"/>
      <c r="M287" s="207" t="s">
        <v>1</v>
      </c>
      <c r="N287" s="208" t="s">
        <v>46</v>
      </c>
      <c r="O287" s="70"/>
      <c r="P287" s="209">
        <f>O287*H287</f>
        <v>0</v>
      </c>
      <c r="Q287" s="209">
        <v>0</v>
      </c>
      <c r="R287" s="209">
        <f>Q287*H287</f>
        <v>0</v>
      </c>
      <c r="S287" s="209">
        <v>0</v>
      </c>
      <c r="T287" s="210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211" t="s">
        <v>188</v>
      </c>
      <c r="AT287" s="211" t="s">
        <v>185</v>
      </c>
      <c r="AU287" s="211" t="s">
        <v>93</v>
      </c>
      <c r="AY287" s="16" t="s">
        <v>183</v>
      </c>
      <c r="BE287" s="212">
        <f>IF(N287="základní",J287,0)</f>
        <v>0</v>
      </c>
      <c r="BF287" s="212">
        <f>IF(N287="snížená",J287,0)</f>
        <v>0</v>
      </c>
      <c r="BG287" s="212">
        <f>IF(N287="zákl. přenesená",J287,0)</f>
        <v>0</v>
      </c>
      <c r="BH287" s="212">
        <f>IF(N287="sníž. přenesená",J287,0)</f>
        <v>0</v>
      </c>
      <c r="BI287" s="212">
        <f>IF(N287="nulová",J287,0)</f>
        <v>0</v>
      </c>
      <c r="BJ287" s="16" t="s">
        <v>86</v>
      </c>
      <c r="BK287" s="212">
        <f>ROUND(I287*H287,2)</f>
        <v>0</v>
      </c>
      <c r="BL287" s="16" t="s">
        <v>188</v>
      </c>
      <c r="BM287" s="211" t="s">
        <v>580</v>
      </c>
    </row>
    <row r="288" spans="1:65" s="12" customFormat="1" ht="22.9" customHeight="1">
      <c r="B288" s="183"/>
      <c r="C288" s="184"/>
      <c r="D288" s="185" t="s">
        <v>80</v>
      </c>
      <c r="E288" s="197" t="s">
        <v>581</v>
      </c>
      <c r="F288" s="197" t="s">
        <v>582</v>
      </c>
      <c r="G288" s="184"/>
      <c r="H288" s="184"/>
      <c r="I288" s="187"/>
      <c r="J288" s="198">
        <f>BK288</f>
        <v>0</v>
      </c>
      <c r="K288" s="184"/>
      <c r="L288" s="189"/>
      <c r="M288" s="190"/>
      <c r="N288" s="191"/>
      <c r="O288" s="191"/>
      <c r="P288" s="192">
        <f>SUM(P289:P290)</f>
        <v>0</v>
      </c>
      <c r="Q288" s="191"/>
      <c r="R288" s="192">
        <f>SUM(R289:R290)</f>
        <v>0</v>
      </c>
      <c r="S288" s="191"/>
      <c r="T288" s="193">
        <f>SUM(T289:T290)</f>
        <v>0</v>
      </c>
      <c r="AR288" s="194" t="s">
        <v>86</v>
      </c>
      <c r="AT288" s="195" t="s">
        <v>80</v>
      </c>
      <c r="AU288" s="195" t="s">
        <v>86</v>
      </c>
      <c r="AY288" s="194" t="s">
        <v>183</v>
      </c>
      <c r="BK288" s="196">
        <f>SUM(BK289:BK290)</f>
        <v>0</v>
      </c>
    </row>
    <row r="289" spans="1:65" s="2" customFormat="1" ht="24" customHeight="1">
      <c r="A289" s="33"/>
      <c r="B289" s="34"/>
      <c r="C289" s="199" t="s">
        <v>583</v>
      </c>
      <c r="D289" s="199" t="s">
        <v>185</v>
      </c>
      <c r="E289" s="200" t="s">
        <v>584</v>
      </c>
      <c r="F289" s="201" t="s">
        <v>585</v>
      </c>
      <c r="G289" s="202" t="s">
        <v>299</v>
      </c>
      <c r="H289" s="203">
        <v>348.892</v>
      </c>
      <c r="I289" s="204"/>
      <c r="J289" s="205">
        <f>ROUND(I289*H289,2)</f>
        <v>0</v>
      </c>
      <c r="K289" s="206"/>
      <c r="L289" s="38"/>
      <c r="M289" s="207" t="s">
        <v>1</v>
      </c>
      <c r="N289" s="208" t="s">
        <v>46</v>
      </c>
      <c r="O289" s="70"/>
      <c r="P289" s="209">
        <f>O289*H289</f>
        <v>0</v>
      </c>
      <c r="Q289" s="209">
        <v>0</v>
      </c>
      <c r="R289" s="209">
        <f>Q289*H289</f>
        <v>0</v>
      </c>
      <c r="S289" s="209">
        <v>0</v>
      </c>
      <c r="T289" s="210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211" t="s">
        <v>188</v>
      </c>
      <c r="AT289" s="211" t="s">
        <v>185</v>
      </c>
      <c r="AU289" s="211" t="s">
        <v>93</v>
      </c>
      <c r="AY289" s="16" t="s">
        <v>183</v>
      </c>
      <c r="BE289" s="212">
        <f>IF(N289="základní",J289,0)</f>
        <v>0</v>
      </c>
      <c r="BF289" s="212">
        <f>IF(N289="snížená",J289,0)</f>
        <v>0</v>
      </c>
      <c r="BG289" s="212">
        <f>IF(N289="zákl. přenesená",J289,0)</f>
        <v>0</v>
      </c>
      <c r="BH289" s="212">
        <f>IF(N289="sníž. přenesená",J289,0)</f>
        <v>0</v>
      </c>
      <c r="BI289" s="212">
        <f>IF(N289="nulová",J289,0)</f>
        <v>0</v>
      </c>
      <c r="BJ289" s="16" t="s">
        <v>86</v>
      </c>
      <c r="BK289" s="212">
        <f>ROUND(I289*H289,2)</f>
        <v>0</v>
      </c>
      <c r="BL289" s="16" t="s">
        <v>188</v>
      </c>
      <c r="BM289" s="211" t="s">
        <v>586</v>
      </c>
    </row>
    <row r="290" spans="1:65" s="2" customFormat="1" ht="24" customHeight="1">
      <c r="A290" s="33"/>
      <c r="B290" s="34"/>
      <c r="C290" s="199" t="s">
        <v>587</v>
      </c>
      <c r="D290" s="199" t="s">
        <v>185</v>
      </c>
      <c r="E290" s="200" t="s">
        <v>588</v>
      </c>
      <c r="F290" s="201" t="s">
        <v>589</v>
      </c>
      <c r="G290" s="202" t="s">
        <v>299</v>
      </c>
      <c r="H290" s="203">
        <v>1.1539999999999999</v>
      </c>
      <c r="I290" s="204"/>
      <c r="J290" s="205">
        <f>ROUND(I290*H290,2)</f>
        <v>0</v>
      </c>
      <c r="K290" s="206"/>
      <c r="L290" s="38"/>
      <c r="M290" s="207" t="s">
        <v>1</v>
      </c>
      <c r="N290" s="208" t="s">
        <v>46</v>
      </c>
      <c r="O290" s="70"/>
      <c r="P290" s="209">
        <f>O290*H290</f>
        <v>0</v>
      </c>
      <c r="Q290" s="209">
        <v>0</v>
      </c>
      <c r="R290" s="209">
        <f>Q290*H290</f>
        <v>0</v>
      </c>
      <c r="S290" s="209">
        <v>0</v>
      </c>
      <c r="T290" s="210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211" t="s">
        <v>188</v>
      </c>
      <c r="AT290" s="211" t="s">
        <v>185</v>
      </c>
      <c r="AU290" s="211" t="s">
        <v>93</v>
      </c>
      <c r="AY290" s="16" t="s">
        <v>183</v>
      </c>
      <c r="BE290" s="212">
        <f>IF(N290="základní",J290,0)</f>
        <v>0</v>
      </c>
      <c r="BF290" s="212">
        <f>IF(N290="snížená",J290,0)</f>
        <v>0</v>
      </c>
      <c r="BG290" s="212">
        <f>IF(N290="zákl. přenesená",J290,0)</f>
        <v>0</v>
      </c>
      <c r="BH290" s="212">
        <f>IF(N290="sníž. přenesená",J290,0)</f>
        <v>0</v>
      </c>
      <c r="BI290" s="212">
        <f>IF(N290="nulová",J290,0)</f>
        <v>0</v>
      </c>
      <c r="BJ290" s="16" t="s">
        <v>86</v>
      </c>
      <c r="BK290" s="212">
        <f>ROUND(I290*H290,2)</f>
        <v>0</v>
      </c>
      <c r="BL290" s="16" t="s">
        <v>188</v>
      </c>
      <c r="BM290" s="211" t="s">
        <v>590</v>
      </c>
    </row>
    <row r="291" spans="1:65" s="12" customFormat="1" ht="25.9" customHeight="1">
      <c r="B291" s="183"/>
      <c r="C291" s="184"/>
      <c r="D291" s="185" t="s">
        <v>80</v>
      </c>
      <c r="E291" s="186" t="s">
        <v>591</v>
      </c>
      <c r="F291" s="186" t="s">
        <v>592</v>
      </c>
      <c r="G291" s="184"/>
      <c r="H291" s="184"/>
      <c r="I291" s="187"/>
      <c r="J291" s="188">
        <f>BK291</f>
        <v>0</v>
      </c>
      <c r="K291" s="184"/>
      <c r="L291" s="189"/>
      <c r="M291" s="190"/>
      <c r="N291" s="191"/>
      <c r="O291" s="191"/>
      <c r="P291" s="192">
        <v>0</v>
      </c>
      <c r="Q291" s="191"/>
      <c r="R291" s="192">
        <v>0</v>
      </c>
      <c r="S291" s="191"/>
      <c r="T291" s="193">
        <v>0</v>
      </c>
      <c r="AR291" s="194" t="s">
        <v>93</v>
      </c>
      <c r="AT291" s="195" t="s">
        <v>80</v>
      </c>
      <c r="AU291" s="195" t="s">
        <v>81</v>
      </c>
      <c r="AY291" s="194" t="s">
        <v>183</v>
      </c>
      <c r="BK291" s="196">
        <v>0</v>
      </c>
    </row>
    <row r="292" spans="1:65" s="12" customFormat="1" ht="25.9" customHeight="1">
      <c r="B292" s="183"/>
      <c r="C292" s="184"/>
      <c r="D292" s="185" t="s">
        <v>80</v>
      </c>
      <c r="E292" s="186" t="s">
        <v>593</v>
      </c>
      <c r="F292" s="186" t="s">
        <v>594</v>
      </c>
      <c r="G292" s="184"/>
      <c r="H292" s="184"/>
      <c r="I292" s="187"/>
      <c r="J292" s="188">
        <f>BK292</f>
        <v>0</v>
      </c>
      <c r="K292" s="184"/>
      <c r="L292" s="189"/>
      <c r="M292" s="190"/>
      <c r="N292" s="191"/>
      <c r="O292" s="191"/>
      <c r="P292" s="192">
        <f>P293+P297</f>
        <v>0</v>
      </c>
      <c r="Q292" s="191"/>
      <c r="R292" s="192">
        <f>R293+R297</f>
        <v>0</v>
      </c>
      <c r="S292" s="191"/>
      <c r="T292" s="193">
        <f>T293+T297</f>
        <v>0</v>
      </c>
      <c r="AR292" s="194" t="s">
        <v>145</v>
      </c>
      <c r="AT292" s="195" t="s">
        <v>80</v>
      </c>
      <c r="AU292" s="195" t="s">
        <v>81</v>
      </c>
      <c r="AY292" s="194" t="s">
        <v>183</v>
      </c>
      <c r="BK292" s="196">
        <f>BK293+BK297</f>
        <v>0</v>
      </c>
    </row>
    <row r="293" spans="1:65" s="12" customFormat="1" ht="22.9" customHeight="1">
      <c r="B293" s="183"/>
      <c r="C293" s="184"/>
      <c r="D293" s="185" t="s">
        <v>80</v>
      </c>
      <c r="E293" s="197" t="s">
        <v>595</v>
      </c>
      <c r="F293" s="197" t="s">
        <v>596</v>
      </c>
      <c r="G293" s="184"/>
      <c r="H293" s="184"/>
      <c r="I293" s="187"/>
      <c r="J293" s="198">
        <f>BK293</f>
        <v>0</v>
      </c>
      <c r="K293" s="184"/>
      <c r="L293" s="189"/>
      <c r="M293" s="190"/>
      <c r="N293" s="191"/>
      <c r="O293" s="191"/>
      <c r="P293" s="192">
        <f>SUM(P294:P296)</f>
        <v>0</v>
      </c>
      <c r="Q293" s="191"/>
      <c r="R293" s="192">
        <f>SUM(R294:R296)</f>
        <v>0</v>
      </c>
      <c r="S293" s="191"/>
      <c r="T293" s="193">
        <f>SUM(T294:T296)</f>
        <v>0</v>
      </c>
      <c r="AR293" s="194" t="s">
        <v>145</v>
      </c>
      <c r="AT293" s="195" t="s">
        <v>80</v>
      </c>
      <c r="AU293" s="195" t="s">
        <v>86</v>
      </c>
      <c r="AY293" s="194" t="s">
        <v>183</v>
      </c>
      <c r="BK293" s="196">
        <f>SUM(BK294:BK296)</f>
        <v>0</v>
      </c>
    </row>
    <row r="294" spans="1:65" s="2" customFormat="1" ht="24" customHeight="1">
      <c r="A294" s="33"/>
      <c r="B294" s="34"/>
      <c r="C294" s="199" t="s">
        <v>597</v>
      </c>
      <c r="D294" s="199" t="s">
        <v>185</v>
      </c>
      <c r="E294" s="200" t="s">
        <v>598</v>
      </c>
      <c r="F294" s="201" t="s">
        <v>599</v>
      </c>
      <c r="G294" s="202" t="s">
        <v>600</v>
      </c>
      <c r="H294" s="203">
        <v>1</v>
      </c>
      <c r="I294" s="204"/>
      <c r="J294" s="205">
        <f>ROUND(I294*H294,2)</f>
        <v>0</v>
      </c>
      <c r="K294" s="206"/>
      <c r="L294" s="38"/>
      <c r="M294" s="207" t="s">
        <v>1</v>
      </c>
      <c r="N294" s="208" t="s">
        <v>46</v>
      </c>
      <c r="O294" s="70"/>
      <c r="P294" s="209">
        <f>O294*H294</f>
        <v>0</v>
      </c>
      <c r="Q294" s="209">
        <v>0</v>
      </c>
      <c r="R294" s="209">
        <f>Q294*H294</f>
        <v>0</v>
      </c>
      <c r="S294" s="209">
        <v>0</v>
      </c>
      <c r="T294" s="210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211" t="s">
        <v>601</v>
      </c>
      <c r="AT294" s="211" t="s">
        <v>185</v>
      </c>
      <c r="AU294" s="211" t="s">
        <v>93</v>
      </c>
      <c r="AY294" s="16" t="s">
        <v>183</v>
      </c>
      <c r="BE294" s="212">
        <f>IF(N294="základní",J294,0)</f>
        <v>0</v>
      </c>
      <c r="BF294" s="212">
        <f>IF(N294="snížená",J294,0)</f>
        <v>0</v>
      </c>
      <c r="BG294" s="212">
        <f>IF(N294="zákl. přenesená",J294,0)</f>
        <v>0</v>
      </c>
      <c r="BH294" s="212">
        <f>IF(N294="sníž. přenesená",J294,0)</f>
        <v>0</v>
      </c>
      <c r="BI294" s="212">
        <f>IF(N294="nulová",J294,0)</f>
        <v>0</v>
      </c>
      <c r="BJ294" s="16" t="s">
        <v>86</v>
      </c>
      <c r="BK294" s="212">
        <f>ROUND(I294*H294,2)</f>
        <v>0</v>
      </c>
      <c r="BL294" s="16" t="s">
        <v>601</v>
      </c>
      <c r="BM294" s="211" t="s">
        <v>602</v>
      </c>
    </row>
    <row r="295" spans="1:65" s="2" customFormat="1" ht="24" customHeight="1">
      <c r="A295" s="33"/>
      <c r="B295" s="34"/>
      <c r="C295" s="199" t="s">
        <v>603</v>
      </c>
      <c r="D295" s="199" t="s">
        <v>185</v>
      </c>
      <c r="E295" s="200" t="s">
        <v>604</v>
      </c>
      <c r="F295" s="201" t="s">
        <v>605</v>
      </c>
      <c r="G295" s="202" t="s">
        <v>600</v>
      </c>
      <c r="H295" s="203">
        <v>1</v>
      </c>
      <c r="I295" s="204"/>
      <c r="J295" s="205">
        <f>ROUND(I295*H295,2)</f>
        <v>0</v>
      </c>
      <c r="K295" s="206"/>
      <c r="L295" s="38"/>
      <c r="M295" s="207" t="s">
        <v>1</v>
      </c>
      <c r="N295" s="208" t="s">
        <v>46</v>
      </c>
      <c r="O295" s="70"/>
      <c r="P295" s="209">
        <f>O295*H295</f>
        <v>0</v>
      </c>
      <c r="Q295" s="209">
        <v>0</v>
      </c>
      <c r="R295" s="209">
        <f>Q295*H295</f>
        <v>0</v>
      </c>
      <c r="S295" s="209">
        <v>0</v>
      </c>
      <c r="T295" s="210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211" t="s">
        <v>601</v>
      </c>
      <c r="AT295" s="211" t="s">
        <v>185</v>
      </c>
      <c r="AU295" s="211" t="s">
        <v>93</v>
      </c>
      <c r="AY295" s="16" t="s">
        <v>183</v>
      </c>
      <c r="BE295" s="212">
        <f>IF(N295="základní",J295,0)</f>
        <v>0</v>
      </c>
      <c r="BF295" s="212">
        <f>IF(N295="snížená",J295,0)</f>
        <v>0</v>
      </c>
      <c r="BG295" s="212">
        <f>IF(N295="zákl. přenesená",J295,0)</f>
        <v>0</v>
      </c>
      <c r="BH295" s="212">
        <f>IF(N295="sníž. přenesená",J295,0)</f>
        <v>0</v>
      </c>
      <c r="BI295" s="212">
        <f>IF(N295="nulová",J295,0)</f>
        <v>0</v>
      </c>
      <c r="BJ295" s="16" t="s">
        <v>86</v>
      </c>
      <c r="BK295" s="212">
        <f>ROUND(I295*H295,2)</f>
        <v>0</v>
      </c>
      <c r="BL295" s="16" t="s">
        <v>601</v>
      </c>
      <c r="BM295" s="211" t="s">
        <v>606</v>
      </c>
    </row>
    <row r="296" spans="1:65" s="2" customFormat="1" ht="16.5" customHeight="1">
      <c r="A296" s="33"/>
      <c r="B296" s="34"/>
      <c r="C296" s="199" t="s">
        <v>607</v>
      </c>
      <c r="D296" s="199" t="s">
        <v>185</v>
      </c>
      <c r="E296" s="200" t="s">
        <v>608</v>
      </c>
      <c r="F296" s="201" t="s">
        <v>609</v>
      </c>
      <c r="G296" s="202" t="s">
        <v>600</v>
      </c>
      <c r="H296" s="203">
        <v>1</v>
      </c>
      <c r="I296" s="204"/>
      <c r="J296" s="205">
        <f>ROUND(I296*H296,2)</f>
        <v>0</v>
      </c>
      <c r="K296" s="206"/>
      <c r="L296" s="38"/>
      <c r="M296" s="207" t="s">
        <v>1</v>
      </c>
      <c r="N296" s="208" t="s">
        <v>46</v>
      </c>
      <c r="O296" s="70"/>
      <c r="P296" s="209">
        <f>O296*H296</f>
        <v>0</v>
      </c>
      <c r="Q296" s="209">
        <v>0</v>
      </c>
      <c r="R296" s="209">
        <f>Q296*H296</f>
        <v>0</v>
      </c>
      <c r="S296" s="209">
        <v>0</v>
      </c>
      <c r="T296" s="210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211" t="s">
        <v>601</v>
      </c>
      <c r="AT296" s="211" t="s">
        <v>185</v>
      </c>
      <c r="AU296" s="211" t="s">
        <v>93</v>
      </c>
      <c r="AY296" s="16" t="s">
        <v>183</v>
      </c>
      <c r="BE296" s="212">
        <f>IF(N296="základní",J296,0)</f>
        <v>0</v>
      </c>
      <c r="BF296" s="212">
        <f>IF(N296="snížená",J296,0)</f>
        <v>0</v>
      </c>
      <c r="BG296" s="212">
        <f>IF(N296="zákl. přenesená",J296,0)</f>
        <v>0</v>
      </c>
      <c r="BH296" s="212">
        <f>IF(N296="sníž. přenesená",J296,0)</f>
        <v>0</v>
      </c>
      <c r="BI296" s="212">
        <f>IF(N296="nulová",J296,0)</f>
        <v>0</v>
      </c>
      <c r="BJ296" s="16" t="s">
        <v>86</v>
      </c>
      <c r="BK296" s="212">
        <f>ROUND(I296*H296,2)</f>
        <v>0</v>
      </c>
      <c r="BL296" s="16" t="s">
        <v>601</v>
      </c>
      <c r="BM296" s="211" t="s">
        <v>610</v>
      </c>
    </row>
    <row r="297" spans="1:65" s="12" customFormat="1" ht="22.9" customHeight="1">
      <c r="B297" s="183"/>
      <c r="C297" s="184"/>
      <c r="D297" s="185" t="s">
        <v>80</v>
      </c>
      <c r="E297" s="197" t="s">
        <v>611</v>
      </c>
      <c r="F297" s="197" t="s">
        <v>612</v>
      </c>
      <c r="G297" s="184"/>
      <c r="H297" s="184"/>
      <c r="I297" s="187"/>
      <c r="J297" s="198">
        <f>BK297</f>
        <v>0</v>
      </c>
      <c r="K297" s="184"/>
      <c r="L297" s="189"/>
      <c r="M297" s="190"/>
      <c r="N297" s="191"/>
      <c r="O297" s="191"/>
      <c r="P297" s="192">
        <f>SUM(P298:P301)</f>
        <v>0</v>
      </c>
      <c r="Q297" s="191"/>
      <c r="R297" s="192">
        <f>SUM(R298:R301)</f>
        <v>0</v>
      </c>
      <c r="S297" s="191"/>
      <c r="T297" s="193">
        <f>SUM(T298:T301)</f>
        <v>0</v>
      </c>
      <c r="AR297" s="194" t="s">
        <v>145</v>
      </c>
      <c r="AT297" s="195" t="s">
        <v>80</v>
      </c>
      <c r="AU297" s="195" t="s">
        <v>86</v>
      </c>
      <c r="AY297" s="194" t="s">
        <v>183</v>
      </c>
      <c r="BK297" s="196">
        <f>SUM(BK298:BK301)</f>
        <v>0</v>
      </c>
    </row>
    <row r="298" spans="1:65" s="2" customFormat="1" ht="16.5" customHeight="1">
      <c r="A298" s="33"/>
      <c r="B298" s="34"/>
      <c r="C298" s="199" t="s">
        <v>613</v>
      </c>
      <c r="D298" s="199" t="s">
        <v>185</v>
      </c>
      <c r="E298" s="200" t="s">
        <v>614</v>
      </c>
      <c r="F298" s="201" t="s">
        <v>612</v>
      </c>
      <c r="G298" s="202" t="s">
        <v>600</v>
      </c>
      <c r="H298" s="203">
        <v>1</v>
      </c>
      <c r="I298" s="204"/>
      <c r="J298" s="205">
        <f>ROUND(I298*H298,2)</f>
        <v>0</v>
      </c>
      <c r="K298" s="206"/>
      <c r="L298" s="38"/>
      <c r="M298" s="207" t="s">
        <v>1</v>
      </c>
      <c r="N298" s="208" t="s">
        <v>46</v>
      </c>
      <c r="O298" s="70"/>
      <c r="P298" s="209">
        <f>O298*H298</f>
        <v>0</v>
      </c>
      <c r="Q298" s="209">
        <v>0</v>
      </c>
      <c r="R298" s="209">
        <f>Q298*H298</f>
        <v>0</v>
      </c>
      <c r="S298" s="209">
        <v>0</v>
      </c>
      <c r="T298" s="210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211" t="s">
        <v>601</v>
      </c>
      <c r="AT298" s="211" t="s">
        <v>185</v>
      </c>
      <c r="AU298" s="211" t="s">
        <v>93</v>
      </c>
      <c r="AY298" s="16" t="s">
        <v>183</v>
      </c>
      <c r="BE298" s="212">
        <f>IF(N298="základní",J298,0)</f>
        <v>0</v>
      </c>
      <c r="BF298" s="212">
        <f>IF(N298="snížená",J298,0)</f>
        <v>0</v>
      </c>
      <c r="BG298" s="212">
        <f>IF(N298="zákl. přenesená",J298,0)</f>
        <v>0</v>
      </c>
      <c r="BH298" s="212">
        <f>IF(N298="sníž. přenesená",J298,0)</f>
        <v>0</v>
      </c>
      <c r="BI298" s="212">
        <f>IF(N298="nulová",J298,0)</f>
        <v>0</v>
      </c>
      <c r="BJ298" s="16" t="s">
        <v>86</v>
      </c>
      <c r="BK298" s="212">
        <f>ROUND(I298*H298,2)</f>
        <v>0</v>
      </c>
      <c r="BL298" s="16" t="s">
        <v>601</v>
      </c>
      <c r="BM298" s="211" t="s">
        <v>615</v>
      </c>
    </row>
    <row r="299" spans="1:65" s="2" customFormat="1" ht="16.5" customHeight="1">
      <c r="A299" s="33"/>
      <c r="B299" s="34"/>
      <c r="C299" s="199" t="s">
        <v>616</v>
      </c>
      <c r="D299" s="199" t="s">
        <v>185</v>
      </c>
      <c r="E299" s="200" t="s">
        <v>617</v>
      </c>
      <c r="F299" s="201" t="s">
        <v>618</v>
      </c>
      <c r="G299" s="202" t="s">
        <v>600</v>
      </c>
      <c r="H299" s="203">
        <v>1</v>
      </c>
      <c r="I299" s="204"/>
      <c r="J299" s="205">
        <f>ROUND(I299*H299,2)</f>
        <v>0</v>
      </c>
      <c r="K299" s="206"/>
      <c r="L299" s="38"/>
      <c r="M299" s="207" t="s">
        <v>1</v>
      </c>
      <c r="N299" s="208" t="s">
        <v>46</v>
      </c>
      <c r="O299" s="70"/>
      <c r="P299" s="209">
        <f>O299*H299</f>
        <v>0</v>
      </c>
      <c r="Q299" s="209">
        <v>0</v>
      </c>
      <c r="R299" s="209">
        <f>Q299*H299</f>
        <v>0</v>
      </c>
      <c r="S299" s="209">
        <v>0</v>
      </c>
      <c r="T299" s="210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211" t="s">
        <v>601</v>
      </c>
      <c r="AT299" s="211" t="s">
        <v>185</v>
      </c>
      <c r="AU299" s="211" t="s">
        <v>93</v>
      </c>
      <c r="AY299" s="16" t="s">
        <v>183</v>
      </c>
      <c r="BE299" s="212">
        <f>IF(N299="základní",J299,0)</f>
        <v>0</v>
      </c>
      <c r="BF299" s="212">
        <f>IF(N299="snížená",J299,0)</f>
        <v>0</v>
      </c>
      <c r="BG299" s="212">
        <f>IF(N299="zákl. přenesená",J299,0)</f>
        <v>0</v>
      </c>
      <c r="BH299" s="212">
        <f>IF(N299="sníž. přenesená",J299,0)</f>
        <v>0</v>
      </c>
      <c r="BI299" s="212">
        <f>IF(N299="nulová",J299,0)</f>
        <v>0</v>
      </c>
      <c r="BJ299" s="16" t="s">
        <v>86</v>
      </c>
      <c r="BK299" s="212">
        <f>ROUND(I299*H299,2)</f>
        <v>0</v>
      </c>
      <c r="BL299" s="16" t="s">
        <v>601</v>
      </c>
      <c r="BM299" s="211" t="s">
        <v>619</v>
      </c>
    </row>
    <row r="300" spans="1:65" s="2" customFormat="1" ht="16.5" customHeight="1">
      <c r="A300" s="33"/>
      <c r="B300" s="34"/>
      <c r="C300" s="199" t="s">
        <v>620</v>
      </c>
      <c r="D300" s="199" t="s">
        <v>185</v>
      </c>
      <c r="E300" s="200" t="s">
        <v>621</v>
      </c>
      <c r="F300" s="201" t="s">
        <v>622</v>
      </c>
      <c r="G300" s="202" t="s">
        <v>600</v>
      </c>
      <c r="H300" s="203">
        <v>1</v>
      </c>
      <c r="I300" s="204"/>
      <c r="J300" s="205">
        <f>ROUND(I300*H300,2)</f>
        <v>0</v>
      </c>
      <c r="K300" s="206"/>
      <c r="L300" s="38"/>
      <c r="M300" s="207" t="s">
        <v>1</v>
      </c>
      <c r="N300" s="208" t="s">
        <v>46</v>
      </c>
      <c r="O300" s="70"/>
      <c r="P300" s="209">
        <f>O300*H300</f>
        <v>0</v>
      </c>
      <c r="Q300" s="209">
        <v>0</v>
      </c>
      <c r="R300" s="209">
        <f>Q300*H300</f>
        <v>0</v>
      </c>
      <c r="S300" s="209">
        <v>0</v>
      </c>
      <c r="T300" s="210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211" t="s">
        <v>601</v>
      </c>
      <c r="AT300" s="211" t="s">
        <v>185</v>
      </c>
      <c r="AU300" s="211" t="s">
        <v>93</v>
      </c>
      <c r="AY300" s="16" t="s">
        <v>183</v>
      </c>
      <c r="BE300" s="212">
        <f>IF(N300="základní",J300,0)</f>
        <v>0</v>
      </c>
      <c r="BF300" s="212">
        <f>IF(N300="snížená",J300,0)</f>
        <v>0</v>
      </c>
      <c r="BG300" s="212">
        <f>IF(N300="zákl. přenesená",J300,0)</f>
        <v>0</v>
      </c>
      <c r="BH300" s="212">
        <f>IF(N300="sníž. přenesená",J300,0)</f>
        <v>0</v>
      </c>
      <c r="BI300" s="212">
        <f>IF(N300="nulová",J300,0)</f>
        <v>0</v>
      </c>
      <c r="BJ300" s="16" t="s">
        <v>86</v>
      </c>
      <c r="BK300" s="212">
        <f>ROUND(I300*H300,2)</f>
        <v>0</v>
      </c>
      <c r="BL300" s="16" t="s">
        <v>601</v>
      </c>
      <c r="BM300" s="211" t="s">
        <v>623</v>
      </c>
    </row>
    <row r="301" spans="1:65" s="2" customFormat="1" ht="29.25">
      <c r="A301" s="33"/>
      <c r="B301" s="34"/>
      <c r="C301" s="35"/>
      <c r="D301" s="215" t="s">
        <v>624</v>
      </c>
      <c r="E301" s="35"/>
      <c r="F301" s="247" t="s">
        <v>625</v>
      </c>
      <c r="G301" s="35"/>
      <c r="H301" s="35"/>
      <c r="I301" s="110"/>
      <c r="J301" s="35"/>
      <c r="K301" s="35"/>
      <c r="L301" s="38"/>
      <c r="M301" s="248"/>
      <c r="N301" s="249"/>
      <c r="O301" s="250"/>
      <c r="P301" s="250"/>
      <c r="Q301" s="250"/>
      <c r="R301" s="250"/>
      <c r="S301" s="250"/>
      <c r="T301" s="251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T301" s="16" t="s">
        <v>624</v>
      </c>
      <c r="AU301" s="16" t="s">
        <v>93</v>
      </c>
    </row>
    <row r="302" spans="1:65" s="2" customFormat="1" ht="6.95" customHeight="1">
      <c r="A302" s="33"/>
      <c r="B302" s="53"/>
      <c r="C302" s="54"/>
      <c r="D302" s="54"/>
      <c r="E302" s="54"/>
      <c r="F302" s="54"/>
      <c r="G302" s="54"/>
      <c r="H302" s="54"/>
      <c r="I302" s="147"/>
      <c r="J302" s="54"/>
      <c r="K302" s="54"/>
      <c r="L302" s="38"/>
      <c r="M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</row>
  </sheetData>
  <sheetProtection algorithmName="SHA-512" hashValue="rvrchKOvjbgXCyORwMohM5qHsm28AbzHgmJr7AxvXeLS8pkW1Syc+D4/wyw9NKjpziMqvRFW0/wtM+gLfh+GhQ==" saltValue="0UbpJlvoW314s1yP1Hm+7lPUybmb5/KBpzBvY+fgiRY9Z+7lDALak7p/2xhd2fgY0yANJ7tNC8ZIoY0rFfNK9Q==" spinCount="100000" sheet="1" objects="1" scenarios="1" formatColumns="0" formatRows="0" autoFilter="0"/>
  <autoFilter ref="C125:K301"/>
  <mergeCells count="6">
    <mergeCell ref="E118:H118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Kan_19_68 - Hodonín, opra...</vt:lpstr>
      <vt:lpstr>'Kan_19_68 - Hodonín, opra...'!Názvy_tisku</vt:lpstr>
      <vt:lpstr>'Rekapitulace stavby'!Názvy_tisku</vt:lpstr>
      <vt:lpstr>'Kan_19_68 - Hodonín, opra...'!Oblast_tisku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FIREMNI\Karel-st</dc:creator>
  <cp:lastModifiedBy>Drábek Petr</cp:lastModifiedBy>
  <dcterms:created xsi:type="dcterms:W3CDTF">2019-12-10T11:21:19Z</dcterms:created>
  <dcterms:modified xsi:type="dcterms:W3CDTF">2021-01-12T07:16:46Z</dcterms:modified>
</cp:coreProperties>
</file>