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335" windowHeight="11460" activeTab="0"/>
  </bookViews>
  <sheets>
    <sheet name="rozpočet" sheetId="1" r:id="rId1"/>
  </sheets>
  <definedNames>
    <definedName name="CRITERIA" localSheetId="0">'rozpočet'!#REF!</definedName>
  </definedNames>
  <calcPr fullCalcOnLoad="1"/>
</workbook>
</file>

<file path=xl/sharedStrings.xml><?xml version="1.0" encoding="utf-8"?>
<sst xmlns="http://schemas.openxmlformats.org/spreadsheetml/2006/main" count="639" uniqueCount="282">
  <si>
    <t>Cena celkem (CZK)</t>
  </si>
  <si>
    <t>Typ</t>
  </si>
  <si>
    <t>Mj</t>
  </si>
  <si>
    <t xml:space="preserve">Množství </t>
  </si>
  <si>
    <t>J. cena</t>
  </si>
  <si>
    <t>M</t>
  </si>
  <si>
    <t>K</t>
  </si>
  <si>
    <t>R002</t>
  </si>
  <si>
    <t>R004</t>
  </si>
  <si>
    <t>R005</t>
  </si>
  <si>
    <t xml:space="preserve">keřů celkem - viz. výčet rostl. níže * 20g/m2 </t>
  </si>
  <si>
    <t>R009</t>
  </si>
  <si>
    <t>Dovoz vody pro zálivku rostlin za vzdálenost do 1000 m (50l/strom) (stromy s balem)</t>
  </si>
  <si>
    <t>Zalití rostlin vodou plocha do 20 m2 (50l/strom)  (stromy s balem)</t>
  </si>
  <si>
    <t>průzkum trhu</t>
  </si>
  <si>
    <t>Rostlinný materiál</t>
  </si>
  <si>
    <t xml:space="preserve">ROZPOČET  </t>
  </si>
  <si>
    <t>P.Č.</t>
  </si>
  <si>
    <t>Kód položky</t>
  </si>
  <si>
    <t>Popis</t>
  </si>
  <si>
    <t>HSV</t>
  </si>
  <si>
    <t>Práce a dodávky HSV</t>
  </si>
  <si>
    <t>m2</t>
  </si>
  <si>
    <t>m3</t>
  </si>
  <si>
    <t>Založení parkového trávníku</t>
  </si>
  <si>
    <t>l</t>
  </si>
  <si>
    <t>kg</t>
  </si>
  <si>
    <t>t</t>
  </si>
  <si>
    <t>bm</t>
  </si>
  <si>
    <t>zahony</t>
  </si>
  <si>
    <t>Hnojení půdy umělým hnojivem k jednotlivým rostlinám v rovině a svahu do 1:5 (2 tablety = 20g / keř)</t>
  </si>
  <si>
    <t>km</t>
  </si>
  <si>
    <t>kere do 1</t>
  </si>
  <si>
    <t>ruderal</t>
  </si>
  <si>
    <t>bez DPH</t>
  </si>
  <si>
    <t>Dovoz rostlin + manipulace (25% z ceny každé rostliny)</t>
  </si>
  <si>
    <t>Poznámky:</t>
  </si>
  <si>
    <t>Cena celkem (Kč) - součet všech položek</t>
  </si>
  <si>
    <t>Objekt:</t>
  </si>
  <si>
    <t>Objednatel:</t>
  </si>
  <si>
    <t xml:space="preserve">Stavba:   </t>
  </si>
  <si>
    <t>Zhotovitel:</t>
  </si>
  <si>
    <t>ZAHRADA Olomouc s.r.o.</t>
  </si>
  <si>
    <t>K a N nad 1</t>
  </si>
  <si>
    <t>celkem (bez DPH)</t>
  </si>
  <si>
    <t>Tablety hnojiva (4 ks/strom) (váha tablety 10g)</t>
  </si>
  <si>
    <t>ks</t>
  </si>
  <si>
    <t>1:5</t>
  </si>
  <si>
    <t>1:2</t>
  </si>
  <si>
    <t>1:1</t>
  </si>
  <si>
    <t>probirky N</t>
  </si>
  <si>
    <t>stromy prostok</t>
  </si>
  <si>
    <t>Popruh (0,5bm/strom)</t>
  </si>
  <si>
    <t>hod</t>
  </si>
  <si>
    <t>Výsadba keřů</t>
  </si>
  <si>
    <t>Voda pro zálivku rostlin (10l/keř)</t>
  </si>
  <si>
    <t>sklony 1:2, 1:1</t>
  </si>
  <si>
    <t>vysvětlivky</t>
  </si>
  <si>
    <t>Skládkovné (1 kontejner = 0,5t ) z ořezu keřů</t>
  </si>
  <si>
    <t>popinavky ks</t>
  </si>
  <si>
    <t>popinavky, trvalky, travniky</t>
  </si>
  <si>
    <t>travnik park m2</t>
  </si>
  <si>
    <t>trvalky m2</t>
  </si>
  <si>
    <t>trvalky ks</t>
  </si>
  <si>
    <t>stromy 12/14</t>
  </si>
  <si>
    <t>stromy 14/16</t>
  </si>
  <si>
    <t>bodove vys</t>
  </si>
  <si>
    <t>Výsadba stromů</t>
  </si>
  <si>
    <t>Kácení a asanace</t>
  </si>
  <si>
    <t>rhod ks</t>
  </si>
  <si>
    <t>kere m2 (bez rhod)</t>
  </si>
  <si>
    <t>fréz + zasyp</t>
  </si>
  <si>
    <t>trav. koberec</t>
  </si>
  <si>
    <t>travnik regen</t>
  </si>
  <si>
    <t>Výpočet výměr / cen</t>
  </si>
  <si>
    <t>počet stromů, viz. plán výsadeb</t>
  </si>
  <si>
    <t>počet stromů (viz. plán výsadeb)</t>
  </si>
  <si>
    <t>počet stromů (viz. plán výsadeb) x 40g</t>
  </si>
  <si>
    <t>průzkum trhu - cena dopravy = 25% z ceny každé rostliny</t>
  </si>
  <si>
    <t>Skládkovné (1 kontejner = 0,5t ) z ořezu stromů</t>
  </si>
  <si>
    <t>Hnojení půdy umělým hnojivem k jednotlivým rostlinám v rovině a svahu do 1:5 (4 tablety = 40g / strom) (stromy s balem)</t>
  </si>
  <si>
    <t>včetně DPH (21%)</t>
  </si>
  <si>
    <t>Cenová soustava</t>
  </si>
  <si>
    <t>počet stromů viz výčet rostlin níže</t>
  </si>
  <si>
    <t>počet stromů viz výčet rostlin níže*1ks</t>
  </si>
  <si>
    <t>počet stromů viz výčet rostlin níže*0,5bm</t>
  </si>
  <si>
    <t>plocha pařezů frézovaných, viz inventarizace dřevin</t>
  </si>
  <si>
    <t>1 kontejner * 0,5t</t>
  </si>
  <si>
    <t>počet stromů (viz. plán výsadeb) x 4ks tablet</t>
  </si>
  <si>
    <t>Popruh (1,5 bm/strom)</t>
  </si>
  <si>
    <t>počet stromů (viz. plán výsadeb) * 3ks</t>
  </si>
  <si>
    <t>počet stromů (viz. plán výsadeb) * 1,5bm / strom</t>
  </si>
  <si>
    <t>všechny stromy (viz. plán výsadeb) * 1m2</t>
  </si>
  <si>
    <t>všechny stromy (viz. plán výsadeb) * 0,15m3</t>
  </si>
  <si>
    <t xml:space="preserve">všechny stromy (viz. plán výsadeb) </t>
  </si>
  <si>
    <t>počet stromů s balem (viz. plán výsadeb) * 50l/strom</t>
  </si>
  <si>
    <t>plocha keřů změřena v CAD - plán výsadeb</t>
  </si>
  <si>
    <t xml:space="preserve"> součet keřů do vel. 60-80 (viz výčet rostlin níže)</t>
  </si>
  <si>
    <t>keře nad 80</t>
  </si>
  <si>
    <t>odhad času pro vytýčení</t>
  </si>
  <si>
    <t>plocha změřena v CAD - plán výsadeb</t>
  </si>
  <si>
    <t>plocha (měřeno v CAD) * 4 operace</t>
  </si>
  <si>
    <t>plocha (měřeno v CAD) * 3 operace</t>
  </si>
  <si>
    <t>plocha změřena v CAD - plán výsadeb * 0,03</t>
  </si>
  <si>
    <t>plocha změřena v CAD - plán výsadeb * 2 operace</t>
  </si>
  <si>
    <t>sazenice do 80cm - viz. výčet rostl. níže</t>
  </si>
  <si>
    <t>Tablety hnojiva - váha 10g (2 ks / keř)</t>
  </si>
  <si>
    <t>keřů celkem - viz. výčet rostl. níže * 2ks</t>
  </si>
  <si>
    <t>sazenice do 50cm - viz výčet rostlin níže</t>
  </si>
  <si>
    <t>1:0</t>
  </si>
  <si>
    <t>stromy jehl</t>
  </si>
  <si>
    <t>stromy KTS</t>
  </si>
  <si>
    <t>plachetka</t>
  </si>
  <si>
    <t>keře do 80</t>
  </si>
  <si>
    <t>Voda pro chemický postřik (cca200l/ha)  (2x)</t>
  </si>
  <si>
    <t>plocha (měřeno v CAD) * 0,0005 * 2</t>
  </si>
  <si>
    <t>plocha (měřeno v CAD) * 0,00002 * 2</t>
  </si>
  <si>
    <t>plocha změřena v CAD - plán výsadeb  * 2</t>
  </si>
  <si>
    <t>frez 0,2 m2</t>
  </si>
  <si>
    <t>frez 0,5 m2</t>
  </si>
  <si>
    <t>Volné kácení stromů s rozřezáním a odvětvením D kmene do 200 mm</t>
  </si>
  <si>
    <t>Volné kácení stromů s rozřezáním a odvětvením D kmene do 300 mm</t>
  </si>
  <si>
    <t>Směrové kácení stromů s rozřezáním a odvětvením D kmene do 300 mm</t>
  </si>
  <si>
    <t>Směrové kácení stromů s rozřezáním a odvětvením D kmene do 400 mm</t>
  </si>
  <si>
    <t>Směrové kácení stromů s rozřezáním a odvětvením D kmene do 500 mm</t>
  </si>
  <si>
    <t>Kácení stromu s postupným spouštěním koruny a kmene D do 0,4 m</t>
  </si>
  <si>
    <t>Kácení stromu s postupným spouštěním koruny a kmene D do 0,5 m</t>
  </si>
  <si>
    <t>Kácení stromu s postupným spouštěním koruny a kmene D do 0,6 m</t>
  </si>
  <si>
    <t>Kácení stromu s postupným spouštěním koruny a kmene D do 0,7 m</t>
  </si>
  <si>
    <t>Kácení stromu s postupným spouštěním koruny a kmene D do 0,9 m</t>
  </si>
  <si>
    <t>Kácení stromu s postupným spouštěním koruny a kmene D do 1,1 m</t>
  </si>
  <si>
    <t>Kácení stromu s postupným spouštěním koruny a kmene D do 1,2 m</t>
  </si>
  <si>
    <t>Odstranění pařezů rovině nebo na svahu do 1:5 odfrézováním do hloubky 0,2 m</t>
  </si>
  <si>
    <t>Zásyp jam po vyfrézovaných pařezech hloubky do 0,2 m v rovině nebo na svahu do 1:5</t>
  </si>
  <si>
    <t>Drcení ořezaných větví D do 100 mm s odvozem do 20 km, (klestu, drobných větví) - štěpkováním</t>
  </si>
  <si>
    <t>Odstranění nevhodných dřevin do 100 m2 výšky do 1m s odstraněním pařezů v rovině nebo svahu 1:5</t>
  </si>
  <si>
    <r>
      <t>Výsadba</t>
    </r>
    <r>
      <rPr>
        <sz val="8"/>
        <color indexed="8"/>
        <rFont val="Segoe UI"/>
        <family val="2"/>
      </rPr>
      <t xml:space="preserve"> dřeviny s balem D do 0,6 m do jamky se zalitím v rovině a svahu do 1:5</t>
    </r>
  </si>
  <si>
    <t>Ukotvení kmene dřevin třemi kůly D do 0,1 m délky do 3 m</t>
  </si>
  <si>
    <t>Ukotvení kmene dřevin jedním kůlem D do 0,1 m délky do 2 m (jehličnaté stromy, KTS, prostokořenné)</t>
  </si>
  <si>
    <r>
      <t>Mulčování</t>
    </r>
    <r>
      <rPr>
        <sz val="8"/>
        <color indexed="8"/>
        <rFont val="Segoe UI"/>
        <family val="2"/>
      </rPr>
      <t xml:space="preserve"> rostlin kůrou tl. do 0,15 m v rovině a svahu do 1:5</t>
    </r>
  </si>
  <si>
    <t>Zhotovení závlahové mísy dřevin D do 1,0 m v rovině nebo na svahu do 1:5</t>
  </si>
  <si>
    <t>Příplatek k dovozu vody pro zálivku rostlin do 1000 m ZKD 1000 m</t>
  </si>
  <si>
    <t>Řez stromů netrnitých průklestem D koruny do 2 m (pouze listnáče)</t>
  </si>
  <si>
    <r>
      <t>Založení</t>
    </r>
    <r>
      <rPr>
        <sz val="8"/>
        <color indexed="8"/>
        <rFont val="Segoe UI"/>
        <family val="2"/>
      </rPr>
      <t xml:space="preserve"> záhonu v rovině a svahu do 1:5 zemina tř 1 a 2</t>
    </r>
  </si>
  <si>
    <t>Hloubení jamek bez výměny půdy zeminy tř 1 až 4 objem do 0,05 m3 v rovině a svahu do 1:5 (sazenice do 80cm)</t>
  </si>
  <si>
    <r>
      <t>Výsadba</t>
    </r>
    <r>
      <rPr>
        <sz val="8"/>
        <color indexed="8"/>
        <rFont val="Segoe UI"/>
        <family val="2"/>
      </rPr>
      <t xml:space="preserve"> dřeviny s balem D do 0,2 m do jamky se zalitím v rovině a svahu do 1:5 (sazenice do 80cm)</t>
    </r>
  </si>
  <si>
    <t>Dovoz vody pro zálivku rostlin za vzdálenost do 1000 m (10l / keř)</t>
  </si>
  <si>
    <t>Zalití rostlin vodou plocha přes 20 m2 (10l / keř)</t>
  </si>
  <si>
    <t>Zpětný řez netrnitých keřů po výsadbě výšky do 0,5 m</t>
  </si>
  <si>
    <r>
      <t>Chemické</t>
    </r>
    <r>
      <rPr>
        <sz val="8"/>
        <color indexed="8"/>
        <rFont val="Segoe UI"/>
        <family val="2"/>
      </rPr>
      <t xml:space="preserve"> odplevelení před založením kultury nad 20 m2 postřikem na široko v rovině a svahu do 1:5 (2x)</t>
    </r>
  </si>
  <si>
    <r>
      <t>Obdělání</t>
    </r>
    <r>
      <rPr>
        <sz val="8"/>
        <color indexed="8"/>
        <rFont val="Segoe UI"/>
        <family val="2"/>
      </rPr>
      <t xml:space="preserve"> půdy kultivátorováním v rovině a svahu do 1:5 (4x)</t>
    </r>
  </si>
  <si>
    <r>
      <t>Obdělání</t>
    </r>
    <r>
      <rPr>
        <sz val="8"/>
        <color indexed="8"/>
        <rFont val="Segoe UI"/>
        <family val="2"/>
      </rPr>
      <t xml:space="preserve"> půdy vláčením v rovině a svahu do 1:5 (3x)</t>
    </r>
  </si>
  <si>
    <r>
      <t>Obdělání</t>
    </r>
    <r>
      <rPr>
        <sz val="8"/>
        <color indexed="8"/>
        <rFont val="Segoe UI"/>
        <family val="2"/>
      </rPr>
      <t xml:space="preserve"> půdy hrabáním v rovině a svahu do 1:5 (3x)</t>
    </r>
  </si>
  <si>
    <r>
      <t>Založení</t>
    </r>
    <r>
      <rPr>
        <sz val="8"/>
        <color indexed="8"/>
        <rFont val="Segoe UI"/>
        <family val="2"/>
      </rPr>
      <t xml:space="preserve"> parkového trávníku výsevem plochy do 1000 m2 v rovině a ve svahu do 1:5</t>
    </r>
  </si>
  <si>
    <r>
      <t>Obdělání</t>
    </r>
    <r>
      <rPr>
        <sz val="8"/>
        <color indexed="8"/>
        <rFont val="Segoe UI"/>
        <family val="2"/>
      </rPr>
      <t xml:space="preserve"> půdy válením v rovině a svahu do 1:5 (2x)</t>
    </r>
  </si>
  <si>
    <t>počet aut * 25km * 2 cesty</t>
  </si>
  <si>
    <t>1 kontejner * 15km * 2 cesty</t>
  </si>
  <si>
    <t>Příčky (3ks / strom) (vč. dopravy a manipulace)</t>
  </si>
  <si>
    <t>Voda pro zálivku (50l/strom) (stromy s balem)</t>
  </si>
  <si>
    <t>počet stromů s balem (viz. plán výsadeb) * 0,05m3</t>
  </si>
  <si>
    <t>počet stromů s balem * 0,05m3 * 25km * 2 cesty</t>
  </si>
  <si>
    <t>počet keřů (viz výčet rostlin níže) * 0,01</t>
  </si>
  <si>
    <t>Voda - pro chemický postřik (cca200l/ha) (2x)</t>
  </si>
  <si>
    <t>plocha keřů změřena v CAD - plán výsadeb x 2</t>
  </si>
  <si>
    <t>plocha  keřů * 5l/ha x 2</t>
  </si>
  <si>
    <t>plocha  keřů * 200l/ha x 2</t>
  </si>
  <si>
    <t>Dovoz vody pro zálivku rostlin za vzdálenost do 1000 m (200l/ha) (2x)</t>
  </si>
  <si>
    <t>Příplatek k dovozu vody pro zálivku rostlin do 1000 m ZKD 1000 m (2x)</t>
  </si>
  <si>
    <t>plocha keřů * 0,00002m3 * 25km * 2 cesty x 2</t>
  </si>
  <si>
    <t>plocha keřů * 0,00002m3 x 2</t>
  </si>
  <si>
    <t>počet keřů * 0,01 * 25km * 2cesty</t>
  </si>
  <si>
    <t>počet keřů * 0,01</t>
  </si>
  <si>
    <t>plocha * 0,00002 x 2</t>
  </si>
  <si>
    <t>plocha * 0,00002 * 25km * 2 cesty x 2</t>
  </si>
  <si>
    <t>travnik luč</t>
  </si>
  <si>
    <t>rhod m2</t>
  </si>
  <si>
    <t>asanace</t>
  </si>
  <si>
    <t xml:space="preserve">stromy </t>
  </si>
  <si>
    <t>keře</t>
  </si>
  <si>
    <t>Použitá cenová soustava : URS 2019</t>
  </si>
  <si>
    <t>CS ÚRS 2019</t>
  </si>
  <si>
    <t xml:space="preserve">Herbicid totální systémový neselektivní (5l/ha) </t>
  </si>
  <si>
    <t>Kůl vyvazovací dřevěný impregnovaný D 8cm dl. 2,5m (3ks / strom)  (vč. dopravy a manipulace)</t>
  </si>
  <si>
    <t>Kůl vyvazovací dřevěný impregnovaný D 8cm dl. 2m (1ks / strom) (vč. dopravy a manipulace)</t>
  </si>
  <si>
    <t>Kůra mulčovací (cca 0,15m3/1strom)</t>
  </si>
  <si>
    <t>Herbicid totální systémový neselektivní (5l/ha) (2x)</t>
  </si>
  <si>
    <t>Osivo směs travní parková (30g/m2)</t>
  </si>
  <si>
    <t>00 572410</t>
  </si>
  <si>
    <r>
      <t>Zhotovení</t>
    </r>
    <r>
      <rPr>
        <sz val="8"/>
        <color indexed="8"/>
        <rFont val="Segoe UI"/>
        <family val="2"/>
      </rPr>
      <t xml:space="preserve"> obalu z rákosové nebo kokosové rohože v rovině a svahu do 1:5</t>
    </r>
  </si>
  <si>
    <t>Rákosová rohož výšky 1,8m (0,3bm/strom)</t>
  </si>
  <si>
    <t>kvalita viz. text</t>
  </si>
  <si>
    <t>plocha pařezů frézovaných * 2</t>
  </si>
  <si>
    <t>Zahradní zemina</t>
  </si>
  <si>
    <t>Dovoz mulčovací kůry vč. manipulace ( 1 auto = 10m3, jedna cesta = 25km)</t>
  </si>
  <si>
    <t>Odvoz kontejnerů s odpadem z ořezů  stromů po výsadbě na skládku ( jedna cesta = 15km)</t>
  </si>
  <si>
    <t>Acer campestre ´Elsrijk´ 14-16</t>
  </si>
  <si>
    <t>Pyrus calleryana ´Chanticleer´ 14-16</t>
  </si>
  <si>
    <t>Gleditsia triacanthos ´Inermis´ KTS 350-400</t>
  </si>
  <si>
    <t>Odvoz kontejnerů s odpadem z ořezů  keřů po výsadbě na skládku (jedna cesta = 15km)</t>
  </si>
  <si>
    <t>sazenice od vel. 60 - 80</t>
  </si>
  <si>
    <t>Berberis juliane 60-80</t>
  </si>
  <si>
    <t>Ligustrum vulgare ´Atrovirens´ 60-80</t>
  </si>
  <si>
    <t>Pyracantha coccinea 60-80</t>
  </si>
  <si>
    <t>R201</t>
  </si>
  <si>
    <t>R202</t>
  </si>
  <si>
    <t>R203</t>
  </si>
  <si>
    <t>R204</t>
  </si>
  <si>
    <t>sazenice od vel. 40 - 60</t>
  </si>
  <si>
    <t>Spiraea japonica ´Anthony Waterer´ 40-60</t>
  </si>
  <si>
    <t>Spiraea japonica ´Shirobana´ 40-60</t>
  </si>
  <si>
    <t>Spiraea japonica ´Goldflame´ 40-60</t>
  </si>
  <si>
    <t>Potentilla fruticosa ´Goldfinger´ 40-60</t>
  </si>
  <si>
    <t>Spiraea billiardii ´Triumphans´ 40-60</t>
  </si>
  <si>
    <t>R301</t>
  </si>
  <si>
    <t>R302</t>
  </si>
  <si>
    <t>R303</t>
  </si>
  <si>
    <t>R304</t>
  </si>
  <si>
    <t>R305</t>
  </si>
  <si>
    <t>R306</t>
  </si>
  <si>
    <t>R307</t>
  </si>
  <si>
    <t>R308</t>
  </si>
  <si>
    <t>R309</t>
  </si>
  <si>
    <t>R310</t>
  </si>
  <si>
    <t>R311</t>
  </si>
  <si>
    <t>R312</t>
  </si>
  <si>
    <t>R313</t>
  </si>
  <si>
    <t>R314</t>
  </si>
  <si>
    <t>R315</t>
  </si>
  <si>
    <t>strom č. 130, viz plán asanací</t>
  </si>
  <si>
    <t>strom č. 139, viz plán asanací</t>
  </si>
  <si>
    <t>strom č. 132, 140, viz plán asanací</t>
  </si>
  <si>
    <t>strom č. 119, 144, viz plán asanací</t>
  </si>
  <si>
    <t>strom č. 135, 138, 143, 146, 149, 151, 152, viz plán asanací</t>
  </si>
  <si>
    <t>strom č. 116, 118, 120, 153, viz plán asanací</t>
  </si>
  <si>
    <t>strom č. 117, 123, viz plán asanací</t>
  </si>
  <si>
    <t>strom č. 128, viz plán asanací</t>
  </si>
  <si>
    <t>strom č. 127, viz plán asanací</t>
  </si>
  <si>
    <t>strom č. 129, viz plán asanací</t>
  </si>
  <si>
    <t>strom č. 20, 21, 23, 25, viz plán asanací</t>
  </si>
  <si>
    <t>strom č. 14, 15, 16, 17, 18, 19, 22, 24, 26, 59, viz plán asanací</t>
  </si>
  <si>
    <t>Dovoz zeminy vč. manipulace ( 1 auto = 10m3, jedna cesta = 25km)</t>
  </si>
  <si>
    <t>Kmeny a silné větve budou využity investorem</t>
  </si>
  <si>
    <t>asanované stromy * 0,6m3</t>
  </si>
  <si>
    <t>viz inventarizace dřevin (SK11 - 92m2)</t>
  </si>
  <si>
    <t>viz inventarizace dřevin (1m3 z cca 150m2), (SK11 - 92m2)</t>
  </si>
  <si>
    <t>2,2 kontejnerů * 15km * 2 cesty (1kontejner cca 10m3)</t>
  </si>
  <si>
    <t>Skládkovné (1kontejner = 0,5 t) z ořezu stromů</t>
  </si>
  <si>
    <t>2,2 kontejnery * 0,5t</t>
  </si>
  <si>
    <t>Odvoz kontejnerů s dřevní hmotou (jedna cesta = 15km)</t>
  </si>
  <si>
    <t>Izolační zeleň na ul. Jesenická, Rýmařovská v Bruntále</t>
  </si>
  <si>
    <t>město Bruntál</t>
  </si>
  <si>
    <t>Vedlejší rozpočtové náklady</t>
  </si>
  <si>
    <t>dokumentace skutečného provedení</t>
  </si>
  <si>
    <t>Vytýčení výsadeb - keře</t>
  </si>
  <si>
    <t>Vytýčení výsadeb - stromy</t>
  </si>
  <si>
    <t>plocha stromy fréz. do 0,2 * 0,2m3</t>
  </si>
  <si>
    <t>Populus nigra ´Italica´ 250-300 zavětvený od země</t>
  </si>
  <si>
    <t>stromy listnaté vel. 250-300, 14-16 a KTS (vícekmen )</t>
  </si>
  <si>
    <t>počet stromů, viz. plán výsadeb * 750g</t>
  </si>
  <si>
    <t>počet stromů s balem * 0,08m3 * 25km * 2 cesty</t>
  </si>
  <si>
    <t>počet stromů s balem (viz. plán výsadeb) * 0,08m3</t>
  </si>
  <si>
    <t>Deutzia x hybrida ´Mont Rose´ 60-80</t>
  </si>
  <si>
    <t>Spiraea vanhouttei 60-80</t>
  </si>
  <si>
    <t>Symphoricarpos x doorenbosii ´Mother of Pearl´ 60-80</t>
  </si>
  <si>
    <t>Spiraea arguta 60-80</t>
  </si>
  <si>
    <t>Symphoricarpos albus 60-80</t>
  </si>
  <si>
    <t>Deutzia x hybrida ´Contraste 60-80</t>
  </si>
  <si>
    <t>Spiraea cinerea 60-80</t>
  </si>
  <si>
    <t>Zapravení půdního kondicionéru promícháním do zeminy při výsadbě</t>
  </si>
  <si>
    <t>R</t>
  </si>
  <si>
    <t>Zalití rostlin vodou plocha do 20 m2 (80l/strom)  (stromy s balem) - naplnění vaku</t>
  </si>
  <si>
    <t>počet stromů (viz. plán výsadeb - pouze alejové stromy) * 0,3bm</t>
  </si>
  <si>
    <t>počet stromů ve svahu 1:5 (viz. plán výsadeb - pouze alejové stromy) * 1,8 * 0,3m</t>
  </si>
  <si>
    <r>
      <t>Jamky</t>
    </r>
    <r>
      <rPr>
        <sz val="8"/>
        <color indexed="8"/>
        <rFont val="Segoe UI"/>
        <family val="2"/>
      </rPr>
      <t xml:space="preserve"> pro výsadbu s výměnou 50 % půdy zeminy tř 1 až 4 objem do 0,4 m3 v rovině a svahu do 1:5 (Populus - zavětvený od země)</t>
    </r>
  </si>
  <si>
    <r>
      <t>Jamky</t>
    </r>
    <r>
      <rPr>
        <sz val="8"/>
        <color indexed="8"/>
        <rFont val="Segoe UI"/>
        <family val="2"/>
      </rPr>
      <t xml:space="preserve"> pro výsadbu s výměnou 50 % půdy zeminy tř 1 až 4 objem do 0,4 m3 v rovině a svahu do 1:5 (stromy KTS)</t>
    </r>
  </si>
  <si>
    <r>
      <t>Hloubení</t>
    </r>
    <r>
      <rPr>
        <sz val="8"/>
        <color indexed="8"/>
        <rFont val="Segoe UI"/>
        <family val="2"/>
      </rPr>
      <t xml:space="preserve"> jamek s výměnou 50 % půdy zeminy tř 1 až 4 objem do 1 m3 ve svahu do 1:1 (stromy 14/16)</t>
    </r>
  </si>
  <si>
    <t>objem výsadbových jam, viz. plán výsadeb</t>
  </si>
  <si>
    <t>Skládkovné</t>
  </si>
  <si>
    <t xml:space="preserve"> zemina 1m3 = 2t</t>
  </si>
  <si>
    <t xml:space="preserve">6 aut (10m3 = 14t)  </t>
  </si>
  <si>
    <t>Odvoz kontejnerů se zeminou po výsadbě na skládku (jedna cesta = 15km)</t>
  </si>
  <si>
    <t>Půdní kondicionér (750g/strom)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</si>
</sst>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0.0"/>
    <numFmt numFmtId="168" formatCode="0.0000"/>
    <numFmt numFmtId="169" formatCode="0.000"/>
    <numFmt numFmtId="170" formatCode="#,##0.000"/>
    <numFmt numFmtId="171" formatCode="0.00000"/>
    <numFmt numFmtId="172" formatCode="0.000%"/>
    <numFmt numFmtId="173" formatCode="#,##0.00000"/>
    <numFmt numFmtId="174" formatCode="0.000000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#,##0_ ;\-#,##0\ "/>
    <numFmt numFmtId="181" formatCode="#,##0.0_ ;\-#,##0.0\ "/>
  </numFmts>
  <fonts count="8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sz val="8"/>
      <color indexed="50"/>
      <name val="MS Sans Serif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i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u val="single"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2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10"/>
      <name val="Arial"/>
      <family val="2"/>
    </font>
    <font>
      <sz val="8"/>
      <color indexed="14"/>
      <name val="MS Sans Serif"/>
      <family val="2"/>
    </font>
    <font>
      <sz val="8"/>
      <color indexed="14"/>
      <name val="Arial"/>
      <family val="2"/>
    </font>
    <font>
      <sz val="8"/>
      <color indexed="10"/>
      <name val="MS Sans Serif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b/>
      <sz val="12"/>
      <name val="MS Sans Serif"/>
      <family val="2"/>
    </font>
    <font>
      <sz val="8"/>
      <color indexed="48"/>
      <name val="MS Sans Serif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2"/>
      <name val="Segoe UI"/>
      <family val="2"/>
    </font>
    <font>
      <b/>
      <i/>
      <sz val="8"/>
      <color indexed="8"/>
      <name val="Arial"/>
      <family val="2"/>
    </font>
    <font>
      <b/>
      <sz val="8"/>
      <color indexed="8"/>
      <name val="Arial CE"/>
      <family val="2"/>
    </font>
    <font>
      <sz val="8"/>
      <color indexed="8"/>
      <name val="MS Sans Serif"/>
      <family val="2"/>
    </font>
    <font>
      <sz val="8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0000FF"/>
      <name val="Segoe UI"/>
      <family val="2"/>
    </font>
    <font>
      <sz val="8"/>
      <color rgb="FF0000FF"/>
      <name val="Arial"/>
      <family val="2"/>
    </font>
    <font>
      <b/>
      <i/>
      <sz val="8"/>
      <color theme="1"/>
      <name val="Arial"/>
      <family val="2"/>
    </font>
    <font>
      <sz val="8"/>
      <color theme="1"/>
      <name val="MS Sans Serif"/>
      <family val="2"/>
    </font>
    <font>
      <sz val="8"/>
      <color theme="1"/>
      <name val="Arial CE"/>
      <family val="2"/>
    </font>
    <font>
      <b/>
      <sz val="8"/>
      <color theme="1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44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6" fillId="0" borderId="0" xfId="0" applyFont="1" applyAlignment="1">
      <alignment horizontal="left" vertical="top"/>
    </xf>
    <xf numFmtId="0" fontId="8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2" fillId="0" borderId="10" xfId="0" applyFont="1" applyBorder="1" applyAlignment="1">
      <alignment horizontal="left" wrapText="1"/>
    </xf>
    <xf numFmtId="37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wrapText="1"/>
    </xf>
    <xf numFmtId="166" fontId="13" fillId="0" borderId="0" xfId="0" applyNumberFormat="1" applyFont="1" applyAlignment="1">
      <alignment horizontal="right"/>
    </xf>
    <xf numFmtId="3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1" fontId="10" fillId="0" borderId="10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166" fontId="7" fillId="0" borderId="0" xfId="0" applyNumberFormat="1" applyFont="1" applyAlignment="1">
      <alignment horizontal="right" vertical="top"/>
    </xf>
    <xf numFmtId="171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 wrapText="1"/>
    </xf>
    <xf numFmtId="166" fontId="12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173" fontId="7" fillId="0" borderId="0" xfId="0" applyNumberFormat="1" applyFont="1" applyAlignment="1">
      <alignment horizontal="left" vertical="top" wrapText="1"/>
    </xf>
    <xf numFmtId="171" fontId="7" fillId="0" borderId="0" xfId="0" applyNumberFormat="1" applyFont="1" applyAlignment="1">
      <alignment horizontal="left" vertical="top" wrapText="1"/>
    </xf>
    <xf numFmtId="170" fontId="7" fillId="0" borderId="0" xfId="0" applyNumberFormat="1" applyFont="1" applyAlignment="1">
      <alignment horizontal="left" vertical="top" wrapText="1"/>
    </xf>
    <xf numFmtId="37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66" fontId="13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7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>
      <alignment horizontal="right"/>
    </xf>
    <xf numFmtId="1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right" vertical="top"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13" fillId="0" borderId="0" xfId="0" applyNumberFormat="1" applyFont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12" fillId="0" borderId="10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 vertical="top"/>
    </xf>
    <xf numFmtId="1" fontId="7" fillId="0" borderId="0" xfId="0" applyNumberFormat="1" applyFont="1" applyAlignment="1">
      <alignment horizontal="center" vertical="top" wrapText="1"/>
    </xf>
    <xf numFmtId="1" fontId="15" fillId="0" borderId="0" xfId="0" applyNumberFormat="1" applyFont="1" applyAlignment="1">
      <alignment horizontal="left" vertical="center" wrapText="1"/>
    </xf>
    <xf numFmtId="167" fontId="7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 applyProtection="1">
      <alignment horizontal="right"/>
      <protection/>
    </xf>
    <xf numFmtId="168" fontId="12" fillId="0" borderId="10" xfId="0" applyNumberFormat="1" applyFont="1" applyBorder="1" applyAlignment="1" applyProtection="1">
      <alignment horizontal="right"/>
      <protection/>
    </xf>
    <xf numFmtId="168" fontId="7" fillId="0" borderId="10" xfId="0" applyNumberFormat="1" applyFont="1" applyBorder="1" applyAlignment="1">
      <alignment horizontal="right"/>
    </xf>
    <xf numFmtId="167" fontId="12" fillId="0" borderId="10" xfId="0" applyNumberFormat="1" applyFont="1" applyBorder="1" applyAlignment="1">
      <alignment horizontal="right"/>
    </xf>
    <xf numFmtId="2" fontId="12" fillId="0" borderId="10" xfId="0" applyNumberFormat="1" applyFont="1" applyBorder="1" applyAlignment="1" applyProtection="1">
      <alignment horizontal="right"/>
      <protection/>
    </xf>
    <xf numFmtId="37" fontId="19" fillId="0" borderId="10" xfId="0" applyNumberFormat="1" applyFont="1" applyBorder="1" applyAlignment="1">
      <alignment horizontal="center"/>
    </xf>
    <xf numFmtId="37" fontId="19" fillId="0" borderId="11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 vertical="top" wrapText="1"/>
    </xf>
    <xf numFmtId="37" fontId="0" fillId="0" borderId="0" xfId="0" applyNumberFormat="1" applyFont="1" applyAlignment="1">
      <alignment horizontal="center" vertical="top"/>
    </xf>
    <xf numFmtId="37" fontId="19" fillId="0" borderId="0" xfId="0" applyNumberFormat="1" applyFont="1" applyAlignment="1">
      <alignment horizontal="left" vertical="center" wrapText="1"/>
    </xf>
    <xf numFmtId="37" fontId="20" fillId="0" borderId="0" xfId="0" applyNumberFormat="1" applyFont="1" applyAlignment="1">
      <alignment horizontal="left" vertical="center" wrapText="1"/>
    </xf>
    <xf numFmtId="37" fontId="0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left" vertical="top" wrapText="1"/>
    </xf>
    <xf numFmtId="4" fontId="0" fillId="0" borderId="0" xfId="0" applyNumberFormat="1" applyAlignment="1">
      <alignment horizontal="right" vertical="top"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0" applyNumberFormat="1" applyFont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>
      <alignment horizontal="right" vertical="top" wrapText="1"/>
    </xf>
    <xf numFmtId="4" fontId="15" fillId="0" borderId="0" xfId="0" applyNumberFormat="1" applyFont="1" applyAlignment="1">
      <alignment horizontal="left" vertical="center" wrapText="1"/>
    </xf>
    <xf numFmtId="4" fontId="7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left" vertical="top"/>
    </xf>
    <xf numFmtId="37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top"/>
    </xf>
    <xf numFmtId="166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left" vertical="center" wrapText="1"/>
    </xf>
    <xf numFmtId="166" fontId="7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71" fontId="10" fillId="0" borderId="0" xfId="0" applyNumberFormat="1" applyFont="1" applyAlignment="1">
      <alignment horizontal="right"/>
    </xf>
    <xf numFmtId="0" fontId="25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30" fillId="0" borderId="0" xfId="0" applyFont="1" applyAlignment="1">
      <alignment horizontal="left" wrapText="1"/>
    </xf>
    <xf numFmtId="0" fontId="3" fillId="0" borderId="0" xfId="0" applyFont="1" applyAlignment="1" applyProtection="1">
      <alignment horizontal="right"/>
      <protection/>
    </xf>
    <xf numFmtId="174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/>
    </xf>
    <xf numFmtId="167" fontId="0" fillId="0" borderId="0" xfId="0" applyNumberFormat="1" applyAlignment="1">
      <alignment vertical="top" wrapText="1"/>
    </xf>
    <xf numFmtId="167" fontId="0" fillId="0" borderId="0" xfId="0" applyNumberFormat="1" applyAlignment="1">
      <alignment vertical="top"/>
    </xf>
    <xf numFmtId="167" fontId="7" fillId="0" borderId="0" xfId="0" applyNumberFormat="1" applyFont="1" applyAlignment="1">
      <alignment vertical="top"/>
    </xf>
    <xf numFmtId="167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 vertical="center" wrapText="1"/>
      <protection/>
    </xf>
    <xf numFmtId="167" fontId="13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67" fontId="7" fillId="0" borderId="0" xfId="0" applyNumberFormat="1" applyFont="1" applyAlignment="1">
      <alignment horizontal="right"/>
    </xf>
    <xf numFmtId="167" fontId="4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13" fillId="0" borderId="0" xfId="0" applyNumberFormat="1" applyFont="1" applyAlignment="1">
      <alignment horizontal="right" vertical="center" wrapText="1"/>
    </xf>
    <xf numFmtId="167" fontId="12" fillId="0" borderId="0" xfId="0" applyNumberFormat="1" applyFont="1" applyAlignment="1">
      <alignment horizontal="right"/>
    </xf>
    <xf numFmtId="167" fontId="9" fillId="0" borderId="0" xfId="0" applyNumberFormat="1" applyFont="1" applyAlignment="1">
      <alignment/>
    </xf>
    <xf numFmtId="167" fontId="13" fillId="0" borderId="0" xfId="0" applyNumberFormat="1" applyFont="1" applyAlignment="1">
      <alignment vertical="center" wrapText="1"/>
    </xf>
    <xf numFmtId="167" fontId="7" fillId="0" borderId="0" xfId="0" applyNumberFormat="1" applyFont="1" applyAlignment="1">
      <alignment horizontal="right"/>
    </xf>
    <xf numFmtId="167" fontId="13" fillId="0" borderId="0" xfId="0" applyNumberFormat="1" applyFont="1" applyAlignment="1">
      <alignment horizontal="left" vertical="center" wrapText="1"/>
    </xf>
    <xf numFmtId="167" fontId="8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167" fontId="15" fillId="0" borderId="0" xfId="0" applyNumberFormat="1" applyFont="1" applyAlignment="1">
      <alignment vertical="center" wrapText="1"/>
    </xf>
    <xf numFmtId="167" fontId="7" fillId="0" borderId="0" xfId="0" applyNumberFormat="1" applyFont="1" applyAlignment="1">
      <alignment vertical="top" wrapText="1"/>
    </xf>
    <xf numFmtId="0" fontId="7" fillId="33" borderId="10" xfId="0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1" fontId="7" fillId="0" borderId="10" xfId="0" applyNumberFormat="1" applyFont="1" applyBorder="1" applyAlignment="1">
      <alignment horizontal="left" vertical="center"/>
    </xf>
    <xf numFmtId="167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171" fontId="7" fillId="0" borderId="0" xfId="0" applyNumberFormat="1" applyFont="1" applyAlignment="1">
      <alignment horizontal="left" vertical="top"/>
    </xf>
    <xf numFmtId="0" fontId="7" fillId="0" borderId="0" xfId="0" applyFont="1" applyAlignment="1" applyProtection="1">
      <alignment horizontal="left"/>
      <protection/>
    </xf>
    <xf numFmtId="166" fontId="26" fillId="0" borderId="0" xfId="0" applyNumberFormat="1" applyFont="1" applyAlignment="1">
      <alignment horizontal="right"/>
    </xf>
    <xf numFmtId="0" fontId="26" fillId="0" borderId="0" xfId="0" applyFont="1" applyAlignment="1">
      <alignment horizontal="left" vertical="top"/>
    </xf>
    <xf numFmtId="166" fontId="12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left" vertical="top"/>
    </xf>
    <xf numFmtId="167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6" fontId="13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166" fontId="9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left" vertical="top"/>
    </xf>
    <xf numFmtId="166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top" wrapText="1"/>
    </xf>
    <xf numFmtId="166" fontId="7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left" vertical="center" wrapText="1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top"/>
    </xf>
    <xf numFmtId="1" fontId="12" fillId="35" borderId="10" xfId="0" applyNumberFormat="1" applyFont="1" applyFill="1" applyBorder="1" applyAlignment="1">
      <alignment horizontal="right"/>
    </xf>
    <xf numFmtId="0" fontId="28" fillId="0" borderId="10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167" fontId="7" fillId="34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7" fillId="34" borderId="10" xfId="0" applyFont="1" applyFill="1" applyBorder="1" applyAlignment="1">
      <alignment horizontal="left" vertical="top" wrapText="1"/>
    </xf>
    <xf numFmtId="170" fontId="7" fillId="34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wrapText="1"/>
    </xf>
    <xf numFmtId="4" fontId="13" fillId="36" borderId="10" xfId="0" applyNumberFormat="1" applyFont="1" applyFill="1" applyBorder="1" applyAlignment="1">
      <alignment horizontal="right" vertical="center" wrapText="1"/>
    </xf>
    <xf numFmtId="167" fontId="32" fillId="0" borderId="0" xfId="0" applyNumberFormat="1" applyFont="1" applyAlignment="1">
      <alignment vertical="center" wrapText="1"/>
    </xf>
    <xf numFmtId="4" fontId="24" fillId="0" borderId="0" xfId="0" applyNumberFormat="1" applyFont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167" fontId="7" fillId="0" borderId="12" xfId="0" applyNumberFormat="1" applyFont="1" applyBorder="1" applyAlignment="1" applyProtection="1">
      <alignment horizontal="right"/>
      <protection/>
    </xf>
    <xf numFmtId="4" fontId="12" fillId="0" borderId="13" xfId="0" applyNumberFormat="1" applyFont="1" applyBorder="1" applyAlignment="1">
      <alignment horizontal="right"/>
    </xf>
    <xf numFmtId="4" fontId="32" fillId="0" borderId="0" xfId="0" applyNumberFormat="1" applyFont="1" applyAlignment="1">
      <alignment horizontal="left" vertical="center" wrapText="1"/>
    </xf>
    <xf numFmtId="2" fontId="7" fillId="0" borderId="12" xfId="0" applyNumberFormat="1" applyFont="1" applyBorder="1" applyAlignment="1">
      <alignment horizontal="right"/>
    </xf>
    <xf numFmtId="4" fontId="13" fillId="37" borderId="10" xfId="0" applyNumberFormat="1" applyFont="1" applyFill="1" applyBorder="1" applyAlignment="1">
      <alignment horizontal="right" vertical="center"/>
    </xf>
    <xf numFmtId="4" fontId="13" fillId="34" borderId="10" xfId="0" applyNumberFormat="1" applyFont="1" applyFill="1" applyBorder="1" applyAlignment="1">
      <alignment horizontal="right" vertical="center"/>
    </xf>
    <xf numFmtId="4" fontId="13" fillId="36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170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4" fontId="27" fillId="0" borderId="0" xfId="0" applyNumberFormat="1" applyFont="1" applyAlignment="1">
      <alignment horizontal="left" vertical="top" wrapText="1"/>
    </xf>
    <xf numFmtId="4" fontId="27" fillId="0" borderId="0" xfId="0" applyNumberFormat="1" applyFont="1" applyAlignment="1">
      <alignment horizontal="right" vertical="top"/>
    </xf>
    <xf numFmtId="4" fontId="32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 vertical="top"/>
    </xf>
    <xf numFmtId="166" fontId="29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39" fontId="7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Alignment="1" applyProtection="1">
      <alignment horizontal="left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wrapText="1"/>
      <protection/>
    </xf>
    <xf numFmtId="0" fontId="22" fillId="0" borderId="0" xfId="0" applyFont="1" applyAlignment="1" applyProtection="1">
      <alignment horizontal="center" wrapText="1"/>
      <protection/>
    </xf>
    <xf numFmtId="37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wrapText="1"/>
    </xf>
    <xf numFmtId="1" fontId="13" fillId="33" borderId="10" xfId="0" applyNumberFormat="1" applyFont="1" applyFill="1" applyBorder="1" applyAlignment="1">
      <alignment horizontal="right"/>
    </xf>
    <xf numFmtId="4" fontId="13" fillId="33" borderId="10" xfId="0" applyNumberFormat="1" applyFont="1" applyFill="1" applyBorder="1" applyAlignment="1">
      <alignment horizontal="right"/>
    </xf>
    <xf numFmtId="4" fontId="32" fillId="33" borderId="10" xfId="0" applyNumberFormat="1" applyFont="1" applyFill="1" applyBorder="1" applyAlignment="1">
      <alignment horizontal="right"/>
    </xf>
    <xf numFmtId="166" fontId="29" fillId="33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 wrapText="1" indent="2"/>
    </xf>
    <xf numFmtId="166" fontId="7" fillId="0" borderId="15" xfId="0" applyNumberFormat="1" applyFont="1" applyBorder="1" applyAlignment="1">
      <alignment horizontal="right" vertical="center" wrapText="1"/>
    </xf>
    <xf numFmtId="0" fontId="33" fillId="0" borderId="0" xfId="0" applyFont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 horizontal="left"/>
      <protection/>
    </xf>
    <xf numFmtId="4" fontId="5" fillId="0" borderId="0" xfId="0" applyNumberFormat="1" applyFont="1" applyAlignment="1" applyProtection="1">
      <alignment horizontal="left"/>
      <protection/>
    </xf>
    <xf numFmtId="166" fontId="7" fillId="0" borderId="15" xfId="0" applyNumberFormat="1" applyFont="1" applyBorder="1" applyAlignment="1">
      <alignment vertical="center" wrapText="1"/>
    </xf>
    <xf numFmtId="37" fontId="7" fillId="0" borderId="10" xfId="0" applyNumberFormat="1" applyFont="1" applyBorder="1" applyAlignment="1">
      <alignment horizontal="center"/>
    </xf>
    <xf numFmtId="37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4" fillId="0" borderId="10" xfId="0" applyFont="1" applyBorder="1" applyAlignment="1">
      <alignment horizontal="left" wrapText="1"/>
    </xf>
    <xf numFmtId="4" fontId="13" fillId="38" borderId="10" xfId="0" applyNumberFormat="1" applyFont="1" applyFill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74" fillId="0" borderId="10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4" fontId="13" fillId="0" borderId="0" xfId="0" applyNumberFormat="1" applyFont="1" applyAlignment="1">
      <alignment horizontal="right" wrapText="1"/>
    </xf>
    <xf numFmtId="37" fontId="75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left" vertical="top"/>
    </xf>
    <xf numFmtId="4" fontId="74" fillId="0" borderId="10" xfId="0" applyNumberFormat="1" applyFont="1" applyBorder="1" applyAlignment="1">
      <alignment horizontal="right" wrapText="1"/>
    </xf>
    <xf numFmtId="0" fontId="12" fillId="0" borderId="12" xfId="0" applyFont="1" applyBorder="1" applyAlignment="1">
      <alignment horizontal="left" wrapText="1" indent="5"/>
    </xf>
    <xf numFmtId="4" fontId="7" fillId="0" borderId="12" xfId="0" applyNumberFormat="1" applyFont="1" applyBorder="1" applyAlignment="1">
      <alignment horizontal="right"/>
    </xf>
    <xf numFmtId="37" fontId="7" fillId="0" borderId="12" xfId="0" applyNumberFormat="1" applyFont="1" applyBorder="1" applyAlignment="1">
      <alignment horizontal="center" wrapText="1"/>
    </xf>
    <xf numFmtId="4" fontId="7" fillId="0" borderId="12" xfId="0" applyNumberFormat="1" applyFont="1" applyBorder="1" applyAlignment="1">
      <alignment horizontal="right" wrapText="1"/>
    </xf>
    <xf numFmtId="167" fontId="7" fillId="0" borderId="10" xfId="0" applyNumberFormat="1" applyFont="1" applyBorder="1" applyAlignment="1" applyProtection="1">
      <alignment horizontal="right" wrapText="1"/>
      <protection/>
    </xf>
    <xf numFmtId="4" fontId="7" fillId="0" borderId="11" xfId="0" applyNumberFormat="1" applyFont="1" applyBorder="1" applyAlignment="1">
      <alignment horizontal="right" wrapText="1"/>
    </xf>
    <xf numFmtId="167" fontId="21" fillId="0" borderId="0" xfId="0" applyNumberFormat="1" applyFont="1" applyAlignment="1">
      <alignment wrapText="1"/>
    </xf>
    <xf numFmtId="166" fontId="13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left" vertical="top" wrapText="1"/>
    </xf>
    <xf numFmtId="166" fontId="9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6" fillId="0" borderId="10" xfId="0" applyFont="1" applyBorder="1" applyAlignment="1" applyProtection="1">
      <alignment horizontal="left" wrapText="1"/>
      <protection/>
    </xf>
    <xf numFmtId="4" fontId="12" fillId="0" borderId="10" xfId="0" applyNumberFormat="1" applyFont="1" applyBorder="1" applyAlignment="1">
      <alignment/>
    </xf>
    <xf numFmtId="0" fontId="77" fillId="0" borderId="10" xfId="0" applyFont="1" applyBorder="1" applyAlignment="1" applyProtection="1">
      <alignment horizontal="left" wrapText="1"/>
      <protection/>
    </xf>
    <xf numFmtId="0" fontId="77" fillId="0" borderId="12" xfId="0" applyFont="1" applyBorder="1" applyAlignment="1">
      <alignment horizontal="left" wrapText="1"/>
    </xf>
    <xf numFmtId="0" fontId="77" fillId="0" borderId="10" xfId="0" applyFont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horizontal="left" wrapText="1"/>
    </xf>
    <xf numFmtId="4" fontId="7" fillId="0" borderId="12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39" fontId="74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4" fontId="74" fillId="0" borderId="10" xfId="0" applyNumberFormat="1" applyFont="1" applyBorder="1" applyAlignment="1">
      <alignment horizontal="right" wrapText="1"/>
    </xf>
    <xf numFmtId="4" fontId="0" fillId="0" borderId="0" xfId="0" applyNumberFormat="1" applyFill="1" applyAlignment="1">
      <alignment horizontal="right" vertical="top"/>
    </xf>
    <xf numFmtId="37" fontId="7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39" fontId="7" fillId="0" borderId="1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Alignment="1">
      <alignment/>
    </xf>
    <xf numFmtId="166" fontId="13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vertical="top"/>
    </xf>
    <xf numFmtId="166" fontId="7" fillId="0" borderId="0" xfId="0" applyNumberFormat="1" applyFont="1" applyFill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37" fontId="7" fillId="0" borderId="12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167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166" fontId="13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/>
    </xf>
    <xf numFmtId="0" fontId="77" fillId="0" borderId="10" xfId="0" applyFont="1" applyFill="1" applyBorder="1" applyAlignment="1">
      <alignment horizontal="left" wrapText="1" indent="2"/>
    </xf>
    <xf numFmtId="0" fontId="77" fillId="0" borderId="12" xfId="0" applyFont="1" applyFill="1" applyBorder="1" applyAlignment="1">
      <alignment horizontal="left" wrapText="1"/>
    </xf>
    <xf numFmtId="167" fontId="77" fillId="0" borderId="10" xfId="0" applyNumberFormat="1" applyFont="1" applyFill="1" applyBorder="1" applyAlignment="1">
      <alignment horizontal="right"/>
    </xf>
    <xf numFmtId="4" fontId="77" fillId="0" borderId="12" xfId="0" applyNumberFormat="1" applyFont="1" applyFill="1" applyBorder="1" applyAlignment="1">
      <alignment horizontal="right"/>
    </xf>
    <xf numFmtId="4" fontId="77" fillId="0" borderId="1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174" fontId="7" fillId="0" borderId="10" xfId="0" applyNumberFormat="1" applyFont="1" applyFill="1" applyBorder="1" applyAlignment="1">
      <alignment horizontal="right"/>
    </xf>
    <xf numFmtId="167" fontId="7" fillId="0" borderId="0" xfId="0" applyNumberFormat="1" applyFont="1" applyFill="1" applyAlignment="1">
      <alignment horizontal="right"/>
    </xf>
    <xf numFmtId="167" fontId="7" fillId="0" borderId="0" xfId="0" applyNumberFormat="1" applyFont="1" applyFill="1" applyAlignment="1">
      <alignment horizontal="left" vertical="top"/>
    </xf>
    <xf numFmtId="166" fontId="7" fillId="0" borderId="0" xfId="0" applyNumberFormat="1" applyFont="1" applyFill="1" applyAlignment="1">
      <alignment horizontal="right"/>
    </xf>
    <xf numFmtId="4" fontId="74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167" fontId="7" fillId="0" borderId="10" xfId="0" applyNumberFormat="1" applyFont="1" applyFill="1" applyBorder="1" applyAlignment="1">
      <alignment horizontal="right"/>
    </xf>
    <xf numFmtId="171" fontId="7" fillId="0" borderId="0" xfId="0" applyNumberFormat="1" applyFont="1" applyFill="1" applyAlignment="1">
      <alignment horizontal="left" vertical="top"/>
    </xf>
    <xf numFmtId="1" fontId="7" fillId="0" borderId="10" xfId="0" applyNumberFormat="1" applyFont="1" applyFill="1" applyBorder="1" applyAlignment="1">
      <alignment horizontal="right"/>
    </xf>
    <xf numFmtId="0" fontId="78" fillId="0" borderId="10" xfId="0" applyFont="1" applyBorder="1" applyAlignment="1">
      <alignment horizontal="left" vertical="center" wrapText="1"/>
    </xf>
    <xf numFmtId="4" fontId="74" fillId="0" borderId="12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vertical="center" wrapText="1"/>
    </xf>
    <xf numFmtId="166" fontId="7" fillId="0" borderId="0" xfId="0" applyNumberFormat="1" applyFont="1" applyBorder="1" applyAlignment="1">
      <alignment horizontal="right" vertical="center" wrapText="1"/>
    </xf>
    <xf numFmtId="37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 wrapText="1"/>
      <protection/>
    </xf>
    <xf numFmtId="167" fontId="7" fillId="0" borderId="0" xfId="0" applyNumberFormat="1" applyFont="1" applyFill="1" applyAlignment="1" applyProtection="1">
      <alignment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wrapText="1"/>
    </xf>
    <xf numFmtId="4" fontId="32" fillId="33" borderId="10" xfId="0" applyNumberFormat="1" applyFont="1" applyFill="1" applyBorder="1" applyAlignment="1">
      <alignment horizontal="right" wrapText="1"/>
    </xf>
    <xf numFmtId="4" fontId="32" fillId="0" borderId="0" xfId="0" applyNumberFormat="1" applyFont="1" applyAlignment="1">
      <alignment horizontal="right" wrapText="1"/>
    </xf>
    <xf numFmtId="166" fontId="29" fillId="33" borderId="10" xfId="0" applyNumberFormat="1" applyFont="1" applyFill="1" applyBorder="1" applyAlignment="1">
      <alignment horizontal="right" wrapText="1"/>
    </xf>
    <xf numFmtId="181" fontId="13" fillId="0" borderId="0" xfId="0" applyNumberFormat="1" applyFont="1" applyAlignment="1">
      <alignment horizontal="right"/>
    </xf>
    <xf numFmtId="180" fontId="13" fillId="0" borderId="0" xfId="0" applyNumberFormat="1" applyFont="1" applyAlignment="1">
      <alignment horizontal="right"/>
    </xf>
    <xf numFmtId="167" fontId="7" fillId="0" borderId="12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 indent="2"/>
    </xf>
    <xf numFmtId="1" fontId="12" fillId="0" borderId="10" xfId="0" applyNumberFormat="1" applyFont="1" applyFill="1" applyBorder="1" applyAlignment="1">
      <alignment horizontal="right"/>
    </xf>
    <xf numFmtId="4" fontId="12" fillId="0" borderId="11" xfId="0" applyNumberFormat="1" applyFont="1" applyFill="1" applyBorder="1" applyAlignment="1">
      <alignment horizontal="right"/>
    </xf>
    <xf numFmtId="2" fontId="12" fillId="0" borderId="10" xfId="0" applyNumberFormat="1" applyFont="1" applyFill="1" applyBorder="1" applyAlignment="1" applyProtection="1">
      <alignment horizontal="right"/>
      <protection/>
    </xf>
    <xf numFmtId="2" fontId="7" fillId="0" borderId="10" xfId="0" applyNumberFormat="1" applyFont="1" applyFill="1" applyBorder="1" applyAlignment="1" applyProtection="1">
      <alignment horizontal="right"/>
      <protection/>
    </xf>
    <xf numFmtId="0" fontId="74" fillId="0" borderId="10" xfId="0" applyFont="1" applyFill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 wrapText="1"/>
    </xf>
    <xf numFmtId="0" fontId="74" fillId="0" borderId="0" xfId="0" applyFont="1" applyFill="1" applyAlignment="1">
      <alignment horizontal="left" vertical="top"/>
    </xf>
    <xf numFmtId="167" fontId="7" fillId="0" borderId="14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7" fontId="21" fillId="0" borderId="14" xfId="0" applyNumberFormat="1" applyFont="1" applyBorder="1" applyAlignment="1">
      <alignment/>
    </xf>
    <xf numFmtId="39" fontId="7" fillId="0" borderId="14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>
      <alignment horizontal="center"/>
    </xf>
    <xf numFmtId="4" fontId="0" fillId="0" borderId="0" xfId="0" applyNumberFormat="1" applyFill="1" applyAlignment="1">
      <alignment horizontal="right" vertical="top" wrapText="1"/>
    </xf>
    <xf numFmtId="0" fontId="3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>
      <alignment horizontal="center" vertical="top" wrapText="1"/>
    </xf>
    <xf numFmtId="0" fontId="79" fillId="0" borderId="0" xfId="0" applyFont="1" applyFill="1" applyAlignment="1">
      <alignment horizontal="center" vertical="top" wrapText="1"/>
    </xf>
    <xf numFmtId="0" fontId="4" fillId="0" borderId="0" xfId="0" applyFont="1" applyAlignment="1" applyProtection="1">
      <alignment vertical="center" wrapText="1"/>
      <protection/>
    </xf>
    <xf numFmtId="0" fontId="80" fillId="0" borderId="0" xfId="0" applyFont="1" applyAlignment="1" applyProtection="1">
      <alignment vertical="center" wrapText="1"/>
      <protection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center" wrapText="1"/>
      <protection/>
    </xf>
    <xf numFmtId="0" fontId="81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8"/>
  <sheetViews>
    <sheetView showGridLines="0" tabSelected="1" zoomScalePageLayoutView="0" workbookViewId="0" topLeftCell="D1">
      <pane ySplit="11" topLeftCell="A12" activePane="bottomLeft" state="frozen"/>
      <selection pane="topLeft" activeCell="A1" sqref="A1"/>
      <selection pane="bottomLeft" activeCell="AP89" sqref="AP89"/>
    </sheetView>
  </sheetViews>
  <sheetFormatPr defaultColWidth="10.5" defaultRowHeight="12" customHeight="1" outlineLevelRow="2"/>
  <cols>
    <col min="1" max="1" width="4.33203125" style="1" customWidth="1"/>
    <col min="2" max="2" width="12.5" style="72" customWidth="1"/>
    <col min="3" max="3" width="12.33203125" style="72" customWidth="1"/>
    <col min="4" max="4" width="18.5" style="2" customWidth="1"/>
    <col min="5" max="5" width="63" style="2" customWidth="1"/>
    <col min="6" max="6" width="11.16015625" style="2" customWidth="1"/>
    <col min="7" max="7" width="18" style="51" customWidth="1"/>
    <col min="8" max="8" width="12.33203125" style="74" bestFit="1" customWidth="1"/>
    <col min="9" max="9" width="22.16015625" style="74" bestFit="1" customWidth="1"/>
    <col min="10" max="10" width="45" style="191" bestFit="1" customWidth="1"/>
    <col min="11" max="11" width="20.83203125" style="191" bestFit="1" customWidth="1"/>
    <col min="12" max="12" width="3.5" style="106" customWidth="1"/>
    <col min="13" max="13" width="4.5" style="3" hidden="1" customWidth="1"/>
    <col min="14" max="14" width="8.16015625" style="151" hidden="1" customWidth="1"/>
    <col min="15" max="15" width="4.83203125" style="151" hidden="1" customWidth="1"/>
    <col min="16" max="16" width="12.16015625" style="151" hidden="1" customWidth="1"/>
    <col min="17" max="17" width="3.66015625" style="151" hidden="1" customWidth="1"/>
    <col min="18" max="18" width="4.16015625" style="132" hidden="1" customWidth="1"/>
    <col min="19" max="19" width="4.66015625" style="132" hidden="1" customWidth="1"/>
    <col min="20" max="20" width="4" style="132" hidden="1" customWidth="1"/>
    <col min="21" max="21" width="13.33203125" style="132" hidden="1" customWidth="1"/>
    <col min="22" max="22" width="4.5" style="132" hidden="1" customWidth="1"/>
    <col min="23" max="23" width="5.83203125" style="132" hidden="1" customWidth="1"/>
    <col min="24" max="25" width="3.83203125" style="132" hidden="1" customWidth="1"/>
    <col min="26" max="26" width="16.33203125" style="132" hidden="1" customWidth="1"/>
    <col min="27" max="27" width="6.66015625" style="132" hidden="1" customWidth="1"/>
    <col min="28" max="28" width="7" style="132" hidden="1" customWidth="1"/>
    <col min="29" max="30" width="4.16015625" style="132" hidden="1" customWidth="1"/>
    <col min="31" max="31" width="13.5" style="132" hidden="1" customWidth="1"/>
    <col min="32" max="32" width="5.16015625" style="132" hidden="1" customWidth="1"/>
    <col min="33" max="35" width="3.33203125" style="151" hidden="1" customWidth="1"/>
    <col min="36" max="36" width="4.66015625" style="1" hidden="1" customWidth="1"/>
    <col min="37" max="37" width="6" style="1" hidden="1" customWidth="1"/>
    <col min="38" max="38" width="4.83203125" style="1" customWidth="1"/>
    <col min="39" max="39" width="6.83203125" style="1" customWidth="1"/>
    <col min="40" max="16384" width="10.5" style="1" customWidth="1"/>
  </cols>
  <sheetData>
    <row r="1" spans="2:37" s="2" customFormat="1" ht="32.25" customHeight="1">
      <c r="B1" s="68"/>
      <c r="C1" s="68"/>
      <c r="E1" s="101" t="s">
        <v>57</v>
      </c>
      <c r="G1" s="50"/>
      <c r="H1" s="333"/>
      <c r="I1" s="73"/>
      <c r="J1" s="190"/>
      <c r="K1" s="190"/>
      <c r="L1" s="105"/>
      <c r="N1" s="159" t="s">
        <v>71</v>
      </c>
      <c r="O1" s="126"/>
      <c r="P1" s="125" t="s">
        <v>176</v>
      </c>
      <c r="Q1" s="126" t="s">
        <v>47</v>
      </c>
      <c r="R1" s="126" t="s">
        <v>48</v>
      </c>
      <c r="S1" s="126" t="s">
        <v>49</v>
      </c>
      <c r="T1" s="126" t="s">
        <v>109</v>
      </c>
      <c r="U1" s="125" t="s">
        <v>177</v>
      </c>
      <c r="V1" s="126" t="s">
        <v>47</v>
      </c>
      <c r="W1" s="126" t="s">
        <v>48</v>
      </c>
      <c r="X1" s="126" t="s">
        <v>49</v>
      </c>
      <c r="Y1" s="126" t="s">
        <v>109</v>
      </c>
      <c r="Z1" s="125" t="s">
        <v>178</v>
      </c>
      <c r="AA1" s="126" t="s">
        <v>47</v>
      </c>
      <c r="AB1" s="126" t="s">
        <v>48</v>
      </c>
      <c r="AC1" s="126" t="s">
        <v>49</v>
      </c>
      <c r="AD1" s="126" t="s">
        <v>109</v>
      </c>
      <c r="AE1" s="125" t="s">
        <v>60</v>
      </c>
      <c r="AF1" s="126" t="s">
        <v>47</v>
      </c>
      <c r="AG1" s="126" t="s">
        <v>48</v>
      </c>
      <c r="AH1" s="126" t="s">
        <v>49</v>
      </c>
      <c r="AI1" s="126" t="s">
        <v>109</v>
      </c>
      <c r="AJ1" s="36"/>
      <c r="AK1" s="41"/>
    </row>
    <row r="2" spans="2:37" ht="12" customHeight="1">
      <c r="B2" s="69"/>
      <c r="C2" s="69"/>
      <c r="E2" s="99" t="s">
        <v>56</v>
      </c>
      <c r="F2" s="335"/>
      <c r="G2" s="335"/>
      <c r="N2" s="158"/>
      <c r="O2" s="157"/>
      <c r="P2" s="127" t="s">
        <v>32</v>
      </c>
      <c r="Q2" s="128">
        <v>0</v>
      </c>
      <c r="R2" s="128">
        <v>0</v>
      </c>
      <c r="S2" s="128">
        <v>0</v>
      </c>
      <c r="T2" s="128">
        <v>0</v>
      </c>
      <c r="U2" s="158" t="s">
        <v>64</v>
      </c>
      <c r="V2" s="129">
        <v>50</v>
      </c>
      <c r="W2" s="129">
        <v>0</v>
      </c>
      <c r="X2" s="129">
        <v>0</v>
      </c>
      <c r="Y2" s="129">
        <v>0</v>
      </c>
      <c r="Z2" s="127" t="s">
        <v>70</v>
      </c>
      <c r="AA2" s="130">
        <v>2202</v>
      </c>
      <c r="AB2" s="130">
        <v>0</v>
      </c>
      <c r="AC2" s="130">
        <v>0</v>
      </c>
      <c r="AD2" s="130">
        <v>0</v>
      </c>
      <c r="AE2" s="154" t="s">
        <v>59</v>
      </c>
      <c r="AF2" s="128">
        <v>0</v>
      </c>
      <c r="AG2" s="128">
        <v>0</v>
      </c>
      <c r="AH2" s="128">
        <v>0</v>
      </c>
      <c r="AI2" s="128">
        <v>10</v>
      </c>
      <c r="AJ2" s="46"/>
      <c r="AK2" s="47"/>
    </row>
    <row r="3" spans="2:37" ht="12" customHeight="1">
      <c r="B3" s="69"/>
      <c r="C3" s="69"/>
      <c r="E3" s="100"/>
      <c r="F3" s="336"/>
      <c r="G3" s="336"/>
      <c r="H3" s="258"/>
      <c r="L3" s="107"/>
      <c r="M3" s="23"/>
      <c r="N3" s="158"/>
      <c r="O3" s="128"/>
      <c r="P3" s="127" t="s">
        <v>43</v>
      </c>
      <c r="Q3" s="128">
        <v>0</v>
      </c>
      <c r="R3" s="128">
        <v>0</v>
      </c>
      <c r="S3" s="128">
        <v>0</v>
      </c>
      <c r="T3" s="128">
        <v>0</v>
      </c>
      <c r="U3" s="158" t="s">
        <v>65</v>
      </c>
      <c r="V3" s="160">
        <v>54</v>
      </c>
      <c r="W3" s="160">
        <v>0</v>
      </c>
      <c r="X3" s="160">
        <v>0</v>
      </c>
      <c r="Y3" s="160">
        <v>0</v>
      </c>
      <c r="Z3" s="127" t="s">
        <v>98</v>
      </c>
      <c r="AA3" s="130">
        <v>0</v>
      </c>
      <c r="AB3" s="130">
        <v>0</v>
      </c>
      <c r="AC3" s="130">
        <v>0</v>
      </c>
      <c r="AD3" s="130">
        <v>0</v>
      </c>
      <c r="AE3" s="127" t="s">
        <v>62</v>
      </c>
      <c r="AF3" s="130">
        <v>68</v>
      </c>
      <c r="AG3" s="130">
        <v>0</v>
      </c>
      <c r="AH3" s="130">
        <v>0</v>
      </c>
      <c r="AI3" s="130">
        <v>0</v>
      </c>
      <c r="AJ3" s="46"/>
      <c r="AK3" s="47"/>
    </row>
    <row r="4" spans="2:37" ht="26.25" customHeight="1">
      <c r="B4" s="214" t="s">
        <v>16</v>
      </c>
      <c r="C4" s="214"/>
      <c r="D4" s="214"/>
      <c r="E4" s="214"/>
      <c r="F4" s="214"/>
      <c r="G4" s="215"/>
      <c r="H4" s="216"/>
      <c r="I4" s="216"/>
      <c r="J4" s="200"/>
      <c r="K4" s="200"/>
      <c r="L4" s="108"/>
      <c r="M4" s="44"/>
      <c r="N4" s="158"/>
      <c r="O4" s="128"/>
      <c r="P4" s="127" t="s">
        <v>50</v>
      </c>
      <c r="Q4" s="128">
        <v>0</v>
      </c>
      <c r="R4" s="128">
        <v>0</v>
      </c>
      <c r="S4" s="128">
        <v>0</v>
      </c>
      <c r="T4" s="128"/>
      <c r="U4" s="158" t="s">
        <v>110</v>
      </c>
      <c r="V4" s="128">
        <v>0</v>
      </c>
      <c r="W4" s="128">
        <v>0</v>
      </c>
      <c r="X4" s="128">
        <v>0</v>
      </c>
      <c r="Y4" s="128">
        <v>0</v>
      </c>
      <c r="Z4" s="127" t="s">
        <v>113</v>
      </c>
      <c r="AA4" s="130">
        <v>1294</v>
      </c>
      <c r="AB4" s="130">
        <v>0</v>
      </c>
      <c r="AC4" s="130">
        <v>0</v>
      </c>
      <c r="AD4" s="130">
        <v>0</v>
      </c>
      <c r="AE4" s="127" t="s">
        <v>63</v>
      </c>
      <c r="AF4" s="128">
        <v>408</v>
      </c>
      <c r="AG4" s="128">
        <v>0</v>
      </c>
      <c r="AH4" s="128">
        <v>0</v>
      </c>
      <c r="AI4" s="128">
        <v>0</v>
      </c>
      <c r="AJ4" s="46"/>
      <c r="AK4" s="47"/>
    </row>
    <row r="5" spans="2:37" ht="12" customHeight="1">
      <c r="B5" s="334"/>
      <c r="C5" s="334"/>
      <c r="D5" s="334"/>
      <c r="E5" s="334"/>
      <c r="F5" s="334"/>
      <c r="G5" s="334"/>
      <c r="H5" s="334"/>
      <c r="I5" s="334"/>
      <c r="J5" s="201"/>
      <c r="K5" s="201"/>
      <c r="L5" s="108"/>
      <c r="M5" s="44"/>
      <c r="N5" s="158"/>
      <c r="O5" s="128"/>
      <c r="P5" s="127" t="s">
        <v>33</v>
      </c>
      <c r="Q5" s="128">
        <v>0</v>
      </c>
      <c r="R5" s="128">
        <v>0</v>
      </c>
      <c r="S5" s="128">
        <v>0</v>
      </c>
      <c r="T5" s="128">
        <v>0</v>
      </c>
      <c r="U5" s="228" t="s">
        <v>111</v>
      </c>
      <c r="V5" s="242">
        <v>1</v>
      </c>
      <c r="W5" s="242">
        <v>0</v>
      </c>
      <c r="X5" s="242">
        <v>0</v>
      </c>
      <c r="Y5" s="242">
        <v>0</v>
      </c>
      <c r="Z5" s="165" t="s">
        <v>69</v>
      </c>
      <c r="AA5" s="129">
        <v>0</v>
      </c>
      <c r="AB5" s="242">
        <v>0</v>
      </c>
      <c r="AC5" s="242">
        <v>0</v>
      </c>
      <c r="AD5" s="242">
        <v>0</v>
      </c>
      <c r="AE5" s="167" t="s">
        <v>61</v>
      </c>
      <c r="AF5" s="128">
        <v>310</v>
      </c>
      <c r="AG5" s="128">
        <v>0</v>
      </c>
      <c r="AH5" s="128">
        <v>0</v>
      </c>
      <c r="AI5" s="128">
        <v>0</v>
      </c>
      <c r="AJ5" s="46"/>
      <c r="AK5" s="47"/>
    </row>
    <row r="6" spans="2:37" ht="12" customHeight="1">
      <c r="B6" s="342" t="s">
        <v>40</v>
      </c>
      <c r="C6" s="342"/>
      <c r="D6" s="342"/>
      <c r="E6" s="341" t="s">
        <v>249</v>
      </c>
      <c r="F6" s="341"/>
      <c r="G6" s="341"/>
      <c r="H6" s="341"/>
      <c r="I6" s="341"/>
      <c r="J6" s="197"/>
      <c r="K6" s="197"/>
      <c r="L6" s="108"/>
      <c r="M6" s="44"/>
      <c r="N6" s="158"/>
      <c r="O6" s="128"/>
      <c r="P6" s="127" t="s">
        <v>29</v>
      </c>
      <c r="Q6" s="128">
        <v>0</v>
      </c>
      <c r="R6" s="128"/>
      <c r="S6" s="128"/>
      <c r="T6" s="128"/>
      <c r="U6" s="153" t="s">
        <v>51</v>
      </c>
      <c r="V6" s="128">
        <v>0</v>
      </c>
      <c r="W6" s="128">
        <v>0</v>
      </c>
      <c r="X6" s="128">
        <v>0</v>
      </c>
      <c r="Y6" s="128">
        <v>0</v>
      </c>
      <c r="Z6" s="168" t="s">
        <v>175</v>
      </c>
      <c r="AA6" s="130">
        <v>0</v>
      </c>
      <c r="AB6" s="242"/>
      <c r="AC6" s="242"/>
      <c r="AD6" s="242"/>
      <c r="AE6" s="127" t="s">
        <v>174</v>
      </c>
      <c r="AF6" s="128">
        <v>0</v>
      </c>
      <c r="AG6" s="128"/>
      <c r="AH6" s="128"/>
      <c r="AI6" s="128"/>
      <c r="AJ6" s="46"/>
      <c r="AK6" s="47"/>
    </row>
    <row r="7" spans="2:37" ht="12" customHeight="1">
      <c r="B7" s="342" t="s">
        <v>38</v>
      </c>
      <c r="C7" s="342"/>
      <c r="D7" s="342"/>
      <c r="E7" s="341"/>
      <c r="F7" s="341"/>
      <c r="G7" s="341"/>
      <c r="H7" s="341"/>
      <c r="I7" s="341"/>
      <c r="J7" s="197"/>
      <c r="K7" s="197"/>
      <c r="L7" s="108"/>
      <c r="M7" s="44"/>
      <c r="N7" s="127"/>
      <c r="O7" s="128"/>
      <c r="P7" s="127" t="s">
        <v>118</v>
      </c>
      <c r="Q7" s="242">
        <v>7.64</v>
      </c>
      <c r="R7" s="242">
        <v>0</v>
      </c>
      <c r="S7" s="242">
        <v>0</v>
      </c>
      <c r="T7" s="242"/>
      <c r="U7" s="127"/>
      <c r="V7" s="128"/>
      <c r="W7" s="242"/>
      <c r="X7" s="128"/>
      <c r="Y7" s="128"/>
      <c r="Z7" s="165" t="s">
        <v>66</v>
      </c>
      <c r="AA7" s="130">
        <v>0</v>
      </c>
      <c r="AB7" s="130">
        <v>0</v>
      </c>
      <c r="AC7" s="130">
        <v>0</v>
      </c>
      <c r="AD7" s="130">
        <v>0</v>
      </c>
      <c r="AE7" s="127" t="s">
        <v>73</v>
      </c>
      <c r="AF7" s="242">
        <v>0</v>
      </c>
      <c r="AG7" s="242">
        <v>0</v>
      </c>
      <c r="AH7" s="242"/>
      <c r="AI7" s="242"/>
      <c r="AJ7" s="46"/>
      <c r="AK7" s="47"/>
    </row>
    <row r="8" spans="2:37" ht="12" customHeight="1">
      <c r="B8" s="337" t="s">
        <v>39</v>
      </c>
      <c r="C8" s="337"/>
      <c r="D8" s="337"/>
      <c r="E8" s="338" t="s">
        <v>250</v>
      </c>
      <c r="F8" s="338"/>
      <c r="G8" s="338"/>
      <c r="H8" s="338"/>
      <c r="I8" s="338"/>
      <c r="J8" s="198"/>
      <c r="K8" s="198"/>
      <c r="L8" s="108"/>
      <c r="M8" s="44"/>
      <c r="N8" s="127"/>
      <c r="O8" s="128"/>
      <c r="P8" s="127" t="s">
        <v>119</v>
      </c>
      <c r="Q8" s="242">
        <v>0</v>
      </c>
      <c r="R8" s="242">
        <v>0</v>
      </c>
      <c r="S8" s="242">
        <v>0</v>
      </c>
      <c r="T8" s="242"/>
      <c r="U8" s="127"/>
      <c r="V8" s="128"/>
      <c r="W8" s="242"/>
      <c r="X8" s="128"/>
      <c r="Y8" s="128"/>
      <c r="Z8" s="165" t="s">
        <v>112</v>
      </c>
      <c r="AA8" s="129">
        <v>0</v>
      </c>
      <c r="AB8" s="242"/>
      <c r="AC8" s="242"/>
      <c r="AD8" s="242"/>
      <c r="AE8" s="127" t="s">
        <v>72</v>
      </c>
      <c r="AF8" s="242">
        <v>0</v>
      </c>
      <c r="AG8" s="242"/>
      <c r="AH8" s="242"/>
      <c r="AI8" s="242"/>
      <c r="AJ8" s="46"/>
      <c r="AK8" s="47"/>
    </row>
    <row r="9" spans="2:37" ht="12" customHeight="1">
      <c r="B9" s="343" t="s">
        <v>41</v>
      </c>
      <c r="C9" s="343"/>
      <c r="D9" s="343"/>
      <c r="E9" s="343" t="s">
        <v>42</v>
      </c>
      <c r="F9" s="343"/>
      <c r="G9" s="343"/>
      <c r="H9" s="343"/>
      <c r="I9" s="343"/>
      <c r="J9" s="202"/>
      <c r="K9" s="202"/>
      <c r="L9" s="108"/>
      <c r="M9" s="44"/>
      <c r="N9" s="127"/>
      <c r="O9" s="128"/>
      <c r="P9" s="127"/>
      <c r="Q9" s="128"/>
      <c r="R9" s="128"/>
      <c r="S9" s="128"/>
      <c r="T9" s="128"/>
      <c r="U9" s="127"/>
      <c r="V9" s="128"/>
      <c r="W9" s="220"/>
      <c r="X9" s="128"/>
      <c r="Y9" s="128"/>
      <c r="Z9" s="154"/>
      <c r="AA9" s="131"/>
      <c r="AB9" s="129"/>
      <c r="AC9" s="128"/>
      <c r="AD9" s="128"/>
      <c r="AE9" s="165"/>
      <c r="AF9" s="128"/>
      <c r="AG9" s="128"/>
      <c r="AH9" s="128"/>
      <c r="AI9" s="128"/>
      <c r="AJ9" s="46"/>
      <c r="AK9" s="47"/>
    </row>
    <row r="10" spans="2:37" ht="12" customHeight="1">
      <c r="B10" s="340"/>
      <c r="C10" s="340"/>
      <c r="D10" s="340"/>
      <c r="E10" s="340"/>
      <c r="F10" s="340"/>
      <c r="G10" s="340"/>
      <c r="H10" s="340"/>
      <c r="I10" s="340"/>
      <c r="J10" s="203"/>
      <c r="K10" s="203"/>
      <c r="L10" s="108"/>
      <c r="M10" s="44"/>
      <c r="N10" s="127"/>
      <c r="O10" s="128"/>
      <c r="P10" s="127"/>
      <c r="Q10" s="131"/>
      <c r="R10" s="128"/>
      <c r="S10" s="128"/>
      <c r="T10" s="128"/>
      <c r="U10" s="127"/>
      <c r="V10" s="128"/>
      <c r="W10" s="220"/>
      <c r="X10" s="128"/>
      <c r="Y10" s="128"/>
      <c r="Z10" s="154"/>
      <c r="AA10" s="128"/>
      <c r="AB10" s="128"/>
      <c r="AC10" s="244"/>
      <c r="AD10" s="244"/>
      <c r="AE10" s="127"/>
      <c r="AF10" s="128"/>
      <c r="AG10" s="128"/>
      <c r="AH10" s="128"/>
      <c r="AI10" s="128"/>
      <c r="AJ10" s="46"/>
      <c r="AK10" s="47"/>
    </row>
    <row r="11" spans="2:37" ht="19.5" customHeight="1">
      <c r="B11" s="29" t="s">
        <v>17</v>
      </c>
      <c r="C11" s="29" t="s">
        <v>1</v>
      </c>
      <c r="D11" s="29" t="s">
        <v>18</v>
      </c>
      <c r="E11" s="29" t="s">
        <v>19</v>
      </c>
      <c r="F11" s="29" t="s">
        <v>2</v>
      </c>
      <c r="G11" s="52" t="s">
        <v>3</v>
      </c>
      <c r="H11" s="75" t="s">
        <v>4</v>
      </c>
      <c r="I11" s="75" t="s">
        <v>0</v>
      </c>
      <c r="J11" s="75" t="s">
        <v>74</v>
      </c>
      <c r="K11" s="213" t="s">
        <v>82</v>
      </c>
      <c r="L11" s="109"/>
      <c r="M11" s="45"/>
      <c r="N11" s="162"/>
      <c r="O11" s="162"/>
      <c r="P11" s="243"/>
      <c r="Q11" s="243"/>
      <c r="R11" s="243"/>
      <c r="S11" s="243"/>
      <c r="T11" s="243"/>
      <c r="U11" s="162"/>
      <c r="V11" s="162"/>
      <c r="W11" s="162"/>
      <c r="X11" s="162"/>
      <c r="Y11" s="162"/>
      <c r="AE11" s="162"/>
      <c r="AF11" s="162"/>
      <c r="AG11" s="243"/>
      <c r="AH11" s="243"/>
      <c r="AI11" s="243"/>
      <c r="AJ11" s="46"/>
      <c r="AK11" s="47"/>
    </row>
    <row r="12" spans="2:37" ht="28.5" customHeight="1">
      <c r="B12" s="303"/>
      <c r="C12" s="303"/>
      <c r="D12" s="303"/>
      <c r="E12" s="303"/>
      <c r="F12" s="303"/>
      <c r="G12" s="304"/>
      <c r="H12" s="305"/>
      <c r="I12" s="305"/>
      <c r="J12" s="305"/>
      <c r="K12" s="306"/>
      <c r="L12" s="307"/>
      <c r="M12" s="45"/>
      <c r="N12" s="162"/>
      <c r="O12" s="162"/>
      <c r="P12" s="243"/>
      <c r="Q12" s="243"/>
      <c r="R12" s="243"/>
      <c r="S12" s="243"/>
      <c r="T12" s="243"/>
      <c r="U12" s="162"/>
      <c r="V12" s="162"/>
      <c r="W12" s="162"/>
      <c r="X12" s="162"/>
      <c r="Y12" s="162"/>
      <c r="AE12" s="162"/>
      <c r="AF12" s="162"/>
      <c r="AG12" s="243"/>
      <c r="AH12" s="243"/>
      <c r="AI12" s="243"/>
      <c r="AJ12" s="46"/>
      <c r="AK12" s="47"/>
    </row>
    <row r="13" spans="2:36" s="8" customFormat="1" ht="21" customHeight="1">
      <c r="B13" s="12"/>
      <c r="C13" s="12"/>
      <c r="D13" s="13" t="s">
        <v>20</v>
      </c>
      <c r="E13" s="13" t="s">
        <v>21</v>
      </c>
      <c r="F13" s="13"/>
      <c r="G13" s="53"/>
      <c r="H13" s="76"/>
      <c r="I13" s="76"/>
      <c r="J13" s="192"/>
      <c r="K13" s="192"/>
      <c r="L13" s="110"/>
      <c r="M13" s="14"/>
      <c r="N13" s="133"/>
      <c r="O13" s="133"/>
      <c r="P13" s="133"/>
      <c r="Q13" s="133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3"/>
      <c r="AH13" s="133"/>
      <c r="AI13" s="133"/>
      <c r="AJ13" s="10"/>
    </row>
    <row r="14" spans="2:36" s="8" customFormat="1" ht="21" customHeight="1">
      <c r="B14" s="204"/>
      <c r="C14" s="204"/>
      <c r="D14" s="205">
        <v>1</v>
      </c>
      <c r="E14" s="205" t="s">
        <v>68</v>
      </c>
      <c r="F14" s="205"/>
      <c r="G14" s="206"/>
      <c r="H14" s="207"/>
      <c r="I14" s="207"/>
      <c r="J14" s="208"/>
      <c r="K14" s="208"/>
      <c r="L14" s="110"/>
      <c r="M14" s="14"/>
      <c r="N14" s="133"/>
      <c r="O14" s="133"/>
      <c r="P14" s="133"/>
      <c r="Q14" s="133"/>
      <c r="R14" s="132"/>
      <c r="S14" s="132"/>
      <c r="T14" s="132"/>
      <c r="U14" s="161"/>
      <c r="V14" s="162"/>
      <c r="W14" s="162"/>
      <c r="X14" s="162"/>
      <c r="Y14" s="162"/>
      <c r="Z14" s="166"/>
      <c r="AA14" s="132"/>
      <c r="AB14" s="132"/>
      <c r="AC14" s="132"/>
      <c r="AD14" s="132"/>
      <c r="AE14" s="132"/>
      <c r="AF14" s="132"/>
      <c r="AG14" s="133"/>
      <c r="AH14" s="133"/>
      <c r="AI14" s="133"/>
      <c r="AJ14" s="10"/>
    </row>
    <row r="15" spans="2:36" s="8" customFormat="1" ht="22.5">
      <c r="B15" s="227">
        <v>1</v>
      </c>
      <c r="C15" s="218" t="s">
        <v>6</v>
      </c>
      <c r="D15" s="189">
        <v>112151011</v>
      </c>
      <c r="E15" s="189" t="s">
        <v>120</v>
      </c>
      <c r="F15" s="88" t="s">
        <v>46</v>
      </c>
      <c r="G15" s="85">
        <v>10</v>
      </c>
      <c r="H15" s="85"/>
      <c r="I15" s="85"/>
      <c r="J15" s="229" t="s">
        <v>239</v>
      </c>
      <c r="K15" s="199" t="s">
        <v>180</v>
      </c>
      <c r="L15" s="110"/>
      <c r="M15" s="14"/>
      <c r="N15" s="133"/>
      <c r="O15" s="133"/>
      <c r="P15" s="133"/>
      <c r="Q15" s="133"/>
      <c r="R15" s="132"/>
      <c r="S15" s="132"/>
      <c r="T15" s="132"/>
      <c r="U15" s="161"/>
      <c r="V15" s="162"/>
      <c r="W15" s="162"/>
      <c r="X15" s="162"/>
      <c r="Y15" s="162"/>
      <c r="Z15" s="166"/>
      <c r="AA15" s="132"/>
      <c r="AB15" s="132"/>
      <c r="AC15" s="132"/>
      <c r="AD15" s="132"/>
      <c r="AE15" s="132"/>
      <c r="AF15" s="132"/>
      <c r="AG15" s="133"/>
      <c r="AH15" s="133"/>
      <c r="AI15" s="133"/>
      <c r="AJ15" s="10"/>
    </row>
    <row r="16" spans="2:36" s="8" customFormat="1" ht="11.25">
      <c r="B16" s="227">
        <v>2</v>
      </c>
      <c r="C16" s="218" t="s">
        <v>6</v>
      </c>
      <c r="D16" s="189">
        <v>112151012</v>
      </c>
      <c r="E16" s="189" t="s">
        <v>121</v>
      </c>
      <c r="F16" s="88" t="s">
        <v>46</v>
      </c>
      <c r="G16" s="85">
        <v>4</v>
      </c>
      <c r="H16" s="85"/>
      <c r="I16" s="85"/>
      <c r="J16" s="229" t="s">
        <v>238</v>
      </c>
      <c r="K16" s="199" t="s">
        <v>180</v>
      </c>
      <c r="L16" s="110"/>
      <c r="M16" s="14"/>
      <c r="N16" s="133"/>
      <c r="O16" s="133"/>
      <c r="P16" s="133"/>
      <c r="Q16" s="133"/>
      <c r="R16" s="132"/>
      <c r="S16" s="132"/>
      <c r="T16" s="132"/>
      <c r="U16" s="161"/>
      <c r="V16" s="162"/>
      <c r="W16" s="162"/>
      <c r="X16" s="162"/>
      <c r="Y16" s="162"/>
      <c r="Z16" s="166"/>
      <c r="AA16" s="132"/>
      <c r="AB16" s="132"/>
      <c r="AC16" s="132"/>
      <c r="AD16" s="132"/>
      <c r="AE16" s="132"/>
      <c r="AF16" s="132"/>
      <c r="AG16" s="133"/>
      <c r="AH16" s="133"/>
      <c r="AI16" s="133"/>
      <c r="AJ16" s="10"/>
    </row>
    <row r="17" spans="2:36" s="8" customFormat="1" ht="11.25" outlineLevel="1">
      <c r="B17" s="227">
        <v>3</v>
      </c>
      <c r="C17" s="15" t="s">
        <v>6</v>
      </c>
      <c r="D17" s="189">
        <v>112151112</v>
      </c>
      <c r="E17" s="189" t="s">
        <v>122</v>
      </c>
      <c r="F17" s="88" t="s">
        <v>46</v>
      </c>
      <c r="G17" s="85">
        <v>1</v>
      </c>
      <c r="H17" s="85"/>
      <c r="I17" s="77"/>
      <c r="J17" s="229" t="s">
        <v>237</v>
      </c>
      <c r="K17" s="199" t="s">
        <v>180</v>
      </c>
      <c r="L17" s="111"/>
      <c r="M17" s="14"/>
      <c r="N17" s="134"/>
      <c r="O17" s="134"/>
      <c r="P17" s="91"/>
      <c r="Q17" s="91"/>
      <c r="R17" s="132"/>
      <c r="S17" s="132"/>
      <c r="T17" s="132"/>
      <c r="U17" s="132"/>
      <c r="V17" s="132"/>
      <c r="W17" s="132"/>
      <c r="X17" s="132"/>
      <c r="Y17" s="132"/>
      <c r="Z17" s="166"/>
      <c r="AA17" s="132"/>
      <c r="AB17" s="132"/>
      <c r="AC17" s="135"/>
      <c r="AD17" s="135"/>
      <c r="AE17" s="132"/>
      <c r="AF17" s="132"/>
      <c r="AG17" s="134"/>
      <c r="AH17" s="134"/>
      <c r="AI17" s="134"/>
      <c r="AJ17" s="10"/>
    </row>
    <row r="18" spans="2:36" s="8" customFormat="1" ht="11.25" outlineLevel="1">
      <c r="B18" s="227">
        <v>4</v>
      </c>
      <c r="C18" s="15" t="s">
        <v>6</v>
      </c>
      <c r="D18" s="189">
        <v>112151113</v>
      </c>
      <c r="E18" s="189" t="s">
        <v>123</v>
      </c>
      <c r="F18" s="88" t="s">
        <v>46</v>
      </c>
      <c r="G18" s="85">
        <v>1</v>
      </c>
      <c r="H18" s="85"/>
      <c r="I18" s="77"/>
      <c r="J18" s="229" t="s">
        <v>236</v>
      </c>
      <c r="K18" s="199" t="s">
        <v>180</v>
      </c>
      <c r="L18" s="111"/>
      <c r="M18" s="14"/>
      <c r="N18" s="134"/>
      <c r="O18" s="134"/>
      <c r="P18" s="91"/>
      <c r="Q18" s="91"/>
      <c r="R18" s="135"/>
      <c r="S18" s="135"/>
      <c r="T18" s="135"/>
      <c r="U18" s="135"/>
      <c r="V18" s="135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4"/>
      <c r="AH18" s="134"/>
      <c r="AI18" s="134"/>
      <c r="AJ18" s="10"/>
    </row>
    <row r="19" spans="2:36" s="8" customFormat="1" ht="11.25" outlineLevel="1">
      <c r="B19" s="227">
        <v>5</v>
      </c>
      <c r="C19" s="15" t="s">
        <v>6</v>
      </c>
      <c r="D19" s="189">
        <v>112151114</v>
      </c>
      <c r="E19" s="189" t="s">
        <v>124</v>
      </c>
      <c r="F19" s="88" t="s">
        <v>46</v>
      </c>
      <c r="G19" s="85">
        <v>1</v>
      </c>
      <c r="H19" s="85"/>
      <c r="I19" s="77"/>
      <c r="J19" s="229" t="s">
        <v>235</v>
      </c>
      <c r="K19" s="199" t="s">
        <v>180</v>
      </c>
      <c r="L19" s="111"/>
      <c r="M19" s="14"/>
      <c r="N19" s="136"/>
      <c r="O19" s="136"/>
      <c r="P19" s="91"/>
      <c r="Q19" s="91"/>
      <c r="R19" s="132"/>
      <c r="S19" s="132"/>
      <c r="T19" s="132"/>
      <c r="U19" s="46"/>
      <c r="Z19" s="132"/>
      <c r="AA19" s="132"/>
      <c r="AB19" s="132"/>
      <c r="AC19" s="132"/>
      <c r="AD19" s="132"/>
      <c r="AE19" s="132"/>
      <c r="AF19" s="132"/>
      <c r="AG19" s="136"/>
      <c r="AH19" s="136"/>
      <c r="AI19" s="136"/>
      <c r="AJ19" s="10"/>
    </row>
    <row r="20" spans="2:48" s="8" customFormat="1" ht="11.25" outlineLevel="1">
      <c r="B20" s="227">
        <v>6</v>
      </c>
      <c r="C20" s="15" t="s">
        <v>6</v>
      </c>
      <c r="D20" s="189">
        <v>112151353</v>
      </c>
      <c r="E20" s="189" t="s">
        <v>125</v>
      </c>
      <c r="F20" s="88" t="s">
        <v>46</v>
      </c>
      <c r="G20" s="85">
        <v>2</v>
      </c>
      <c r="H20" s="85"/>
      <c r="I20" s="77"/>
      <c r="J20" s="229" t="s">
        <v>234</v>
      </c>
      <c r="K20" s="199" t="s">
        <v>180</v>
      </c>
      <c r="L20" s="111"/>
      <c r="M20" s="14"/>
      <c r="N20" s="136"/>
      <c r="O20" s="136"/>
      <c r="P20" s="136"/>
      <c r="Q20" s="91"/>
      <c r="R20" s="132"/>
      <c r="S20" s="132"/>
      <c r="T20" s="132"/>
      <c r="U20" s="91"/>
      <c r="V20" s="91"/>
      <c r="W20" s="132"/>
      <c r="X20" s="132"/>
      <c r="Y20" s="132"/>
      <c r="Z20" s="132"/>
      <c r="AA20" s="91"/>
      <c r="AB20" s="132"/>
      <c r="AC20" s="132"/>
      <c r="AD20" s="132"/>
      <c r="AE20" s="91"/>
      <c r="AF20" s="91"/>
      <c r="AG20" s="136"/>
      <c r="AH20" s="136"/>
      <c r="AI20" s="136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2:48" s="8" customFormat="1" ht="11.25" outlineLevel="1">
      <c r="B21" s="227">
        <v>7</v>
      </c>
      <c r="C21" s="15" t="s">
        <v>6</v>
      </c>
      <c r="D21" s="189">
        <v>112151354</v>
      </c>
      <c r="E21" s="189" t="s">
        <v>126</v>
      </c>
      <c r="F21" s="88" t="s">
        <v>46</v>
      </c>
      <c r="G21" s="85">
        <v>4</v>
      </c>
      <c r="H21" s="85"/>
      <c r="I21" s="77"/>
      <c r="J21" s="229" t="s">
        <v>233</v>
      </c>
      <c r="K21" s="199" t="s">
        <v>180</v>
      </c>
      <c r="L21" s="111"/>
      <c r="M21" s="14"/>
      <c r="N21" s="136"/>
      <c r="O21" s="136"/>
      <c r="P21" s="136"/>
      <c r="Q21" s="91"/>
      <c r="R21" s="132"/>
      <c r="S21" s="132"/>
      <c r="T21" s="132"/>
      <c r="U21" s="91"/>
      <c r="V21" s="91"/>
      <c r="W21" s="132"/>
      <c r="X21" s="132"/>
      <c r="Y21" s="132"/>
      <c r="Z21" s="132"/>
      <c r="AA21" s="91"/>
      <c r="AB21" s="132"/>
      <c r="AC21" s="132"/>
      <c r="AD21" s="132"/>
      <c r="AE21" s="91"/>
      <c r="AF21" s="91"/>
      <c r="AG21" s="136"/>
      <c r="AH21" s="136"/>
      <c r="AI21" s="136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2:48" s="8" customFormat="1" ht="22.5" outlineLevel="1">
      <c r="B22" s="227">
        <v>8</v>
      </c>
      <c r="C22" s="15" t="s">
        <v>6</v>
      </c>
      <c r="D22" s="189">
        <v>112151355</v>
      </c>
      <c r="E22" s="189" t="s">
        <v>127</v>
      </c>
      <c r="F22" s="88" t="s">
        <v>46</v>
      </c>
      <c r="G22" s="85">
        <v>7</v>
      </c>
      <c r="H22" s="85"/>
      <c r="I22" s="77"/>
      <c r="J22" s="229" t="s">
        <v>232</v>
      </c>
      <c r="K22" s="199" t="s">
        <v>180</v>
      </c>
      <c r="L22" s="111"/>
      <c r="M22" s="14"/>
      <c r="N22" s="136"/>
      <c r="O22" s="136"/>
      <c r="P22" s="136"/>
      <c r="Q22" s="91"/>
      <c r="R22" s="132"/>
      <c r="S22" s="132"/>
      <c r="T22" s="132"/>
      <c r="U22" s="91"/>
      <c r="V22" s="91"/>
      <c r="W22" s="132"/>
      <c r="X22" s="132"/>
      <c r="Y22" s="132"/>
      <c r="Z22" s="132"/>
      <c r="AA22" s="91"/>
      <c r="AB22" s="132"/>
      <c r="AC22" s="132"/>
      <c r="AD22" s="132"/>
      <c r="AE22" s="91"/>
      <c r="AF22" s="91"/>
      <c r="AG22" s="136"/>
      <c r="AH22" s="136"/>
      <c r="AI22" s="136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2:48" s="8" customFormat="1" ht="11.25" outlineLevel="1">
      <c r="B23" s="227">
        <v>9</v>
      </c>
      <c r="C23" s="15" t="s">
        <v>6</v>
      </c>
      <c r="D23" s="189">
        <v>112151356</v>
      </c>
      <c r="E23" s="189" t="s">
        <v>128</v>
      </c>
      <c r="F23" s="88" t="s">
        <v>46</v>
      </c>
      <c r="G23" s="85">
        <v>2</v>
      </c>
      <c r="H23" s="85"/>
      <c r="I23" s="77"/>
      <c r="J23" s="229" t="s">
        <v>231</v>
      </c>
      <c r="K23" s="199" t="s">
        <v>180</v>
      </c>
      <c r="L23" s="111"/>
      <c r="M23" s="14"/>
      <c r="N23" s="136"/>
      <c r="O23" s="136"/>
      <c r="P23" s="91"/>
      <c r="Q23" s="91"/>
      <c r="R23" s="91"/>
      <c r="S23" s="91"/>
      <c r="T23" s="91"/>
      <c r="U23" s="91"/>
      <c r="V23" s="91"/>
      <c r="W23" s="132"/>
      <c r="X23" s="132"/>
      <c r="Y23" s="132"/>
      <c r="Z23" s="132"/>
      <c r="AA23" s="91"/>
      <c r="AB23" s="132"/>
      <c r="AC23" s="132"/>
      <c r="AD23" s="132"/>
      <c r="AE23" s="91"/>
      <c r="AF23" s="91"/>
      <c r="AG23" s="136"/>
      <c r="AH23" s="136"/>
      <c r="AI23" s="136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2:48" s="8" customFormat="1" ht="11.25" outlineLevel="1">
      <c r="B24" s="227">
        <v>10</v>
      </c>
      <c r="C24" s="15" t="s">
        <v>6</v>
      </c>
      <c r="D24" s="189">
        <v>112151358</v>
      </c>
      <c r="E24" s="189" t="s">
        <v>129</v>
      </c>
      <c r="F24" s="88" t="s">
        <v>46</v>
      </c>
      <c r="G24" s="85">
        <v>2</v>
      </c>
      <c r="H24" s="85"/>
      <c r="I24" s="77"/>
      <c r="J24" s="229" t="s">
        <v>230</v>
      </c>
      <c r="K24" s="199" t="s">
        <v>180</v>
      </c>
      <c r="L24" s="111"/>
      <c r="M24" s="14"/>
      <c r="N24" s="136"/>
      <c r="O24" s="136"/>
      <c r="P24" s="91"/>
      <c r="Q24" s="91"/>
      <c r="R24" s="91"/>
      <c r="S24" s="91"/>
      <c r="T24" s="91"/>
      <c r="U24" s="91"/>
      <c r="V24" s="91"/>
      <c r="W24" s="132"/>
      <c r="X24" s="132"/>
      <c r="Y24" s="132"/>
      <c r="Z24" s="132"/>
      <c r="AA24" s="91"/>
      <c r="AB24" s="132"/>
      <c r="AC24" s="132"/>
      <c r="AD24" s="132"/>
      <c r="AE24" s="91"/>
      <c r="AF24" s="91"/>
      <c r="AG24" s="136"/>
      <c r="AH24" s="136"/>
      <c r="AI24" s="136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2:48" s="8" customFormat="1" ht="11.25" outlineLevel="1">
      <c r="B25" s="227">
        <v>11</v>
      </c>
      <c r="C25" s="15" t="s">
        <v>6</v>
      </c>
      <c r="D25" s="189">
        <v>112151360</v>
      </c>
      <c r="E25" s="189" t="s">
        <v>130</v>
      </c>
      <c r="F25" s="88" t="s">
        <v>46</v>
      </c>
      <c r="G25" s="85">
        <v>1</v>
      </c>
      <c r="H25" s="85"/>
      <c r="I25" s="77"/>
      <c r="J25" s="229" t="s">
        <v>229</v>
      </c>
      <c r="K25" s="199" t="s">
        <v>180</v>
      </c>
      <c r="L25" s="111"/>
      <c r="M25" s="14"/>
      <c r="N25" s="136"/>
      <c r="O25" s="136"/>
      <c r="P25" s="136"/>
      <c r="Q25" s="91"/>
      <c r="R25" s="132"/>
      <c r="S25" s="132"/>
      <c r="T25" s="132"/>
      <c r="U25" s="91"/>
      <c r="V25" s="91"/>
      <c r="W25" s="132"/>
      <c r="X25" s="132"/>
      <c r="Y25" s="132"/>
      <c r="Z25" s="132"/>
      <c r="AA25" s="132"/>
      <c r="AB25" s="132"/>
      <c r="AC25" s="132"/>
      <c r="AD25" s="132"/>
      <c r="AE25" s="91"/>
      <c r="AF25" s="91"/>
      <c r="AG25" s="136"/>
      <c r="AH25" s="136"/>
      <c r="AI25" s="136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2:48" s="8" customFormat="1" ht="11.25" outlineLevel="1">
      <c r="B26" s="227">
        <v>12</v>
      </c>
      <c r="C26" s="15" t="s">
        <v>6</v>
      </c>
      <c r="D26" s="189">
        <v>112151361</v>
      </c>
      <c r="E26" s="189" t="s">
        <v>131</v>
      </c>
      <c r="F26" s="88" t="s">
        <v>46</v>
      </c>
      <c r="G26" s="85">
        <v>1</v>
      </c>
      <c r="H26" s="85"/>
      <c r="I26" s="77"/>
      <c r="J26" s="229" t="s">
        <v>228</v>
      </c>
      <c r="K26" s="199" t="s">
        <v>180</v>
      </c>
      <c r="L26" s="111"/>
      <c r="M26" s="14"/>
      <c r="N26" s="136"/>
      <c r="O26" s="136"/>
      <c r="P26" s="136"/>
      <c r="Q26" s="91"/>
      <c r="R26" s="132"/>
      <c r="S26" s="132"/>
      <c r="T26" s="132"/>
      <c r="U26" s="91"/>
      <c r="V26" s="91"/>
      <c r="W26" s="132"/>
      <c r="X26" s="132"/>
      <c r="Y26" s="132"/>
      <c r="Z26" s="132"/>
      <c r="AA26" s="132"/>
      <c r="AB26" s="132"/>
      <c r="AC26" s="132"/>
      <c r="AD26" s="132"/>
      <c r="AE26" s="91"/>
      <c r="AF26" s="91"/>
      <c r="AG26" s="136"/>
      <c r="AH26" s="136"/>
      <c r="AI26" s="136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2:36" s="8" customFormat="1" ht="22.5" outlineLevel="1">
      <c r="B27" s="227">
        <v>13</v>
      </c>
      <c r="C27" s="15" t="s">
        <v>6</v>
      </c>
      <c r="D27" s="189">
        <v>112251211</v>
      </c>
      <c r="E27" s="189" t="s">
        <v>132</v>
      </c>
      <c r="F27" s="88" t="s">
        <v>22</v>
      </c>
      <c r="G27" s="182">
        <v>7.64</v>
      </c>
      <c r="H27" s="85"/>
      <c r="I27" s="77"/>
      <c r="J27" s="229" t="s">
        <v>86</v>
      </c>
      <c r="K27" s="199" t="s">
        <v>180</v>
      </c>
      <c r="L27" s="111"/>
      <c r="M27" s="14"/>
      <c r="N27" s="91"/>
      <c r="O27" s="91"/>
      <c r="P27" s="91"/>
      <c r="Q27" s="91"/>
      <c r="R27" s="132"/>
      <c r="S27" s="132"/>
      <c r="T27" s="132"/>
      <c r="U27" s="132"/>
      <c r="V27" s="132"/>
      <c r="W27" s="132"/>
      <c r="X27" s="132"/>
      <c r="Y27" s="132"/>
      <c r="Z27" s="138"/>
      <c r="AA27" s="138"/>
      <c r="AB27" s="138"/>
      <c r="AC27" s="138"/>
      <c r="AD27" s="138"/>
      <c r="AE27" s="132"/>
      <c r="AF27" s="132"/>
      <c r="AG27" s="91"/>
      <c r="AH27" s="91"/>
      <c r="AI27" s="91"/>
      <c r="AJ27" s="10"/>
    </row>
    <row r="28" spans="2:36" s="269" customFormat="1" ht="22.5" outlineLevel="1">
      <c r="B28" s="227">
        <v>14</v>
      </c>
      <c r="C28" s="259" t="s">
        <v>6</v>
      </c>
      <c r="D28" s="260">
        <v>174111111</v>
      </c>
      <c r="E28" s="260" t="s">
        <v>133</v>
      </c>
      <c r="F28" s="250" t="s">
        <v>22</v>
      </c>
      <c r="G28" s="255">
        <f>SUM(Q7)*2</f>
        <v>15.28</v>
      </c>
      <c r="H28" s="251"/>
      <c r="I28" s="252"/>
      <c r="J28" s="293" t="s">
        <v>191</v>
      </c>
      <c r="K28" s="261" t="s">
        <v>180</v>
      </c>
      <c r="L28" s="262"/>
      <c r="M28" s="263"/>
      <c r="N28" s="264"/>
      <c r="O28" s="264"/>
      <c r="P28" s="264"/>
      <c r="Q28" s="264"/>
      <c r="R28" s="265"/>
      <c r="S28" s="265"/>
      <c r="T28" s="265"/>
      <c r="U28" s="266"/>
      <c r="V28" s="265"/>
      <c r="W28" s="265"/>
      <c r="X28" s="265"/>
      <c r="Y28" s="265"/>
      <c r="Z28" s="267"/>
      <c r="AA28" s="267"/>
      <c r="AB28" s="267"/>
      <c r="AC28" s="267"/>
      <c r="AD28" s="267"/>
      <c r="AE28" s="265"/>
      <c r="AF28" s="265"/>
      <c r="AG28" s="264"/>
      <c r="AH28" s="264"/>
      <c r="AI28" s="264"/>
      <c r="AJ28" s="268"/>
    </row>
    <row r="29" spans="2:37" s="41" customFormat="1" ht="11.25" outlineLevel="1">
      <c r="B29" s="227">
        <v>15</v>
      </c>
      <c r="C29" s="15" t="s">
        <v>5</v>
      </c>
      <c r="D29" s="245"/>
      <c r="E29" s="230" t="s">
        <v>192</v>
      </c>
      <c r="F29" s="248" t="s">
        <v>23</v>
      </c>
      <c r="G29" s="49">
        <f>SUM(G28:G28)*0.2</f>
        <v>3.056</v>
      </c>
      <c r="H29" s="246"/>
      <c r="I29" s="180"/>
      <c r="J29" s="229" t="s">
        <v>255</v>
      </c>
      <c r="K29" s="199" t="s">
        <v>180</v>
      </c>
      <c r="L29" s="120"/>
      <c r="M29" s="14"/>
      <c r="N29" s="143"/>
      <c r="O29" s="143"/>
      <c r="P29" s="143"/>
      <c r="Q29" s="143"/>
      <c r="R29" s="143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38"/>
      <c r="AK29" s="36"/>
    </row>
    <row r="30" spans="2:36" s="8" customFormat="1" ht="11.25" outlineLevel="1">
      <c r="B30" s="227">
        <v>16</v>
      </c>
      <c r="C30" s="15" t="s">
        <v>6</v>
      </c>
      <c r="D30" s="16"/>
      <c r="E30" s="221" t="s">
        <v>240</v>
      </c>
      <c r="F30" s="16" t="s">
        <v>31</v>
      </c>
      <c r="G30" s="54">
        <f>G29/10*25*2</f>
        <v>15.28</v>
      </c>
      <c r="H30" s="252"/>
      <c r="I30" s="77"/>
      <c r="J30" s="229" t="s">
        <v>155</v>
      </c>
      <c r="K30" s="199"/>
      <c r="L30" s="112"/>
      <c r="M30" s="14"/>
      <c r="N30" s="91"/>
      <c r="O30" s="91"/>
      <c r="P30" s="91"/>
      <c r="Q30" s="91"/>
      <c r="R30" s="138"/>
      <c r="S30" s="138"/>
      <c r="T30" s="138"/>
      <c r="U30" s="132"/>
      <c r="V30" s="132"/>
      <c r="W30" s="138"/>
      <c r="X30" s="138"/>
      <c r="Y30" s="138"/>
      <c r="Z30" s="132"/>
      <c r="AA30" s="132"/>
      <c r="AB30" s="132"/>
      <c r="AC30" s="132"/>
      <c r="AD30" s="132"/>
      <c r="AE30" s="132"/>
      <c r="AF30" s="132"/>
      <c r="AG30" s="137"/>
      <c r="AH30" s="137"/>
      <c r="AI30" s="137"/>
      <c r="AJ30" s="10"/>
    </row>
    <row r="31" spans="2:36" s="8" customFormat="1" ht="11.25" outlineLevel="1">
      <c r="B31" s="227">
        <v>17</v>
      </c>
      <c r="C31" s="15"/>
      <c r="D31" s="16"/>
      <c r="E31" s="156" t="s">
        <v>241</v>
      </c>
      <c r="F31" s="156"/>
      <c r="G31" s="156"/>
      <c r="H31" s="156"/>
      <c r="I31" s="156"/>
      <c r="J31" s="298"/>
      <c r="K31" s="199"/>
      <c r="L31" s="111"/>
      <c r="M31" s="14"/>
      <c r="N31" s="91"/>
      <c r="O31" s="91"/>
      <c r="P31" s="91"/>
      <c r="Q31" s="91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91"/>
      <c r="AH31" s="91"/>
      <c r="AI31" s="91"/>
      <c r="AJ31" s="10"/>
    </row>
    <row r="32" spans="2:37" s="86" customFormat="1" ht="22.5" outlineLevel="1">
      <c r="B32" s="227">
        <v>18</v>
      </c>
      <c r="C32" s="15" t="s">
        <v>6</v>
      </c>
      <c r="D32" s="189">
        <v>111251111</v>
      </c>
      <c r="E32" s="189" t="s">
        <v>134</v>
      </c>
      <c r="F32" s="88" t="s">
        <v>23</v>
      </c>
      <c r="G32" s="60">
        <v>21.6</v>
      </c>
      <c r="H32" s="85"/>
      <c r="I32" s="85"/>
      <c r="J32" s="229" t="s">
        <v>242</v>
      </c>
      <c r="K32" s="199" t="s">
        <v>180</v>
      </c>
      <c r="L32" s="111"/>
      <c r="M32" s="14"/>
      <c r="N32" s="91"/>
      <c r="O32" s="91"/>
      <c r="P32" s="91"/>
      <c r="Q32" s="91"/>
      <c r="R32" s="91"/>
      <c r="S32" s="132"/>
      <c r="T32" s="132"/>
      <c r="U32" s="132"/>
      <c r="V32" s="132"/>
      <c r="W32" s="132"/>
      <c r="X32" s="132"/>
      <c r="Y32" s="132"/>
      <c r="Z32" s="265"/>
      <c r="AA32" s="265"/>
      <c r="AB32" s="265"/>
      <c r="AC32" s="265"/>
      <c r="AD32" s="265"/>
      <c r="AE32" s="265"/>
      <c r="AF32" s="132"/>
      <c r="AG32" s="132"/>
      <c r="AH32" s="132"/>
      <c r="AI32" s="132"/>
      <c r="AJ32" s="19"/>
      <c r="AK32" s="10"/>
    </row>
    <row r="33" spans="2:36" s="269" customFormat="1" ht="22.5" outlineLevel="1">
      <c r="B33" s="227">
        <v>19</v>
      </c>
      <c r="C33" s="259" t="s">
        <v>6</v>
      </c>
      <c r="D33" s="294">
        <v>111212211</v>
      </c>
      <c r="E33" s="260" t="s">
        <v>135</v>
      </c>
      <c r="F33" s="250" t="s">
        <v>22</v>
      </c>
      <c r="G33" s="295">
        <v>92</v>
      </c>
      <c r="H33" s="251"/>
      <c r="I33" s="252"/>
      <c r="J33" s="293" t="s">
        <v>243</v>
      </c>
      <c r="K33" s="261" t="s">
        <v>180</v>
      </c>
      <c r="L33" s="262"/>
      <c r="M33" s="263"/>
      <c r="N33" s="264"/>
      <c r="O33" s="264"/>
      <c r="P33" s="264"/>
      <c r="Q33" s="264"/>
      <c r="R33" s="265"/>
      <c r="S33" s="265"/>
      <c r="T33" s="265"/>
      <c r="U33" s="296"/>
      <c r="V33" s="265"/>
      <c r="W33" s="265"/>
      <c r="X33" s="265"/>
      <c r="Y33" s="265"/>
      <c r="Z33" s="267"/>
      <c r="AA33" s="267"/>
      <c r="AB33" s="267"/>
      <c r="AC33" s="267"/>
      <c r="AD33" s="267"/>
      <c r="AE33" s="265"/>
      <c r="AF33" s="265"/>
      <c r="AG33" s="264"/>
      <c r="AH33" s="264"/>
      <c r="AI33" s="264"/>
      <c r="AJ33" s="268"/>
    </row>
    <row r="34" spans="2:37" s="86" customFormat="1" ht="22.5" outlineLevel="1">
      <c r="B34" s="227">
        <v>20</v>
      </c>
      <c r="C34" s="15" t="s">
        <v>6</v>
      </c>
      <c r="D34" s="189">
        <v>111251111</v>
      </c>
      <c r="E34" s="189" t="s">
        <v>134</v>
      </c>
      <c r="F34" s="88" t="s">
        <v>23</v>
      </c>
      <c r="G34" s="60">
        <v>0.6</v>
      </c>
      <c r="H34" s="85"/>
      <c r="I34" s="77"/>
      <c r="J34" s="229" t="s">
        <v>244</v>
      </c>
      <c r="K34" s="199" t="s">
        <v>180</v>
      </c>
      <c r="L34" s="111"/>
      <c r="M34" s="14"/>
      <c r="N34" s="91"/>
      <c r="O34" s="91"/>
      <c r="P34" s="91"/>
      <c r="Q34" s="91"/>
      <c r="R34" s="91"/>
      <c r="S34" s="132"/>
      <c r="T34" s="132"/>
      <c r="U34" s="132"/>
      <c r="V34" s="132"/>
      <c r="W34" s="132"/>
      <c r="X34" s="132"/>
      <c r="Y34" s="132"/>
      <c r="Z34" s="265"/>
      <c r="AA34" s="265"/>
      <c r="AB34" s="265"/>
      <c r="AC34" s="265"/>
      <c r="AD34" s="265"/>
      <c r="AE34" s="265"/>
      <c r="AF34" s="132"/>
      <c r="AG34" s="132"/>
      <c r="AH34" s="132"/>
      <c r="AI34" s="132"/>
      <c r="AJ34" s="19"/>
      <c r="AK34" s="10"/>
    </row>
    <row r="35" spans="2:36" s="8" customFormat="1" ht="22.5" outlineLevel="1">
      <c r="B35" s="227">
        <v>21</v>
      </c>
      <c r="C35" s="15" t="s">
        <v>6</v>
      </c>
      <c r="D35" s="16"/>
      <c r="E35" s="221" t="s">
        <v>248</v>
      </c>
      <c r="F35" s="16" t="s">
        <v>31</v>
      </c>
      <c r="G35" s="297">
        <f>2.2*15*2</f>
        <v>66</v>
      </c>
      <c r="H35" s="252"/>
      <c r="I35" s="77"/>
      <c r="J35" s="229" t="s">
        <v>245</v>
      </c>
      <c r="K35" s="199"/>
      <c r="L35" s="112"/>
      <c r="M35" s="14"/>
      <c r="N35" s="91"/>
      <c r="O35" s="91"/>
      <c r="P35" s="91"/>
      <c r="Q35" s="91"/>
      <c r="R35" s="138"/>
      <c r="S35" s="138"/>
      <c r="T35" s="138"/>
      <c r="U35" s="132"/>
      <c r="V35" s="132"/>
      <c r="W35" s="138"/>
      <c r="X35" s="138"/>
      <c r="Y35" s="138"/>
      <c r="Z35" s="132"/>
      <c r="AA35" s="132"/>
      <c r="AB35" s="132"/>
      <c r="AC35" s="132"/>
      <c r="AD35" s="132"/>
      <c r="AE35" s="132"/>
      <c r="AF35" s="132"/>
      <c r="AG35" s="137"/>
      <c r="AH35" s="137"/>
      <c r="AI35" s="137"/>
      <c r="AJ35" s="10"/>
    </row>
    <row r="36" spans="2:37" s="86" customFormat="1" ht="11.25" outlineLevel="1">
      <c r="B36" s="227">
        <v>22</v>
      </c>
      <c r="C36" s="15" t="s">
        <v>6</v>
      </c>
      <c r="D36" s="16"/>
      <c r="E36" s="16" t="s">
        <v>246</v>
      </c>
      <c r="F36" s="16" t="s">
        <v>27</v>
      </c>
      <c r="G36" s="60">
        <f>2.2*0.5</f>
        <v>1.1</v>
      </c>
      <c r="H36" s="252"/>
      <c r="I36" s="77"/>
      <c r="J36" s="229" t="s">
        <v>247</v>
      </c>
      <c r="K36" s="199"/>
      <c r="L36" s="112"/>
      <c r="M36" s="14"/>
      <c r="N36" s="91"/>
      <c r="O36" s="91"/>
      <c r="P36" s="91"/>
      <c r="Q36" s="91"/>
      <c r="R36" s="91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9"/>
      <c r="AK36" s="10"/>
    </row>
    <row r="37" spans="2:36" s="39" customFormat="1" ht="22.5">
      <c r="B37" s="35"/>
      <c r="C37" s="35"/>
      <c r="D37" s="36"/>
      <c r="E37" s="37"/>
      <c r="F37" s="36"/>
      <c r="H37" s="211" t="s">
        <v>44</v>
      </c>
      <c r="I37" s="185">
        <f>SUM(I15:I36)</f>
        <v>0</v>
      </c>
      <c r="J37" s="181"/>
      <c r="K37" s="181"/>
      <c r="L37" s="115"/>
      <c r="M37" s="38"/>
      <c r="N37" s="143"/>
      <c r="O37" s="143"/>
      <c r="P37" s="143"/>
      <c r="Q37" s="143"/>
      <c r="R37" s="132"/>
      <c r="S37" s="132"/>
      <c r="T37" s="132"/>
      <c r="U37" s="144"/>
      <c r="V37" s="144"/>
      <c r="W37" s="132"/>
      <c r="X37" s="132"/>
      <c r="Y37" s="132"/>
      <c r="Z37" s="132"/>
      <c r="AA37" s="132"/>
      <c r="AB37" s="132"/>
      <c r="AC37" s="132"/>
      <c r="AD37" s="132"/>
      <c r="AE37" s="144"/>
      <c r="AF37" s="144"/>
      <c r="AG37" s="91"/>
      <c r="AH37" s="91"/>
      <c r="AI37" s="91"/>
      <c r="AJ37" s="36"/>
    </row>
    <row r="38" spans="2:36" s="8" customFormat="1" ht="11.25">
      <c r="B38" s="17"/>
      <c r="C38" s="17"/>
      <c r="D38" s="18"/>
      <c r="E38" s="18"/>
      <c r="F38" s="18"/>
      <c r="G38" s="55"/>
      <c r="H38" s="79"/>
      <c r="I38" s="79"/>
      <c r="J38" s="309"/>
      <c r="K38" s="172"/>
      <c r="L38" s="112"/>
      <c r="M38" s="19"/>
      <c r="N38" s="91"/>
      <c r="O38" s="91"/>
      <c r="P38" s="91"/>
      <c r="Q38" s="91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91"/>
      <c r="AH38" s="91"/>
      <c r="AI38" s="91"/>
      <c r="AJ38" s="10"/>
    </row>
    <row r="39" spans="2:36" s="8" customFormat="1" ht="11.25">
      <c r="B39" s="17"/>
      <c r="C39" s="17"/>
      <c r="D39" s="18"/>
      <c r="E39" s="18"/>
      <c r="F39" s="18"/>
      <c r="G39" s="55"/>
      <c r="H39" s="79"/>
      <c r="I39" s="79"/>
      <c r="J39" s="309"/>
      <c r="K39" s="172"/>
      <c r="L39" s="111"/>
      <c r="M39" s="102"/>
      <c r="N39" s="91"/>
      <c r="O39" s="91"/>
      <c r="P39" s="91"/>
      <c r="Q39" s="91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91"/>
      <c r="AH39" s="91"/>
      <c r="AI39" s="91"/>
      <c r="AJ39" s="10"/>
    </row>
    <row r="40" spans="2:36" s="8" customFormat="1" ht="23.25" customHeight="1">
      <c r="B40" s="204"/>
      <c r="C40" s="204"/>
      <c r="D40" s="205">
        <v>2</v>
      </c>
      <c r="E40" s="205" t="s">
        <v>67</v>
      </c>
      <c r="F40" s="205"/>
      <c r="G40" s="206"/>
      <c r="H40" s="222"/>
      <c r="I40" s="207"/>
      <c r="J40" s="310"/>
      <c r="K40" s="208"/>
      <c r="L40" s="110"/>
      <c r="M40" s="102"/>
      <c r="N40" s="133"/>
      <c r="O40" s="133"/>
      <c r="P40" s="133"/>
      <c r="Q40" s="133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44"/>
      <c r="AC40" s="144"/>
      <c r="AD40" s="144"/>
      <c r="AE40" s="132"/>
      <c r="AF40" s="132"/>
      <c r="AG40" s="91"/>
      <c r="AH40" s="91"/>
      <c r="AI40" s="91"/>
      <c r="AJ40" s="10"/>
    </row>
    <row r="41" spans="2:36" s="8" customFormat="1" ht="22.5">
      <c r="B41" s="302">
        <v>23</v>
      </c>
      <c r="C41" s="271" t="s">
        <v>6</v>
      </c>
      <c r="D41" s="260">
        <v>183101215</v>
      </c>
      <c r="E41" s="260" t="s">
        <v>273</v>
      </c>
      <c r="F41" s="260" t="s">
        <v>46</v>
      </c>
      <c r="G41" s="323">
        <f>SUM(V2)</f>
        <v>50</v>
      </c>
      <c r="H41" s="256"/>
      <c r="I41" s="273"/>
      <c r="J41" s="325" t="s">
        <v>75</v>
      </c>
      <c r="K41" s="261" t="s">
        <v>180</v>
      </c>
      <c r="L41" s="110"/>
      <c r="M41" s="102"/>
      <c r="N41" s="133"/>
      <c r="O41" s="133"/>
      <c r="P41" s="133"/>
      <c r="Q41" s="133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44"/>
      <c r="AC41" s="144"/>
      <c r="AD41" s="144"/>
      <c r="AE41" s="132"/>
      <c r="AF41" s="132"/>
      <c r="AG41" s="91"/>
      <c r="AH41" s="91"/>
      <c r="AI41" s="91"/>
      <c r="AJ41" s="10"/>
    </row>
    <row r="42" spans="2:36" s="8" customFormat="1" ht="22.5" outlineLevel="1">
      <c r="B42" s="302">
        <v>24</v>
      </c>
      <c r="C42" s="271" t="s">
        <v>6</v>
      </c>
      <c r="D42" s="260">
        <v>183101215</v>
      </c>
      <c r="E42" s="260" t="s">
        <v>274</v>
      </c>
      <c r="F42" s="260" t="s">
        <v>46</v>
      </c>
      <c r="G42" s="323">
        <f>SUM(V5)</f>
        <v>1</v>
      </c>
      <c r="H42" s="256"/>
      <c r="I42" s="273"/>
      <c r="J42" s="325" t="s">
        <v>75</v>
      </c>
      <c r="K42" s="261" t="s">
        <v>180</v>
      </c>
      <c r="L42" s="111"/>
      <c r="M42" s="313"/>
      <c r="N42" s="91"/>
      <c r="O42" s="91"/>
      <c r="P42" s="91"/>
      <c r="Q42" s="91"/>
      <c r="R42" s="144"/>
      <c r="S42" s="144"/>
      <c r="T42" s="144"/>
      <c r="U42" s="132"/>
      <c r="V42" s="132"/>
      <c r="W42" s="144"/>
      <c r="X42" s="144"/>
      <c r="Y42" s="144"/>
      <c r="Z42" s="138"/>
      <c r="AA42" s="138"/>
      <c r="AB42" s="145"/>
      <c r="AC42" s="145"/>
      <c r="AD42" s="145"/>
      <c r="AE42" s="132"/>
      <c r="AF42" s="132"/>
      <c r="AG42" s="143"/>
      <c r="AH42" s="143"/>
      <c r="AI42" s="143"/>
      <c r="AJ42" s="10"/>
    </row>
    <row r="43" spans="2:35" s="86" customFormat="1" ht="22.5" outlineLevel="1">
      <c r="B43" s="302">
        <v>25</v>
      </c>
      <c r="C43" s="271" t="s">
        <v>6</v>
      </c>
      <c r="D43" s="260">
        <v>183105221</v>
      </c>
      <c r="E43" s="260" t="s">
        <v>275</v>
      </c>
      <c r="F43" s="260" t="s">
        <v>46</v>
      </c>
      <c r="G43" s="323">
        <f>SUM(V3)</f>
        <v>54</v>
      </c>
      <c r="H43" s="256"/>
      <c r="I43" s="273"/>
      <c r="J43" s="325" t="s">
        <v>75</v>
      </c>
      <c r="K43" s="261" t="s">
        <v>180</v>
      </c>
      <c r="L43" s="79"/>
      <c r="M43" s="314"/>
      <c r="N43" s="163"/>
      <c r="O43" s="19"/>
      <c r="P43" s="36"/>
      <c r="Q43" s="36"/>
      <c r="R43" s="10"/>
      <c r="S43" s="10"/>
      <c r="T43" s="10"/>
      <c r="Z43" s="94"/>
      <c r="AA43" s="94"/>
      <c r="AB43" s="90"/>
      <c r="AC43" s="90"/>
      <c r="AD43" s="90"/>
      <c r="AE43" s="38"/>
      <c r="AF43" s="38"/>
      <c r="AG43" s="10"/>
      <c r="AH43" s="10"/>
      <c r="AI43" s="10"/>
    </row>
    <row r="44" spans="2:35" s="86" customFormat="1" ht="11.25" outlineLevel="1">
      <c r="B44" s="302">
        <v>26</v>
      </c>
      <c r="C44" s="271" t="s">
        <v>6</v>
      </c>
      <c r="D44" s="324"/>
      <c r="E44" s="322" t="s">
        <v>240</v>
      </c>
      <c r="F44" s="250" t="s">
        <v>31</v>
      </c>
      <c r="G44" s="323">
        <f>SUM(37.2)/10*25*2</f>
        <v>186</v>
      </c>
      <c r="H44" s="251"/>
      <c r="I44" s="273"/>
      <c r="J44" s="325"/>
      <c r="K44" s="199" t="s">
        <v>14</v>
      </c>
      <c r="L44" s="79"/>
      <c r="M44" s="14"/>
      <c r="N44" s="163"/>
      <c r="O44" s="19"/>
      <c r="P44" s="36"/>
      <c r="Q44" s="36"/>
      <c r="R44" s="10"/>
      <c r="S44" s="10"/>
      <c r="T44" s="10"/>
      <c r="Z44" s="94"/>
      <c r="AA44" s="94"/>
      <c r="AB44" s="90"/>
      <c r="AC44" s="90"/>
      <c r="AD44" s="90"/>
      <c r="AE44" s="38"/>
      <c r="AF44" s="38"/>
      <c r="AG44" s="10"/>
      <c r="AH44" s="10"/>
      <c r="AI44" s="10"/>
    </row>
    <row r="45" spans="2:35" s="86" customFormat="1" ht="22.5" outlineLevel="1">
      <c r="B45" s="302">
        <v>27</v>
      </c>
      <c r="C45" s="271" t="s">
        <v>6</v>
      </c>
      <c r="D45" s="324"/>
      <c r="E45" s="288" t="s">
        <v>280</v>
      </c>
      <c r="F45" s="250" t="s">
        <v>31</v>
      </c>
      <c r="G45" s="323">
        <f>6*15*2</f>
        <v>180</v>
      </c>
      <c r="H45" s="251"/>
      <c r="I45" s="273"/>
      <c r="J45" s="325" t="s">
        <v>279</v>
      </c>
      <c r="K45" s="199" t="s">
        <v>14</v>
      </c>
      <c r="L45" s="79"/>
      <c r="M45" s="14"/>
      <c r="N45" s="163"/>
      <c r="O45" s="19"/>
      <c r="P45" s="36"/>
      <c r="Q45" s="36"/>
      <c r="R45" s="10"/>
      <c r="S45" s="10"/>
      <c r="T45" s="10"/>
      <c r="Z45" s="94"/>
      <c r="AA45" s="94"/>
      <c r="AB45" s="90"/>
      <c r="AC45" s="90"/>
      <c r="AD45" s="90"/>
      <c r="AE45" s="38"/>
      <c r="AF45" s="38"/>
      <c r="AG45" s="10"/>
      <c r="AH45" s="10"/>
      <c r="AI45" s="10"/>
    </row>
    <row r="46" spans="2:35" s="86" customFormat="1" ht="11.25" outlineLevel="1">
      <c r="B46" s="302">
        <v>28</v>
      </c>
      <c r="C46" s="271" t="s">
        <v>6</v>
      </c>
      <c r="D46" s="324"/>
      <c r="E46" s="288" t="s">
        <v>277</v>
      </c>
      <c r="F46" s="250" t="s">
        <v>27</v>
      </c>
      <c r="G46" s="323">
        <v>74</v>
      </c>
      <c r="H46" s="251"/>
      <c r="I46" s="273"/>
      <c r="J46" s="325" t="s">
        <v>278</v>
      </c>
      <c r="K46" s="199" t="s">
        <v>14</v>
      </c>
      <c r="L46" s="79"/>
      <c r="M46" s="14"/>
      <c r="N46" s="163"/>
      <c r="O46" s="19"/>
      <c r="P46" s="36"/>
      <c r="Q46" s="36"/>
      <c r="R46" s="10"/>
      <c r="S46" s="10"/>
      <c r="T46" s="10"/>
      <c r="Z46" s="94"/>
      <c r="AA46" s="94"/>
      <c r="AB46" s="90"/>
      <c r="AC46" s="90"/>
      <c r="AD46" s="90"/>
      <c r="AE46" s="38"/>
      <c r="AF46" s="38"/>
      <c r="AG46" s="10"/>
      <c r="AH46" s="10"/>
      <c r="AI46" s="10"/>
    </row>
    <row r="47" spans="2:35" s="86" customFormat="1" ht="11.25" outlineLevel="1">
      <c r="B47" s="302">
        <v>29</v>
      </c>
      <c r="C47" s="271" t="s">
        <v>6</v>
      </c>
      <c r="D47" s="260"/>
      <c r="E47" s="260" t="s">
        <v>268</v>
      </c>
      <c r="F47" s="260" t="s">
        <v>23</v>
      </c>
      <c r="G47" s="315">
        <f>SUM(V2,V5)*0.4+(V3)*1</f>
        <v>74.4</v>
      </c>
      <c r="H47" s="256"/>
      <c r="I47" s="273"/>
      <c r="J47" s="293" t="s">
        <v>276</v>
      </c>
      <c r="K47" s="199" t="s">
        <v>14</v>
      </c>
      <c r="L47" s="79"/>
      <c r="M47" s="14"/>
      <c r="N47" s="163"/>
      <c r="O47" s="19"/>
      <c r="P47" s="36"/>
      <c r="Q47" s="36"/>
      <c r="R47" s="10"/>
      <c r="S47" s="10"/>
      <c r="T47" s="10"/>
      <c r="Z47" s="94"/>
      <c r="AA47" s="94"/>
      <c r="AB47" s="90"/>
      <c r="AC47" s="90"/>
      <c r="AD47" s="90"/>
      <c r="AE47" s="38"/>
      <c r="AF47" s="38"/>
      <c r="AG47" s="10"/>
      <c r="AH47" s="10"/>
      <c r="AI47" s="10"/>
    </row>
    <row r="48" spans="2:35" s="86" customFormat="1" ht="11.25" outlineLevel="1">
      <c r="B48" s="302">
        <v>30</v>
      </c>
      <c r="C48" s="271" t="s">
        <v>5</v>
      </c>
      <c r="D48" s="316" t="s">
        <v>269</v>
      </c>
      <c r="E48" s="317" t="s">
        <v>281</v>
      </c>
      <c r="F48" s="316" t="s">
        <v>26</v>
      </c>
      <c r="G48" s="318">
        <f>SUM(V2:V5)*0.75</f>
        <v>78.75</v>
      </c>
      <c r="H48" s="253"/>
      <c r="I48" s="319"/>
      <c r="J48" s="293" t="s">
        <v>258</v>
      </c>
      <c r="K48" s="199" t="s">
        <v>14</v>
      </c>
      <c r="L48" s="79"/>
      <c r="M48" s="14"/>
      <c r="N48" s="163"/>
      <c r="O48" s="19"/>
      <c r="P48" s="36"/>
      <c r="Q48" s="36"/>
      <c r="R48" s="10"/>
      <c r="S48" s="10"/>
      <c r="T48" s="10"/>
      <c r="Z48" s="94"/>
      <c r="AA48" s="94"/>
      <c r="AB48" s="90"/>
      <c r="AC48" s="90"/>
      <c r="AD48" s="90"/>
      <c r="AE48" s="38"/>
      <c r="AF48" s="38"/>
      <c r="AG48" s="10"/>
      <c r="AH48" s="10"/>
      <c r="AI48" s="10"/>
    </row>
    <row r="49" spans="2:35" ht="22.5" outlineLevel="1">
      <c r="B49" s="302">
        <v>31</v>
      </c>
      <c r="C49" s="87" t="s">
        <v>6</v>
      </c>
      <c r="D49" s="189">
        <v>184102115</v>
      </c>
      <c r="E49" s="189" t="s">
        <v>136</v>
      </c>
      <c r="F49" s="189" t="s">
        <v>46</v>
      </c>
      <c r="G49" s="54">
        <f>SUM(V2:V5)</f>
        <v>105</v>
      </c>
      <c r="H49" s="231"/>
      <c r="I49" s="176"/>
      <c r="J49" s="229" t="s">
        <v>75</v>
      </c>
      <c r="K49" s="199" t="s">
        <v>180</v>
      </c>
      <c r="L49" s="113"/>
      <c r="M49" s="14"/>
      <c r="N49" s="91"/>
      <c r="O49" s="91"/>
      <c r="P49" s="91"/>
      <c r="Q49" s="91"/>
      <c r="Z49" s="138"/>
      <c r="AA49" s="138"/>
      <c r="AB49" s="138"/>
      <c r="AC49" s="138"/>
      <c r="AD49" s="138"/>
      <c r="AG49" s="91"/>
      <c r="AH49" s="91"/>
      <c r="AI49" s="91"/>
    </row>
    <row r="50" spans="2:36" s="8" customFormat="1" ht="22.5" outlineLevel="1">
      <c r="B50" s="302">
        <v>32</v>
      </c>
      <c r="C50" s="87" t="s">
        <v>6</v>
      </c>
      <c r="D50" s="189">
        <v>185802114</v>
      </c>
      <c r="E50" s="189" t="s">
        <v>80</v>
      </c>
      <c r="F50" s="189" t="s">
        <v>27</v>
      </c>
      <c r="G50" s="103">
        <f>SUM(V2:V5)*0.00004</f>
        <v>0.004200000000000001</v>
      </c>
      <c r="H50" s="231"/>
      <c r="I50" s="173"/>
      <c r="J50" s="229" t="s">
        <v>77</v>
      </c>
      <c r="K50" s="199" t="s">
        <v>180</v>
      </c>
      <c r="L50" s="111"/>
      <c r="M50" s="14"/>
      <c r="N50" s="91"/>
      <c r="O50" s="91"/>
      <c r="P50" s="91"/>
      <c r="Q50" s="91"/>
      <c r="R50" s="132"/>
      <c r="S50" s="132"/>
      <c r="T50" s="132"/>
      <c r="U50" s="132"/>
      <c r="V50" s="132"/>
      <c r="W50" s="132"/>
      <c r="X50" s="132"/>
      <c r="Y50" s="132"/>
      <c r="Z50" s="138"/>
      <c r="AA50" s="138"/>
      <c r="AB50" s="138"/>
      <c r="AC50" s="138"/>
      <c r="AD50" s="138"/>
      <c r="AE50" s="132"/>
      <c r="AF50" s="132"/>
      <c r="AG50" s="91"/>
      <c r="AH50" s="91"/>
      <c r="AI50" s="91"/>
      <c r="AJ50" s="10"/>
    </row>
    <row r="51" spans="2:36" s="31" customFormat="1" ht="11.25" outlineLevel="1">
      <c r="B51" s="302">
        <v>33</v>
      </c>
      <c r="C51" s="15" t="s">
        <v>5</v>
      </c>
      <c r="D51" s="11" t="s">
        <v>11</v>
      </c>
      <c r="E51" s="210" t="s">
        <v>45</v>
      </c>
      <c r="F51" s="11" t="s">
        <v>46</v>
      </c>
      <c r="G51" s="56">
        <f>SUM(V2:Y5)*4</f>
        <v>420</v>
      </c>
      <c r="H51" s="253"/>
      <c r="I51" s="177"/>
      <c r="J51" s="229" t="s">
        <v>88</v>
      </c>
      <c r="K51" s="199"/>
      <c r="L51" s="114"/>
      <c r="M51" s="14"/>
      <c r="N51" s="139"/>
      <c r="O51" s="139"/>
      <c r="P51" s="139"/>
      <c r="Q51" s="139"/>
      <c r="R51" s="132"/>
      <c r="S51" s="132"/>
      <c r="T51" s="132"/>
      <c r="U51" s="142"/>
      <c r="V51" s="142"/>
      <c r="W51" s="132"/>
      <c r="X51" s="132"/>
      <c r="Y51" s="132"/>
      <c r="Z51" s="132"/>
      <c r="AA51" s="132"/>
      <c r="AB51" s="132"/>
      <c r="AC51" s="132"/>
      <c r="AD51" s="132"/>
      <c r="AE51" s="142"/>
      <c r="AF51" s="142"/>
      <c r="AG51" s="91"/>
      <c r="AH51" s="91"/>
      <c r="AI51" s="91"/>
      <c r="AJ51" s="30"/>
    </row>
    <row r="52" spans="2:36" s="270" customFormat="1" ht="22.5" outlineLevel="1">
      <c r="B52" s="302">
        <v>34</v>
      </c>
      <c r="C52" s="271" t="s">
        <v>6</v>
      </c>
      <c r="D52" s="260">
        <v>184501141</v>
      </c>
      <c r="E52" s="260" t="s">
        <v>188</v>
      </c>
      <c r="F52" s="260" t="s">
        <v>22</v>
      </c>
      <c r="G52" s="272">
        <f>SUM(V3)*1.8*0.3</f>
        <v>29.16</v>
      </c>
      <c r="H52" s="256"/>
      <c r="I52" s="273"/>
      <c r="J52" s="293" t="s">
        <v>272</v>
      </c>
      <c r="K52" s="199" t="s">
        <v>180</v>
      </c>
      <c r="L52" s="274"/>
      <c r="M52" s="263"/>
      <c r="N52" s="275"/>
      <c r="O52" s="275"/>
      <c r="P52" s="275"/>
      <c r="Q52" s="275"/>
      <c r="R52" s="276"/>
      <c r="S52" s="277"/>
      <c r="T52" s="276"/>
      <c r="U52" s="278"/>
      <c r="V52" s="278"/>
      <c r="W52" s="276"/>
      <c r="X52" s="276"/>
      <c r="Y52" s="276"/>
      <c r="Z52" s="265"/>
      <c r="AA52" s="265"/>
      <c r="AB52" s="276"/>
      <c r="AC52" s="276"/>
      <c r="AD52" s="276"/>
      <c r="AE52" s="278"/>
      <c r="AF52" s="278"/>
      <c r="AG52" s="279"/>
      <c r="AH52" s="279"/>
      <c r="AI52" s="279"/>
      <c r="AJ52" s="280"/>
    </row>
    <row r="53" spans="2:36" s="270" customFormat="1" ht="22.5" outlineLevel="1">
      <c r="B53" s="302">
        <v>35</v>
      </c>
      <c r="C53" s="271" t="s">
        <v>5</v>
      </c>
      <c r="D53" s="316" t="s">
        <v>269</v>
      </c>
      <c r="E53" s="281" t="s">
        <v>189</v>
      </c>
      <c r="F53" s="282" t="s">
        <v>28</v>
      </c>
      <c r="G53" s="283">
        <f>SUM(V3)*0.3</f>
        <v>16.2</v>
      </c>
      <c r="H53" s="284"/>
      <c r="I53" s="285"/>
      <c r="J53" s="293" t="s">
        <v>271</v>
      </c>
      <c r="K53" s="261"/>
      <c r="L53" s="274"/>
      <c r="M53" s="263"/>
      <c r="N53" s="275"/>
      <c r="O53" s="275"/>
      <c r="Q53" s="275"/>
      <c r="R53" s="276"/>
      <c r="S53" s="276"/>
      <c r="T53" s="275"/>
      <c r="U53" s="278"/>
      <c r="V53" s="278"/>
      <c r="W53" s="276"/>
      <c r="X53" s="276"/>
      <c r="Y53" s="276"/>
      <c r="Z53" s="265"/>
      <c r="AA53" s="265"/>
      <c r="AB53" s="276"/>
      <c r="AC53" s="276"/>
      <c r="AD53" s="276"/>
      <c r="AE53" s="278"/>
      <c r="AF53" s="278"/>
      <c r="AG53" s="279"/>
      <c r="AH53" s="279"/>
      <c r="AI53" s="279"/>
      <c r="AJ53" s="280"/>
    </row>
    <row r="54" spans="2:36" s="8" customFormat="1" ht="11.25" outlineLevel="1">
      <c r="B54" s="302">
        <v>36</v>
      </c>
      <c r="C54" s="87" t="s">
        <v>6</v>
      </c>
      <c r="D54" s="189">
        <v>184215133</v>
      </c>
      <c r="E54" s="189" t="s">
        <v>137</v>
      </c>
      <c r="F54" s="189" t="s">
        <v>46</v>
      </c>
      <c r="G54" s="54">
        <f>SUM(V2:Y3)</f>
        <v>104</v>
      </c>
      <c r="H54" s="231"/>
      <c r="I54" s="173"/>
      <c r="J54" s="229" t="s">
        <v>76</v>
      </c>
      <c r="K54" s="199" t="s">
        <v>180</v>
      </c>
      <c r="L54" s="111"/>
      <c r="M54" s="14"/>
      <c r="N54" s="91"/>
      <c r="O54" s="91"/>
      <c r="P54" s="91"/>
      <c r="Q54" s="91"/>
      <c r="R54" s="132"/>
      <c r="S54" s="132"/>
      <c r="T54" s="132"/>
      <c r="U54" s="132"/>
      <c r="V54" s="132"/>
      <c r="W54" s="132"/>
      <c r="X54" s="132"/>
      <c r="Y54" s="132"/>
      <c r="Z54" s="142"/>
      <c r="AA54" s="142"/>
      <c r="AB54" s="144"/>
      <c r="AC54" s="144"/>
      <c r="AD54" s="144"/>
      <c r="AE54" s="132"/>
      <c r="AF54" s="132"/>
      <c r="AG54" s="91"/>
      <c r="AH54" s="91"/>
      <c r="AI54" s="91"/>
      <c r="AJ54" s="10"/>
    </row>
    <row r="55" spans="2:36" s="31" customFormat="1" ht="22.5" outlineLevel="1">
      <c r="B55" s="302">
        <v>37</v>
      </c>
      <c r="C55" s="15" t="s">
        <v>5</v>
      </c>
      <c r="D55" s="248">
        <v>60591255</v>
      </c>
      <c r="E55" s="210" t="s">
        <v>182</v>
      </c>
      <c r="F55" s="11" t="s">
        <v>46</v>
      </c>
      <c r="G55" s="56">
        <f>SUM(V2:Y3)*3</f>
        <v>312</v>
      </c>
      <c r="H55" s="78"/>
      <c r="I55" s="177"/>
      <c r="J55" s="229" t="s">
        <v>90</v>
      </c>
      <c r="K55" s="199" t="s">
        <v>180</v>
      </c>
      <c r="L55" s="114"/>
      <c r="M55" s="14"/>
      <c r="N55" s="139"/>
      <c r="O55" s="139"/>
      <c r="P55" s="139"/>
      <c r="Q55" s="139"/>
      <c r="R55" s="144"/>
      <c r="S55" s="144"/>
      <c r="T55" s="144"/>
      <c r="U55" s="142"/>
      <c r="V55" s="142"/>
      <c r="W55" s="144"/>
      <c r="X55" s="144"/>
      <c r="Y55" s="144"/>
      <c r="Z55" s="142"/>
      <c r="AA55" s="142"/>
      <c r="AB55" s="144"/>
      <c r="AC55" s="144"/>
      <c r="AD55" s="144"/>
      <c r="AE55" s="142"/>
      <c r="AF55" s="142"/>
      <c r="AG55" s="143"/>
      <c r="AH55" s="143"/>
      <c r="AI55" s="143"/>
      <c r="AJ55" s="30"/>
    </row>
    <row r="56" spans="2:36" s="31" customFormat="1" ht="11.25" outlineLevel="1">
      <c r="B56" s="302">
        <v>38</v>
      </c>
      <c r="C56" s="15" t="s">
        <v>5</v>
      </c>
      <c r="D56" s="11" t="s">
        <v>8</v>
      </c>
      <c r="E56" s="210" t="s">
        <v>157</v>
      </c>
      <c r="F56" s="11" t="s">
        <v>46</v>
      </c>
      <c r="G56" s="56">
        <f>SUM(V2:Y3)*3</f>
        <v>312</v>
      </c>
      <c r="H56" s="253"/>
      <c r="I56" s="177"/>
      <c r="J56" s="229" t="s">
        <v>90</v>
      </c>
      <c r="K56" s="199" t="s">
        <v>14</v>
      </c>
      <c r="L56" s="114"/>
      <c r="M56" s="14"/>
      <c r="N56" s="139"/>
      <c r="O56" s="139"/>
      <c r="P56" s="139"/>
      <c r="Q56" s="139"/>
      <c r="R56" s="144"/>
      <c r="S56" s="144"/>
      <c r="T56" s="144"/>
      <c r="U56" s="142"/>
      <c r="V56" s="142"/>
      <c r="W56" s="144"/>
      <c r="X56" s="144"/>
      <c r="Y56" s="144"/>
      <c r="Z56" s="142"/>
      <c r="AA56" s="142"/>
      <c r="AB56" s="144"/>
      <c r="AC56" s="144"/>
      <c r="AD56" s="144"/>
      <c r="AE56" s="142"/>
      <c r="AF56" s="142"/>
      <c r="AG56" s="143"/>
      <c r="AH56" s="143"/>
      <c r="AI56" s="143"/>
      <c r="AJ56" s="30"/>
    </row>
    <row r="57" spans="2:36" s="31" customFormat="1" ht="11.25" outlineLevel="1">
      <c r="B57" s="302">
        <v>39</v>
      </c>
      <c r="C57" s="15" t="s">
        <v>5</v>
      </c>
      <c r="D57" s="11" t="s">
        <v>9</v>
      </c>
      <c r="E57" s="210" t="s">
        <v>89</v>
      </c>
      <c r="F57" s="11" t="s">
        <v>28</v>
      </c>
      <c r="G57" s="64">
        <f>SUM(V2:Y3)*1.5</f>
        <v>156</v>
      </c>
      <c r="H57" s="253"/>
      <c r="I57" s="177"/>
      <c r="J57" s="229" t="s">
        <v>91</v>
      </c>
      <c r="K57" s="199" t="s">
        <v>14</v>
      </c>
      <c r="L57" s="114"/>
      <c r="M57" s="14"/>
      <c r="N57" s="139"/>
      <c r="O57" s="139"/>
      <c r="P57" s="139"/>
      <c r="Q57" s="139"/>
      <c r="R57" s="144"/>
      <c r="S57" s="144"/>
      <c r="T57" s="144"/>
      <c r="U57" s="142"/>
      <c r="V57" s="142"/>
      <c r="W57" s="144"/>
      <c r="X57" s="144"/>
      <c r="Y57" s="144"/>
      <c r="Z57" s="132"/>
      <c r="AA57" s="132"/>
      <c r="AB57" s="144"/>
      <c r="AC57" s="144"/>
      <c r="AD57" s="144"/>
      <c r="AE57" s="142"/>
      <c r="AF57" s="142"/>
      <c r="AG57" s="143"/>
      <c r="AH57" s="143"/>
      <c r="AI57" s="143"/>
      <c r="AJ57" s="30"/>
    </row>
    <row r="58" spans="2:36" s="8" customFormat="1" ht="22.5" outlineLevel="1">
      <c r="B58" s="302">
        <v>40</v>
      </c>
      <c r="C58" s="87" t="s">
        <v>6</v>
      </c>
      <c r="D58" s="189">
        <v>184215112</v>
      </c>
      <c r="E58" s="189" t="s">
        <v>138</v>
      </c>
      <c r="F58" s="189" t="s">
        <v>46</v>
      </c>
      <c r="G58" s="54">
        <f>SUM(V4:Y6)</f>
        <v>1</v>
      </c>
      <c r="H58" s="231"/>
      <c r="I58" s="173"/>
      <c r="J58" s="229" t="s">
        <v>83</v>
      </c>
      <c r="K58" s="199" t="s">
        <v>180</v>
      </c>
      <c r="L58" s="111"/>
      <c r="M58" s="14"/>
      <c r="N58" s="91"/>
      <c r="O58" s="91"/>
      <c r="P58" s="91"/>
      <c r="Q58" s="91"/>
      <c r="R58" s="144"/>
      <c r="S58" s="144"/>
      <c r="T58" s="144"/>
      <c r="U58" s="132"/>
      <c r="V58" s="132"/>
      <c r="W58" s="144"/>
      <c r="X58" s="144"/>
      <c r="Y58" s="144"/>
      <c r="Z58" s="142"/>
      <c r="AA58" s="142"/>
      <c r="AB58" s="144"/>
      <c r="AC58" s="144"/>
      <c r="AD58" s="144"/>
      <c r="AE58" s="132"/>
      <c r="AF58" s="132"/>
      <c r="AG58" s="143"/>
      <c r="AH58" s="143"/>
      <c r="AI58" s="143"/>
      <c r="AJ58" s="10"/>
    </row>
    <row r="59" spans="2:36" s="31" customFormat="1" ht="22.5" outlineLevel="1">
      <c r="B59" s="302">
        <v>41</v>
      </c>
      <c r="C59" s="15" t="s">
        <v>5</v>
      </c>
      <c r="D59" s="245">
        <v>60591253</v>
      </c>
      <c r="E59" s="210" t="s">
        <v>183</v>
      </c>
      <c r="F59" s="11" t="s">
        <v>46</v>
      </c>
      <c r="G59" s="56">
        <f>SUM(V4:Y6)</f>
        <v>1</v>
      </c>
      <c r="H59" s="78"/>
      <c r="I59" s="177"/>
      <c r="J59" s="229" t="s">
        <v>84</v>
      </c>
      <c r="K59" s="199" t="s">
        <v>180</v>
      </c>
      <c r="L59" s="114"/>
      <c r="M59" s="14"/>
      <c r="N59" s="139"/>
      <c r="O59" s="139"/>
      <c r="P59" s="139"/>
      <c r="Q59" s="139"/>
      <c r="R59" s="144"/>
      <c r="S59" s="144"/>
      <c r="T59" s="144"/>
      <c r="U59" s="142"/>
      <c r="V59" s="142"/>
      <c r="W59" s="144"/>
      <c r="X59" s="144"/>
      <c r="Y59" s="144"/>
      <c r="Z59" s="142"/>
      <c r="AA59" s="142"/>
      <c r="AB59" s="142"/>
      <c r="AC59" s="142"/>
      <c r="AD59" s="142"/>
      <c r="AE59" s="142"/>
      <c r="AF59" s="142"/>
      <c r="AG59" s="143"/>
      <c r="AH59" s="143"/>
      <c r="AI59" s="143"/>
      <c r="AJ59" s="30"/>
    </row>
    <row r="60" spans="2:37" s="31" customFormat="1" ht="11.25" outlineLevel="1">
      <c r="B60" s="302">
        <v>42</v>
      </c>
      <c r="C60" s="15" t="s">
        <v>5</v>
      </c>
      <c r="D60" s="11" t="s">
        <v>9</v>
      </c>
      <c r="E60" s="210" t="s">
        <v>52</v>
      </c>
      <c r="F60" s="11" t="s">
        <v>46</v>
      </c>
      <c r="G60" s="64">
        <f>SUM(V4:Y6)*0.5</f>
        <v>0.5</v>
      </c>
      <c r="H60" s="253"/>
      <c r="I60" s="177"/>
      <c r="J60" s="229" t="s">
        <v>85</v>
      </c>
      <c r="K60" s="199"/>
      <c r="L60" s="116"/>
      <c r="M60" s="14"/>
      <c r="N60" s="139"/>
      <c r="O60" s="139"/>
      <c r="P60" s="139"/>
      <c r="Q60" s="139"/>
      <c r="R60" s="139"/>
      <c r="S60" s="142"/>
      <c r="T60" s="142"/>
      <c r="U60" s="142"/>
      <c r="V60" s="142"/>
      <c r="W60" s="142"/>
      <c r="X60" s="142"/>
      <c r="Y60" s="142"/>
      <c r="Z60" s="132"/>
      <c r="AA60" s="132"/>
      <c r="AB60" s="144"/>
      <c r="AC60" s="144"/>
      <c r="AD60" s="144"/>
      <c r="AE60" s="142"/>
      <c r="AF60" s="142"/>
      <c r="AG60" s="142"/>
      <c r="AH60" s="142"/>
      <c r="AI60" s="142"/>
      <c r="AJ60" s="26"/>
      <c r="AK60" s="30"/>
    </row>
    <row r="61" spans="2:36" s="8" customFormat="1" ht="11.25" outlineLevel="1">
      <c r="B61" s="302">
        <v>43</v>
      </c>
      <c r="C61" s="87" t="s">
        <v>6</v>
      </c>
      <c r="D61" s="189">
        <v>184911431</v>
      </c>
      <c r="E61" s="189" t="s">
        <v>139</v>
      </c>
      <c r="F61" s="189" t="s">
        <v>22</v>
      </c>
      <c r="G61" s="60">
        <f>SUM(V2:V6)</f>
        <v>105</v>
      </c>
      <c r="H61" s="231"/>
      <c r="I61" s="173"/>
      <c r="J61" s="229" t="s">
        <v>92</v>
      </c>
      <c r="K61" s="199" t="s">
        <v>180</v>
      </c>
      <c r="L61" s="111"/>
      <c r="M61" s="14"/>
      <c r="N61" s="91"/>
      <c r="O61" s="91"/>
      <c r="P61" s="91"/>
      <c r="Q61" s="91"/>
      <c r="R61" s="144"/>
      <c r="S61" s="144"/>
      <c r="T61" s="144"/>
      <c r="U61" s="132"/>
      <c r="V61" s="132"/>
      <c r="W61" s="144"/>
      <c r="X61" s="144"/>
      <c r="Y61" s="144"/>
      <c r="Z61" s="138"/>
      <c r="AA61" s="138"/>
      <c r="AB61" s="138"/>
      <c r="AC61" s="138"/>
      <c r="AD61" s="138"/>
      <c r="AE61" s="132"/>
      <c r="AF61" s="132"/>
      <c r="AG61" s="143"/>
      <c r="AH61" s="143"/>
      <c r="AI61" s="143"/>
      <c r="AJ61" s="10"/>
    </row>
    <row r="62" spans="2:36" s="31" customFormat="1" ht="11.25" outlineLevel="1">
      <c r="B62" s="302">
        <v>44</v>
      </c>
      <c r="C62" s="15" t="s">
        <v>5</v>
      </c>
      <c r="D62" s="245">
        <v>10391100</v>
      </c>
      <c r="E62" s="210" t="s">
        <v>184</v>
      </c>
      <c r="F62" s="249" t="s">
        <v>23</v>
      </c>
      <c r="G62" s="49">
        <f>SUM(V2:Y6)*0.15</f>
        <v>15.75</v>
      </c>
      <c r="H62" s="78"/>
      <c r="I62" s="177"/>
      <c r="J62" s="229" t="s">
        <v>93</v>
      </c>
      <c r="K62" s="199" t="s">
        <v>180</v>
      </c>
      <c r="L62" s="114"/>
      <c r="M62" s="14"/>
      <c r="N62" s="139"/>
      <c r="O62" s="139"/>
      <c r="P62" s="139"/>
      <c r="Q62" s="139"/>
      <c r="R62" s="144"/>
      <c r="S62" s="144"/>
      <c r="T62" s="144"/>
      <c r="U62" s="142"/>
      <c r="V62" s="142"/>
      <c r="W62" s="144"/>
      <c r="X62" s="144"/>
      <c r="Y62" s="144"/>
      <c r="Z62" s="132"/>
      <c r="AA62" s="132"/>
      <c r="AB62" s="132"/>
      <c r="AC62" s="132"/>
      <c r="AD62" s="132"/>
      <c r="AE62" s="142"/>
      <c r="AF62" s="142"/>
      <c r="AG62" s="143"/>
      <c r="AH62" s="143"/>
      <c r="AI62" s="143"/>
      <c r="AJ62" s="30"/>
    </row>
    <row r="63" spans="2:36" s="86" customFormat="1" ht="22.5" outlineLevel="1">
      <c r="B63" s="302">
        <v>45</v>
      </c>
      <c r="C63" s="218" t="s">
        <v>6</v>
      </c>
      <c r="D63" s="169"/>
      <c r="E63" s="169" t="s">
        <v>193</v>
      </c>
      <c r="F63" s="169" t="s">
        <v>31</v>
      </c>
      <c r="G63" s="186">
        <f>G62/10*25*2</f>
        <v>78.75</v>
      </c>
      <c r="H63" s="286"/>
      <c r="I63" s="287"/>
      <c r="J63" s="229" t="s">
        <v>155</v>
      </c>
      <c r="K63" s="199" t="s">
        <v>14</v>
      </c>
      <c r="L63" s="119"/>
      <c r="M63" s="133"/>
      <c r="N63" s="91"/>
      <c r="O63" s="91"/>
      <c r="P63" s="91"/>
      <c r="Q63" s="91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91"/>
      <c r="AH63" s="91"/>
      <c r="AI63" s="91"/>
      <c r="AJ63" s="132"/>
    </row>
    <row r="64" spans="1:36" s="8" customFormat="1" ht="22.5" outlineLevel="1">
      <c r="A64" s="86"/>
      <c r="B64" s="302">
        <v>46</v>
      </c>
      <c r="C64" s="87" t="s">
        <v>6</v>
      </c>
      <c r="D64" s="189">
        <v>184215412</v>
      </c>
      <c r="E64" s="189" t="s">
        <v>140</v>
      </c>
      <c r="F64" s="189" t="s">
        <v>46</v>
      </c>
      <c r="G64" s="54">
        <f>SUM(V2:V6)</f>
        <v>105</v>
      </c>
      <c r="H64" s="231"/>
      <c r="I64" s="173"/>
      <c r="J64" s="229" t="s">
        <v>94</v>
      </c>
      <c r="K64" s="199" t="s">
        <v>180</v>
      </c>
      <c r="L64" s="111"/>
      <c r="M64" s="14"/>
      <c r="N64" s="91"/>
      <c r="O64" s="91"/>
      <c r="P64" s="91"/>
      <c r="Q64" s="91"/>
      <c r="R64" s="132"/>
      <c r="S64" s="132"/>
      <c r="T64" s="132"/>
      <c r="U64" s="132"/>
      <c r="V64" s="132"/>
      <c r="W64" s="132"/>
      <c r="X64" s="132"/>
      <c r="Y64" s="132"/>
      <c r="Z64" s="138"/>
      <c r="AA64" s="138"/>
      <c r="AB64" s="138"/>
      <c r="AC64" s="138"/>
      <c r="AD64" s="138"/>
      <c r="AE64" s="132"/>
      <c r="AF64" s="132"/>
      <c r="AG64" s="91"/>
      <c r="AH64" s="91"/>
      <c r="AI64" s="91"/>
      <c r="AJ64" s="10"/>
    </row>
    <row r="65" spans="2:36" s="8" customFormat="1" ht="22.5" outlineLevel="1">
      <c r="B65" s="302">
        <v>47</v>
      </c>
      <c r="C65" s="87" t="s">
        <v>6</v>
      </c>
      <c r="D65" s="189">
        <v>185851121</v>
      </c>
      <c r="E65" s="189" t="s">
        <v>12</v>
      </c>
      <c r="F65" s="189" t="s">
        <v>23</v>
      </c>
      <c r="G65" s="48">
        <f>SUM(V2:X16)*0.05</f>
        <v>5.25</v>
      </c>
      <c r="H65" s="231"/>
      <c r="I65" s="173"/>
      <c r="J65" s="229" t="s">
        <v>95</v>
      </c>
      <c r="K65" s="199" t="s">
        <v>180</v>
      </c>
      <c r="L65" s="111"/>
      <c r="M65" s="14"/>
      <c r="N65" s="91"/>
      <c r="O65" s="91"/>
      <c r="P65" s="91"/>
      <c r="Q65" s="91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3"/>
      <c r="AH65" s="133"/>
      <c r="AI65" s="133"/>
      <c r="AJ65" s="10"/>
    </row>
    <row r="66" spans="2:37" s="86" customFormat="1" ht="11.25" outlineLevel="1">
      <c r="B66" s="302">
        <v>48</v>
      </c>
      <c r="C66" s="87" t="s">
        <v>6</v>
      </c>
      <c r="D66" s="189">
        <v>185851129</v>
      </c>
      <c r="E66" s="189" t="s">
        <v>141</v>
      </c>
      <c r="F66" s="189" t="s">
        <v>23</v>
      </c>
      <c r="G66" s="104">
        <f>SUM(V2:X5)*0.05*25*2</f>
        <v>262.5</v>
      </c>
      <c r="H66" s="231"/>
      <c r="I66" s="173"/>
      <c r="J66" s="229" t="s">
        <v>160</v>
      </c>
      <c r="K66" s="199" t="s">
        <v>180</v>
      </c>
      <c r="L66" s="330"/>
      <c r="M66" s="328"/>
      <c r="N66" s="133"/>
      <c r="O66" s="91"/>
      <c r="P66" s="133"/>
      <c r="Q66" s="91"/>
      <c r="R66" s="91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3"/>
      <c r="AI66" s="133"/>
      <c r="AJ66" s="133"/>
      <c r="AK66" s="10"/>
    </row>
    <row r="67" spans="2:36" s="8" customFormat="1" ht="11.25" outlineLevel="1">
      <c r="B67" s="302">
        <v>49</v>
      </c>
      <c r="C67" s="87" t="s">
        <v>6</v>
      </c>
      <c r="D67" s="189">
        <v>185804311</v>
      </c>
      <c r="E67" s="189" t="s">
        <v>13</v>
      </c>
      <c r="F67" s="189" t="s">
        <v>23</v>
      </c>
      <c r="G67" s="48">
        <f>SUM(V2:X16)*0.05</f>
        <v>5.25</v>
      </c>
      <c r="H67" s="231"/>
      <c r="I67" s="173"/>
      <c r="J67" s="229" t="s">
        <v>159</v>
      </c>
      <c r="K67" s="199" t="s">
        <v>180</v>
      </c>
      <c r="L67" s="327"/>
      <c r="M67" s="14"/>
      <c r="N67" s="91"/>
      <c r="O67" s="91"/>
      <c r="P67" s="91"/>
      <c r="Q67" s="91"/>
      <c r="R67" s="132"/>
      <c r="S67" s="132"/>
      <c r="T67" s="132"/>
      <c r="U67" s="132"/>
      <c r="V67" s="132"/>
      <c r="W67" s="132"/>
      <c r="X67" s="132"/>
      <c r="Y67" s="132"/>
      <c r="Z67" s="142"/>
      <c r="AA67" s="142"/>
      <c r="AB67" s="132"/>
      <c r="AC67" s="132"/>
      <c r="AD67" s="132"/>
      <c r="AE67" s="132"/>
      <c r="AF67" s="132"/>
      <c r="AG67" s="133"/>
      <c r="AH67" s="133"/>
      <c r="AI67" s="133"/>
      <c r="AJ67" s="10"/>
    </row>
    <row r="68" spans="2:36" s="31" customFormat="1" ht="11.25" outlineLevel="1">
      <c r="B68" s="302">
        <v>50</v>
      </c>
      <c r="C68" s="15" t="s">
        <v>5</v>
      </c>
      <c r="D68" s="11" t="s">
        <v>7</v>
      </c>
      <c r="E68" s="210" t="s">
        <v>158</v>
      </c>
      <c r="F68" s="11" t="s">
        <v>23</v>
      </c>
      <c r="G68" s="65">
        <f>SUM(V2:X16)*0.05</f>
        <v>5.25</v>
      </c>
      <c r="H68" s="253"/>
      <c r="I68" s="78"/>
      <c r="J68" s="229" t="s">
        <v>159</v>
      </c>
      <c r="K68" s="199" t="s">
        <v>14</v>
      </c>
      <c r="L68" s="114"/>
      <c r="M68" s="14"/>
      <c r="N68" s="139"/>
      <c r="O68" s="139"/>
      <c r="P68" s="139"/>
      <c r="Q68" s="139"/>
      <c r="R68" s="139"/>
      <c r="S68" s="139"/>
      <c r="T68" s="139"/>
      <c r="U68" s="139"/>
      <c r="V68" s="141"/>
      <c r="W68" s="132"/>
      <c r="X68" s="132"/>
      <c r="Y68" s="132"/>
      <c r="Z68" s="132"/>
      <c r="AA68" s="132"/>
      <c r="AB68" s="132"/>
      <c r="AC68" s="132"/>
      <c r="AD68" s="132"/>
      <c r="AE68" s="142"/>
      <c r="AF68" s="142"/>
      <c r="AG68" s="91"/>
      <c r="AH68" s="91"/>
      <c r="AI68" s="91"/>
      <c r="AJ68" s="30"/>
    </row>
    <row r="69" spans="2:36" s="31" customFormat="1" ht="11.25" outlineLevel="1">
      <c r="B69" s="302">
        <v>51</v>
      </c>
      <c r="C69" s="271" t="s">
        <v>6</v>
      </c>
      <c r="D69" s="260">
        <v>185851129</v>
      </c>
      <c r="E69" s="260" t="s">
        <v>141</v>
      </c>
      <c r="F69" s="260" t="s">
        <v>23</v>
      </c>
      <c r="G69" s="321">
        <f>SUM(V3:V5)*0.08*25*2</f>
        <v>220.00000000000003</v>
      </c>
      <c r="H69" s="252"/>
      <c r="I69" s="252"/>
      <c r="J69" s="293" t="s">
        <v>259</v>
      </c>
      <c r="K69" s="261" t="s">
        <v>180</v>
      </c>
      <c r="L69" s="114"/>
      <c r="M69" s="14"/>
      <c r="N69" s="139"/>
      <c r="O69" s="139"/>
      <c r="P69" s="139"/>
      <c r="Q69" s="139"/>
      <c r="R69" s="132"/>
      <c r="S69" s="132"/>
      <c r="T69" s="132"/>
      <c r="U69" s="142"/>
      <c r="V69" s="141"/>
      <c r="W69" s="132"/>
      <c r="X69" s="132"/>
      <c r="Y69" s="132"/>
      <c r="Z69" s="132"/>
      <c r="AA69" s="132"/>
      <c r="AB69" s="132"/>
      <c r="AC69" s="132"/>
      <c r="AD69" s="132"/>
      <c r="AE69" s="142"/>
      <c r="AF69" s="142"/>
      <c r="AG69" s="91"/>
      <c r="AH69" s="91"/>
      <c r="AI69" s="91"/>
      <c r="AJ69" s="30"/>
    </row>
    <row r="70" spans="2:36" s="31" customFormat="1" ht="22.5" outlineLevel="1">
      <c r="B70" s="302">
        <v>52</v>
      </c>
      <c r="C70" s="259" t="s">
        <v>6</v>
      </c>
      <c r="D70" s="260">
        <v>185804311</v>
      </c>
      <c r="E70" s="260" t="s">
        <v>270</v>
      </c>
      <c r="F70" s="260" t="s">
        <v>23</v>
      </c>
      <c r="G70" s="321">
        <f>SUM(V3:V5)*0.08</f>
        <v>4.4</v>
      </c>
      <c r="H70" s="252"/>
      <c r="I70" s="252"/>
      <c r="J70" s="293" t="s">
        <v>260</v>
      </c>
      <c r="K70" s="261" t="s">
        <v>180</v>
      </c>
      <c r="L70" s="114"/>
      <c r="M70" s="14"/>
      <c r="N70" s="139"/>
      <c r="O70" s="139"/>
      <c r="Q70" s="139"/>
      <c r="R70" s="132"/>
      <c r="S70" s="132"/>
      <c r="T70" s="139"/>
      <c r="U70" s="142"/>
      <c r="V70" s="141"/>
      <c r="W70" s="132"/>
      <c r="X70" s="132"/>
      <c r="Y70" s="132"/>
      <c r="Z70" s="132"/>
      <c r="AA70" s="132"/>
      <c r="AB70" s="132"/>
      <c r="AC70" s="132"/>
      <c r="AD70" s="132"/>
      <c r="AE70" s="142"/>
      <c r="AF70" s="142"/>
      <c r="AG70" s="91"/>
      <c r="AH70" s="91"/>
      <c r="AI70" s="91"/>
      <c r="AJ70" s="30"/>
    </row>
    <row r="71" spans="2:36" s="31" customFormat="1" ht="11.25" outlineLevel="1">
      <c r="B71" s="302">
        <v>53</v>
      </c>
      <c r="C71" s="259" t="s">
        <v>5</v>
      </c>
      <c r="D71" s="316" t="s">
        <v>7</v>
      </c>
      <c r="E71" s="317" t="s">
        <v>158</v>
      </c>
      <c r="F71" s="316" t="s">
        <v>23</v>
      </c>
      <c r="G71" s="320">
        <f>SUM(V3:V5)*0.08</f>
        <v>4.4</v>
      </c>
      <c r="H71" s="253"/>
      <c r="I71" s="253"/>
      <c r="J71" s="293" t="s">
        <v>260</v>
      </c>
      <c r="K71" s="261" t="s">
        <v>14</v>
      </c>
      <c r="L71" s="114"/>
      <c r="M71" s="14"/>
      <c r="N71" s="139"/>
      <c r="O71" s="139"/>
      <c r="P71" s="139"/>
      <c r="Q71" s="139"/>
      <c r="R71" s="132"/>
      <c r="S71" s="132"/>
      <c r="T71" s="132"/>
      <c r="U71" s="142"/>
      <c r="V71" s="141"/>
      <c r="W71" s="132"/>
      <c r="X71" s="132"/>
      <c r="Y71" s="132"/>
      <c r="Z71" s="132"/>
      <c r="AA71" s="132"/>
      <c r="AB71" s="132"/>
      <c r="AC71" s="132"/>
      <c r="AD71" s="132"/>
      <c r="AE71" s="142"/>
      <c r="AF71" s="142"/>
      <c r="AG71" s="91"/>
      <c r="AH71" s="91"/>
      <c r="AI71" s="91"/>
      <c r="AJ71" s="30"/>
    </row>
    <row r="72" spans="2:37" s="31" customFormat="1" ht="11.25" outlineLevel="1">
      <c r="B72" s="302">
        <v>54</v>
      </c>
      <c r="C72" s="15" t="s">
        <v>6</v>
      </c>
      <c r="D72" s="169">
        <v>184806111</v>
      </c>
      <c r="E72" s="169" t="s">
        <v>142</v>
      </c>
      <c r="F72" s="169" t="s">
        <v>46</v>
      </c>
      <c r="G72" s="54">
        <f>SUM(V2:X3,V5:X6)</f>
        <v>105</v>
      </c>
      <c r="H72" s="287"/>
      <c r="I72" s="77"/>
      <c r="J72" s="229" t="s">
        <v>76</v>
      </c>
      <c r="K72" s="199" t="s">
        <v>180</v>
      </c>
      <c r="L72" s="116"/>
      <c r="M72" s="14"/>
      <c r="N72" s="139"/>
      <c r="O72" s="139"/>
      <c r="P72" s="139"/>
      <c r="Q72" s="139"/>
      <c r="R72" s="139"/>
      <c r="S72" s="142"/>
      <c r="T72" s="142"/>
      <c r="U72" s="142"/>
      <c r="V72" s="142"/>
      <c r="W72" s="141"/>
      <c r="X72" s="142"/>
      <c r="Y72" s="142"/>
      <c r="Z72" s="132"/>
      <c r="AA72" s="132"/>
      <c r="AB72" s="91"/>
      <c r="AC72" s="91"/>
      <c r="AD72" s="91"/>
      <c r="AE72" s="142"/>
      <c r="AF72" s="142"/>
      <c r="AG72" s="142"/>
      <c r="AH72" s="142"/>
      <c r="AI72" s="142"/>
      <c r="AJ72" s="26"/>
      <c r="AK72" s="30"/>
    </row>
    <row r="73" spans="2:30" s="86" customFormat="1" ht="22.5" outlineLevel="1">
      <c r="B73" s="302">
        <v>55</v>
      </c>
      <c r="C73" s="87" t="s">
        <v>6</v>
      </c>
      <c r="D73" s="16"/>
      <c r="E73" s="288" t="s">
        <v>194</v>
      </c>
      <c r="F73" s="288" t="s">
        <v>31</v>
      </c>
      <c r="G73" s="255">
        <f>1*15*2</f>
        <v>30</v>
      </c>
      <c r="H73" s="252"/>
      <c r="I73" s="77"/>
      <c r="J73" s="229" t="s">
        <v>156</v>
      </c>
      <c r="K73" s="199" t="s">
        <v>14</v>
      </c>
      <c r="L73" s="112"/>
      <c r="M73" s="14"/>
      <c r="N73" s="91"/>
      <c r="O73" s="91"/>
      <c r="P73" s="91"/>
      <c r="Q73" s="132"/>
      <c r="R73" s="140"/>
      <c r="S73" s="132"/>
      <c r="T73" s="132"/>
      <c r="U73" s="132"/>
      <c r="V73" s="132"/>
      <c r="W73" s="132"/>
      <c r="X73" s="132"/>
      <c r="Y73" s="132"/>
      <c r="Z73" s="132"/>
      <c r="AA73" s="132"/>
      <c r="AB73" s="91"/>
      <c r="AC73" s="91"/>
      <c r="AD73" s="91"/>
    </row>
    <row r="74" spans="2:30" s="86" customFormat="1" ht="11.25" outlineLevel="1">
      <c r="B74" s="302">
        <v>56</v>
      </c>
      <c r="C74" s="87" t="s">
        <v>6</v>
      </c>
      <c r="D74" s="16"/>
      <c r="E74" s="288" t="s">
        <v>79</v>
      </c>
      <c r="F74" s="288" t="s">
        <v>27</v>
      </c>
      <c r="G74" s="289">
        <f>1*0.5</f>
        <v>0.5</v>
      </c>
      <c r="H74" s="252"/>
      <c r="I74" s="77"/>
      <c r="J74" s="229" t="s">
        <v>87</v>
      </c>
      <c r="K74" s="199" t="s">
        <v>14</v>
      </c>
      <c r="L74" s="112"/>
      <c r="M74" s="14"/>
      <c r="N74" s="91"/>
      <c r="O74" s="91"/>
      <c r="P74" s="91"/>
      <c r="Q74" s="132"/>
      <c r="R74" s="140"/>
      <c r="S74" s="132"/>
      <c r="T74" s="132"/>
      <c r="U74" s="132"/>
      <c r="V74" s="132"/>
      <c r="W74" s="132"/>
      <c r="X74" s="132"/>
      <c r="Y74" s="132"/>
      <c r="Z74" s="265"/>
      <c r="AA74" s="265"/>
      <c r="AB74" s="265"/>
      <c r="AC74" s="265"/>
      <c r="AD74" s="265"/>
    </row>
    <row r="75" spans="2:36" s="31" customFormat="1" ht="11.25" outlineLevel="1">
      <c r="B75" s="302">
        <v>57</v>
      </c>
      <c r="C75" s="15"/>
      <c r="D75" s="11"/>
      <c r="E75" s="11" t="s">
        <v>15</v>
      </c>
      <c r="F75" s="11"/>
      <c r="G75" s="56"/>
      <c r="H75" s="78"/>
      <c r="I75" s="177"/>
      <c r="J75" s="229"/>
      <c r="K75" s="199"/>
      <c r="L75" s="114"/>
      <c r="M75" s="14"/>
      <c r="N75" s="139"/>
      <c r="O75" s="139"/>
      <c r="P75" s="139"/>
      <c r="Q75" s="139"/>
      <c r="R75" s="132"/>
      <c r="S75" s="132"/>
      <c r="T75" s="132"/>
      <c r="U75" s="142"/>
      <c r="V75" s="142"/>
      <c r="W75" s="132"/>
      <c r="X75" s="132"/>
      <c r="Y75" s="132"/>
      <c r="Z75" s="278"/>
      <c r="AA75" s="278"/>
      <c r="AB75" s="265"/>
      <c r="AC75" s="265"/>
      <c r="AD75" s="265"/>
      <c r="AE75" s="142"/>
      <c r="AF75" s="142"/>
      <c r="AG75" s="91"/>
      <c r="AH75" s="91"/>
      <c r="AI75" s="91"/>
      <c r="AJ75" s="30"/>
    </row>
    <row r="76" spans="2:36" s="31" customFormat="1" ht="11.25" outlineLevel="2">
      <c r="B76" s="302">
        <v>58</v>
      </c>
      <c r="C76" s="15"/>
      <c r="D76" s="11"/>
      <c r="E76" s="210" t="s">
        <v>257</v>
      </c>
      <c r="F76" s="11"/>
      <c r="G76" s="155">
        <f>SUM(G77:G80)</f>
        <v>105</v>
      </c>
      <c r="H76" s="78"/>
      <c r="I76" s="177"/>
      <c r="J76" s="229"/>
      <c r="K76" s="199"/>
      <c r="L76" s="114"/>
      <c r="M76" s="14"/>
      <c r="N76" s="139"/>
      <c r="O76" s="139"/>
      <c r="P76" s="139"/>
      <c r="Q76" s="139"/>
      <c r="R76" s="132"/>
      <c r="S76" s="132"/>
      <c r="T76" s="132"/>
      <c r="U76" s="142"/>
      <c r="V76" s="142"/>
      <c r="W76" s="132"/>
      <c r="X76" s="132"/>
      <c r="Y76" s="132"/>
      <c r="Z76" s="146"/>
      <c r="AA76" s="146"/>
      <c r="AB76" s="132"/>
      <c r="AC76" s="132"/>
      <c r="AD76" s="132"/>
      <c r="AE76" s="142"/>
      <c r="AF76" s="142"/>
      <c r="AG76" s="91"/>
      <c r="AH76" s="91"/>
      <c r="AI76" s="91"/>
      <c r="AJ76" s="30"/>
    </row>
    <row r="77" spans="2:36" s="4" customFormat="1" ht="11.25" outlineLevel="2">
      <c r="B77" s="302">
        <v>59</v>
      </c>
      <c r="C77" s="15" t="s">
        <v>5</v>
      </c>
      <c r="D77" s="6" t="s">
        <v>203</v>
      </c>
      <c r="E77" s="6" t="s">
        <v>195</v>
      </c>
      <c r="F77" s="6" t="s">
        <v>46</v>
      </c>
      <c r="G77" s="20">
        <v>35</v>
      </c>
      <c r="H77" s="223"/>
      <c r="I77" s="178"/>
      <c r="J77" s="229" t="s">
        <v>14</v>
      </c>
      <c r="K77" s="199"/>
      <c r="L77" s="117"/>
      <c r="M77" s="14"/>
      <c r="N77" s="147"/>
      <c r="O77" s="147"/>
      <c r="P77" s="147"/>
      <c r="Q77" s="147"/>
      <c r="R77" s="132"/>
      <c r="S77" s="132"/>
      <c r="T77" s="132"/>
      <c r="U77" s="132"/>
      <c r="V77" s="146"/>
      <c r="W77" s="132"/>
      <c r="X77" s="132"/>
      <c r="Y77" s="132"/>
      <c r="Z77" s="146"/>
      <c r="AA77" s="146"/>
      <c r="AB77" s="132"/>
      <c r="AC77" s="132"/>
      <c r="AD77" s="132"/>
      <c r="AE77" s="146"/>
      <c r="AF77" s="146"/>
      <c r="AG77" s="91"/>
      <c r="AH77" s="91"/>
      <c r="AI77" s="91"/>
      <c r="AJ77" s="9"/>
    </row>
    <row r="78" spans="2:36" s="4" customFormat="1" ht="11.25" outlineLevel="2">
      <c r="B78" s="302">
        <v>60</v>
      </c>
      <c r="C78" s="15" t="s">
        <v>5</v>
      </c>
      <c r="D78" s="6" t="s">
        <v>204</v>
      </c>
      <c r="E78" s="6" t="s">
        <v>196</v>
      </c>
      <c r="F78" s="6" t="s">
        <v>46</v>
      </c>
      <c r="G78" s="20">
        <v>19</v>
      </c>
      <c r="H78" s="223"/>
      <c r="I78" s="178"/>
      <c r="J78" s="229" t="s">
        <v>14</v>
      </c>
      <c r="K78" s="199"/>
      <c r="L78" s="117"/>
      <c r="M78" s="14"/>
      <c r="N78" s="147"/>
      <c r="O78" s="147"/>
      <c r="P78" s="147"/>
      <c r="Q78" s="147"/>
      <c r="R78" s="132"/>
      <c r="S78" s="132"/>
      <c r="T78" s="132"/>
      <c r="U78" s="132"/>
      <c r="V78" s="146"/>
      <c r="W78" s="132"/>
      <c r="X78" s="132"/>
      <c r="Y78" s="132"/>
      <c r="Z78" s="146"/>
      <c r="AA78" s="146"/>
      <c r="AB78" s="132"/>
      <c r="AC78" s="132"/>
      <c r="AD78" s="132"/>
      <c r="AE78" s="146"/>
      <c r="AF78" s="146"/>
      <c r="AG78" s="91"/>
      <c r="AH78" s="91"/>
      <c r="AI78" s="91"/>
      <c r="AJ78" s="9"/>
    </row>
    <row r="79" spans="2:36" s="4" customFormat="1" ht="11.25" outlineLevel="2">
      <c r="B79" s="302">
        <v>61</v>
      </c>
      <c r="C79" s="15" t="s">
        <v>5</v>
      </c>
      <c r="D79" s="6" t="s">
        <v>205</v>
      </c>
      <c r="E79" s="6" t="s">
        <v>256</v>
      </c>
      <c r="F79" s="6" t="s">
        <v>46</v>
      </c>
      <c r="G79" s="20">
        <v>50</v>
      </c>
      <c r="H79" s="223"/>
      <c r="I79" s="178"/>
      <c r="J79" s="229" t="s">
        <v>14</v>
      </c>
      <c r="K79" s="199"/>
      <c r="L79" s="117"/>
      <c r="M79" s="14"/>
      <c r="N79" s="147"/>
      <c r="O79" s="147"/>
      <c r="P79" s="147"/>
      <c r="Q79" s="147"/>
      <c r="R79" s="132"/>
      <c r="S79" s="132"/>
      <c r="T79" s="132"/>
      <c r="U79" s="132"/>
      <c r="V79" s="146"/>
      <c r="W79" s="132"/>
      <c r="X79" s="132"/>
      <c r="Y79" s="132"/>
      <c r="Z79" s="146"/>
      <c r="AA79" s="146"/>
      <c r="AB79" s="132"/>
      <c r="AC79" s="132"/>
      <c r="AD79" s="132"/>
      <c r="AE79" s="146"/>
      <c r="AF79" s="146"/>
      <c r="AG79" s="91"/>
      <c r="AH79" s="91"/>
      <c r="AI79" s="91"/>
      <c r="AJ79" s="9"/>
    </row>
    <row r="80" spans="2:36" s="4" customFormat="1" ht="11.25" outlineLevel="2">
      <c r="B80" s="302">
        <v>62</v>
      </c>
      <c r="C80" s="15" t="s">
        <v>5</v>
      </c>
      <c r="D80" s="6" t="s">
        <v>206</v>
      </c>
      <c r="E80" s="6" t="s">
        <v>197</v>
      </c>
      <c r="F80" s="6" t="s">
        <v>46</v>
      </c>
      <c r="G80" s="20">
        <v>1</v>
      </c>
      <c r="H80" s="223"/>
      <c r="I80" s="178"/>
      <c r="J80" s="229" t="s">
        <v>14</v>
      </c>
      <c r="K80" s="199"/>
      <c r="L80" s="117"/>
      <c r="M80" s="14"/>
      <c r="N80" s="147"/>
      <c r="O80" s="147"/>
      <c r="P80" s="147"/>
      <c r="Q80" s="147"/>
      <c r="R80" s="132"/>
      <c r="S80" s="132"/>
      <c r="T80" s="132"/>
      <c r="U80" s="132"/>
      <c r="V80" s="146"/>
      <c r="W80" s="132"/>
      <c r="X80" s="132"/>
      <c r="Y80" s="132"/>
      <c r="Z80" s="146"/>
      <c r="AA80" s="146"/>
      <c r="AB80" s="132"/>
      <c r="AC80" s="132"/>
      <c r="AD80" s="132"/>
      <c r="AE80" s="146"/>
      <c r="AF80" s="146"/>
      <c r="AG80" s="91"/>
      <c r="AH80" s="91"/>
      <c r="AI80" s="91"/>
      <c r="AJ80" s="9"/>
    </row>
    <row r="81" spans="2:36" s="4" customFormat="1" ht="22.5" outlineLevel="1">
      <c r="B81" s="302">
        <v>63</v>
      </c>
      <c r="C81" s="87" t="s">
        <v>6</v>
      </c>
      <c r="D81" s="16"/>
      <c r="E81" s="16" t="s">
        <v>35</v>
      </c>
      <c r="F81" s="16"/>
      <c r="G81" s="54"/>
      <c r="H81" s="77"/>
      <c r="I81" s="173"/>
      <c r="J81" s="229" t="s">
        <v>78</v>
      </c>
      <c r="K81" s="199"/>
      <c r="L81" s="117"/>
      <c r="M81" s="14"/>
      <c r="N81" s="147"/>
      <c r="O81" s="147"/>
      <c r="P81" s="147"/>
      <c r="Q81" s="147"/>
      <c r="R81" s="132"/>
      <c r="S81" s="132"/>
      <c r="T81" s="132"/>
      <c r="U81" s="146"/>
      <c r="V81" s="148"/>
      <c r="W81" s="146"/>
      <c r="X81" s="146"/>
      <c r="Y81" s="146"/>
      <c r="AE81" s="146"/>
      <c r="AF81" s="146"/>
      <c r="AG81" s="147"/>
      <c r="AH81" s="147"/>
      <c r="AI81" s="147"/>
      <c r="AJ81" s="9"/>
    </row>
    <row r="82" spans="2:36" s="41" customFormat="1" ht="22.5">
      <c r="B82" s="70"/>
      <c r="C82" s="70"/>
      <c r="D82" s="40"/>
      <c r="E82" s="37"/>
      <c r="F82" s="40"/>
      <c r="G82" s="217"/>
      <c r="H82" s="211" t="s">
        <v>44</v>
      </c>
      <c r="I82" s="185">
        <f>SUM(I41:I81)</f>
        <v>0</v>
      </c>
      <c r="J82" s="181"/>
      <c r="K82" s="181"/>
      <c r="L82" s="118"/>
      <c r="M82" s="102"/>
      <c r="N82" s="143"/>
      <c r="O82" s="143"/>
      <c r="P82" s="143"/>
      <c r="Q82" s="143"/>
      <c r="R82" s="132"/>
      <c r="S82" s="132"/>
      <c r="T82" s="132"/>
      <c r="U82" s="144"/>
      <c r="V82" s="144"/>
      <c r="W82" s="146"/>
      <c r="X82" s="146"/>
      <c r="Y82" s="146"/>
      <c r="AE82" s="144"/>
      <c r="AF82" s="144"/>
      <c r="AG82" s="147"/>
      <c r="AH82" s="147"/>
      <c r="AI82" s="147"/>
      <c r="AJ82" s="36"/>
    </row>
    <row r="83" spans="2:36" s="41" customFormat="1" ht="11.25">
      <c r="B83" s="70"/>
      <c r="C83" s="70"/>
      <c r="D83" s="40"/>
      <c r="E83" s="37"/>
      <c r="F83" s="40"/>
      <c r="G83" s="300"/>
      <c r="H83" s="301"/>
      <c r="I83" s="308"/>
      <c r="J83" s="181"/>
      <c r="K83" s="181"/>
      <c r="L83" s="118"/>
      <c r="M83" s="102"/>
      <c r="N83" s="143"/>
      <c r="O83" s="143"/>
      <c r="P83" s="143"/>
      <c r="Q83" s="143"/>
      <c r="R83" s="132"/>
      <c r="S83" s="132"/>
      <c r="T83" s="132"/>
      <c r="U83" s="144"/>
      <c r="V83" s="144"/>
      <c r="W83" s="146"/>
      <c r="X83" s="146"/>
      <c r="Y83" s="146"/>
      <c r="AE83" s="144"/>
      <c r="AF83" s="144"/>
      <c r="AG83" s="147"/>
      <c r="AH83" s="147"/>
      <c r="AI83" s="147"/>
      <c r="AJ83" s="36"/>
    </row>
    <row r="84" spans="2:37" s="41" customFormat="1" ht="11.25">
      <c r="B84" s="70"/>
      <c r="C84" s="70"/>
      <c r="D84" s="40"/>
      <c r="E84" s="37"/>
      <c r="F84" s="40"/>
      <c r="G84" s="92"/>
      <c r="H84" s="80"/>
      <c r="I84" s="80"/>
      <c r="J84" s="181"/>
      <c r="K84" s="181"/>
      <c r="L84" s="120"/>
      <c r="M84" s="102"/>
      <c r="N84" s="143"/>
      <c r="O84" s="143"/>
      <c r="P84" s="143"/>
      <c r="Q84" s="143"/>
      <c r="R84" s="143"/>
      <c r="S84" s="144"/>
      <c r="T84" s="144"/>
      <c r="U84" s="144"/>
      <c r="V84" s="144"/>
      <c r="W84" s="144"/>
      <c r="X84" s="144"/>
      <c r="Y84" s="144"/>
      <c r="Z84" s="1"/>
      <c r="AA84" s="1"/>
      <c r="AB84" s="1"/>
      <c r="AC84" s="1"/>
      <c r="AD84" s="1"/>
      <c r="AE84" s="144"/>
      <c r="AF84" s="144"/>
      <c r="AG84" s="144"/>
      <c r="AH84" s="144"/>
      <c r="AI84" s="144"/>
      <c r="AJ84" s="38"/>
      <c r="AK84" s="36"/>
    </row>
    <row r="85" spans="2:36" ht="23.25" customHeight="1">
      <c r="B85" s="204"/>
      <c r="C85" s="204"/>
      <c r="D85" s="205">
        <v>3</v>
      </c>
      <c r="E85" s="205" t="s">
        <v>54</v>
      </c>
      <c r="F85" s="205"/>
      <c r="G85" s="206"/>
      <c r="H85" s="222"/>
      <c r="I85" s="207"/>
      <c r="J85" s="310"/>
      <c r="K85" s="208"/>
      <c r="L85" s="110"/>
      <c r="M85" s="102"/>
      <c r="N85" s="133"/>
      <c r="O85" s="133"/>
      <c r="P85" s="133"/>
      <c r="Q85" s="133"/>
      <c r="R85" s="146"/>
      <c r="S85" s="146"/>
      <c r="T85" s="146"/>
      <c r="W85" s="146"/>
      <c r="X85" s="146"/>
      <c r="Y85" s="146"/>
      <c r="AB85" s="138"/>
      <c r="AC85" s="138"/>
      <c r="AD85" s="138"/>
      <c r="AG85" s="147"/>
      <c r="AH85" s="147"/>
      <c r="AI85" s="147"/>
      <c r="AJ85" s="10"/>
    </row>
    <row r="86" spans="2:36" ht="22.5" outlineLevel="1">
      <c r="B86" s="219">
        <v>64</v>
      </c>
      <c r="C86" s="87" t="s">
        <v>6</v>
      </c>
      <c r="D86" s="189">
        <v>184802111</v>
      </c>
      <c r="E86" s="189" t="s">
        <v>149</v>
      </c>
      <c r="F86" s="189" t="s">
        <v>22</v>
      </c>
      <c r="G86" s="179">
        <f>SUM(AA2)*2</f>
        <v>4404</v>
      </c>
      <c r="H86" s="231"/>
      <c r="I86" s="174"/>
      <c r="J86" s="229" t="s">
        <v>163</v>
      </c>
      <c r="K86" s="199" t="s">
        <v>180</v>
      </c>
      <c r="L86" s="111"/>
      <c r="M86" s="14"/>
      <c r="N86" s="91"/>
      <c r="O86" s="91"/>
      <c r="P86" s="91"/>
      <c r="Q86" s="91"/>
      <c r="R86" s="138"/>
      <c r="S86" s="138"/>
      <c r="T86" s="138"/>
      <c r="V86" s="140"/>
      <c r="W86" s="138"/>
      <c r="X86" s="138"/>
      <c r="Y86" s="138"/>
      <c r="Z86" s="138"/>
      <c r="AA86" s="138"/>
      <c r="AB86" s="138"/>
      <c r="AC86" s="138"/>
      <c r="AD86" s="138"/>
      <c r="AG86" s="137"/>
      <c r="AH86" s="137"/>
      <c r="AI86" s="137"/>
      <c r="AJ86" s="10"/>
    </row>
    <row r="87" spans="2:36" s="31" customFormat="1" ht="11.25" outlineLevel="1">
      <c r="B87" s="218">
        <v>65</v>
      </c>
      <c r="C87" s="15" t="s">
        <v>5</v>
      </c>
      <c r="D87" s="247">
        <v>25234001</v>
      </c>
      <c r="E87" s="210" t="s">
        <v>181</v>
      </c>
      <c r="F87" s="11" t="s">
        <v>25</v>
      </c>
      <c r="G87" s="62">
        <f>SUM(AA2:AC2)*0.0005*2</f>
        <v>2.202</v>
      </c>
      <c r="H87" s="78"/>
      <c r="I87" s="177"/>
      <c r="J87" s="229" t="s">
        <v>164</v>
      </c>
      <c r="K87" s="199" t="s">
        <v>180</v>
      </c>
      <c r="L87" s="121"/>
      <c r="M87" s="14"/>
      <c r="N87" s="149"/>
      <c r="O87" s="149"/>
      <c r="P87" s="149"/>
      <c r="Q87" s="149"/>
      <c r="R87" s="132"/>
      <c r="S87" s="132"/>
      <c r="T87" s="132"/>
      <c r="U87" s="142"/>
      <c r="V87" s="142"/>
      <c r="W87" s="132"/>
      <c r="X87" s="132"/>
      <c r="Y87" s="132"/>
      <c r="Z87" s="142"/>
      <c r="AA87" s="142"/>
      <c r="AB87" s="132"/>
      <c r="AC87" s="132"/>
      <c r="AD87" s="132"/>
      <c r="AE87" s="142"/>
      <c r="AF87" s="142"/>
      <c r="AG87" s="91"/>
      <c r="AH87" s="91"/>
      <c r="AI87" s="91"/>
      <c r="AJ87" s="30"/>
    </row>
    <row r="88" spans="2:36" s="31" customFormat="1" ht="11.25" outlineLevel="1">
      <c r="B88" s="219">
        <v>66</v>
      </c>
      <c r="C88" s="15" t="s">
        <v>5</v>
      </c>
      <c r="D88" s="11" t="s">
        <v>7</v>
      </c>
      <c r="E88" s="210" t="s">
        <v>162</v>
      </c>
      <c r="F88" s="11" t="s">
        <v>23</v>
      </c>
      <c r="G88" s="62">
        <f>SUM(AA2:AC2)*0.00002*2</f>
        <v>0.08808</v>
      </c>
      <c r="H88" s="253"/>
      <c r="I88" s="177"/>
      <c r="J88" s="229" t="s">
        <v>165</v>
      </c>
      <c r="K88" s="199"/>
      <c r="L88" s="114"/>
      <c r="M88" s="14"/>
      <c r="N88" s="139"/>
      <c r="O88" s="139"/>
      <c r="P88" s="139"/>
      <c r="Q88" s="139"/>
      <c r="R88" s="132"/>
      <c r="S88" s="132"/>
      <c r="T88" s="132"/>
      <c r="U88" s="142"/>
      <c r="V88" s="141"/>
      <c r="W88" s="132"/>
      <c r="X88" s="132"/>
      <c r="Y88" s="132"/>
      <c r="Z88" s="326"/>
      <c r="AA88" s="326"/>
      <c r="AB88" s="326"/>
      <c r="AC88" s="326"/>
      <c r="AD88" s="326"/>
      <c r="AE88" s="142"/>
      <c r="AF88" s="142"/>
      <c r="AG88" s="133"/>
      <c r="AH88" s="133"/>
      <c r="AI88" s="133"/>
      <c r="AJ88" s="30"/>
    </row>
    <row r="89" spans="2:36" s="8" customFormat="1" ht="11.25" outlineLevel="1">
      <c r="B89" s="218">
        <v>67</v>
      </c>
      <c r="C89" s="87" t="s">
        <v>6</v>
      </c>
      <c r="D89" s="189">
        <v>185851121</v>
      </c>
      <c r="E89" s="189" t="s">
        <v>166</v>
      </c>
      <c r="F89" s="189" t="s">
        <v>23</v>
      </c>
      <c r="G89" s="104">
        <f>SUM(AA2:AC2)*0.00002*2</f>
        <v>0.08808</v>
      </c>
      <c r="H89" s="256"/>
      <c r="I89" s="173"/>
      <c r="J89" s="229" t="s">
        <v>169</v>
      </c>
      <c r="K89" s="199" t="s">
        <v>180</v>
      </c>
      <c r="L89" s="111"/>
      <c r="M89" s="14"/>
      <c r="N89" s="91"/>
      <c r="O89" s="91"/>
      <c r="P89" s="91"/>
      <c r="Q89" s="91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3"/>
      <c r="AH89" s="133"/>
      <c r="AI89" s="133"/>
      <c r="AJ89" s="10"/>
    </row>
    <row r="90" spans="2:37" s="86" customFormat="1" ht="11.25" outlineLevel="1">
      <c r="B90" s="219">
        <v>68</v>
      </c>
      <c r="C90" s="87" t="s">
        <v>6</v>
      </c>
      <c r="D90" s="189">
        <v>185851129</v>
      </c>
      <c r="E90" s="189" t="s">
        <v>167</v>
      </c>
      <c r="F90" s="189" t="s">
        <v>23</v>
      </c>
      <c r="G90" s="104">
        <f>SUM(AA2:AC2)*0.00002*25*2*2</f>
        <v>4.404</v>
      </c>
      <c r="H90" s="256"/>
      <c r="I90" s="173"/>
      <c r="J90" s="229" t="s">
        <v>168</v>
      </c>
      <c r="K90" s="199" t="s">
        <v>180</v>
      </c>
      <c r="L90" s="330"/>
      <c r="M90" s="111"/>
      <c r="N90" s="133"/>
      <c r="O90" s="91"/>
      <c r="P90" s="133"/>
      <c r="Q90" s="91"/>
      <c r="R90" s="91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3"/>
      <c r="AI90" s="133"/>
      <c r="AJ90" s="133"/>
      <c r="AK90" s="10"/>
    </row>
    <row r="91" spans="2:36" ht="11.25" outlineLevel="1">
      <c r="B91" s="218">
        <v>69</v>
      </c>
      <c r="C91" s="87" t="s">
        <v>6</v>
      </c>
      <c r="D91" s="189">
        <v>183205111</v>
      </c>
      <c r="E91" s="189" t="s">
        <v>143</v>
      </c>
      <c r="F91" s="189" t="s">
        <v>22</v>
      </c>
      <c r="G91" s="60">
        <f>SUM(AA2)</f>
        <v>2202</v>
      </c>
      <c r="H91" s="231"/>
      <c r="I91" s="173"/>
      <c r="J91" s="229" t="s">
        <v>96</v>
      </c>
      <c r="K91" s="199" t="s">
        <v>180</v>
      </c>
      <c r="L91" s="327"/>
      <c r="M91" s="14"/>
      <c r="N91" s="91"/>
      <c r="O91" s="91"/>
      <c r="P91" s="91"/>
      <c r="Q91" s="91"/>
      <c r="Z91" s="138"/>
      <c r="AA91" s="138"/>
      <c r="AB91" s="138"/>
      <c r="AC91" s="138"/>
      <c r="AD91" s="138"/>
      <c r="AG91" s="91"/>
      <c r="AH91" s="91"/>
      <c r="AI91" s="91"/>
      <c r="AJ91" s="10"/>
    </row>
    <row r="92" spans="2:36" ht="22.5" outlineLevel="1">
      <c r="B92" s="219">
        <v>70</v>
      </c>
      <c r="C92" s="15" t="s">
        <v>6</v>
      </c>
      <c r="D92" s="169">
        <v>183101113</v>
      </c>
      <c r="E92" s="169" t="s">
        <v>144</v>
      </c>
      <c r="F92" s="169" t="s">
        <v>46</v>
      </c>
      <c r="G92" s="54">
        <f>SUM(AA4)</f>
        <v>1294</v>
      </c>
      <c r="H92" s="287"/>
      <c r="I92" s="77"/>
      <c r="J92" s="229" t="s">
        <v>97</v>
      </c>
      <c r="K92" s="199" t="s">
        <v>180</v>
      </c>
      <c r="L92" s="111"/>
      <c r="M92" s="14"/>
      <c r="N92" s="91"/>
      <c r="O92" s="91"/>
      <c r="P92" s="91"/>
      <c r="Q92" s="91"/>
      <c r="R92" s="138"/>
      <c r="S92" s="138"/>
      <c r="T92" s="138"/>
      <c r="W92" s="138"/>
      <c r="X92" s="138"/>
      <c r="Y92" s="138"/>
      <c r="AB92" s="138"/>
      <c r="AC92" s="138"/>
      <c r="AD92" s="138"/>
      <c r="AG92" s="137"/>
      <c r="AH92" s="137"/>
      <c r="AI92" s="137"/>
      <c r="AJ92" s="10"/>
    </row>
    <row r="93" spans="2:36" ht="22.5" outlineLevel="1">
      <c r="B93" s="218">
        <v>71</v>
      </c>
      <c r="C93" s="87" t="s">
        <v>6</v>
      </c>
      <c r="D93" s="189">
        <v>184102111</v>
      </c>
      <c r="E93" s="189" t="s">
        <v>145</v>
      </c>
      <c r="F93" s="189" t="s">
        <v>46</v>
      </c>
      <c r="G93" s="54">
        <f>SUM(AA4:AA5)</f>
        <v>1294</v>
      </c>
      <c r="H93" s="231"/>
      <c r="I93" s="173"/>
      <c r="J93" s="229" t="s">
        <v>105</v>
      </c>
      <c r="K93" s="199" t="s">
        <v>180</v>
      </c>
      <c r="L93" s="111"/>
      <c r="M93" s="14"/>
      <c r="N93" s="91"/>
      <c r="O93" s="91"/>
      <c r="P93" s="91"/>
      <c r="Q93" s="91"/>
      <c r="AG93" s="91"/>
      <c r="AH93" s="91"/>
      <c r="AI93" s="91"/>
      <c r="AJ93" s="10"/>
    </row>
    <row r="94" spans="2:36" ht="22.5" outlineLevel="1">
      <c r="B94" s="219">
        <v>72</v>
      </c>
      <c r="C94" s="87" t="s">
        <v>6</v>
      </c>
      <c r="D94" s="189">
        <v>185802114</v>
      </c>
      <c r="E94" s="189" t="s">
        <v>30</v>
      </c>
      <c r="F94" s="189" t="s">
        <v>27</v>
      </c>
      <c r="G94" s="63">
        <f>SUM(AA3:AA4)*0.00002</f>
        <v>0.025880000000000004</v>
      </c>
      <c r="H94" s="231"/>
      <c r="I94" s="173"/>
      <c r="J94" s="229" t="s">
        <v>10</v>
      </c>
      <c r="K94" s="199" t="s">
        <v>180</v>
      </c>
      <c r="L94" s="111"/>
      <c r="M94" s="14"/>
      <c r="N94" s="91"/>
      <c r="O94" s="91"/>
      <c r="P94" s="91"/>
      <c r="Q94" s="91"/>
      <c r="AG94" s="91"/>
      <c r="AH94" s="91"/>
      <c r="AI94" s="91"/>
      <c r="AJ94" s="10"/>
    </row>
    <row r="95" spans="2:36" s="31" customFormat="1" ht="11.25" outlineLevel="1">
      <c r="B95" s="218">
        <v>73</v>
      </c>
      <c r="C95" s="15" t="s">
        <v>5</v>
      </c>
      <c r="D95" s="11" t="s">
        <v>11</v>
      </c>
      <c r="E95" s="210" t="s">
        <v>106</v>
      </c>
      <c r="F95" s="11" t="s">
        <v>46</v>
      </c>
      <c r="G95" s="56">
        <f>SUM(AA3:AD4)*2</f>
        <v>2588</v>
      </c>
      <c r="H95" s="253"/>
      <c r="I95" s="177"/>
      <c r="J95" s="229" t="s">
        <v>107</v>
      </c>
      <c r="K95" s="199"/>
      <c r="L95" s="121"/>
      <c r="M95" s="14"/>
      <c r="N95" s="149"/>
      <c r="O95" s="149"/>
      <c r="P95" s="149"/>
      <c r="Q95" s="149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39"/>
      <c r="AH95" s="139"/>
      <c r="AI95" s="139"/>
      <c r="AJ95" s="30"/>
    </row>
    <row r="96" spans="2:36" ht="11.25" outlineLevel="1">
      <c r="B96" s="219">
        <v>74</v>
      </c>
      <c r="C96" s="87" t="s">
        <v>6</v>
      </c>
      <c r="D96" s="189">
        <v>185851121</v>
      </c>
      <c r="E96" s="189" t="s">
        <v>146</v>
      </c>
      <c r="F96" s="189" t="s">
        <v>23</v>
      </c>
      <c r="G96" s="48">
        <f>SUM(AA3:AD5)*0.01</f>
        <v>12.94</v>
      </c>
      <c r="H96" s="256"/>
      <c r="I96" s="173"/>
      <c r="J96" s="229" t="s">
        <v>161</v>
      </c>
      <c r="K96" s="199" t="s">
        <v>180</v>
      </c>
      <c r="L96" s="111"/>
      <c r="M96" s="14"/>
      <c r="N96" s="91"/>
      <c r="O96" s="91"/>
      <c r="P96" s="91"/>
      <c r="Q96" s="91"/>
      <c r="R96" s="142"/>
      <c r="S96" s="142"/>
      <c r="T96" s="142"/>
      <c r="W96" s="142"/>
      <c r="X96" s="142"/>
      <c r="Y96" s="142"/>
      <c r="AB96" s="142"/>
      <c r="AC96" s="142"/>
      <c r="AD96" s="142"/>
      <c r="AG96" s="139"/>
      <c r="AH96" s="139"/>
      <c r="AI96" s="139"/>
      <c r="AJ96" s="10"/>
    </row>
    <row r="97" spans="2:37" s="86" customFormat="1" ht="11.25" outlineLevel="1">
      <c r="B97" s="218">
        <v>75</v>
      </c>
      <c r="C97" s="87" t="s">
        <v>6</v>
      </c>
      <c r="D97" s="189">
        <v>185851129</v>
      </c>
      <c r="E97" s="189" t="s">
        <v>141</v>
      </c>
      <c r="F97" s="189" t="s">
        <v>23</v>
      </c>
      <c r="G97" s="48">
        <f>SUM(AA3:AD5)*0.01*25*2</f>
        <v>647</v>
      </c>
      <c r="H97" s="256"/>
      <c r="I97" s="77"/>
      <c r="J97" s="229" t="s">
        <v>170</v>
      </c>
      <c r="K97" s="199" t="s">
        <v>180</v>
      </c>
      <c r="L97" s="330"/>
      <c r="M97" s="328"/>
      <c r="N97" s="133"/>
      <c r="O97" s="91"/>
      <c r="P97" s="133"/>
      <c r="Q97" s="91"/>
      <c r="R97" s="91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3"/>
      <c r="AI97" s="133"/>
      <c r="AJ97" s="133"/>
      <c r="AK97" s="10"/>
    </row>
    <row r="98" spans="2:36" ht="11.25" outlineLevel="1">
      <c r="B98" s="219">
        <v>76</v>
      </c>
      <c r="C98" s="87" t="s">
        <v>6</v>
      </c>
      <c r="D98" s="189">
        <v>185804312</v>
      </c>
      <c r="E98" s="189" t="s">
        <v>147</v>
      </c>
      <c r="F98" s="189" t="s">
        <v>23</v>
      </c>
      <c r="G98" s="48">
        <f>SUM(AA3:AD5)*0.01</f>
        <v>12.94</v>
      </c>
      <c r="H98" s="256"/>
      <c r="I98" s="173"/>
      <c r="J98" s="229" t="s">
        <v>171</v>
      </c>
      <c r="K98" s="199" t="s">
        <v>180</v>
      </c>
      <c r="L98" s="111"/>
      <c r="M98" s="14"/>
      <c r="N98" s="91"/>
      <c r="O98" s="91"/>
      <c r="P98" s="91"/>
      <c r="Q98" s="91"/>
      <c r="R98" s="142"/>
      <c r="S98" s="142"/>
      <c r="T98" s="142"/>
      <c r="W98" s="142"/>
      <c r="X98" s="142"/>
      <c r="Y98" s="142"/>
      <c r="AB98" s="142"/>
      <c r="AC98" s="142"/>
      <c r="AD98" s="142"/>
      <c r="AG98" s="139"/>
      <c r="AH98" s="139"/>
      <c r="AI98" s="139"/>
      <c r="AJ98" s="10"/>
    </row>
    <row r="99" spans="2:36" s="31" customFormat="1" ht="11.25" outlineLevel="1">
      <c r="B99" s="218">
        <v>77</v>
      </c>
      <c r="C99" s="15" t="s">
        <v>5</v>
      </c>
      <c r="D99" s="11" t="s">
        <v>7</v>
      </c>
      <c r="E99" s="210" t="s">
        <v>55</v>
      </c>
      <c r="F99" s="11" t="s">
        <v>23</v>
      </c>
      <c r="G99" s="65">
        <f>SUM(AA3:AD5)*0.01</f>
        <v>12.94</v>
      </c>
      <c r="H99" s="253"/>
      <c r="I99" s="177"/>
      <c r="J99" s="229" t="s">
        <v>171</v>
      </c>
      <c r="K99" s="199" t="s">
        <v>14</v>
      </c>
      <c r="L99" s="114"/>
      <c r="M99" s="14"/>
      <c r="N99" s="139"/>
      <c r="O99" s="139"/>
      <c r="P99" s="139"/>
      <c r="Q99" s="139"/>
      <c r="R99" s="132"/>
      <c r="S99" s="132"/>
      <c r="T99" s="132"/>
      <c r="U99" s="142"/>
      <c r="V99" s="141"/>
      <c r="W99" s="132"/>
      <c r="X99" s="132"/>
      <c r="Y99" s="132"/>
      <c r="Z99" s="142"/>
      <c r="AA99" s="142"/>
      <c r="AB99" s="132"/>
      <c r="AC99" s="132"/>
      <c r="AD99" s="132"/>
      <c r="AE99" s="142"/>
      <c r="AF99" s="142"/>
      <c r="AG99" s="91"/>
      <c r="AH99" s="91"/>
      <c r="AI99" s="91"/>
      <c r="AJ99" s="30"/>
    </row>
    <row r="100" spans="2:37" s="269" customFormat="1" ht="11.25" outlineLevel="1">
      <c r="B100" s="219">
        <v>78</v>
      </c>
      <c r="C100" s="271" t="s">
        <v>6</v>
      </c>
      <c r="D100" s="260">
        <v>184851411</v>
      </c>
      <c r="E100" s="260" t="s">
        <v>148</v>
      </c>
      <c r="F100" s="260" t="s">
        <v>46</v>
      </c>
      <c r="G100" s="255">
        <f>SUM(AA4:AD4)</f>
        <v>1294</v>
      </c>
      <c r="H100" s="256"/>
      <c r="I100" s="273"/>
      <c r="J100" s="293" t="s">
        <v>108</v>
      </c>
      <c r="K100" s="261" t="s">
        <v>180</v>
      </c>
      <c r="L100" s="290"/>
      <c r="M100" s="263"/>
      <c r="N100" s="264"/>
      <c r="O100" s="264"/>
      <c r="P100" s="264"/>
      <c r="Q100" s="264"/>
      <c r="R100" s="264"/>
      <c r="S100" s="265"/>
      <c r="T100" s="265"/>
      <c r="U100" s="265"/>
      <c r="V100" s="265"/>
      <c r="W100" s="291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92"/>
      <c r="AK100" s="268"/>
    </row>
    <row r="101" spans="2:35" s="166" customFormat="1" ht="22.5" outlineLevel="1">
      <c r="B101" s="218">
        <v>79</v>
      </c>
      <c r="C101" s="15" t="s">
        <v>6</v>
      </c>
      <c r="D101" s="16"/>
      <c r="E101" s="16" t="s">
        <v>198</v>
      </c>
      <c r="F101" s="16" t="s">
        <v>31</v>
      </c>
      <c r="G101" s="48">
        <f>2*15*2</f>
        <v>60</v>
      </c>
      <c r="H101" s="252"/>
      <c r="I101" s="77"/>
      <c r="J101" s="229" t="s">
        <v>156</v>
      </c>
      <c r="K101" s="199" t="s">
        <v>14</v>
      </c>
      <c r="L101" s="112"/>
      <c r="M101" s="14"/>
      <c r="N101" s="91"/>
      <c r="O101" s="91"/>
      <c r="P101" s="91"/>
      <c r="Q101" s="132"/>
      <c r="R101" s="132"/>
      <c r="S101" s="132"/>
      <c r="T101" s="132"/>
      <c r="U101" s="140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91"/>
      <c r="AH101" s="91"/>
      <c r="AI101" s="91"/>
    </row>
    <row r="102" spans="2:35" s="166" customFormat="1" ht="11.25" outlineLevel="1">
      <c r="B102" s="219">
        <v>80</v>
      </c>
      <c r="C102" s="87" t="s">
        <v>6</v>
      </c>
      <c r="D102" s="16"/>
      <c r="E102" s="16" t="s">
        <v>58</v>
      </c>
      <c r="F102" s="16" t="s">
        <v>27</v>
      </c>
      <c r="G102" s="48">
        <f>2*0.5</f>
        <v>1</v>
      </c>
      <c r="H102" s="252"/>
      <c r="I102" s="173"/>
      <c r="J102" s="229" t="s">
        <v>87</v>
      </c>
      <c r="K102" s="254" t="s">
        <v>14</v>
      </c>
      <c r="L102" s="112"/>
      <c r="M102" s="14"/>
      <c r="N102" s="91"/>
      <c r="O102" s="91"/>
      <c r="P102" s="91"/>
      <c r="Q102" s="132"/>
      <c r="R102" s="132"/>
      <c r="S102" s="132"/>
      <c r="T102" s="132"/>
      <c r="U102" s="140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91"/>
      <c r="AH102" s="91"/>
      <c r="AI102" s="91"/>
    </row>
    <row r="103" spans="2:36" s="31" customFormat="1" ht="11.25" outlineLevel="1">
      <c r="B103" s="218">
        <v>81</v>
      </c>
      <c r="C103" s="66"/>
      <c r="D103" s="11"/>
      <c r="E103" s="11" t="s">
        <v>15</v>
      </c>
      <c r="F103" s="11"/>
      <c r="G103" s="56"/>
      <c r="H103" s="78"/>
      <c r="I103" s="78"/>
      <c r="J103" s="229"/>
      <c r="K103" s="254"/>
      <c r="L103" s="121"/>
      <c r="M103" s="14"/>
      <c r="N103" s="149"/>
      <c r="O103" s="149"/>
      <c r="P103" s="149"/>
      <c r="Q103" s="149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39"/>
      <c r="AH103" s="139"/>
      <c r="AI103" s="139"/>
      <c r="AJ103" s="30"/>
    </row>
    <row r="104" spans="2:36" s="31" customFormat="1" ht="11.25" outlineLevel="1">
      <c r="B104" s="219">
        <v>82</v>
      </c>
      <c r="C104" s="67"/>
      <c r="D104" s="5"/>
      <c r="E104" s="210" t="s">
        <v>199</v>
      </c>
      <c r="F104" s="11"/>
      <c r="G104" s="155">
        <f>SUM(G105:G114)</f>
        <v>677</v>
      </c>
      <c r="H104" s="78"/>
      <c r="I104" s="177"/>
      <c r="J104" s="229"/>
      <c r="K104" s="257"/>
      <c r="L104" s="117"/>
      <c r="M104" s="14"/>
      <c r="N104" s="147"/>
      <c r="O104" s="147"/>
      <c r="P104" s="147"/>
      <c r="Q104" s="147"/>
      <c r="R104" s="142"/>
      <c r="S104" s="142"/>
      <c r="T104" s="142"/>
      <c r="U104" s="13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39"/>
      <c r="AH104" s="139"/>
      <c r="AI104" s="139"/>
      <c r="AJ104" s="30"/>
    </row>
    <row r="105" spans="2:36" s="31" customFormat="1" ht="11.25" outlineLevel="1">
      <c r="B105" s="218">
        <v>83</v>
      </c>
      <c r="C105" s="15" t="s">
        <v>5</v>
      </c>
      <c r="D105" s="6" t="s">
        <v>213</v>
      </c>
      <c r="E105" s="6" t="s">
        <v>261</v>
      </c>
      <c r="F105" s="7" t="s">
        <v>46</v>
      </c>
      <c r="G105" s="20">
        <v>54</v>
      </c>
      <c r="H105" s="225"/>
      <c r="I105" s="178"/>
      <c r="J105" s="229" t="s">
        <v>190</v>
      </c>
      <c r="K105" s="257" t="s">
        <v>14</v>
      </c>
      <c r="L105" s="117"/>
      <c r="M105" s="14"/>
      <c r="N105" s="147"/>
      <c r="O105" s="147"/>
      <c r="P105" s="147"/>
      <c r="Q105" s="147"/>
      <c r="R105" s="142"/>
      <c r="S105" s="142"/>
      <c r="T105" s="142"/>
      <c r="U105" s="13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39"/>
      <c r="AH105" s="139"/>
      <c r="AI105" s="139"/>
      <c r="AJ105" s="30"/>
    </row>
    <row r="106" spans="2:36" s="31" customFormat="1" ht="11.25" outlineLevel="1">
      <c r="B106" s="219">
        <v>84</v>
      </c>
      <c r="C106" s="15" t="s">
        <v>5</v>
      </c>
      <c r="D106" s="6" t="s">
        <v>214</v>
      </c>
      <c r="E106" s="6" t="s">
        <v>262</v>
      </c>
      <c r="F106" s="7" t="s">
        <v>46</v>
      </c>
      <c r="G106" s="20">
        <v>66</v>
      </c>
      <c r="H106" s="225"/>
      <c r="I106" s="178"/>
      <c r="J106" s="229" t="s">
        <v>190</v>
      </c>
      <c r="K106" s="257" t="s">
        <v>14</v>
      </c>
      <c r="L106" s="117"/>
      <c r="M106" s="14"/>
      <c r="N106" s="147"/>
      <c r="O106" s="147"/>
      <c r="P106" s="147"/>
      <c r="Q106" s="147"/>
      <c r="R106" s="142"/>
      <c r="S106" s="142"/>
      <c r="T106" s="142"/>
      <c r="U106" s="13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39"/>
      <c r="AH106" s="139"/>
      <c r="AI106" s="139"/>
      <c r="AJ106" s="30"/>
    </row>
    <row r="107" spans="2:36" s="31" customFormat="1" ht="11.25" outlineLevel="1">
      <c r="B107" s="218">
        <v>85</v>
      </c>
      <c r="C107" s="15" t="s">
        <v>5</v>
      </c>
      <c r="D107" s="6" t="s">
        <v>215</v>
      </c>
      <c r="E107" s="6" t="s">
        <v>263</v>
      </c>
      <c r="F107" s="7" t="s">
        <v>46</v>
      </c>
      <c r="G107" s="20">
        <v>40</v>
      </c>
      <c r="H107" s="225"/>
      <c r="I107" s="178"/>
      <c r="J107" s="229" t="s">
        <v>190</v>
      </c>
      <c r="K107" s="257" t="s">
        <v>14</v>
      </c>
      <c r="L107" s="117"/>
      <c r="M107" s="14"/>
      <c r="N107" s="147"/>
      <c r="O107" s="147"/>
      <c r="P107" s="147"/>
      <c r="Q107" s="147"/>
      <c r="R107" s="142"/>
      <c r="S107" s="142"/>
      <c r="T107" s="142"/>
      <c r="U107" s="13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39"/>
      <c r="AH107" s="139"/>
      <c r="AI107" s="139"/>
      <c r="AJ107" s="30"/>
    </row>
    <row r="108" spans="2:36" s="31" customFormat="1" ht="11.25" outlineLevel="1">
      <c r="B108" s="219">
        <v>86</v>
      </c>
      <c r="C108" s="15" t="s">
        <v>5</v>
      </c>
      <c r="D108" s="6" t="s">
        <v>216</v>
      </c>
      <c r="E108" s="6" t="s">
        <v>264</v>
      </c>
      <c r="F108" s="7" t="s">
        <v>46</v>
      </c>
      <c r="G108" s="20">
        <v>56</v>
      </c>
      <c r="H108" s="225"/>
      <c r="I108" s="178"/>
      <c r="J108" s="229" t="s">
        <v>190</v>
      </c>
      <c r="K108" s="257" t="s">
        <v>14</v>
      </c>
      <c r="L108" s="117"/>
      <c r="M108" s="14"/>
      <c r="N108" s="147"/>
      <c r="O108" s="147"/>
      <c r="P108" s="147"/>
      <c r="Q108" s="147"/>
      <c r="R108" s="142"/>
      <c r="S108" s="142"/>
      <c r="T108" s="142"/>
      <c r="U108" s="13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39"/>
      <c r="AH108" s="139"/>
      <c r="AI108" s="139"/>
      <c r="AJ108" s="30"/>
    </row>
    <row r="109" spans="2:36" s="31" customFormat="1" ht="11.25" outlineLevel="1">
      <c r="B109" s="218">
        <v>87</v>
      </c>
      <c r="C109" s="15" t="s">
        <v>5</v>
      </c>
      <c r="D109" s="6" t="s">
        <v>217</v>
      </c>
      <c r="E109" s="6" t="s">
        <v>265</v>
      </c>
      <c r="F109" s="7" t="s">
        <v>46</v>
      </c>
      <c r="G109" s="20">
        <v>65</v>
      </c>
      <c r="H109" s="225"/>
      <c r="I109" s="178"/>
      <c r="J109" s="229" t="s">
        <v>190</v>
      </c>
      <c r="K109" s="257" t="s">
        <v>14</v>
      </c>
      <c r="L109" s="117"/>
      <c r="M109" s="14"/>
      <c r="N109" s="147"/>
      <c r="O109" s="147"/>
      <c r="P109" s="147"/>
      <c r="Q109" s="147"/>
      <c r="R109" s="142"/>
      <c r="S109" s="142"/>
      <c r="T109" s="142"/>
      <c r="U109" s="13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39"/>
      <c r="AH109" s="139"/>
      <c r="AI109" s="139"/>
      <c r="AJ109" s="30"/>
    </row>
    <row r="110" spans="2:36" s="31" customFormat="1" ht="11.25" outlineLevel="1">
      <c r="B110" s="219">
        <v>88</v>
      </c>
      <c r="C110" s="15" t="s">
        <v>5</v>
      </c>
      <c r="D110" s="6" t="s">
        <v>218</v>
      </c>
      <c r="E110" s="6" t="s">
        <v>266</v>
      </c>
      <c r="F110" s="7" t="s">
        <v>46</v>
      </c>
      <c r="G110" s="20">
        <v>51</v>
      </c>
      <c r="H110" s="225"/>
      <c r="I110" s="178"/>
      <c r="J110" s="229" t="s">
        <v>190</v>
      </c>
      <c r="K110" s="257" t="s">
        <v>14</v>
      </c>
      <c r="L110" s="117"/>
      <c r="M110" s="14"/>
      <c r="N110" s="147"/>
      <c r="O110" s="147"/>
      <c r="P110" s="147"/>
      <c r="Q110" s="147"/>
      <c r="R110" s="142"/>
      <c r="S110" s="142"/>
      <c r="T110" s="142"/>
      <c r="U110" s="13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39"/>
      <c r="AH110" s="139"/>
      <c r="AI110" s="139"/>
      <c r="AJ110" s="30"/>
    </row>
    <row r="111" spans="2:36" s="31" customFormat="1" ht="11.25" outlineLevel="1">
      <c r="B111" s="218">
        <v>89</v>
      </c>
      <c r="C111" s="15" t="s">
        <v>5</v>
      </c>
      <c r="D111" s="6" t="s">
        <v>219</v>
      </c>
      <c r="E111" s="6" t="s">
        <v>267</v>
      </c>
      <c r="F111" s="7" t="s">
        <v>46</v>
      </c>
      <c r="G111" s="20">
        <v>58</v>
      </c>
      <c r="H111" s="225"/>
      <c r="I111" s="178"/>
      <c r="J111" s="229" t="s">
        <v>190</v>
      </c>
      <c r="K111" s="257" t="s">
        <v>14</v>
      </c>
      <c r="L111" s="117"/>
      <c r="M111" s="14"/>
      <c r="N111" s="147"/>
      <c r="O111" s="147"/>
      <c r="P111" s="147"/>
      <c r="Q111" s="147"/>
      <c r="R111" s="142"/>
      <c r="S111" s="142"/>
      <c r="T111" s="142"/>
      <c r="U111" s="13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39"/>
      <c r="AH111" s="139"/>
      <c r="AI111" s="139"/>
      <c r="AJ111" s="30"/>
    </row>
    <row r="112" spans="2:35" s="4" customFormat="1" ht="11.25" outlineLevel="2">
      <c r="B112" s="219">
        <v>90</v>
      </c>
      <c r="C112" s="15" t="s">
        <v>5</v>
      </c>
      <c r="D112" s="6" t="s">
        <v>220</v>
      </c>
      <c r="E112" s="6" t="s">
        <v>200</v>
      </c>
      <c r="F112" s="7" t="s">
        <v>46</v>
      </c>
      <c r="G112" s="20">
        <v>94</v>
      </c>
      <c r="H112" s="225"/>
      <c r="I112" s="178"/>
      <c r="J112" s="229" t="s">
        <v>190</v>
      </c>
      <c r="K112" s="257" t="s">
        <v>14</v>
      </c>
      <c r="L112" s="117"/>
      <c r="M112" s="14"/>
      <c r="N112" s="146"/>
      <c r="O112" s="146"/>
      <c r="P112" s="146"/>
      <c r="Q112" s="146"/>
      <c r="R112" s="142"/>
      <c r="S112" s="142"/>
      <c r="T112" s="142"/>
      <c r="U112" s="146"/>
      <c r="V112" s="146"/>
      <c r="W112" s="142"/>
      <c r="X112" s="142"/>
      <c r="Y112" s="142"/>
      <c r="Z112" s="146"/>
      <c r="AA112" s="146"/>
      <c r="AB112" s="142"/>
      <c r="AC112" s="142"/>
      <c r="AD112" s="142"/>
      <c r="AE112" s="146"/>
      <c r="AF112" s="146"/>
      <c r="AG112" s="139"/>
      <c r="AH112" s="139"/>
      <c r="AI112" s="139"/>
    </row>
    <row r="113" spans="2:35" s="4" customFormat="1" ht="11.25" outlineLevel="2">
      <c r="B113" s="218">
        <v>91</v>
      </c>
      <c r="C113" s="15" t="s">
        <v>5</v>
      </c>
      <c r="D113" s="6" t="s">
        <v>221</v>
      </c>
      <c r="E113" s="6" t="s">
        <v>201</v>
      </c>
      <c r="F113" s="7" t="s">
        <v>46</v>
      </c>
      <c r="G113" s="20">
        <v>60</v>
      </c>
      <c r="H113" s="225"/>
      <c r="I113" s="178"/>
      <c r="J113" s="229" t="s">
        <v>190</v>
      </c>
      <c r="K113" s="257" t="s">
        <v>14</v>
      </c>
      <c r="L113" s="117"/>
      <c r="M113" s="14"/>
      <c r="N113" s="146"/>
      <c r="O113" s="146"/>
      <c r="P113" s="146"/>
      <c r="Q113" s="146"/>
      <c r="R113" s="142"/>
      <c r="S113" s="142"/>
      <c r="T113" s="142"/>
      <c r="U113" s="146"/>
      <c r="V113" s="146"/>
      <c r="W113" s="142"/>
      <c r="X113" s="142"/>
      <c r="Y113" s="142"/>
      <c r="Z113" s="146"/>
      <c r="AA113" s="146"/>
      <c r="AB113" s="142"/>
      <c r="AC113" s="142"/>
      <c r="AD113" s="142"/>
      <c r="AE113" s="146"/>
      <c r="AF113" s="146"/>
      <c r="AG113" s="139"/>
      <c r="AH113" s="139"/>
      <c r="AI113" s="139"/>
    </row>
    <row r="114" spans="2:35" s="4" customFormat="1" ht="11.25" outlineLevel="2">
      <c r="B114" s="219">
        <v>92</v>
      </c>
      <c r="C114" s="15" t="s">
        <v>5</v>
      </c>
      <c r="D114" s="6" t="s">
        <v>222</v>
      </c>
      <c r="E114" s="6" t="s">
        <v>202</v>
      </c>
      <c r="F114" s="7" t="s">
        <v>46</v>
      </c>
      <c r="G114" s="20">
        <v>133</v>
      </c>
      <c r="H114" s="225"/>
      <c r="I114" s="178"/>
      <c r="J114" s="229" t="s">
        <v>190</v>
      </c>
      <c r="K114" s="257" t="s">
        <v>14</v>
      </c>
      <c r="L114" s="117"/>
      <c r="M114" s="14"/>
      <c r="N114" s="146"/>
      <c r="O114" s="146"/>
      <c r="P114" s="146"/>
      <c r="Q114" s="146"/>
      <c r="R114" s="142"/>
      <c r="S114" s="142"/>
      <c r="T114" s="142"/>
      <c r="U114" s="146"/>
      <c r="V114" s="146"/>
      <c r="W114" s="142"/>
      <c r="X114" s="142"/>
      <c r="Y114" s="142"/>
      <c r="Z114" s="146"/>
      <c r="AA114" s="146"/>
      <c r="AB114" s="142"/>
      <c r="AC114" s="142"/>
      <c r="AD114" s="142"/>
      <c r="AE114" s="146"/>
      <c r="AF114" s="146"/>
      <c r="AG114" s="139"/>
      <c r="AH114" s="139"/>
      <c r="AI114" s="139"/>
    </row>
    <row r="115" spans="2:35" s="4" customFormat="1" ht="11.25" outlineLevel="2">
      <c r="B115" s="218">
        <v>93</v>
      </c>
      <c r="C115" s="15"/>
      <c r="D115" s="6"/>
      <c r="E115" s="210" t="s">
        <v>207</v>
      </c>
      <c r="F115" s="11"/>
      <c r="G115" s="155">
        <f>SUM(G116:G120)</f>
        <v>617</v>
      </c>
      <c r="H115" s="78"/>
      <c r="I115" s="178"/>
      <c r="J115" s="229"/>
      <c r="K115" s="257"/>
      <c r="L115" s="117"/>
      <c r="M115" s="14"/>
      <c r="N115" s="146"/>
      <c r="O115" s="146"/>
      <c r="P115" s="146"/>
      <c r="Q115" s="146"/>
      <c r="R115" s="142"/>
      <c r="S115" s="142"/>
      <c r="T115" s="142"/>
      <c r="U115" s="146"/>
      <c r="V115" s="146"/>
      <c r="W115" s="142"/>
      <c r="X115" s="142"/>
      <c r="Y115" s="142"/>
      <c r="Z115" s="146"/>
      <c r="AA115" s="146"/>
      <c r="AB115" s="142"/>
      <c r="AC115" s="142"/>
      <c r="AD115" s="142"/>
      <c r="AE115" s="146"/>
      <c r="AF115" s="146"/>
      <c r="AG115" s="139"/>
      <c r="AH115" s="139"/>
      <c r="AI115" s="139"/>
    </row>
    <row r="116" spans="2:35" s="4" customFormat="1" ht="11.25" outlineLevel="2">
      <c r="B116" s="219">
        <v>94</v>
      </c>
      <c r="C116" s="15" t="s">
        <v>5</v>
      </c>
      <c r="D116" s="6" t="s">
        <v>223</v>
      </c>
      <c r="E116" s="6" t="s">
        <v>212</v>
      </c>
      <c r="F116" s="7" t="s">
        <v>46</v>
      </c>
      <c r="G116" s="20">
        <v>138</v>
      </c>
      <c r="H116" s="225"/>
      <c r="I116" s="178"/>
      <c r="J116" s="229" t="s">
        <v>190</v>
      </c>
      <c r="K116" s="257" t="s">
        <v>14</v>
      </c>
      <c r="L116" s="117"/>
      <c r="M116" s="14"/>
      <c r="N116" s="146"/>
      <c r="O116" s="146"/>
      <c r="P116" s="146"/>
      <c r="Q116" s="146"/>
      <c r="R116" s="142"/>
      <c r="S116" s="142"/>
      <c r="T116" s="142"/>
      <c r="U116" s="146"/>
      <c r="V116" s="146"/>
      <c r="W116" s="142"/>
      <c r="X116" s="142"/>
      <c r="Y116" s="142"/>
      <c r="Z116" s="146"/>
      <c r="AA116" s="146"/>
      <c r="AB116" s="142"/>
      <c r="AC116" s="142"/>
      <c r="AD116" s="142"/>
      <c r="AE116" s="146"/>
      <c r="AF116" s="146"/>
      <c r="AG116" s="139"/>
      <c r="AH116" s="139"/>
      <c r="AI116" s="139"/>
    </row>
    <row r="117" spans="2:35" s="4" customFormat="1" ht="11.25" outlineLevel="2">
      <c r="B117" s="218">
        <v>95</v>
      </c>
      <c r="C117" s="15" t="s">
        <v>5</v>
      </c>
      <c r="D117" s="6" t="s">
        <v>224</v>
      </c>
      <c r="E117" s="6" t="s">
        <v>209</v>
      </c>
      <c r="F117" s="7" t="s">
        <v>46</v>
      </c>
      <c r="G117" s="20">
        <v>141</v>
      </c>
      <c r="H117" s="225"/>
      <c r="I117" s="178"/>
      <c r="J117" s="229" t="s">
        <v>190</v>
      </c>
      <c r="K117" s="257" t="s">
        <v>14</v>
      </c>
      <c r="L117" s="117"/>
      <c r="M117" s="14"/>
      <c r="N117" s="146"/>
      <c r="O117" s="146"/>
      <c r="P117" s="146"/>
      <c r="Q117" s="146"/>
      <c r="R117" s="142"/>
      <c r="S117" s="142"/>
      <c r="T117" s="142"/>
      <c r="U117" s="146"/>
      <c r="V117" s="146"/>
      <c r="W117" s="142"/>
      <c r="X117" s="142"/>
      <c r="Y117" s="142"/>
      <c r="Z117" s="146"/>
      <c r="AA117" s="146"/>
      <c r="AB117" s="142"/>
      <c r="AC117" s="142"/>
      <c r="AD117" s="142"/>
      <c r="AE117" s="146"/>
      <c r="AF117" s="146"/>
      <c r="AG117" s="139"/>
      <c r="AH117" s="139"/>
      <c r="AI117" s="139"/>
    </row>
    <row r="118" spans="2:35" s="4" customFormat="1" ht="11.25" outlineLevel="2">
      <c r="B118" s="219">
        <v>96</v>
      </c>
      <c r="C118" s="15" t="s">
        <v>5</v>
      </c>
      <c r="D118" s="6" t="s">
        <v>225</v>
      </c>
      <c r="E118" s="6" t="s">
        <v>208</v>
      </c>
      <c r="F118" s="7" t="s">
        <v>46</v>
      </c>
      <c r="G118" s="20">
        <v>113</v>
      </c>
      <c r="H118" s="225"/>
      <c r="I118" s="178"/>
      <c r="J118" s="229" t="s">
        <v>190</v>
      </c>
      <c r="K118" s="257" t="s">
        <v>14</v>
      </c>
      <c r="L118" s="117"/>
      <c r="M118" s="14"/>
      <c r="N118" s="146"/>
      <c r="O118" s="146"/>
      <c r="P118" s="146"/>
      <c r="Q118" s="146"/>
      <c r="R118" s="142"/>
      <c r="S118" s="142"/>
      <c r="T118" s="142"/>
      <c r="U118" s="146"/>
      <c r="V118" s="146"/>
      <c r="W118" s="142"/>
      <c r="X118" s="142"/>
      <c r="Y118" s="142"/>
      <c r="Z118" s="146"/>
      <c r="AA118" s="146"/>
      <c r="AB118" s="142"/>
      <c r="AC118" s="142"/>
      <c r="AD118" s="142"/>
      <c r="AE118" s="146"/>
      <c r="AF118" s="146"/>
      <c r="AG118" s="139"/>
      <c r="AH118" s="139"/>
      <c r="AI118" s="139"/>
    </row>
    <row r="119" spans="2:35" s="4" customFormat="1" ht="11.25" outlineLevel="2">
      <c r="B119" s="218">
        <v>97</v>
      </c>
      <c r="C119" s="15" t="s">
        <v>5</v>
      </c>
      <c r="D119" s="6" t="s">
        <v>226</v>
      </c>
      <c r="E119" s="6" t="s">
        <v>211</v>
      </c>
      <c r="F119" s="7" t="s">
        <v>46</v>
      </c>
      <c r="G119" s="20">
        <v>131</v>
      </c>
      <c r="H119" s="225"/>
      <c r="I119" s="178"/>
      <c r="J119" s="229" t="s">
        <v>190</v>
      </c>
      <c r="K119" s="257" t="s">
        <v>14</v>
      </c>
      <c r="L119" s="117"/>
      <c r="M119" s="14"/>
      <c r="N119" s="146"/>
      <c r="O119" s="146"/>
      <c r="P119" s="146"/>
      <c r="Q119" s="146"/>
      <c r="R119" s="142"/>
      <c r="S119" s="142"/>
      <c r="T119" s="142"/>
      <c r="U119" s="146"/>
      <c r="V119" s="146"/>
      <c r="W119" s="142"/>
      <c r="X119" s="142"/>
      <c r="Y119" s="142"/>
      <c r="Z119" s="146"/>
      <c r="AA119" s="146"/>
      <c r="AB119" s="142"/>
      <c r="AC119" s="142"/>
      <c r="AD119" s="142"/>
      <c r="AE119" s="146"/>
      <c r="AF119" s="146"/>
      <c r="AG119" s="139"/>
      <c r="AH119" s="139"/>
      <c r="AI119" s="139"/>
    </row>
    <row r="120" spans="2:35" s="4" customFormat="1" ht="11.25" outlineLevel="2">
      <c r="B120" s="219">
        <v>98</v>
      </c>
      <c r="C120" s="15" t="s">
        <v>5</v>
      </c>
      <c r="D120" s="6" t="s">
        <v>227</v>
      </c>
      <c r="E120" s="6" t="s">
        <v>210</v>
      </c>
      <c r="F120" s="7" t="s">
        <v>46</v>
      </c>
      <c r="G120" s="20">
        <v>94</v>
      </c>
      <c r="H120" s="225"/>
      <c r="I120" s="178"/>
      <c r="J120" s="229" t="s">
        <v>190</v>
      </c>
      <c r="K120" s="257" t="s">
        <v>14</v>
      </c>
      <c r="L120" s="117"/>
      <c r="M120" s="14"/>
      <c r="N120" s="146"/>
      <c r="O120" s="146"/>
      <c r="P120" s="146"/>
      <c r="Q120" s="146"/>
      <c r="R120" s="142"/>
      <c r="S120" s="142"/>
      <c r="T120" s="142"/>
      <c r="U120" s="146"/>
      <c r="V120" s="146"/>
      <c r="W120" s="142"/>
      <c r="X120" s="142"/>
      <c r="Y120" s="142"/>
      <c r="Z120" s="146"/>
      <c r="AA120" s="146"/>
      <c r="AB120" s="142"/>
      <c r="AC120" s="142"/>
      <c r="AD120" s="142"/>
      <c r="AE120" s="146"/>
      <c r="AF120" s="146"/>
      <c r="AG120" s="139"/>
      <c r="AH120" s="139"/>
      <c r="AI120" s="139"/>
    </row>
    <row r="121" spans="2:36" s="4" customFormat="1" ht="11.25">
      <c r="B121" s="218">
        <v>99</v>
      </c>
      <c r="C121" s="87" t="s">
        <v>6</v>
      </c>
      <c r="D121" s="16"/>
      <c r="E121" s="16" t="s">
        <v>35</v>
      </c>
      <c r="F121" s="16"/>
      <c r="G121" s="54"/>
      <c r="H121" s="77"/>
      <c r="I121" s="173"/>
      <c r="J121" s="229" t="s">
        <v>14</v>
      </c>
      <c r="K121" s="257" t="s">
        <v>14</v>
      </c>
      <c r="L121" s="117"/>
      <c r="M121" s="14"/>
      <c r="N121" s="147"/>
      <c r="O121" s="147"/>
      <c r="P121" s="147"/>
      <c r="Q121" s="147"/>
      <c r="R121" s="132"/>
      <c r="S121" s="132"/>
      <c r="T121" s="132"/>
      <c r="U121" s="146"/>
      <c r="V121" s="148"/>
      <c r="W121" s="132"/>
      <c r="X121" s="132"/>
      <c r="Y121" s="132"/>
      <c r="Z121" s="146"/>
      <c r="AA121" s="146"/>
      <c r="AB121" s="132"/>
      <c r="AC121" s="132"/>
      <c r="AD121" s="132"/>
      <c r="AE121" s="146"/>
      <c r="AF121" s="146"/>
      <c r="AG121" s="91"/>
      <c r="AH121" s="91"/>
      <c r="AI121" s="91"/>
      <c r="AJ121" s="9"/>
    </row>
    <row r="122" spans="2:36" s="41" customFormat="1" ht="22.5">
      <c r="B122" s="71"/>
      <c r="C122" s="71"/>
      <c r="D122" s="42"/>
      <c r="E122" s="37"/>
      <c r="F122" s="42"/>
      <c r="G122" s="217"/>
      <c r="H122" s="211" t="s">
        <v>44</v>
      </c>
      <c r="I122" s="185">
        <f>SUM(I86:I121)</f>
        <v>0</v>
      </c>
      <c r="J122" s="181"/>
      <c r="K122" s="181"/>
      <c r="L122" s="118"/>
      <c r="M122" s="14"/>
      <c r="N122" s="143"/>
      <c r="O122" s="143"/>
      <c r="P122" s="143"/>
      <c r="Q122" s="143"/>
      <c r="R122" s="132"/>
      <c r="S122" s="132"/>
      <c r="T122" s="132"/>
      <c r="U122" s="144"/>
      <c r="V122" s="144"/>
      <c r="W122" s="132"/>
      <c r="X122" s="132"/>
      <c r="Y122" s="132"/>
      <c r="Z122" s="144"/>
      <c r="AA122" s="144"/>
      <c r="AB122" s="132"/>
      <c r="AC122" s="132"/>
      <c r="AD122" s="132"/>
      <c r="AE122" s="144"/>
      <c r="AF122" s="144"/>
      <c r="AG122" s="91"/>
      <c r="AH122" s="91"/>
      <c r="AI122" s="91"/>
      <c r="AJ122" s="36"/>
    </row>
    <row r="123" spans="2:36" s="41" customFormat="1" ht="11.25">
      <c r="B123" s="71"/>
      <c r="C123" s="71"/>
      <c r="D123" s="42"/>
      <c r="E123" s="37"/>
      <c r="F123" s="42"/>
      <c r="G123" s="300"/>
      <c r="H123" s="301"/>
      <c r="I123" s="308"/>
      <c r="J123" s="181"/>
      <c r="K123" s="181"/>
      <c r="L123" s="118"/>
      <c r="M123" s="14"/>
      <c r="N123" s="143"/>
      <c r="O123" s="143"/>
      <c r="P123" s="143"/>
      <c r="Q123" s="143"/>
      <c r="R123" s="132"/>
      <c r="S123" s="132"/>
      <c r="T123" s="132"/>
      <c r="U123" s="144"/>
      <c r="V123" s="144"/>
      <c r="W123" s="132"/>
      <c r="X123" s="132"/>
      <c r="Y123" s="132"/>
      <c r="Z123" s="144"/>
      <c r="AA123" s="144"/>
      <c r="AB123" s="132"/>
      <c r="AC123" s="132"/>
      <c r="AD123" s="132"/>
      <c r="AE123" s="144"/>
      <c r="AF123" s="144"/>
      <c r="AG123" s="91"/>
      <c r="AH123" s="91"/>
      <c r="AI123" s="91"/>
      <c r="AJ123" s="36"/>
    </row>
    <row r="124" spans="2:37" s="41" customFormat="1" ht="11.25">
      <c r="B124" s="95"/>
      <c r="C124" s="95"/>
      <c r="D124" s="96"/>
      <c r="E124" s="96"/>
      <c r="F124" s="97"/>
      <c r="G124" s="98"/>
      <c r="H124" s="226"/>
      <c r="I124" s="76"/>
      <c r="J124" s="311"/>
      <c r="K124" s="192"/>
      <c r="L124" s="120"/>
      <c r="M124" s="14"/>
      <c r="N124" s="143"/>
      <c r="O124" s="143"/>
      <c r="P124" s="143"/>
      <c r="Q124" s="143"/>
      <c r="R124" s="143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38"/>
      <c r="AK124" s="36"/>
    </row>
    <row r="125" spans="2:36" s="8" customFormat="1" ht="24" customHeight="1">
      <c r="B125" s="204"/>
      <c r="C125" s="204"/>
      <c r="D125" s="205">
        <v>4</v>
      </c>
      <c r="E125" s="205" t="s">
        <v>24</v>
      </c>
      <c r="F125" s="205"/>
      <c r="G125" s="206"/>
      <c r="H125" s="222"/>
      <c r="I125" s="207"/>
      <c r="J125" s="310"/>
      <c r="K125" s="208"/>
      <c r="L125" s="110"/>
      <c r="M125" s="14"/>
      <c r="N125" s="133"/>
      <c r="O125" s="133"/>
      <c r="P125" s="133"/>
      <c r="Q125" s="133"/>
      <c r="R125" s="146"/>
      <c r="S125" s="146"/>
      <c r="T125" s="146"/>
      <c r="U125" s="132"/>
      <c r="V125" s="132"/>
      <c r="W125" s="146"/>
      <c r="X125" s="146"/>
      <c r="Y125" s="146"/>
      <c r="Z125" s="132"/>
      <c r="AA125" s="132"/>
      <c r="AB125" s="146"/>
      <c r="AC125" s="146"/>
      <c r="AD125" s="146"/>
      <c r="AE125" s="132"/>
      <c r="AF125" s="132"/>
      <c r="AG125" s="147"/>
      <c r="AH125" s="147"/>
      <c r="AI125" s="147"/>
      <c r="AJ125" s="10"/>
    </row>
    <row r="126" spans="2:36" s="8" customFormat="1" ht="22.5" outlineLevel="1">
      <c r="B126" s="332">
        <v>100</v>
      </c>
      <c r="C126" s="87" t="s">
        <v>6</v>
      </c>
      <c r="D126" s="189">
        <v>184802111</v>
      </c>
      <c r="E126" s="189" t="s">
        <v>149</v>
      </c>
      <c r="F126" s="189" t="s">
        <v>22</v>
      </c>
      <c r="G126" s="179">
        <f>SUM(AF5)*2</f>
        <v>620</v>
      </c>
      <c r="H126" s="231"/>
      <c r="I126" s="174"/>
      <c r="J126" s="299" t="s">
        <v>117</v>
      </c>
      <c r="K126" s="199" t="s">
        <v>180</v>
      </c>
      <c r="L126" s="111"/>
      <c r="M126" s="14"/>
      <c r="N126" s="91"/>
      <c r="O126" s="91"/>
      <c r="P126" s="91"/>
      <c r="Q126" s="91"/>
      <c r="R126" s="146"/>
      <c r="S126" s="146"/>
      <c r="T126" s="146"/>
      <c r="U126" s="132"/>
      <c r="V126" s="132"/>
      <c r="W126" s="146"/>
      <c r="X126" s="146"/>
      <c r="Y126" s="146"/>
      <c r="Z126" s="132"/>
      <c r="AA126" s="132"/>
      <c r="AB126" s="146"/>
      <c r="AC126" s="146"/>
      <c r="AD126" s="146"/>
      <c r="AE126" s="132"/>
      <c r="AF126" s="132"/>
      <c r="AG126" s="147"/>
      <c r="AH126" s="147"/>
      <c r="AI126" s="147"/>
      <c r="AJ126" s="10"/>
    </row>
    <row r="127" spans="2:36" s="31" customFormat="1" ht="11.25" outlineLevel="1">
      <c r="B127" s="332">
        <v>101</v>
      </c>
      <c r="C127" s="15" t="s">
        <v>5</v>
      </c>
      <c r="D127" s="247">
        <v>25234001</v>
      </c>
      <c r="E127" s="210" t="s">
        <v>185</v>
      </c>
      <c r="F127" s="11" t="s">
        <v>25</v>
      </c>
      <c r="G127" s="62">
        <f>SUM(AF5:AI5)*0.0005*2</f>
        <v>0.31</v>
      </c>
      <c r="H127" s="78"/>
      <c r="I127" s="177"/>
      <c r="J127" s="299" t="s">
        <v>115</v>
      </c>
      <c r="K127" s="199" t="s">
        <v>180</v>
      </c>
      <c r="L127" s="114"/>
      <c r="M127" s="14"/>
      <c r="N127" s="139"/>
      <c r="O127" s="139"/>
      <c r="P127" s="139"/>
      <c r="Q127" s="139"/>
      <c r="R127" s="146"/>
      <c r="S127" s="146"/>
      <c r="T127" s="146"/>
      <c r="U127" s="142"/>
      <c r="V127" s="142"/>
      <c r="W127" s="146"/>
      <c r="X127" s="146"/>
      <c r="Y127" s="146"/>
      <c r="Z127" s="142"/>
      <c r="AA127" s="142"/>
      <c r="AB127" s="146"/>
      <c r="AC127" s="146"/>
      <c r="AD127" s="146"/>
      <c r="AE127" s="142"/>
      <c r="AF127" s="142"/>
      <c r="AG127" s="147"/>
      <c r="AH127" s="147"/>
      <c r="AI127" s="147"/>
      <c r="AJ127" s="30"/>
    </row>
    <row r="128" spans="2:36" s="31" customFormat="1" ht="11.25" outlineLevel="1">
      <c r="B128" s="332">
        <v>102</v>
      </c>
      <c r="C128" s="15" t="s">
        <v>5</v>
      </c>
      <c r="D128" s="11" t="s">
        <v>7</v>
      </c>
      <c r="E128" s="210" t="s">
        <v>114</v>
      </c>
      <c r="F128" s="11" t="s">
        <v>23</v>
      </c>
      <c r="G128" s="62">
        <f>SUM(AF5:AI5)*0.00002*2</f>
        <v>0.012400000000000001</v>
      </c>
      <c r="H128" s="253"/>
      <c r="I128" s="177"/>
      <c r="J128" s="299" t="s">
        <v>116</v>
      </c>
      <c r="K128" s="199" t="s">
        <v>14</v>
      </c>
      <c r="L128" s="114"/>
      <c r="M128" s="14"/>
      <c r="N128" s="139"/>
      <c r="O128" s="139"/>
      <c r="P128" s="139"/>
      <c r="Q128" s="139"/>
      <c r="R128" s="146"/>
      <c r="S128" s="146"/>
      <c r="T128" s="146"/>
      <c r="U128" s="142"/>
      <c r="V128" s="141"/>
      <c r="W128" s="146"/>
      <c r="X128" s="146"/>
      <c r="Y128" s="146"/>
      <c r="Z128" s="142"/>
      <c r="AA128" s="142"/>
      <c r="AB128" s="146"/>
      <c r="AC128" s="146"/>
      <c r="AD128" s="146"/>
      <c r="AE128" s="142"/>
      <c r="AF128" s="142"/>
      <c r="AG128" s="147"/>
      <c r="AH128" s="147"/>
      <c r="AI128" s="147"/>
      <c r="AJ128" s="30"/>
    </row>
    <row r="129" spans="2:36" s="8" customFormat="1" ht="11.25" outlineLevel="1">
      <c r="B129" s="332">
        <v>103</v>
      </c>
      <c r="C129" s="87" t="s">
        <v>6</v>
      </c>
      <c r="D129" s="189">
        <v>185851121</v>
      </c>
      <c r="E129" s="189" t="s">
        <v>166</v>
      </c>
      <c r="F129" s="189" t="s">
        <v>23</v>
      </c>
      <c r="G129" s="104">
        <f>SUM(AF5:AI5)*0.00002*2</f>
        <v>0.012400000000000001</v>
      </c>
      <c r="H129" s="231"/>
      <c r="I129" s="173"/>
      <c r="J129" s="229" t="s">
        <v>172</v>
      </c>
      <c r="K129" s="199" t="s">
        <v>180</v>
      </c>
      <c r="L129" s="111"/>
      <c r="M129" s="14"/>
      <c r="N129" s="91"/>
      <c r="O129" s="91"/>
      <c r="P129" s="91"/>
      <c r="Q129" s="91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3"/>
      <c r="AH129" s="133"/>
      <c r="AI129" s="133"/>
      <c r="AJ129" s="10"/>
    </row>
    <row r="130" spans="2:37" s="86" customFormat="1" ht="11.25" outlineLevel="1">
      <c r="B130" s="332">
        <v>104</v>
      </c>
      <c r="C130" s="87" t="s">
        <v>6</v>
      </c>
      <c r="D130" s="189">
        <v>185851129</v>
      </c>
      <c r="E130" s="189" t="s">
        <v>167</v>
      </c>
      <c r="F130" s="189" t="s">
        <v>23</v>
      </c>
      <c r="G130" s="104">
        <f>SUM(AF5:AI5)*0.00002*25*2*2</f>
        <v>0.6200000000000001</v>
      </c>
      <c r="H130" s="231"/>
      <c r="I130" s="173"/>
      <c r="J130" s="229" t="s">
        <v>173</v>
      </c>
      <c r="K130" s="199" t="s">
        <v>180</v>
      </c>
      <c r="L130" s="330"/>
      <c r="M130" s="328"/>
      <c r="N130" s="133"/>
      <c r="O130" s="91"/>
      <c r="P130" s="133"/>
      <c r="Q130" s="91"/>
      <c r="R130" s="91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3"/>
      <c r="AI130" s="133"/>
      <c r="AJ130" s="133"/>
      <c r="AK130" s="10"/>
    </row>
    <row r="131" spans="2:36" s="8" customFormat="1" ht="12.75" outlineLevel="1">
      <c r="B131" s="332">
        <v>105</v>
      </c>
      <c r="C131" s="87" t="s">
        <v>6</v>
      </c>
      <c r="D131" s="189">
        <v>183403114</v>
      </c>
      <c r="E131" s="189" t="s">
        <v>150</v>
      </c>
      <c r="F131" s="189" t="s">
        <v>22</v>
      </c>
      <c r="G131" s="61">
        <f>SUM(AF5)*4</f>
        <v>1240</v>
      </c>
      <c r="H131" s="231"/>
      <c r="I131" s="173"/>
      <c r="J131" s="229" t="s">
        <v>101</v>
      </c>
      <c r="K131" s="199" t="s">
        <v>180</v>
      </c>
      <c r="L131" s="329"/>
      <c r="M131" s="14"/>
      <c r="N131" s="91"/>
      <c r="O131" s="91"/>
      <c r="P131" s="91"/>
      <c r="Q131" s="91"/>
      <c r="R131" s="146"/>
      <c r="S131" s="146"/>
      <c r="T131" s="146"/>
      <c r="U131" s="132"/>
      <c r="V131" s="132"/>
      <c r="W131" s="146"/>
      <c r="X131" s="146"/>
      <c r="Y131" s="146"/>
      <c r="Z131" s="132"/>
      <c r="AA131" s="132"/>
      <c r="AB131" s="146"/>
      <c r="AC131" s="146"/>
      <c r="AD131" s="146"/>
      <c r="AE131" s="132"/>
      <c r="AF131" s="132"/>
      <c r="AG131" s="147"/>
      <c r="AH131" s="147"/>
      <c r="AI131" s="147"/>
      <c r="AJ131" s="10"/>
    </row>
    <row r="132" spans="2:36" s="8" customFormat="1" ht="12.75" outlineLevel="1">
      <c r="B132" s="332">
        <v>106</v>
      </c>
      <c r="C132" s="87" t="s">
        <v>6</v>
      </c>
      <c r="D132" s="189">
        <v>183403152</v>
      </c>
      <c r="E132" s="189" t="s">
        <v>151</v>
      </c>
      <c r="F132" s="189" t="s">
        <v>22</v>
      </c>
      <c r="G132" s="61">
        <f>SUM(AF5)*3</f>
        <v>930</v>
      </c>
      <c r="H132" s="231"/>
      <c r="I132" s="173"/>
      <c r="J132" s="229" t="s">
        <v>102</v>
      </c>
      <c r="K132" s="199" t="s">
        <v>180</v>
      </c>
      <c r="L132" s="122"/>
      <c r="M132" s="14"/>
      <c r="N132" s="91"/>
      <c r="O132" s="91"/>
      <c r="P132" s="91"/>
      <c r="Q132" s="91"/>
      <c r="R132" s="146"/>
      <c r="S132" s="146"/>
      <c r="T132" s="146"/>
      <c r="U132" s="132"/>
      <c r="V132" s="132"/>
      <c r="W132" s="146"/>
      <c r="X132" s="146"/>
      <c r="Y132" s="146"/>
      <c r="Z132" s="132"/>
      <c r="AA132" s="132"/>
      <c r="AB132" s="146"/>
      <c r="AC132" s="146"/>
      <c r="AD132" s="146"/>
      <c r="AE132" s="132"/>
      <c r="AF132" s="132"/>
      <c r="AG132" s="147"/>
      <c r="AH132" s="147"/>
      <c r="AI132" s="147"/>
      <c r="AJ132" s="10"/>
    </row>
    <row r="133" spans="2:36" s="8" customFormat="1" ht="12.75" outlineLevel="1">
      <c r="B133" s="332">
        <v>107</v>
      </c>
      <c r="C133" s="87" t="s">
        <v>6</v>
      </c>
      <c r="D133" s="189">
        <v>183403153</v>
      </c>
      <c r="E133" s="189" t="s">
        <v>152</v>
      </c>
      <c r="F133" s="189" t="s">
        <v>22</v>
      </c>
      <c r="G133" s="61">
        <f>SUM(AF5)*3</f>
        <v>930</v>
      </c>
      <c r="H133" s="231"/>
      <c r="I133" s="173"/>
      <c r="J133" s="229" t="s">
        <v>102</v>
      </c>
      <c r="K133" s="199" t="s">
        <v>180</v>
      </c>
      <c r="L133" s="122"/>
      <c r="M133" s="14"/>
      <c r="N133" s="91"/>
      <c r="O133" s="91"/>
      <c r="P133" s="91"/>
      <c r="Q133" s="91"/>
      <c r="R133" s="146"/>
      <c r="S133" s="146"/>
      <c r="T133" s="146"/>
      <c r="U133" s="132"/>
      <c r="V133" s="132"/>
      <c r="W133" s="146"/>
      <c r="X133" s="146"/>
      <c r="Y133" s="146"/>
      <c r="Z133" s="132"/>
      <c r="AA133" s="132"/>
      <c r="AB133" s="146"/>
      <c r="AC133" s="146"/>
      <c r="AD133" s="146"/>
      <c r="AE133" s="132"/>
      <c r="AF133" s="132"/>
      <c r="AG133" s="147"/>
      <c r="AH133" s="147"/>
      <c r="AI133" s="147"/>
      <c r="AJ133" s="10"/>
    </row>
    <row r="134" spans="2:36" s="241" customFormat="1" ht="22.5" outlineLevel="1">
      <c r="B134" s="332">
        <v>108</v>
      </c>
      <c r="C134" s="232" t="s">
        <v>6</v>
      </c>
      <c r="D134" s="189">
        <v>181411131</v>
      </c>
      <c r="E134" s="189" t="s">
        <v>153</v>
      </c>
      <c r="F134" s="189" t="s">
        <v>22</v>
      </c>
      <c r="G134" s="234">
        <f>SUM(AF5)</f>
        <v>310</v>
      </c>
      <c r="H134" s="233"/>
      <c r="I134" s="235"/>
      <c r="J134" s="229" t="s">
        <v>100</v>
      </c>
      <c r="K134" s="199" t="s">
        <v>180</v>
      </c>
      <c r="L134" s="236"/>
      <c r="M134" s="237"/>
      <c r="N134" s="331"/>
      <c r="O134" s="238"/>
      <c r="P134" s="238"/>
      <c r="Q134" s="238"/>
      <c r="R134" s="239"/>
      <c r="S134" s="239"/>
      <c r="T134" s="239"/>
      <c r="U134" s="150"/>
      <c r="V134" s="150"/>
      <c r="W134" s="239"/>
      <c r="X134" s="239"/>
      <c r="Y134" s="239"/>
      <c r="Z134" s="150"/>
      <c r="AA134" s="150"/>
      <c r="AB134" s="239"/>
      <c r="AC134" s="239"/>
      <c r="AD134" s="239"/>
      <c r="AE134" s="150"/>
      <c r="AF134" s="150"/>
      <c r="AG134" s="240"/>
      <c r="AH134" s="240"/>
      <c r="AI134" s="240"/>
      <c r="AJ134" s="22"/>
    </row>
    <row r="135" spans="2:36" s="31" customFormat="1" ht="12.75" outlineLevel="1">
      <c r="B135" s="332">
        <v>109</v>
      </c>
      <c r="C135" s="15" t="s">
        <v>5</v>
      </c>
      <c r="D135" s="245" t="s">
        <v>187</v>
      </c>
      <c r="E135" s="210" t="s">
        <v>186</v>
      </c>
      <c r="F135" s="11" t="s">
        <v>26</v>
      </c>
      <c r="G135" s="49">
        <f>SUM(AF5:AI5)*0.03</f>
        <v>9.299999999999999</v>
      </c>
      <c r="H135" s="78"/>
      <c r="I135" s="177"/>
      <c r="J135" s="229" t="s">
        <v>103</v>
      </c>
      <c r="K135" s="199" t="s">
        <v>180</v>
      </c>
      <c r="L135" s="122"/>
      <c r="M135" s="14"/>
      <c r="N135" s="139"/>
      <c r="O135" s="139"/>
      <c r="P135" s="139"/>
      <c r="Q135" s="139"/>
      <c r="R135" s="146"/>
      <c r="S135" s="146"/>
      <c r="T135" s="146"/>
      <c r="U135" s="142"/>
      <c r="V135" s="142"/>
      <c r="W135" s="146"/>
      <c r="X135" s="146"/>
      <c r="Y135" s="146"/>
      <c r="Z135" s="142"/>
      <c r="AA135" s="142"/>
      <c r="AB135" s="146"/>
      <c r="AC135" s="146"/>
      <c r="AD135" s="146"/>
      <c r="AE135" s="142"/>
      <c r="AF135" s="142"/>
      <c r="AG135" s="147"/>
      <c r="AH135" s="147"/>
      <c r="AI135" s="147"/>
      <c r="AJ135" s="30"/>
    </row>
    <row r="136" spans="2:36" s="8" customFormat="1" ht="12.75" outlineLevel="1">
      <c r="B136" s="332">
        <v>110</v>
      </c>
      <c r="C136" s="87" t="s">
        <v>6</v>
      </c>
      <c r="D136" s="189">
        <v>183403161</v>
      </c>
      <c r="E136" s="189" t="s">
        <v>154</v>
      </c>
      <c r="F136" s="189" t="s">
        <v>22</v>
      </c>
      <c r="G136" s="60">
        <f>SUM(AF5)</f>
        <v>310</v>
      </c>
      <c r="H136" s="233"/>
      <c r="I136" s="173"/>
      <c r="J136" s="229" t="s">
        <v>104</v>
      </c>
      <c r="K136" s="199" t="s">
        <v>180</v>
      </c>
      <c r="L136" s="122"/>
      <c r="M136" s="14"/>
      <c r="N136" s="91"/>
      <c r="O136" s="91"/>
      <c r="P136" s="91"/>
      <c r="Q136" s="91"/>
      <c r="R136" s="146"/>
      <c r="S136" s="146"/>
      <c r="T136" s="146"/>
      <c r="U136" s="132"/>
      <c r="V136" s="132"/>
      <c r="W136" s="146"/>
      <c r="X136" s="146"/>
      <c r="Y136" s="146"/>
      <c r="Z136" s="132"/>
      <c r="AA136" s="132"/>
      <c r="AB136" s="146"/>
      <c r="AC136" s="146"/>
      <c r="AD136" s="146"/>
      <c r="AE136" s="132"/>
      <c r="AF136" s="132"/>
      <c r="AG136" s="147"/>
      <c r="AH136" s="147"/>
      <c r="AI136" s="147"/>
      <c r="AJ136" s="10"/>
    </row>
    <row r="137" spans="2:36" s="39" customFormat="1" ht="22.5">
      <c r="B137" s="35"/>
      <c r="C137" s="35"/>
      <c r="D137" s="36"/>
      <c r="E137" s="37"/>
      <c r="F137" s="36"/>
      <c r="G137" s="217"/>
      <c r="H137" s="211" t="s">
        <v>44</v>
      </c>
      <c r="I137" s="185">
        <f>SUM(I126:I136)</f>
        <v>0</v>
      </c>
      <c r="J137" s="181"/>
      <c r="K137" s="181"/>
      <c r="L137" s="118"/>
      <c r="M137" s="14"/>
      <c r="N137" s="143"/>
      <c r="O137" s="143"/>
      <c r="P137" s="143"/>
      <c r="Q137" s="143"/>
      <c r="R137" s="146"/>
      <c r="S137" s="146"/>
      <c r="T137" s="146"/>
      <c r="U137" s="144"/>
      <c r="V137" s="144"/>
      <c r="W137" s="146"/>
      <c r="X137" s="146"/>
      <c r="Y137" s="146"/>
      <c r="Z137" s="144"/>
      <c r="AA137" s="144"/>
      <c r="AB137" s="146"/>
      <c r="AC137" s="146"/>
      <c r="AD137" s="146"/>
      <c r="AE137" s="144"/>
      <c r="AF137" s="144"/>
      <c r="AG137" s="147"/>
      <c r="AH137" s="147"/>
      <c r="AI137" s="147"/>
      <c r="AJ137" s="36"/>
    </row>
    <row r="138" spans="2:36" s="39" customFormat="1" ht="23.25" customHeight="1">
      <c r="B138" s="35"/>
      <c r="C138" s="35"/>
      <c r="D138" s="36"/>
      <c r="E138" s="37"/>
      <c r="F138" s="36"/>
      <c r="G138" s="300"/>
      <c r="H138" s="301"/>
      <c r="I138" s="308"/>
      <c r="J138" s="181"/>
      <c r="K138" s="181"/>
      <c r="L138" s="118"/>
      <c r="M138" s="14"/>
      <c r="N138" s="143"/>
      <c r="O138" s="143"/>
      <c r="P138" s="143"/>
      <c r="Q138" s="143"/>
      <c r="R138" s="146"/>
      <c r="S138" s="146"/>
      <c r="T138" s="146"/>
      <c r="U138" s="144"/>
      <c r="V138" s="144"/>
      <c r="W138" s="146"/>
      <c r="X138" s="146"/>
      <c r="Y138" s="146"/>
      <c r="Z138" s="144"/>
      <c r="AA138" s="144"/>
      <c r="AB138" s="146"/>
      <c r="AC138" s="146"/>
      <c r="AD138" s="146"/>
      <c r="AE138" s="144"/>
      <c r="AF138" s="144"/>
      <c r="AG138" s="147"/>
      <c r="AH138" s="147"/>
      <c r="AI138" s="147"/>
      <c r="AJ138" s="36"/>
    </row>
    <row r="139" spans="2:16" s="4" customFormat="1" ht="21.75" customHeight="1">
      <c r="B139" s="204"/>
      <c r="C139" s="204"/>
      <c r="D139" s="205">
        <v>5</v>
      </c>
      <c r="E139" s="205" t="s">
        <v>251</v>
      </c>
      <c r="F139" s="205"/>
      <c r="G139" s="206"/>
      <c r="H139" s="222"/>
      <c r="I139" s="207"/>
      <c r="J139" s="312"/>
      <c r="K139" s="209"/>
      <c r="L139" s="164"/>
      <c r="M139" s="164"/>
      <c r="P139" s="9"/>
    </row>
    <row r="140" spans="2:16" s="4" customFormat="1" ht="11.25">
      <c r="B140" s="332">
        <v>111</v>
      </c>
      <c r="C140" s="87" t="s">
        <v>6</v>
      </c>
      <c r="D140" s="5"/>
      <c r="E140" s="16" t="s">
        <v>254</v>
      </c>
      <c r="F140" s="16" t="s">
        <v>53</v>
      </c>
      <c r="G140" s="295">
        <v>24</v>
      </c>
      <c r="H140" s="224"/>
      <c r="I140" s="77"/>
      <c r="J140" s="229" t="s">
        <v>99</v>
      </c>
      <c r="K140" s="257" t="s">
        <v>14</v>
      </c>
      <c r="L140" s="164"/>
      <c r="M140" s="164"/>
      <c r="P140" s="9"/>
    </row>
    <row r="141" spans="2:16" s="4" customFormat="1" ht="11.25">
      <c r="B141" s="332">
        <v>112</v>
      </c>
      <c r="C141" s="87" t="s">
        <v>6</v>
      </c>
      <c r="D141" s="5"/>
      <c r="E141" s="16" t="s">
        <v>253</v>
      </c>
      <c r="F141" s="16" t="s">
        <v>53</v>
      </c>
      <c r="G141" s="295">
        <v>35</v>
      </c>
      <c r="H141" s="77"/>
      <c r="I141" s="175"/>
      <c r="J141" s="229" t="s">
        <v>99</v>
      </c>
      <c r="K141" s="257" t="s">
        <v>14</v>
      </c>
      <c r="L141" s="164"/>
      <c r="M141" s="164"/>
      <c r="P141" s="9"/>
    </row>
    <row r="142" spans="2:16" s="4" customFormat="1" ht="11.25">
      <c r="B142" s="332">
        <v>113</v>
      </c>
      <c r="C142" s="87" t="s">
        <v>6</v>
      </c>
      <c r="D142" s="16"/>
      <c r="E142" s="16" t="s">
        <v>252</v>
      </c>
      <c r="F142" s="16" t="s">
        <v>46</v>
      </c>
      <c r="G142" s="186">
        <v>1</v>
      </c>
      <c r="H142" s="231"/>
      <c r="I142" s="188"/>
      <c r="J142" s="229"/>
      <c r="K142" s="199"/>
      <c r="L142" s="164"/>
      <c r="M142" s="164"/>
      <c r="P142" s="9"/>
    </row>
    <row r="143" spans="2:16" s="4" customFormat="1" ht="22.5" customHeight="1">
      <c r="B143" s="71"/>
      <c r="C143" s="71"/>
      <c r="D143" s="42"/>
      <c r="E143" s="187"/>
      <c r="F143" s="42"/>
      <c r="G143" s="217"/>
      <c r="H143" s="211" t="s">
        <v>44</v>
      </c>
      <c r="I143" s="170">
        <f>SUM(I140:I142)</f>
        <v>0</v>
      </c>
      <c r="J143" s="194"/>
      <c r="K143" s="194"/>
      <c r="L143" s="164"/>
      <c r="M143" s="164"/>
      <c r="P143" s="9"/>
    </row>
    <row r="144" spans="2:35" s="89" customFormat="1" ht="15" customHeight="1">
      <c r="B144" s="35"/>
      <c r="C144" s="35"/>
      <c r="D144" s="36"/>
      <c r="E144" s="37"/>
      <c r="F144" s="36"/>
      <c r="G144" s="93"/>
      <c r="H144" s="93"/>
      <c r="I144" s="80"/>
      <c r="J144" s="171"/>
      <c r="K144" s="171"/>
      <c r="L144" s="38"/>
      <c r="M144" s="143"/>
      <c r="N144" s="143"/>
      <c r="O144" s="143"/>
      <c r="P144" s="143"/>
      <c r="Q144" s="146"/>
      <c r="R144" s="146"/>
      <c r="S144" s="144"/>
      <c r="T144" s="144"/>
      <c r="U144" s="144"/>
      <c r="V144" s="146"/>
      <c r="W144" s="146"/>
      <c r="X144" s="144"/>
      <c r="Y144" s="144"/>
      <c r="Z144" s="144"/>
      <c r="AA144" s="146"/>
      <c r="AB144" s="146"/>
      <c r="AC144" s="144"/>
      <c r="AD144" s="144"/>
      <c r="AE144" s="144"/>
      <c r="AF144" s="147"/>
      <c r="AG144" s="147"/>
      <c r="AH144" s="36"/>
      <c r="AI144" s="36"/>
    </row>
    <row r="145" spans="2:36" ht="12" customHeight="1">
      <c r="B145" s="21"/>
      <c r="C145" s="21"/>
      <c r="D145" s="22"/>
      <c r="E145" s="43" t="s">
        <v>37</v>
      </c>
      <c r="F145" s="25"/>
      <c r="G145" s="58"/>
      <c r="H145" s="81" t="s">
        <v>34</v>
      </c>
      <c r="I145" s="184">
        <f>SUM(I37,I82,I122,I137,I143)</f>
        <v>0</v>
      </c>
      <c r="J145" s="195"/>
      <c r="K145" s="195"/>
      <c r="M145" s="14"/>
      <c r="R145" s="146"/>
      <c r="S145" s="146"/>
      <c r="T145" s="146"/>
      <c r="V145" s="140"/>
      <c r="W145" s="146"/>
      <c r="X145" s="146"/>
      <c r="Y145" s="146"/>
      <c r="AB145" s="146"/>
      <c r="AC145" s="146"/>
      <c r="AD145" s="146"/>
      <c r="AG145" s="147"/>
      <c r="AH145" s="147"/>
      <c r="AI145" s="147"/>
      <c r="AJ145" s="10"/>
    </row>
    <row r="146" spans="2:36" ht="12" customHeight="1">
      <c r="B146" s="21"/>
      <c r="C146" s="21"/>
      <c r="D146" s="22"/>
      <c r="E146" s="22"/>
      <c r="F146" s="25"/>
      <c r="G146" s="58"/>
      <c r="H146" s="82"/>
      <c r="I146" s="81"/>
      <c r="J146" s="193"/>
      <c r="K146" s="193"/>
      <c r="L146" s="107"/>
      <c r="M146" s="23"/>
      <c r="R146" s="146"/>
      <c r="S146" s="146"/>
      <c r="T146" s="146"/>
      <c r="V146" s="140"/>
      <c r="W146" s="146"/>
      <c r="X146" s="146"/>
      <c r="Y146" s="146"/>
      <c r="AB146" s="146"/>
      <c r="AC146" s="146"/>
      <c r="AD146" s="146"/>
      <c r="AG146" s="147"/>
      <c r="AH146" s="147"/>
      <c r="AI146" s="147"/>
      <c r="AJ146" s="10"/>
    </row>
    <row r="147" spans="2:36" ht="24.75" customHeight="1">
      <c r="B147" s="21"/>
      <c r="C147" s="21"/>
      <c r="D147" s="22"/>
      <c r="E147" s="22"/>
      <c r="F147" s="22"/>
      <c r="G147" s="57"/>
      <c r="H147" s="83" t="s">
        <v>81</v>
      </c>
      <c r="I147" s="183">
        <f>SUM(I145)*1.21</f>
        <v>0</v>
      </c>
      <c r="J147" s="195"/>
      <c r="K147" s="195"/>
      <c r="M147" s="14"/>
      <c r="R147" s="146"/>
      <c r="S147" s="146"/>
      <c r="T147" s="146"/>
      <c r="V147" s="140"/>
      <c r="W147" s="146"/>
      <c r="X147" s="146"/>
      <c r="Y147" s="146"/>
      <c r="AB147" s="146"/>
      <c r="AC147" s="146"/>
      <c r="AD147" s="146"/>
      <c r="AG147" s="147"/>
      <c r="AH147" s="147"/>
      <c r="AI147" s="147"/>
      <c r="AJ147" s="10"/>
    </row>
    <row r="148" spans="2:36" ht="12" customHeight="1">
      <c r="B148" s="21"/>
      <c r="C148" s="21"/>
      <c r="E148" s="28" t="s">
        <v>36</v>
      </c>
      <c r="F148" s="28"/>
      <c r="G148" s="28"/>
      <c r="H148" s="59"/>
      <c r="I148" s="84"/>
      <c r="J148" s="84"/>
      <c r="K148" s="181"/>
      <c r="L148" s="123"/>
      <c r="M148" s="28"/>
      <c r="N148" s="152"/>
      <c r="O148" s="152"/>
      <c r="P148" s="152"/>
      <c r="Q148" s="152"/>
      <c r="R148" s="144"/>
      <c r="S148" s="144"/>
      <c r="T148" s="144"/>
      <c r="V148" s="140"/>
      <c r="W148" s="144"/>
      <c r="X148" s="144"/>
      <c r="Y148" s="144"/>
      <c r="AB148" s="144"/>
      <c r="AC148" s="144"/>
      <c r="AD148" s="144"/>
      <c r="AG148" s="143"/>
      <c r="AH148" s="143"/>
      <c r="AI148" s="143"/>
      <c r="AJ148" s="10"/>
    </row>
    <row r="149" spans="2:36" ht="12" customHeight="1">
      <c r="B149" s="21"/>
      <c r="C149" s="21"/>
      <c r="E149" s="212" t="s">
        <v>179</v>
      </c>
      <c r="F149" s="212"/>
      <c r="G149" s="28"/>
      <c r="H149" s="59"/>
      <c r="I149" s="84"/>
      <c r="J149" s="84"/>
      <c r="K149" s="181"/>
      <c r="L149" s="123"/>
      <c r="M149" s="28"/>
      <c r="N149" s="152"/>
      <c r="O149" s="152"/>
      <c r="P149" s="152"/>
      <c r="Q149" s="152"/>
      <c r="R149" s="144"/>
      <c r="S149" s="144"/>
      <c r="T149" s="144"/>
      <c r="V149" s="140"/>
      <c r="W149" s="144"/>
      <c r="X149" s="144"/>
      <c r="Y149" s="144"/>
      <c r="AB149" s="144"/>
      <c r="AC149" s="144"/>
      <c r="AD149" s="144"/>
      <c r="AG149" s="143"/>
      <c r="AH149" s="143"/>
      <c r="AI149" s="143"/>
      <c r="AJ149" s="10"/>
    </row>
    <row r="150" spans="2:36" ht="12" customHeight="1">
      <c r="B150" s="21"/>
      <c r="C150" s="21"/>
      <c r="E150" s="22"/>
      <c r="F150" s="22"/>
      <c r="G150" s="22"/>
      <c r="H150" s="22"/>
      <c r="I150" s="22"/>
      <c r="J150" s="22"/>
      <c r="K150" s="196"/>
      <c r="L150" s="124"/>
      <c r="M150" s="22"/>
      <c r="N150" s="150"/>
      <c r="O150" s="150"/>
      <c r="P150" s="150"/>
      <c r="Q150" s="150"/>
      <c r="R150" s="144"/>
      <c r="S150" s="144"/>
      <c r="T150" s="144"/>
      <c r="V150" s="140"/>
      <c r="W150" s="144"/>
      <c r="X150" s="144"/>
      <c r="Y150" s="144"/>
      <c r="AB150" s="144"/>
      <c r="AC150" s="144"/>
      <c r="AD150" s="144"/>
      <c r="AG150" s="143"/>
      <c r="AH150" s="143"/>
      <c r="AI150" s="143"/>
      <c r="AJ150" s="10"/>
    </row>
    <row r="151" spans="2:43" ht="12" customHeight="1">
      <c r="B151" s="21"/>
      <c r="C151" s="21"/>
      <c r="D151" s="339"/>
      <c r="E151" s="339"/>
      <c r="F151" s="339"/>
      <c r="G151" s="339"/>
      <c r="H151" s="339"/>
      <c r="I151" s="339"/>
      <c r="J151" s="196"/>
      <c r="K151" s="196"/>
      <c r="L151" s="124"/>
      <c r="M151" s="22"/>
      <c r="N151" s="150"/>
      <c r="O151" s="150"/>
      <c r="P151" s="150"/>
      <c r="Q151" s="150"/>
      <c r="R151" s="144"/>
      <c r="S151" s="144"/>
      <c r="T151" s="144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10"/>
      <c r="AK151" s="27"/>
      <c r="AL151" s="10"/>
      <c r="AM151" s="10"/>
      <c r="AN151" s="10"/>
      <c r="AO151" s="10"/>
      <c r="AP151" s="10"/>
      <c r="AQ151" s="10"/>
    </row>
    <row r="152" spans="2:36" ht="12" customHeight="1">
      <c r="B152" s="21"/>
      <c r="C152" s="21"/>
      <c r="D152" s="339"/>
      <c r="E152" s="339"/>
      <c r="F152" s="339"/>
      <c r="G152" s="339"/>
      <c r="H152" s="339"/>
      <c r="I152" s="339"/>
      <c r="J152" s="339"/>
      <c r="K152" s="339"/>
      <c r="L152" s="339"/>
      <c r="M152" s="22"/>
      <c r="N152" s="150"/>
      <c r="O152" s="150"/>
      <c r="P152" s="150"/>
      <c r="Q152" s="150"/>
      <c r="R152" s="144"/>
      <c r="S152" s="144"/>
      <c r="T152" s="144"/>
      <c r="V152" s="140"/>
      <c r="W152" s="144"/>
      <c r="X152" s="144"/>
      <c r="Y152" s="144"/>
      <c r="AB152" s="144"/>
      <c r="AC152" s="144"/>
      <c r="AD152" s="144"/>
      <c r="AG152" s="143"/>
      <c r="AH152" s="143"/>
      <c r="AI152" s="143"/>
      <c r="AJ152" s="10"/>
    </row>
    <row r="153" spans="2:36" ht="12" customHeight="1">
      <c r="B153" s="21"/>
      <c r="C153" s="21"/>
      <c r="D153" s="22"/>
      <c r="E153" s="22"/>
      <c r="F153" s="22"/>
      <c r="G153" s="57"/>
      <c r="H153" s="81"/>
      <c r="I153" s="81"/>
      <c r="J153" s="193"/>
      <c r="K153" s="193"/>
      <c r="L153" s="107"/>
      <c r="M153" s="23"/>
      <c r="R153" s="144"/>
      <c r="S153" s="144"/>
      <c r="T153" s="144"/>
      <c r="V153" s="140"/>
      <c r="W153" s="144"/>
      <c r="X153" s="144"/>
      <c r="Y153" s="144"/>
      <c r="AB153" s="144"/>
      <c r="AC153" s="144"/>
      <c r="AD153" s="144"/>
      <c r="AG153" s="143"/>
      <c r="AH153" s="143"/>
      <c r="AI153" s="143"/>
      <c r="AJ153" s="10"/>
    </row>
    <row r="154" spans="2:36" ht="12" customHeight="1">
      <c r="B154" s="21"/>
      <c r="C154" s="21"/>
      <c r="D154" s="22"/>
      <c r="E154" s="22"/>
      <c r="F154" s="22"/>
      <c r="G154" s="57"/>
      <c r="H154" s="81"/>
      <c r="I154" s="81"/>
      <c r="J154" s="193"/>
      <c r="K154" s="193"/>
      <c r="L154" s="107"/>
      <c r="M154" s="23"/>
      <c r="R154" s="144"/>
      <c r="S154" s="144"/>
      <c r="T154" s="144"/>
      <c r="V154" s="140"/>
      <c r="W154" s="144"/>
      <c r="X154" s="144"/>
      <c r="Y154" s="144"/>
      <c r="AB154" s="144"/>
      <c r="AC154" s="144"/>
      <c r="AD154" s="144"/>
      <c r="AG154" s="143"/>
      <c r="AH154" s="143"/>
      <c r="AI154" s="143"/>
      <c r="AJ154" s="10"/>
    </row>
    <row r="155" spans="2:36" ht="12" customHeight="1">
      <c r="B155" s="21"/>
      <c r="C155" s="21"/>
      <c r="D155" s="22"/>
      <c r="E155" s="22"/>
      <c r="F155" s="22"/>
      <c r="G155" s="57"/>
      <c r="H155" s="81"/>
      <c r="I155" s="81"/>
      <c r="J155" s="193"/>
      <c r="K155" s="193"/>
      <c r="L155" s="107"/>
      <c r="M155" s="23"/>
      <c r="R155" s="144"/>
      <c r="S155" s="144"/>
      <c r="T155" s="144"/>
      <c r="V155" s="140"/>
      <c r="W155" s="144"/>
      <c r="X155" s="144"/>
      <c r="Y155" s="144"/>
      <c r="AB155" s="144"/>
      <c r="AC155" s="144"/>
      <c r="AD155" s="144"/>
      <c r="AG155" s="143"/>
      <c r="AH155" s="143"/>
      <c r="AI155" s="143"/>
      <c r="AJ155" s="10"/>
    </row>
    <row r="156" spans="2:36" ht="12" customHeight="1">
      <c r="B156" s="21"/>
      <c r="C156" s="21"/>
      <c r="D156" s="22"/>
      <c r="E156" s="22"/>
      <c r="F156" s="22"/>
      <c r="G156" s="57"/>
      <c r="H156" s="81"/>
      <c r="I156" s="81"/>
      <c r="J156" s="193"/>
      <c r="K156" s="193"/>
      <c r="L156" s="107"/>
      <c r="M156" s="23"/>
      <c r="R156" s="144"/>
      <c r="S156" s="144"/>
      <c r="T156" s="144"/>
      <c r="V156" s="140"/>
      <c r="W156" s="144"/>
      <c r="X156" s="144"/>
      <c r="Y156" s="144"/>
      <c r="AB156" s="144"/>
      <c r="AC156" s="144"/>
      <c r="AD156" s="144"/>
      <c r="AG156" s="143"/>
      <c r="AH156" s="143"/>
      <c r="AI156" s="143"/>
      <c r="AJ156" s="10"/>
    </row>
    <row r="157" spans="2:36" ht="12" customHeight="1" outlineLevel="1">
      <c r="B157" s="21"/>
      <c r="C157" s="21"/>
      <c r="D157" s="22"/>
      <c r="E157" s="24"/>
      <c r="F157" s="22"/>
      <c r="G157" s="57"/>
      <c r="H157" s="81"/>
      <c r="I157" s="81"/>
      <c r="J157" s="193"/>
      <c r="K157" s="193"/>
      <c r="L157" s="107"/>
      <c r="M157" s="23"/>
      <c r="R157" s="144"/>
      <c r="S157" s="144"/>
      <c r="T157" s="144"/>
      <c r="V157" s="140"/>
      <c r="W157" s="144"/>
      <c r="X157" s="144"/>
      <c r="Y157" s="144"/>
      <c r="AB157" s="144"/>
      <c r="AC157" s="144"/>
      <c r="AD157" s="144"/>
      <c r="AG157" s="143"/>
      <c r="AH157" s="143"/>
      <c r="AI157" s="143"/>
      <c r="AJ157" s="10"/>
    </row>
    <row r="158" spans="2:36" ht="12" customHeight="1" outlineLevel="1">
      <c r="B158" s="21"/>
      <c r="C158" s="21"/>
      <c r="D158" s="22"/>
      <c r="E158" s="32"/>
      <c r="F158" s="22"/>
      <c r="G158" s="57"/>
      <c r="H158" s="81"/>
      <c r="I158" s="81"/>
      <c r="J158" s="193"/>
      <c r="K158" s="193"/>
      <c r="L158" s="107"/>
      <c r="M158" s="23"/>
      <c r="R158" s="144"/>
      <c r="S158" s="144"/>
      <c r="T158" s="144"/>
      <c r="V158" s="140"/>
      <c r="W158" s="144"/>
      <c r="X158" s="144"/>
      <c r="Y158" s="144"/>
      <c r="AB158" s="144"/>
      <c r="AC158" s="144"/>
      <c r="AD158" s="144"/>
      <c r="AG158" s="143"/>
      <c r="AH158" s="143"/>
      <c r="AI158" s="143"/>
      <c r="AJ158" s="10"/>
    </row>
    <row r="159" spans="2:36" ht="12" customHeight="1">
      <c r="B159" s="21"/>
      <c r="C159" s="21"/>
      <c r="D159" s="22"/>
      <c r="E159" s="34"/>
      <c r="F159" s="22"/>
      <c r="G159" s="57"/>
      <c r="H159" s="81"/>
      <c r="I159" s="81"/>
      <c r="J159" s="193"/>
      <c r="K159" s="193"/>
      <c r="L159" s="107"/>
      <c r="M159" s="23"/>
      <c r="R159" s="144"/>
      <c r="S159" s="144"/>
      <c r="T159" s="144"/>
      <c r="V159" s="140"/>
      <c r="W159" s="144"/>
      <c r="X159" s="144"/>
      <c r="Y159" s="144"/>
      <c r="AB159" s="144"/>
      <c r="AC159" s="144"/>
      <c r="AD159" s="144"/>
      <c r="AG159" s="143"/>
      <c r="AH159" s="143"/>
      <c r="AI159" s="143"/>
      <c r="AJ159" s="10"/>
    </row>
    <row r="160" spans="2:36" ht="12" customHeight="1">
      <c r="B160" s="21"/>
      <c r="C160" s="21"/>
      <c r="D160" s="22"/>
      <c r="E160" s="22"/>
      <c r="F160" s="22"/>
      <c r="G160" s="57"/>
      <c r="H160" s="81"/>
      <c r="I160" s="81"/>
      <c r="J160" s="193"/>
      <c r="K160" s="193"/>
      <c r="L160" s="107"/>
      <c r="M160" s="23"/>
      <c r="R160" s="144"/>
      <c r="S160" s="144"/>
      <c r="T160" s="144"/>
      <c r="V160" s="140"/>
      <c r="W160" s="144"/>
      <c r="X160" s="144"/>
      <c r="Y160" s="144"/>
      <c r="AB160" s="144"/>
      <c r="AC160" s="144"/>
      <c r="AD160" s="144"/>
      <c r="AG160" s="143"/>
      <c r="AH160" s="143"/>
      <c r="AI160" s="143"/>
      <c r="AJ160" s="10"/>
    </row>
    <row r="161" spans="2:36" ht="12" customHeight="1">
      <c r="B161" s="21"/>
      <c r="C161" s="21"/>
      <c r="D161" s="22"/>
      <c r="E161" s="22"/>
      <c r="F161" s="22"/>
      <c r="G161" s="57"/>
      <c r="H161" s="81"/>
      <c r="I161" s="81"/>
      <c r="J161" s="193"/>
      <c r="K161" s="193"/>
      <c r="L161" s="107"/>
      <c r="M161" s="23"/>
      <c r="R161" s="144"/>
      <c r="S161" s="144"/>
      <c r="T161" s="144"/>
      <c r="V161" s="140"/>
      <c r="W161" s="144"/>
      <c r="X161" s="144"/>
      <c r="Y161" s="144"/>
      <c r="AB161" s="144"/>
      <c r="AC161" s="144"/>
      <c r="AD161" s="144"/>
      <c r="AG161" s="143"/>
      <c r="AH161" s="143"/>
      <c r="AI161" s="143"/>
      <c r="AJ161" s="10"/>
    </row>
    <row r="162" spans="2:36" ht="12" customHeight="1">
      <c r="B162" s="21"/>
      <c r="C162" s="21"/>
      <c r="D162" s="22"/>
      <c r="E162" s="33"/>
      <c r="F162" s="22"/>
      <c r="G162" s="57"/>
      <c r="H162" s="81"/>
      <c r="I162" s="81"/>
      <c r="J162" s="193"/>
      <c r="K162" s="193"/>
      <c r="L162" s="107"/>
      <c r="M162" s="23"/>
      <c r="R162" s="144"/>
      <c r="S162" s="144"/>
      <c r="T162" s="144"/>
      <c r="V162" s="140"/>
      <c r="W162" s="144"/>
      <c r="X162" s="144"/>
      <c r="Y162" s="144"/>
      <c r="AB162" s="144"/>
      <c r="AC162" s="144"/>
      <c r="AD162" s="144"/>
      <c r="AG162" s="143"/>
      <c r="AH162" s="143"/>
      <c r="AI162" s="143"/>
      <c r="AJ162" s="10"/>
    </row>
    <row r="163" spans="2:36" ht="12" customHeight="1">
      <c r="B163" s="21"/>
      <c r="C163" s="21"/>
      <c r="D163" s="22"/>
      <c r="E163" s="22"/>
      <c r="F163" s="22"/>
      <c r="G163" s="57"/>
      <c r="H163" s="81"/>
      <c r="I163" s="81"/>
      <c r="J163" s="193"/>
      <c r="K163" s="193"/>
      <c r="L163" s="107"/>
      <c r="M163" s="23"/>
      <c r="R163" s="144"/>
      <c r="S163" s="144"/>
      <c r="T163" s="144"/>
      <c r="V163" s="140"/>
      <c r="W163" s="144"/>
      <c r="X163" s="144"/>
      <c r="Y163" s="144"/>
      <c r="AB163" s="144"/>
      <c r="AC163" s="144"/>
      <c r="AD163" s="144"/>
      <c r="AG163" s="143"/>
      <c r="AH163" s="143"/>
      <c r="AI163" s="143"/>
      <c r="AJ163" s="10"/>
    </row>
    <row r="164" spans="2:36" ht="12" customHeight="1">
      <c r="B164" s="21"/>
      <c r="C164" s="21"/>
      <c r="D164" s="22"/>
      <c r="E164" s="22"/>
      <c r="F164" s="22"/>
      <c r="G164" s="57"/>
      <c r="H164" s="81"/>
      <c r="I164" s="81"/>
      <c r="J164" s="193"/>
      <c r="K164" s="193"/>
      <c r="L164" s="107"/>
      <c r="M164" s="23"/>
      <c r="R164" s="144"/>
      <c r="S164" s="144"/>
      <c r="T164" s="144"/>
      <c r="V164" s="140"/>
      <c r="W164" s="144"/>
      <c r="X164" s="144"/>
      <c r="Y164" s="144"/>
      <c r="AB164" s="144"/>
      <c r="AC164" s="144"/>
      <c r="AD164" s="144"/>
      <c r="AG164" s="143"/>
      <c r="AH164" s="143"/>
      <c r="AI164" s="143"/>
      <c r="AJ164" s="10"/>
    </row>
    <row r="165" spans="2:36" ht="12" customHeight="1">
      <c r="B165" s="21"/>
      <c r="C165" s="21"/>
      <c r="D165" s="22"/>
      <c r="E165" s="22"/>
      <c r="F165" s="22"/>
      <c r="G165" s="57"/>
      <c r="H165" s="81"/>
      <c r="I165" s="81"/>
      <c r="J165" s="193"/>
      <c r="K165" s="193"/>
      <c r="L165" s="107"/>
      <c r="M165" s="23"/>
      <c r="R165" s="144"/>
      <c r="S165" s="144"/>
      <c r="T165" s="144"/>
      <c r="W165" s="144"/>
      <c r="X165" s="144"/>
      <c r="Y165" s="144"/>
      <c r="AB165" s="144"/>
      <c r="AC165" s="144"/>
      <c r="AD165" s="144"/>
      <c r="AG165" s="143"/>
      <c r="AH165" s="143"/>
      <c r="AI165" s="143"/>
      <c r="AJ165" s="10"/>
    </row>
    <row r="166" spans="2:36" ht="12" customHeight="1">
      <c r="B166" s="21"/>
      <c r="C166" s="21"/>
      <c r="D166" s="22"/>
      <c r="E166" s="22"/>
      <c r="F166" s="22"/>
      <c r="G166" s="57"/>
      <c r="H166" s="81"/>
      <c r="I166" s="81"/>
      <c r="J166" s="193"/>
      <c r="K166" s="193"/>
      <c r="L166" s="107"/>
      <c r="M166" s="23"/>
      <c r="R166" s="144"/>
      <c r="S166" s="144"/>
      <c r="T166" s="144"/>
      <c r="W166" s="144"/>
      <c r="X166" s="144"/>
      <c r="Y166" s="144"/>
      <c r="AB166" s="144"/>
      <c r="AC166" s="144"/>
      <c r="AD166" s="144"/>
      <c r="AG166" s="143"/>
      <c r="AH166" s="143"/>
      <c r="AI166" s="143"/>
      <c r="AJ166" s="10"/>
    </row>
    <row r="167" spans="2:36" ht="12" customHeight="1">
      <c r="B167" s="21"/>
      <c r="C167" s="21"/>
      <c r="D167" s="22"/>
      <c r="E167" s="22"/>
      <c r="F167" s="22"/>
      <c r="G167" s="57"/>
      <c r="H167" s="81"/>
      <c r="I167" s="81"/>
      <c r="J167" s="193"/>
      <c r="K167" s="193"/>
      <c r="L167" s="107"/>
      <c r="M167" s="23"/>
      <c r="R167" s="144"/>
      <c r="S167" s="144"/>
      <c r="T167" s="144"/>
      <c r="W167" s="144"/>
      <c r="X167" s="144"/>
      <c r="Y167" s="144"/>
      <c r="AB167" s="144"/>
      <c r="AC167" s="144"/>
      <c r="AD167" s="144"/>
      <c r="AG167" s="143"/>
      <c r="AH167" s="143"/>
      <c r="AI167" s="143"/>
      <c r="AJ167" s="10"/>
    </row>
    <row r="168" spans="2:36" ht="12" customHeight="1">
      <c r="B168" s="21"/>
      <c r="C168" s="21"/>
      <c r="D168" s="22"/>
      <c r="E168" s="22"/>
      <c r="F168" s="22"/>
      <c r="G168" s="57"/>
      <c r="H168" s="81"/>
      <c r="I168" s="81"/>
      <c r="J168" s="193"/>
      <c r="K168" s="193"/>
      <c r="L168" s="107"/>
      <c r="M168" s="23"/>
      <c r="R168" s="144"/>
      <c r="S168" s="144"/>
      <c r="T168" s="144"/>
      <c r="W168" s="144"/>
      <c r="X168" s="144"/>
      <c r="Y168" s="144"/>
      <c r="AB168" s="144"/>
      <c r="AC168" s="144"/>
      <c r="AD168" s="144"/>
      <c r="AG168" s="143"/>
      <c r="AH168" s="143"/>
      <c r="AI168" s="143"/>
      <c r="AJ168" s="10"/>
    </row>
    <row r="169" spans="2:36" ht="12" customHeight="1">
      <c r="B169" s="21"/>
      <c r="C169" s="21"/>
      <c r="D169" s="22"/>
      <c r="E169" s="22"/>
      <c r="F169" s="22"/>
      <c r="G169" s="57"/>
      <c r="H169" s="81"/>
      <c r="I169" s="81"/>
      <c r="J169" s="193"/>
      <c r="K169" s="193"/>
      <c r="L169" s="107"/>
      <c r="M169" s="23"/>
      <c r="R169" s="144"/>
      <c r="S169" s="144"/>
      <c r="T169" s="144"/>
      <c r="W169" s="144"/>
      <c r="X169" s="144"/>
      <c r="Y169" s="144"/>
      <c r="AB169" s="144"/>
      <c r="AC169" s="144"/>
      <c r="AD169" s="144"/>
      <c r="AG169" s="143"/>
      <c r="AH169" s="143"/>
      <c r="AI169" s="143"/>
      <c r="AJ169" s="10"/>
    </row>
    <row r="170" spans="2:36" ht="12" customHeight="1">
      <c r="B170" s="21"/>
      <c r="C170" s="21"/>
      <c r="D170" s="22"/>
      <c r="E170" s="22"/>
      <c r="F170" s="22"/>
      <c r="G170" s="57"/>
      <c r="H170" s="81"/>
      <c r="I170" s="81"/>
      <c r="J170" s="193"/>
      <c r="K170" s="193"/>
      <c r="L170" s="107"/>
      <c r="M170" s="23"/>
      <c r="R170" s="144"/>
      <c r="S170" s="144"/>
      <c r="T170" s="144"/>
      <c r="W170" s="144"/>
      <c r="X170" s="144"/>
      <c r="Y170" s="144"/>
      <c r="AB170" s="144"/>
      <c r="AC170" s="144"/>
      <c r="AD170" s="144"/>
      <c r="AG170" s="143"/>
      <c r="AH170" s="143"/>
      <c r="AI170" s="143"/>
      <c r="AJ170" s="10"/>
    </row>
    <row r="171" spans="2:36" ht="12" customHeight="1">
      <c r="B171" s="21"/>
      <c r="C171" s="21"/>
      <c r="D171" s="22"/>
      <c r="E171" s="22"/>
      <c r="F171" s="22"/>
      <c r="G171" s="57"/>
      <c r="H171" s="81"/>
      <c r="I171" s="81"/>
      <c r="J171" s="193"/>
      <c r="K171" s="193"/>
      <c r="L171" s="107"/>
      <c r="M171" s="23"/>
      <c r="R171" s="144"/>
      <c r="S171" s="144"/>
      <c r="T171" s="144"/>
      <c r="W171" s="144"/>
      <c r="X171" s="144"/>
      <c r="Y171" s="144"/>
      <c r="AB171" s="144"/>
      <c r="AC171" s="144"/>
      <c r="AD171" s="144"/>
      <c r="AG171" s="143"/>
      <c r="AH171" s="143"/>
      <c r="AI171" s="143"/>
      <c r="AJ171" s="10"/>
    </row>
    <row r="172" spans="2:36" ht="12" customHeight="1">
      <c r="B172" s="21"/>
      <c r="C172" s="21"/>
      <c r="D172" s="22"/>
      <c r="E172" s="22"/>
      <c r="F172" s="22"/>
      <c r="G172" s="57"/>
      <c r="H172" s="81"/>
      <c r="I172" s="81"/>
      <c r="J172" s="193"/>
      <c r="K172" s="193"/>
      <c r="L172" s="107"/>
      <c r="M172" s="23"/>
      <c r="R172" s="144"/>
      <c r="S172" s="144"/>
      <c r="T172" s="144"/>
      <c r="W172" s="144"/>
      <c r="X172" s="144"/>
      <c r="Y172" s="144"/>
      <c r="AB172" s="144"/>
      <c r="AC172" s="144"/>
      <c r="AD172" s="144"/>
      <c r="AG172" s="143"/>
      <c r="AH172" s="143"/>
      <c r="AI172" s="143"/>
      <c r="AJ172" s="10"/>
    </row>
    <row r="173" spans="2:36" ht="12" customHeight="1">
      <c r="B173" s="21"/>
      <c r="C173" s="21"/>
      <c r="D173" s="22"/>
      <c r="E173" s="22"/>
      <c r="F173" s="22"/>
      <c r="G173" s="57"/>
      <c r="H173" s="81"/>
      <c r="I173" s="81"/>
      <c r="J173" s="193"/>
      <c r="K173" s="193"/>
      <c r="L173" s="107"/>
      <c r="M173" s="23"/>
      <c r="R173" s="144"/>
      <c r="S173" s="144"/>
      <c r="T173" s="144"/>
      <c r="W173" s="144"/>
      <c r="X173" s="144"/>
      <c r="Y173" s="144"/>
      <c r="AB173" s="144"/>
      <c r="AC173" s="144"/>
      <c r="AD173" s="144"/>
      <c r="AG173" s="143"/>
      <c r="AH173" s="143"/>
      <c r="AI173" s="143"/>
      <c r="AJ173" s="10"/>
    </row>
    <row r="174" spans="2:36" ht="12" customHeight="1">
      <c r="B174" s="21"/>
      <c r="C174" s="21"/>
      <c r="D174" s="22"/>
      <c r="E174" s="22"/>
      <c r="F174" s="22"/>
      <c r="G174" s="57"/>
      <c r="H174" s="81"/>
      <c r="I174" s="81"/>
      <c r="J174" s="193"/>
      <c r="K174" s="193"/>
      <c r="L174" s="107"/>
      <c r="M174" s="23"/>
      <c r="R174" s="144"/>
      <c r="S174" s="144"/>
      <c r="T174" s="144"/>
      <c r="W174" s="144"/>
      <c r="X174" s="144"/>
      <c r="Y174" s="144"/>
      <c r="AB174" s="144"/>
      <c r="AC174" s="144"/>
      <c r="AD174" s="144"/>
      <c r="AG174" s="143"/>
      <c r="AH174" s="143"/>
      <c r="AI174" s="143"/>
      <c r="AJ174" s="10"/>
    </row>
    <row r="175" spans="2:36" ht="12" customHeight="1">
      <c r="B175" s="21"/>
      <c r="C175" s="21"/>
      <c r="D175" s="22"/>
      <c r="E175" s="22"/>
      <c r="F175" s="22"/>
      <c r="G175" s="57"/>
      <c r="H175" s="81"/>
      <c r="I175" s="81"/>
      <c r="J175" s="193"/>
      <c r="K175" s="193"/>
      <c r="L175" s="107"/>
      <c r="M175" s="23"/>
      <c r="R175" s="144"/>
      <c r="S175" s="144"/>
      <c r="T175" s="144"/>
      <c r="W175" s="144"/>
      <c r="X175" s="144"/>
      <c r="Y175" s="144"/>
      <c r="AB175" s="144"/>
      <c r="AC175" s="144"/>
      <c r="AD175" s="144"/>
      <c r="AG175" s="143"/>
      <c r="AH175" s="143"/>
      <c r="AI175" s="143"/>
      <c r="AJ175" s="10"/>
    </row>
    <row r="176" spans="2:36" ht="12" customHeight="1">
      <c r="B176" s="21"/>
      <c r="C176" s="21"/>
      <c r="D176" s="22"/>
      <c r="E176" s="22"/>
      <c r="F176" s="22"/>
      <c r="G176" s="57"/>
      <c r="H176" s="81"/>
      <c r="I176" s="81"/>
      <c r="J176" s="193"/>
      <c r="K176" s="193"/>
      <c r="L176" s="107"/>
      <c r="M176" s="23"/>
      <c r="R176" s="144"/>
      <c r="S176" s="144"/>
      <c r="T176" s="144"/>
      <c r="W176" s="144"/>
      <c r="X176" s="144"/>
      <c r="Y176" s="144"/>
      <c r="AB176" s="144"/>
      <c r="AC176" s="144"/>
      <c r="AD176" s="144"/>
      <c r="AG176" s="143"/>
      <c r="AH176" s="143"/>
      <c r="AI176" s="143"/>
      <c r="AJ176" s="10"/>
    </row>
    <row r="177" spans="2:36" ht="12" customHeight="1">
      <c r="B177" s="21"/>
      <c r="C177" s="21"/>
      <c r="D177" s="22"/>
      <c r="E177" s="22"/>
      <c r="F177" s="22"/>
      <c r="G177" s="57"/>
      <c r="H177" s="81"/>
      <c r="I177" s="81"/>
      <c r="J177" s="193"/>
      <c r="K177" s="193"/>
      <c r="L177" s="107"/>
      <c r="M177" s="23"/>
      <c r="R177" s="144"/>
      <c r="S177" s="144"/>
      <c r="T177" s="144"/>
      <c r="W177" s="144"/>
      <c r="X177" s="144"/>
      <c r="Y177" s="144"/>
      <c r="AB177" s="144"/>
      <c r="AC177" s="144"/>
      <c r="AD177" s="144"/>
      <c r="AG177" s="143"/>
      <c r="AH177" s="143"/>
      <c r="AI177" s="143"/>
      <c r="AJ177" s="10"/>
    </row>
    <row r="178" spans="2:36" ht="12" customHeight="1">
      <c r="B178" s="21"/>
      <c r="C178" s="21"/>
      <c r="D178" s="22"/>
      <c r="E178" s="22"/>
      <c r="F178" s="22"/>
      <c r="G178" s="57"/>
      <c r="H178" s="81"/>
      <c r="I178" s="81"/>
      <c r="J178" s="193"/>
      <c r="K178" s="193"/>
      <c r="L178" s="107"/>
      <c r="M178" s="23"/>
      <c r="R178" s="144"/>
      <c r="S178" s="144"/>
      <c r="T178" s="144"/>
      <c r="W178" s="144"/>
      <c r="X178" s="144"/>
      <c r="Y178" s="144"/>
      <c r="AB178" s="144"/>
      <c r="AC178" s="144"/>
      <c r="AD178" s="144"/>
      <c r="AG178" s="143"/>
      <c r="AH178" s="143"/>
      <c r="AI178" s="143"/>
      <c r="AJ178" s="10"/>
    </row>
    <row r="179" spans="2:36" ht="12" customHeight="1">
      <c r="B179" s="21"/>
      <c r="C179" s="21"/>
      <c r="D179" s="22"/>
      <c r="E179" s="22"/>
      <c r="F179" s="22"/>
      <c r="G179" s="57"/>
      <c r="H179" s="81"/>
      <c r="I179" s="81"/>
      <c r="J179" s="193"/>
      <c r="K179" s="193"/>
      <c r="L179" s="107"/>
      <c r="M179" s="23"/>
      <c r="R179" s="144"/>
      <c r="S179" s="144"/>
      <c r="T179" s="144"/>
      <c r="W179" s="144"/>
      <c r="X179" s="144"/>
      <c r="Y179" s="144"/>
      <c r="AB179" s="144"/>
      <c r="AC179" s="144"/>
      <c r="AD179" s="144"/>
      <c r="AG179" s="143"/>
      <c r="AH179" s="143"/>
      <c r="AI179" s="143"/>
      <c r="AJ179" s="10"/>
    </row>
    <row r="180" spans="2:36" ht="12" customHeight="1">
      <c r="B180" s="21"/>
      <c r="C180" s="21"/>
      <c r="D180" s="22"/>
      <c r="E180" s="22"/>
      <c r="F180" s="22"/>
      <c r="G180" s="57"/>
      <c r="H180" s="81"/>
      <c r="I180" s="81"/>
      <c r="J180" s="193"/>
      <c r="K180" s="193"/>
      <c r="L180" s="107"/>
      <c r="M180" s="23"/>
      <c r="R180" s="144"/>
      <c r="S180" s="144"/>
      <c r="T180" s="144"/>
      <c r="W180" s="144"/>
      <c r="X180" s="144"/>
      <c r="Y180" s="144"/>
      <c r="AB180" s="144"/>
      <c r="AC180" s="144"/>
      <c r="AD180" s="144"/>
      <c r="AG180" s="143"/>
      <c r="AH180" s="143"/>
      <c r="AI180" s="143"/>
      <c r="AJ180" s="10"/>
    </row>
    <row r="181" spans="2:36" ht="12" customHeight="1">
      <c r="B181" s="21"/>
      <c r="C181" s="21"/>
      <c r="D181" s="22"/>
      <c r="E181" s="22"/>
      <c r="F181" s="22"/>
      <c r="G181" s="57"/>
      <c r="H181" s="81"/>
      <c r="I181" s="81"/>
      <c r="J181" s="193"/>
      <c r="K181" s="193"/>
      <c r="L181" s="107"/>
      <c r="M181" s="23"/>
      <c r="R181" s="144"/>
      <c r="S181" s="144"/>
      <c r="T181" s="144"/>
      <c r="W181" s="144"/>
      <c r="X181" s="144"/>
      <c r="Y181" s="144"/>
      <c r="AB181" s="144"/>
      <c r="AC181" s="144"/>
      <c r="AD181" s="144"/>
      <c r="AG181" s="143"/>
      <c r="AH181" s="143"/>
      <c r="AI181" s="143"/>
      <c r="AJ181" s="10"/>
    </row>
    <row r="182" spans="2:36" ht="12" customHeight="1">
      <c r="B182" s="21"/>
      <c r="C182" s="21"/>
      <c r="D182" s="22"/>
      <c r="E182" s="22"/>
      <c r="F182" s="22"/>
      <c r="G182" s="57"/>
      <c r="H182" s="81"/>
      <c r="I182" s="81"/>
      <c r="J182" s="193"/>
      <c r="K182" s="193"/>
      <c r="L182" s="107"/>
      <c r="M182" s="23"/>
      <c r="R182" s="144"/>
      <c r="S182" s="144"/>
      <c r="T182" s="144"/>
      <c r="W182" s="144"/>
      <c r="X182" s="144"/>
      <c r="Y182" s="144"/>
      <c r="AB182" s="144"/>
      <c r="AC182" s="144"/>
      <c r="AD182" s="144"/>
      <c r="AG182" s="143"/>
      <c r="AH182" s="143"/>
      <c r="AI182" s="143"/>
      <c r="AJ182" s="10"/>
    </row>
    <row r="183" spans="2:36" ht="12" customHeight="1">
      <c r="B183" s="21"/>
      <c r="C183" s="21"/>
      <c r="D183" s="22"/>
      <c r="E183" s="22"/>
      <c r="F183" s="22"/>
      <c r="G183" s="57"/>
      <c r="H183" s="81"/>
      <c r="I183" s="81"/>
      <c r="J183" s="193"/>
      <c r="K183" s="193"/>
      <c r="L183" s="107"/>
      <c r="M183" s="23"/>
      <c r="R183" s="144"/>
      <c r="S183" s="144"/>
      <c r="T183" s="144"/>
      <c r="W183" s="144"/>
      <c r="X183" s="144"/>
      <c r="Y183" s="144"/>
      <c r="AB183" s="144"/>
      <c r="AC183" s="144"/>
      <c r="AD183" s="144"/>
      <c r="AG183" s="143"/>
      <c r="AH183" s="143"/>
      <c r="AI183" s="143"/>
      <c r="AJ183" s="10"/>
    </row>
    <row r="184" spans="2:36" ht="12" customHeight="1">
      <c r="B184" s="21"/>
      <c r="C184" s="21"/>
      <c r="D184" s="22"/>
      <c r="E184" s="22"/>
      <c r="F184" s="22"/>
      <c r="G184" s="57"/>
      <c r="H184" s="81"/>
      <c r="I184" s="81"/>
      <c r="J184" s="193"/>
      <c r="K184" s="193"/>
      <c r="L184" s="107"/>
      <c r="M184" s="23"/>
      <c r="R184" s="144"/>
      <c r="S184" s="144"/>
      <c r="T184" s="144"/>
      <c r="W184" s="144"/>
      <c r="X184" s="144"/>
      <c r="Y184" s="144"/>
      <c r="AB184" s="144"/>
      <c r="AC184" s="144"/>
      <c r="AD184" s="144"/>
      <c r="AG184" s="143"/>
      <c r="AH184" s="143"/>
      <c r="AI184" s="143"/>
      <c r="AJ184" s="10"/>
    </row>
    <row r="185" spans="2:36" ht="12" customHeight="1">
      <c r="B185" s="21"/>
      <c r="C185" s="21"/>
      <c r="D185" s="22"/>
      <c r="E185" s="22"/>
      <c r="F185" s="22"/>
      <c r="G185" s="57"/>
      <c r="H185" s="81"/>
      <c r="I185" s="81"/>
      <c r="J185" s="193"/>
      <c r="K185" s="193"/>
      <c r="L185" s="107"/>
      <c r="M185" s="23"/>
      <c r="R185" s="144"/>
      <c r="S185" s="144"/>
      <c r="T185" s="144"/>
      <c r="W185" s="144"/>
      <c r="X185" s="144"/>
      <c r="Y185" s="144"/>
      <c r="AB185" s="144"/>
      <c r="AC185" s="144"/>
      <c r="AD185" s="144"/>
      <c r="AG185" s="143"/>
      <c r="AH185" s="143"/>
      <c r="AI185" s="143"/>
      <c r="AJ185" s="10"/>
    </row>
    <row r="186" spans="2:36" ht="12" customHeight="1">
      <c r="B186" s="21"/>
      <c r="C186" s="21"/>
      <c r="D186" s="22"/>
      <c r="E186" s="22"/>
      <c r="F186" s="22"/>
      <c r="G186" s="57"/>
      <c r="H186" s="81"/>
      <c r="I186" s="81"/>
      <c r="J186" s="193"/>
      <c r="K186" s="193"/>
      <c r="L186" s="107"/>
      <c r="M186" s="23"/>
      <c r="R186" s="144"/>
      <c r="S186" s="144"/>
      <c r="T186" s="144"/>
      <c r="W186" s="144"/>
      <c r="X186" s="144"/>
      <c r="Y186" s="144"/>
      <c r="AB186" s="144"/>
      <c r="AC186" s="144"/>
      <c r="AD186" s="144"/>
      <c r="AG186" s="143"/>
      <c r="AH186" s="143"/>
      <c r="AI186" s="143"/>
      <c r="AJ186" s="10"/>
    </row>
    <row r="187" spans="2:36" ht="12" customHeight="1">
      <c r="B187" s="21"/>
      <c r="C187" s="21"/>
      <c r="D187" s="22"/>
      <c r="E187" s="22"/>
      <c r="F187" s="22"/>
      <c r="G187" s="57"/>
      <c r="H187" s="81"/>
      <c r="I187" s="81"/>
      <c r="J187" s="193"/>
      <c r="K187" s="193"/>
      <c r="L187" s="107"/>
      <c r="M187" s="23"/>
      <c r="R187" s="144"/>
      <c r="S187" s="144"/>
      <c r="T187" s="144"/>
      <c r="W187" s="144"/>
      <c r="X187" s="144"/>
      <c r="Y187" s="144"/>
      <c r="AB187" s="144"/>
      <c r="AC187" s="144"/>
      <c r="AD187" s="144"/>
      <c r="AG187" s="143"/>
      <c r="AH187" s="143"/>
      <c r="AI187" s="143"/>
      <c r="AJ187" s="10"/>
    </row>
    <row r="188" spans="2:36" ht="12" customHeight="1">
      <c r="B188" s="21"/>
      <c r="C188" s="21"/>
      <c r="D188" s="22"/>
      <c r="E188" s="22"/>
      <c r="F188" s="22"/>
      <c r="G188" s="57"/>
      <c r="H188" s="81"/>
      <c r="I188" s="81"/>
      <c r="J188" s="193"/>
      <c r="K188" s="193"/>
      <c r="L188" s="107"/>
      <c r="M188" s="23"/>
      <c r="R188" s="144"/>
      <c r="S188" s="144"/>
      <c r="T188" s="144"/>
      <c r="W188" s="144"/>
      <c r="X188" s="144"/>
      <c r="Y188" s="144"/>
      <c r="AB188" s="144"/>
      <c r="AC188" s="144"/>
      <c r="AD188" s="144"/>
      <c r="AG188" s="143"/>
      <c r="AH188" s="143"/>
      <c r="AI188" s="143"/>
      <c r="AJ188" s="10"/>
    </row>
    <row r="189" spans="2:36" ht="12" customHeight="1">
      <c r="B189" s="21"/>
      <c r="C189" s="21"/>
      <c r="D189" s="22"/>
      <c r="E189" s="22"/>
      <c r="F189" s="22"/>
      <c r="G189" s="57"/>
      <c r="H189" s="81"/>
      <c r="I189" s="81"/>
      <c r="J189" s="193"/>
      <c r="K189" s="193"/>
      <c r="L189" s="107"/>
      <c r="M189" s="23"/>
      <c r="R189" s="144"/>
      <c r="S189" s="144"/>
      <c r="T189" s="144"/>
      <c r="W189" s="144"/>
      <c r="X189" s="144"/>
      <c r="Y189" s="144"/>
      <c r="AB189" s="144"/>
      <c r="AC189" s="144"/>
      <c r="AD189" s="144"/>
      <c r="AG189" s="143"/>
      <c r="AH189" s="143"/>
      <c r="AI189" s="143"/>
      <c r="AJ189" s="10"/>
    </row>
    <row r="190" spans="2:36" ht="12" customHeight="1">
      <c r="B190" s="21"/>
      <c r="C190" s="21"/>
      <c r="D190" s="22"/>
      <c r="E190" s="22"/>
      <c r="F190" s="22"/>
      <c r="G190" s="57"/>
      <c r="H190" s="81"/>
      <c r="I190" s="81"/>
      <c r="J190" s="193"/>
      <c r="K190" s="193"/>
      <c r="L190" s="107"/>
      <c r="M190" s="23"/>
      <c r="R190" s="144"/>
      <c r="S190" s="144"/>
      <c r="T190" s="144"/>
      <c r="W190" s="144"/>
      <c r="X190" s="144"/>
      <c r="Y190" s="144"/>
      <c r="AB190" s="144"/>
      <c r="AC190" s="144"/>
      <c r="AD190" s="144"/>
      <c r="AG190" s="143"/>
      <c r="AH190" s="143"/>
      <c r="AI190" s="143"/>
      <c r="AJ190" s="10"/>
    </row>
    <row r="191" spans="2:36" ht="12" customHeight="1">
      <c r="B191" s="21"/>
      <c r="C191" s="21"/>
      <c r="D191" s="22"/>
      <c r="E191" s="22"/>
      <c r="F191" s="22"/>
      <c r="G191" s="57"/>
      <c r="H191" s="81"/>
      <c r="I191" s="81"/>
      <c r="J191" s="193"/>
      <c r="K191" s="193"/>
      <c r="L191" s="107"/>
      <c r="M191" s="23"/>
      <c r="R191" s="144"/>
      <c r="S191" s="144"/>
      <c r="T191" s="144"/>
      <c r="W191" s="144"/>
      <c r="X191" s="144"/>
      <c r="Y191" s="144"/>
      <c r="AB191" s="144"/>
      <c r="AC191" s="144"/>
      <c r="AD191" s="144"/>
      <c r="AG191" s="143"/>
      <c r="AH191" s="143"/>
      <c r="AI191" s="143"/>
      <c r="AJ191" s="10"/>
    </row>
    <row r="192" spans="2:36" ht="12" customHeight="1">
      <c r="B192" s="21"/>
      <c r="C192" s="21"/>
      <c r="D192" s="22"/>
      <c r="E192" s="22"/>
      <c r="F192" s="22"/>
      <c r="G192" s="57"/>
      <c r="H192" s="81"/>
      <c r="I192" s="81"/>
      <c r="J192" s="193"/>
      <c r="K192" s="193"/>
      <c r="L192" s="107"/>
      <c r="M192" s="23"/>
      <c r="R192" s="144"/>
      <c r="S192" s="144"/>
      <c r="T192" s="144"/>
      <c r="W192" s="144"/>
      <c r="X192" s="144"/>
      <c r="Y192" s="144"/>
      <c r="AB192" s="144"/>
      <c r="AC192" s="144"/>
      <c r="AD192" s="144"/>
      <c r="AG192" s="143"/>
      <c r="AH192" s="143"/>
      <c r="AI192" s="143"/>
      <c r="AJ192" s="10"/>
    </row>
    <row r="193" spans="2:36" ht="12" customHeight="1">
      <c r="B193" s="21"/>
      <c r="C193" s="21"/>
      <c r="D193" s="22"/>
      <c r="E193" s="22"/>
      <c r="F193" s="22"/>
      <c r="G193" s="57"/>
      <c r="H193" s="81"/>
      <c r="I193" s="81"/>
      <c r="J193" s="193"/>
      <c r="K193" s="193"/>
      <c r="L193" s="107"/>
      <c r="M193" s="23"/>
      <c r="R193" s="144"/>
      <c r="S193" s="144"/>
      <c r="T193" s="144"/>
      <c r="W193" s="144"/>
      <c r="X193" s="144"/>
      <c r="Y193" s="144"/>
      <c r="AB193" s="144"/>
      <c r="AC193" s="144"/>
      <c r="AD193" s="144"/>
      <c r="AG193" s="143"/>
      <c r="AH193" s="143"/>
      <c r="AI193" s="143"/>
      <c r="AJ193" s="10"/>
    </row>
    <row r="194" spans="2:36" ht="12" customHeight="1">
      <c r="B194" s="21"/>
      <c r="C194" s="21"/>
      <c r="D194" s="22"/>
      <c r="E194" s="22"/>
      <c r="F194" s="22"/>
      <c r="G194" s="57"/>
      <c r="H194" s="81"/>
      <c r="I194" s="81"/>
      <c r="J194" s="193"/>
      <c r="K194" s="193"/>
      <c r="L194" s="107"/>
      <c r="M194" s="23"/>
      <c r="R194" s="144"/>
      <c r="S194" s="144"/>
      <c r="T194" s="144"/>
      <c r="W194" s="144"/>
      <c r="X194" s="144"/>
      <c r="Y194" s="144"/>
      <c r="AB194" s="144"/>
      <c r="AC194" s="144"/>
      <c r="AD194" s="144"/>
      <c r="AG194" s="143"/>
      <c r="AH194" s="143"/>
      <c r="AI194" s="143"/>
      <c r="AJ194" s="10"/>
    </row>
    <row r="195" spans="2:36" ht="12" customHeight="1">
      <c r="B195" s="21"/>
      <c r="C195" s="21"/>
      <c r="D195" s="22"/>
      <c r="E195" s="22"/>
      <c r="F195" s="22"/>
      <c r="G195" s="57"/>
      <c r="H195" s="81"/>
      <c r="I195" s="81"/>
      <c r="J195" s="193"/>
      <c r="K195" s="193"/>
      <c r="L195" s="107"/>
      <c r="M195" s="23"/>
      <c r="R195" s="144"/>
      <c r="S195" s="144"/>
      <c r="T195" s="144"/>
      <c r="W195" s="144"/>
      <c r="X195" s="144"/>
      <c r="Y195" s="144"/>
      <c r="AB195" s="144"/>
      <c r="AC195" s="144"/>
      <c r="AD195" s="144"/>
      <c r="AG195" s="143"/>
      <c r="AH195" s="143"/>
      <c r="AI195" s="143"/>
      <c r="AJ195" s="10"/>
    </row>
    <row r="196" spans="2:36" ht="12" customHeight="1">
      <c r="B196" s="21"/>
      <c r="C196" s="21"/>
      <c r="D196" s="22"/>
      <c r="E196" s="22"/>
      <c r="F196" s="22"/>
      <c r="G196" s="57"/>
      <c r="H196" s="81"/>
      <c r="I196" s="81"/>
      <c r="J196" s="193"/>
      <c r="K196" s="193"/>
      <c r="L196" s="107"/>
      <c r="M196" s="23"/>
      <c r="R196" s="144"/>
      <c r="S196" s="144"/>
      <c r="T196" s="144"/>
      <c r="W196" s="144"/>
      <c r="X196" s="144"/>
      <c r="Y196" s="144"/>
      <c r="AB196" s="144"/>
      <c r="AC196" s="144"/>
      <c r="AD196" s="144"/>
      <c r="AG196" s="143"/>
      <c r="AH196" s="143"/>
      <c r="AI196" s="143"/>
      <c r="AJ196" s="10"/>
    </row>
    <row r="197" spans="2:36" ht="12" customHeight="1">
      <c r="B197" s="21"/>
      <c r="C197" s="21"/>
      <c r="D197" s="22"/>
      <c r="E197" s="22"/>
      <c r="F197" s="22"/>
      <c r="G197" s="57"/>
      <c r="H197" s="81"/>
      <c r="I197" s="81"/>
      <c r="J197" s="193"/>
      <c r="K197" s="193"/>
      <c r="L197" s="107"/>
      <c r="M197" s="23"/>
      <c r="R197" s="144"/>
      <c r="S197" s="144"/>
      <c r="T197" s="144"/>
      <c r="W197" s="144"/>
      <c r="X197" s="144"/>
      <c r="Y197" s="144"/>
      <c r="AB197" s="144"/>
      <c r="AC197" s="144"/>
      <c r="AD197" s="144"/>
      <c r="AG197" s="143"/>
      <c r="AH197" s="143"/>
      <c r="AI197" s="143"/>
      <c r="AJ197" s="10"/>
    </row>
    <row r="198" spans="2:36" ht="12" customHeight="1">
      <c r="B198" s="21"/>
      <c r="C198" s="21"/>
      <c r="D198" s="22"/>
      <c r="E198" s="22"/>
      <c r="F198" s="22"/>
      <c r="G198" s="57"/>
      <c r="H198" s="81"/>
      <c r="I198" s="81"/>
      <c r="J198" s="193"/>
      <c r="K198" s="193"/>
      <c r="L198" s="107"/>
      <c r="M198" s="23"/>
      <c r="R198" s="144"/>
      <c r="S198" s="144"/>
      <c r="T198" s="144"/>
      <c r="W198" s="144"/>
      <c r="X198" s="144"/>
      <c r="Y198" s="144"/>
      <c r="AB198" s="144"/>
      <c r="AC198" s="144"/>
      <c r="AD198" s="144"/>
      <c r="AG198" s="143"/>
      <c r="AH198" s="143"/>
      <c r="AI198" s="143"/>
      <c r="AJ198" s="10"/>
    </row>
    <row r="199" spans="2:36" ht="12" customHeight="1">
      <c r="B199" s="21"/>
      <c r="C199" s="21"/>
      <c r="D199" s="22"/>
      <c r="E199" s="22"/>
      <c r="F199" s="22"/>
      <c r="G199" s="57"/>
      <c r="H199" s="81"/>
      <c r="I199" s="81"/>
      <c r="J199" s="193"/>
      <c r="K199" s="193"/>
      <c r="L199" s="107"/>
      <c r="M199" s="23"/>
      <c r="R199" s="144"/>
      <c r="S199" s="144"/>
      <c r="T199" s="144"/>
      <c r="W199" s="144"/>
      <c r="X199" s="144"/>
      <c r="Y199" s="144"/>
      <c r="AB199" s="144"/>
      <c r="AC199" s="144"/>
      <c r="AD199" s="144"/>
      <c r="AG199" s="143"/>
      <c r="AH199" s="143"/>
      <c r="AI199" s="143"/>
      <c r="AJ199" s="10"/>
    </row>
    <row r="200" spans="2:36" ht="12" customHeight="1">
      <c r="B200" s="21"/>
      <c r="C200" s="21"/>
      <c r="D200" s="22"/>
      <c r="E200" s="22"/>
      <c r="F200" s="22"/>
      <c r="G200" s="57"/>
      <c r="H200" s="81"/>
      <c r="I200" s="81"/>
      <c r="J200" s="193"/>
      <c r="K200" s="193"/>
      <c r="L200" s="107"/>
      <c r="M200" s="23"/>
      <c r="R200" s="144"/>
      <c r="S200" s="144"/>
      <c r="T200" s="144"/>
      <c r="W200" s="144"/>
      <c r="X200" s="144"/>
      <c r="Y200" s="144"/>
      <c r="AB200" s="144"/>
      <c r="AC200" s="144"/>
      <c r="AD200" s="144"/>
      <c r="AG200" s="143"/>
      <c r="AH200" s="143"/>
      <c r="AI200" s="143"/>
      <c r="AJ200" s="10"/>
    </row>
    <row r="201" spans="2:36" ht="12" customHeight="1">
      <c r="B201" s="21"/>
      <c r="C201" s="21"/>
      <c r="D201" s="22"/>
      <c r="E201" s="22"/>
      <c r="F201" s="22"/>
      <c r="G201" s="57"/>
      <c r="H201" s="81"/>
      <c r="I201" s="81"/>
      <c r="J201" s="193"/>
      <c r="K201" s="193"/>
      <c r="L201" s="107"/>
      <c r="M201" s="23"/>
      <c r="R201" s="144"/>
      <c r="S201" s="144"/>
      <c r="T201" s="144"/>
      <c r="W201" s="144"/>
      <c r="X201" s="144"/>
      <c r="Y201" s="144"/>
      <c r="AB201" s="144"/>
      <c r="AC201" s="144"/>
      <c r="AD201" s="144"/>
      <c r="AG201" s="143"/>
      <c r="AH201" s="143"/>
      <c r="AI201" s="143"/>
      <c r="AJ201" s="10"/>
    </row>
    <row r="202" spans="2:36" ht="12" customHeight="1">
      <c r="B202" s="21"/>
      <c r="C202" s="21"/>
      <c r="D202" s="22"/>
      <c r="E202" s="22"/>
      <c r="F202" s="22"/>
      <c r="G202" s="57"/>
      <c r="H202" s="81"/>
      <c r="I202" s="81"/>
      <c r="J202" s="193"/>
      <c r="K202" s="193"/>
      <c r="L202" s="107"/>
      <c r="M202" s="23"/>
      <c r="R202" s="144"/>
      <c r="S202" s="144"/>
      <c r="T202" s="144"/>
      <c r="W202" s="144"/>
      <c r="X202" s="144"/>
      <c r="Y202" s="144"/>
      <c r="AB202" s="144"/>
      <c r="AC202" s="144"/>
      <c r="AD202" s="144"/>
      <c r="AG202" s="143"/>
      <c r="AH202" s="143"/>
      <c r="AI202" s="143"/>
      <c r="AJ202" s="10"/>
    </row>
    <row r="203" spans="2:36" ht="12" customHeight="1">
      <c r="B203" s="21"/>
      <c r="C203" s="21"/>
      <c r="D203" s="22"/>
      <c r="E203" s="22"/>
      <c r="F203" s="22"/>
      <c r="G203" s="57"/>
      <c r="H203" s="81"/>
      <c r="I203" s="81"/>
      <c r="J203" s="193"/>
      <c r="K203" s="193"/>
      <c r="L203" s="107"/>
      <c r="M203" s="23"/>
      <c r="R203" s="144"/>
      <c r="S203" s="144"/>
      <c r="T203" s="144"/>
      <c r="W203" s="144"/>
      <c r="X203" s="144"/>
      <c r="Y203" s="144"/>
      <c r="AB203" s="144"/>
      <c r="AC203" s="144"/>
      <c r="AD203" s="144"/>
      <c r="AG203" s="143"/>
      <c r="AH203" s="143"/>
      <c r="AI203" s="143"/>
      <c r="AJ203" s="10"/>
    </row>
    <row r="204" spans="2:36" ht="12" customHeight="1">
      <c r="B204" s="21"/>
      <c r="C204" s="21"/>
      <c r="D204" s="22"/>
      <c r="E204" s="22"/>
      <c r="F204" s="22"/>
      <c r="G204" s="57"/>
      <c r="H204" s="81"/>
      <c r="I204" s="81"/>
      <c r="J204" s="193"/>
      <c r="K204" s="193"/>
      <c r="L204" s="107"/>
      <c r="M204" s="23"/>
      <c r="R204" s="144"/>
      <c r="S204" s="144"/>
      <c r="T204" s="144"/>
      <c r="W204" s="144"/>
      <c r="X204" s="144"/>
      <c r="Y204" s="144"/>
      <c r="AB204" s="144"/>
      <c r="AC204" s="144"/>
      <c r="AD204" s="144"/>
      <c r="AG204" s="143"/>
      <c r="AH204" s="143"/>
      <c r="AI204" s="143"/>
      <c r="AJ204" s="10"/>
    </row>
    <row r="205" spans="2:36" ht="12" customHeight="1">
      <c r="B205" s="21"/>
      <c r="C205" s="21"/>
      <c r="D205" s="22"/>
      <c r="E205" s="22"/>
      <c r="F205" s="22"/>
      <c r="G205" s="57"/>
      <c r="H205" s="81"/>
      <c r="I205" s="81"/>
      <c r="J205" s="193"/>
      <c r="K205" s="193"/>
      <c r="L205" s="107"/>
      <c r="M205" s="23"/>
      <c r="R205" s="144"/>
      <c r="S205" s="144"/>
      <c r="T205" s="144"/>
      <c r="W205" s="144"/>
      <c r="X205" s="144"/>
      <c r="Y205" s="144"/>
      <c r="AB205" s="144"/>
      <c r="AC205" s="144"/>
      <c r="AD205" s="144"/>
      <c r="AG205" s="143"/>
      <c r="AH205" s="143"/>
      <c r="AI205" s="143"/>
      <c r="AJ205" s="10"/>
    </row>
    <row r="206" spans="2:36" ht="12" customHeight="1">
      <c r="B206" s="21"/>
      <c r="C206" s="21"/>
      <c r="D206" s="22"/>
      <c r="E206" s="22"/>
      <c r="F206" s="22"/>
      <c r="G206" s="57"/>
      <c r="H206" s="81"/>
      <c r="I206" s="81"/>
      <c r="J206" s="193"/>
      <c r="K206" s="193"/>
      <c r="L206" s="107"/>
      <c r="M206" s="23"/>
      <c r="R206" s="144"/>
      <c r="S206" s="144"/>
      <c r="T206" s="144"/>
      <c r="W206" s="144"/>
      <c r="X206" s="144"/>
      <c r="Y206" s="144"/>
      <c r="AB206" s="144"/>
      <c r="AC206" s="144"/>
      <c r="AD206" s="144"/>
      <c r="AG206" s="143"/>
      <c r="AH206" s="143"/>
      <c r="AI206" s="143"/>
      <c r="AJ206" s="10"/>
    </row>
    <row r="207" spans="2:36" ht="12" customHeight="1">
      <c r="B207" s="21"/>
      <c r="C207" s="21"/>
      <c r="D207" s="22"/>
      <c r="E207" s="22"/>
      <c r="F207" s="22"/>
      <c r="G207" s="57"/>
      <c r="H207" s="81"/>
      <c r="I207" s="81"/>
      <c r="J207" s="193"/>
      <c r="K207" s="193"/>
      <c r="L207" s="107"/>
      <c r="M207" s="23"/>
      <c r="R207" s="144"/>
      <c r="S207" s="144"/>
      <c r="T207" s="144"/>
      <c r="W207" s="144"/>
      <c r="X207" s="144"/>
      <c r="Y207" s="144"/>
      <c r="AB207" s="144"/>
      <c r="AC207" s="144"/>
      <c r="AD207" s="144"/>
      <c r="AG207" s="143"/>
      <c r="AH207" s="143"/>
      <c r="AI207" s="143"/>
      <c r="AJ207" s="10"/>
    </row>
    <row r="208" spans="2:36" ht="12" customHeight="1">
      <c r="B208" s="21"/>
      <c r="C208" s="21"/>
      <c r="D208" s="22"/>
      <c r="E208" s="22"/>
      <c r="F208" s="22"/>
      <c r="G208" s="57"/>
      <c r="H208" s="81"/>
      <c r="I208" s="81"/>
      <c r="J208" s="193"/>
      <c r="K208" s="193"/>
      <c r="L208" s="107"/>
      <c r="M208" s="23"/>
      <c r="R208" s="144"/>
      <c r="S208" s="144"/>
      <c r="T208" s="144"/>
      <c r="W208" s="144"/>
      <c r="X208" s="144"/>
      <c r="Y208" s="144"/>
      <c r="AB208" s="144"/>
      <c r="AC208" s="144"/>
      <c r="AD208" s="144"/>
      <c r="AG208" s="143"/>
      <c r="AH208" s="143"/>
      <c r="AI208" s="143"/>
      <c r="AJ208" s="10"/>
    </row>
    <row r="209" spans="2:36" ht="12" customHeight="1">
      <c r="B209" s="21"/>
      <c r="C209" s="21"/>
      <c r="D209" s="22"/>
      <c r="E209" s="22"/>
      <c r="F209" s="22"/>
      <c r="G209" s="57"/>
      <c r="H209" s="81"/>
      <c r="I209" s="81"/>
      <c r="J209" s="193"/>
      <c r="K209" s="193"/>
      <c r="L209" s="107"/>
      <c r="M209" s="23"/>
      <c r="R209" s="144"/>
      <c r="S209" s="144"/>
      <c r="T209" s="144"/>
      <c r="W209" s="144"/>
      <c r="X209" s="144"/>
      <c r="Y209" s="144"/>
      <c r="AB209" s="144"/>
      <c r="AC209" s="144"/>
      <c r="AD209" s="144"/>
      <c r="AG209" s="143"/>
      <c r="AH209" s="143"/>
      <c r="AI209" s="143"/>
      <c r="AJ209" s="10"/>
    </row>
    <row r="210" spans="2:36" ht="12" customHeight="1">
      <c r="B210" s="21"/>
      <c r="C210" s="21"/>
      <c r="D210" s="22"/>
      <c r="E210" s="22"/>
      <c r="F210" s="22"/>
      <c r="G210" s="57"/>
      <c r="H210" s="81"/>
      <c r="I210" s="81"/>
      <c r="J210" s="193"/>
      <c r="K210" s="193"/>
      <c r="L210" s="107"/>
      <c r="M210" s="23"/>
      <c r="R210" s="144"/>
      <c r="S210" s="144"/>
      <c r="T210" s="144"/>
      <c r="W210" s="144"/>
      <c r="X210" s="144"/>
      <c r="Y210" s="144"/>
      <c r="AB210" s="144"/>
      <c r="AC210" s="144"/>
      <c r="AD210" s="144"/>
      <c r="AG210" s="143"/>
      <c r="AH210" s="143"/>
      <c r="AI210" s="143"/>
      <c r="AJ210" s="10"/>
    </row>
    <row r="211" spans="2:36" ht="12" customHeight="1">
      <c r="B211" s="21"/>
      <c r="C211" s="21"/>
      <c r="D211" s="22"/>
      <c r="E211" s="22"/>
      <c r="F211" s="22"/>
      <c r="G211" s="57"/>
      <c r="H211" s="81"/>
      <c r="I211" s="81"/>
      <c r="J211" s="193"/>
      <c r="K211" s="193"/>
      <c r="L211" s="107"/>
      <c r="M211" s="23"/>
      <c r="R211" s="144"/>
      <c r="S211" s="144"/>
      <c r="T211" s="144"/>
      <c r="W211" s="144"/>
      <c r="X211" s="144"/>
      <c r="Y211" s="144"/>
      <c r="AB211" s="144"/>
      <c r="AC211" s="144"/>
      <c r="AD211" s="144"/>
      <c r="AG211" s="143"/>
      <c r="AH211" s="143"/>
      <c r="AI211" s="143"/>
      <c r="AJ211" s="10"/>
    </row>
    <row r="212" spans="2:36" ht="12" customHeight="1">
      <c r="B212" s="21"/>
      <c r="C212" s="21"/>
      <c r="D212" s="22"/>
      <c r="E212" s="22"/>
      <c r="F212" s="22"/>
      <c r="G212" s="57"/>
      <c r="H212" s="81"/>
      <c r="I212" s="81"/>
      <c r="J212" s="193"/>
      <c r="K212" s="193"/>
      <c r="L212" s="107"/>
      <c r="M212" s="23"/>
      <c r="R212" s="144"/>
      <c r="S212" s="144"/>
      <c r="T212" s="144"/>
      <c r="W212" s="144"/>
      <c r="X212" s="144"/>
      <c r="Y212" s="144"/>
      <c r="AB212" s="144"/>
      <c r="AC212" s="144"/>
      <c r="AD212" s="144"/>
      <c r="AG212" s="143"/>
      <c r="AH212" s="143"/>
      <c r="AI212" s="143"/>
      <c r="AJ212" s="10"/>
    </row>
    <row r="213" spans="2:36" ht="12" customHeight="1">
      <c r="B213" s="21"/>
      <c r="C213" s="21"/>
      <c r="D213" s="22"/>
      <c r="E213" s="22"/>
      <c r="F213" s="22"/>
      <c r="G213" s="57"/>
      <c r="H213" s="81"/>
      <c r="I213" s="81"/>
      <c r="J213" s="193"/>
      <c r="K213" s="193"/>
      <c r="L213" s="107"/>
      <c r="M213" s="23"/>
      <c r="R213" s="144"/>
      <c r="S213" s="144"/>
      <c r="T213" s="144"/>
      <c r="W213" s="144"/>
      <c r="X213" s="144"/>
      <c r="Y213" s="144"/>
      <c r="AB213" s="144"/>
      <c r="AC213" s="144"/>
      <c r="AD213" s="144"/>
      <c r="AG213" s="143"/>
      <c r="AH213" s="143"/>
      <c r="AI213" s="143"/>
      <c r="AJ213" s="10"/>
    </row>
    <row r="214" spans="2:36" ht="12" customHeight="1">
      <c r="B214" s="21"/>
      <c r="C214" s="21"/>
      <c r="D214" s="22"/>
      <c r="E214" s="22"/>
      <c r="F214" s="22"/>
      <c r="G214" s="57"/>
      <c r="H214" s="81"/>
      <c r="I214" s="81"/>
      <c r="J214" s="193"/>
      <c r="K214" s="193"/>
      <c r="L214" s="107"/>
      <c r="M214" s="23"/>
      <c r="R214" s="144"/>
      <c r="S214" s="144"/>
      <c r="T214" s="144"/>
      <c r="W214" s="144"/>
      <c r="X214" s="144"/>
      <c r="Y214" s="144"/>
      <c r="AB214" s="144"/>
      <c r="AC214" s="144"/>
      <c r="AD214" s="144"/>
      <c r="AG214" s="143"/>
      <c r="AH214" s="143"/>
      <c r="AI214" s="143"/>
      <c r="AJ214" s="10"/>
    </row>
    <row r="215" spans="2:36" ht="12" customHeight="1">
      <c r="B215" s="21"/>
      <c r="C215" s="21"/>
      <c r="D215" s="22"/>
      <c r="E215" s="22"/>
      <c r="F215" s="22"/>
      <c r="G215" s="57"/>
      <c r="H215" s="81"/>
      <c r="I215" s="81"/>
      <c r="J215" s="193"/>
      <c r="K215" s="193"/>
      <c r="L215" s="107"/>
      <c r="M215" s="23"/>
      <c r="R215" s="144"/>
      <c r="S215" s="144"/>
      <c r="T215" s="144"/>
      <c r="W215" s="144"/>
      <c r="X215" s="144"/>
      <c r="Y215" s="144"/>
      <c r="AB215" s="144"/>
      <c r="AC215" s="144"/>
      <c r="AD215" s="144"/>
      <c r="AG215" s="143"/>
      <c r="AH215" s="143"/>
      <c r="AI215" s="143"/>
      <c r="AJ215" s="10"/>
    </row>
    <row r="216" spans="2:36" ht="12" customHeight="1">
      <c r="B216" s="21"/>
      <c r="C216" s="21"/>
      <c r="D216" s="22"/>
      <c r="E216" s="22"/>
      <c r="F216" s="22"/>
      <c r="G216" s="57"/>
      <c r="H216" s="81"/>
      <c r="I216" s="81"/>
      <c r="J216" s="193"/>
      <c r="K216" s="193"/>
      <c r="L216" s="107"/>
      <c r="M216" s="23"/>
      <c r="R216" s="144"/>
      <c r="S216" s="144"/>
      <c r="T216" s="144"/>
      <c r="W216" s="144"/>
      <c r="X216" s="144"/>
      <c r="Y216" s="144"/>
      <c r="AB216" s="144"/>
      <c r="AC216" s="144"/>
      <c r="AD216" s="144"/>
      <c r="AG216" s="143"/>
      <c r="AH216" s="143"/>
      <c r="AI216" s="143"/>
      <c r="AJ216" s="10"/>
    </row>
    <row r="217" spans="2:36" ht="12" customHeight="1">
      <c r="B217" s="21"/>
      <c r="C217" s="21"/>
      <c r="D217" s="22"/>
      <c r="E217" s="22"/>
      <c r="F217" s="22"/>
      <c r="G217" s="57"/>
      <c r="H217" s="81"/>
      <c r="I217" s="81"/>
      <c r="J217" s="193"/>
      <c r="K217" s="193"/>
      <c r="L217" s="107"/>
      <c r="M217" s="23"/>
      <c r="R217" s="144"/>
      <c r="S217" s="144"/>
      <c r="T217" s="144"/>
      <c r="W217" s="144"/>
      <c r="X217" s="144"/>
      <c r="Y217" s="144"/>
      <c r="AB217" s="144"/>
      <c r="AC217" s="144"/>
      <c r="AD217" s="144"/>
      <c r="AG217" s="143"/>
      <c r="AH217" s="143"/>
      <c r="AI217" s="143"/>
      <c r="AJ217" s="10"/>
    </row>
    <row r="218" spans="2:36" ht="12" customHeight="1">
      <c r="B218" s="21"/>
      <c r="C218" s="21"/>
      <c r="D218" s="22"/>
      <c r="E218" s="22"/>
      <c r="F218" s="22"/>
      <c r="G218" s="57"/>
      <c r="H218" s="81"/>
      <c r="I218" s="81"/>
      <c r="J218" s="193"/>
      <c r="K218" s="193"/>
      <c r="L218" s="107"/>
      <c r="M218" s="23"/>
      <c r="R218" s="144"/>
      <c r="S218" s="144"/>
      <c r="T218" s="144"/>
      <c r="W218" s="144"/>
      <c r="X218" s="144"/>
      <c r="Y218" s="144"/>
      <c r="AB218" s="144"/>
      <c r="AC218" s="144"/>
      <c r="AD218" s="144"/>
      <c r="AG218" s="143"/>
      <c r="AH218" s="143"/>
      <c r="AI218" s="143"/>
      <c r="AJ218" s="10"/>
    </row>
    <row r="219" spans="2:36" ht="12" customHeight="1">
      <c r="B219" s="21"/>
      <c r="C219" s="21"/>
      <c r="D219" s="22"/>
      <c r="E219" s="22"/>
      <c r="F219" s="22"/>
      <c r="G219" s="57"/>
      <c r="H219" s="81"/>
      <c r="I219" s="81"/>
      <c r="J219" s="193"/>
      <c r="K219" s="193"/>
      <c r="L219" s="107"/>
      <c r="M219" s="23"/>
      <c r="R219" s="144"/>
      <c r="S219" s="144"/>
      <c r="T219" s="144"/>
      <c r="W219" s="144"/>
      <c r="X219" s="144"/>
      <c r="Y219" s="144"/>
      <c r="AB219" s="144"/>
      <c r="AC219" s="144"/>
      <c r="AD219" s="144"/>
      <c r="AG219" s="143"/>
      <c r="AH219" s="143"/>
      <c r="AI219" s="143"/>
      <c r="AJ219" s="10"/>
    </row>
    <row r="220" spans="2:36" ht="12" customHeight="1">
      <c r="B220" s="21"/>
      <c r="C220" s="21"/>
      <c r="D220" s="22"/>
      <c r="E220" s="22"/>
      <c r="F220" s="22"/>
      <c r="G220" s="57"/>
      <c r="H220" s="81"/>
      <c r="I220" s="81"/>
      <c r="J220" s="193"/>
      <c r="K220" s="193"/>
      <c r="L220" s="107"/>
      <c r="M220" s="23"/>
      <c r="R220" s="144"/>
      <c r="S220" s="144"/>
      <c r="T220" s="144"/>
      <c r="W220" s="144"/>
      <c r="X220" s="144"/>
      <c r="Y220" s="144"/>
      <c r="AB220" s="144"/>
      <c r="AC220" s="144"/>
      <c r="AD220" s="144"/>
      <c r="AG220" s="143"/>
      <c r="AH220" s="143"/>
      <c r="AI220" s="143"/>
      <c r="AJ220" s="10"/>
    </row>
    <row r="221" spans="2:36" ht="12" customHeight="1">
      <c r="B221" s="21"/>
      <c r="C221" s="21"/>
      <c r="D221" s="22"/>
      <c r="E221" s="22"/>
      <c r="F221" s="22"/>
      <c r="G221" s="57"/>
      <c r="H221" s="81"/>
      <c r="I221" s="81"/>
      <c r="J221" s="193"/>
      <c r="K221" s="193"/>
      <c r="L221" s="107"/>
      <c r="M221" s="23"/>
      <c r="R221" s="144"/>
      <c r="S221" s="144"/>
      <c r="T221" s="144"/>
      <c r="W221" s="144"/>
      <c r="X221" s="144"/>
      <c r="Y221" s="144"/>
      <c r="AB221" s="144"/>
      <c r="AC221" s="144"/>
      <c r="AD221" s="144"/>
      <c r="AG221" s="143"/>
      <c r="AH221" s="143"/>
      <c r="AI221" s="143"/>
      <c r="AJ221" s="10"/>
    </row>
    <row r="222" spans="2:36" ht="12" customHeight="1">
      <c r="B222" s="21"/>
      <c r="C222" s="21"/>
      <c r="D222" s="22"/>
      <c r="E222" s="22"/>
      <c r="F222" s="22"/>
      <c r="G222" s="57"/>
      <c r="H222" s="81"/>
      <c r="I222" s="81"/>
      <c r="J222" s="193"/>
      <c r="K222" s="193"/>
      <c r="L222" s="107"/>
      <c r="M222" s="23"/>
      <c r="R222" s="144"/>
      <c r="S222" s="144"/>
      <c r="T222" s="144"/>
      <c r="W222" s="144"/>
      <c r="X222" s="144"/>
      <c r="Y222" s="144"/>
      <c r="AB222" s="144"/>
      <c r="AC222" s="144"/>
      <c r="AD222" s="144"/>
      <c r="AG222" s="143"/>
      <c r="AH222" s="143"/>
      <c r="AI222" s="143"/>
      <c r="AJ222" s="10"/>
    </row>
    <row r="223" spans="2:36" ht="12" customHeight="1">
      <c r="B223" s="21"/>
      <c r="C223" s="21"/>
      <c r="D223" s="22"/>
      <c r="E223" s="22"/>
      <c r="F223" s="22"/>
      <c r="G223" s="57"/>
      <c r="H223" s="81"/>
      <c r="I223" s="81"/>
      <c r="J223" s="193"/>
      <c r="K223" s="193"/>
      <c r="L223" s="107"/>
      <c r="M223" s="23"/>
      <c r="R223" s="144"/>
      <c r="S223" s="144"/>
      <c r="T223" s="144"/>
      <c r="W223" s="144"/>
      <c r="X223" s="144"/>
      <c r="Y223" s="144"/>
      <c r="AB223" s="144"/>
      <c r="AC223" s="144"/>
      <c r="AD223" s="144"/>
      <c r="AG223" s="143"/>
      <c r="AH223" s="143"/>
      <c r="AI223" s="143"/>
      <c r="AJ223" s="10"/>
    </row>
    <row r="224" spans="2:36" ht="12" customHeight="1">
      <c r="B224" s="21"/>
      <c r="C224" s="21"/>
      <c r="D224" s="22"/>
      <c r="E224" s="22"/>
      <c r="F224" s="22"/>
      <c r="G224" s="57"/>
      <c r="H224" s="81"/>
      <c r="I224" s="81"/>
      <c r="J224" s="193"/>
      <c r="K224" s="193"/>
      <c r="L224" s="107"/>
      <c r="M224" s="23"/>
      <c r="R224" s="144"/>
      <c r="S224" s="144"/>
      <c r="T224" s="144"/>
      <c r="W224" s="144"/>
      <c r="X224" s="144"/>
      <c r="Y224" s="144"/>
      <c r="AB224" s="144"/>
      <c r="AC224" s="144"/>
      <c r="AD224" s="144"/>
      <c r="AG224" s="143"/>
      <c r="AH224" s="143"/>
      <c r="AI224" s="143"/>
      <c r="AJ224" s="10"/>
    </row>
    <row r="225" spans="2:36" ht="12" customHeight="1">
      <c r="B225" s="21"/>
      <c r="C225" s="21"/>
      <c r="D225" s="22"/>
      <c r="E225" s="22"/>
      <c r="F225" s="22"/>
      <c r="G225" s="57"/>
      <c r="H225" s="81"/>
      <c r="I225" s="81"/>
      <c r="J225" s="193"/>
      <c r="K225" s="193"/>
      <c r="L225" s="107"/>
      <c r="M225" s="23"/>
      <c r="R225" s="144"/>
      <c r="S225" s="144"/>
      <c r="T225" s="144"/>
      <c r="W225" s="144"/>
      <c r="X225" s="144"/>
      <c r="Y225" s="144"/>
      <c r="AB225" s="144"/>
      <c r="AC225" s="144"/>
      <c r="AD225" s="144"/>
      <c r="AG225" s="143"/>
      <c r="AH225" s="143"/>
      <c r="AI225" s="143"/>
      <c r="AJ225" s="10"/>
    </row>
    <row r="226" spans="2:36" ht="12" customHeight="1">
      <c r="B226" s="21"/>
      <c r="C226" s="21"/>
      <c r="D226" s="22"/>
      <c r="E226" s="22"/>
      <c r="F226" s="22"/>
      <c r="G226" s="57"/>
      <c r="H226" s="81"/>
      <c r="I226" s="81"/>
      <c r="J226" s="193"/>
      <c r="K226" s="193"/>
      <c r="L226" s="107"/>
      <c r="M226" s="23"/>
      <c r="R226" s="144"/>
      <c r="S226" s="144"/>
      <c r="T226" s="144"/>
      <c r="W226" s="144"/>
      <c r="X226" s="144"/>
      <c r="Y226" s="144"/>
      <c r="AB226" s="144"/>
      <c r="AC226" s="144"/>
      <c r="AD226" s="144"/>
      <c r="AG226" s="143"/>
      <c r="AH226" s="143"/>
      <c r="AI226" s="143"/>
      <c r="AJ226" s="10"/>
    </row>
    <row r="227" spans="2:36" ht="12" customHeight="1">
      <c r="B227" s="21"/>
      <c r="C227" s="21"/>
      <c r="D227" s="22"/>
      <c r="E227" s="22"/>
      <c r="F227" s="22"/>
      <c r="G227" s="57"/>
      <c r="H227" s="81"/>
      <c r="I227" s="81"/>
      <c r="J227" s="193"/>
      <c r="K227" s="193"/>
      <c r="L227" s="107"/>
      <c r="M227" s="23"/>
      <c r="R227" s="144"/>
      <c r="S227" s="144"/>
      <c r="T227" s="144"/>
      <c r="W227" s="144"/>
      <c r="X227" s="144"/>
      <c r="Y227" s="144"/>
      <c r="AB227" s="144"/>
      <c r="AC227" s="144"/>
      <c r="AD227" s="144"/>
      <c r="AG227" s="143"/>
      <c r="AH227" s="143"/>
      <c r="AI227" s="143"/>
      <c r="AJ227" s="10"/>
    </row>
    <row r="228" spans="2:36" ht="12" customHeight="1">
      <c r="B228" s="21"/>
      <c r="C228" s="21"/>
      <c r="D228" s="22"/>
      <c r="E228" s="22"/>
      <c r="F228" s="22"/>
      <c r="G228" s="57"/>
      <c r="H228" s="81"/>
      <c r="I228" s="81"/>
      <c r="J228" s="193"/>
      <c r="K228" s="193"/>
      <c r="L228" s="107"/>
      <c r="M228" s="23"/>
      <c r="R228" s="144"/>
      <c r="S228" s="144"/>
      <c r="T228" s="144"/>
      <c r="W228" s="144"/>
      <c r="X228" s="144"/>
      <c r="Y228" s="144"/>
      <c r="AB228" s="144"/>
      <c r="AC228" s="144"/>
      <c r="AD228" s="144"/>
      <c r="AG228" s="143"/>
      <c r="AH228" s="143"/>
      <c r="AI228" s="143"/>
      <c r="AJ228" s="10"/>
    </row>
    <row r="229" spans="2:36" ht="12" customHeight="1">
      <c r="B229" s="21"/>
      <c r="C229" s="21"/>
      <c r="D229" s="22"/>
      <c r="E229" s="22"/>
      <c r="F229" s="22"/>
      <c r="G229" s="57"/>
      <c r="H229" s="81"/>
      <c r="I229" s="81"/>
      <c r="J229" s="193"/>
      <c r="K229" s="193"/>
      <c r="L229" s="107"/>
      <c r="M229" s="23"/>
      <c r="R229" s="144"/>
      <c r="S229" s="144"/>
      <c r="T229" s="144"/>
      <c r="W229" s="144"/>
      <c r="X229" s="144"/>
      <c r="Y229" s="144"/>
      <c r="AB229" s="144"/>
      <c r="AC229" s="144"/>
      <c r="AD229" s="144"/>
      <c r="AG229" s="143"/>
      <c r="AH229" s="143"/>
      <c r="AI229" s="143"/>
      <c r="AJ229" s="10"/>
    </row>
    <row r="230" spans="2:36" ht="12" customHeight="1">
      <c r="B230" s="21"/>
      <c r="C230" s="21"/>
      <c r="D230" s="22"/>
      <c r="E230" s="22"/>
      <c r="F230" s="22"/>
      <c r="G230" s="57"/>
      <c r="H230" s="81"/>
      <c r="I230" s="81"/>
      <c r="J230" s="193"/>
      <c r="K230" s="193"/>
      <c r="L230" s="107"/>
      <c r="M230" s="23"/>
      <c r="R230" s="144"/>
      <c r="S230" s="144"/>
      <c r="T230" s="144"/>
      <c r="W230" s="144"/>
      <c r="X230" s="144"/>
      <c r="Y230" s="144"/>
      <c r="AB230" s="144"/>
      <c r="AC230" s="144"/>
      <c r="AD230" s="144"/>
      <c r="AG230" s="143"/>
      <c r="AH230" s="143"/>
      <c r="AI230" s="143"/>
      <c r="AJ230" s="10"/>
    </row>
    <row r="231" spans="2:36" ht="12" customHeight="1">
      <c r="B231" s="21"/>
      <c r="C231" s="21"/>
      <c r="D231" s="22"/>
      <c r="E231" s="22"/>
      <c r="F231" s="22"/>
      <c r="G231" s="57"/>
      <c r="H231" s="81"/>
      <c r="I231" s="81"/>
      <c r="J231" s="193"/>
      <c r="K231" s="193"/>
      <c r="L231" s="107"/>
      <c r="M231" s="23"/>
      <c r="R231" s="144"/>
      <c r="S231" s="144"/>
      <c r="T231" s="144"/>
      <c r="W231" s="144"/>
      <c r="X231" s="144"/>
      <c r="Y231" s="144"/>
      <c r="AB231" s="144"/>
      <c r="AC231" s="144"/>
      <c r="AD231" s="144"/>
      <c r="AG231" s="143"/>
      <c r="AH231" s="143"/>
      <c r="AI231" s="143"/>
      <c r="AJ231" s="10"/>
    </row>
    <row r="232" spans="2:36" ht="12" customHeight="1">
      <c r="B232" s="21"/>
      <c r="C232" s="21"/>
      <c r="D232" s="22"/>
      <c r="E232" s="22"/>
      <c r="F232" s="22"/>
      <c r="G232" s="57"/>
      <c r="H232" s="81"/>
      <c r="I232" s="81"/>
      <c r="J232" s="193"/>
      <c r="K232" s="193"/>
      <c r="L232" s="107"/>
      <c r="M232" s="23"/>
      <c r="R232" s="144"/>
      <c r="S232" s="144"/>
      <c r="T232" s="144"/>
      <c r="W232" s="144"/>
      <c r="X232" s="144"/>
      <c r="Y232" s="144"/>
      <c r="AB232" s="144"/>
      <c r="AC232" s="144"/>
      <c r="AD232" s="144"/>
      <c r="AG232" s="143"/>
      <c r="AH232" s="143"/>
      <c r="AI232" s="143"/>
      <c r="AJ232" s="10"/>
    </row>
    <row r="233" spans="2:36" ht="12" customHeight="1">
      <c r="B233" s="21"/>
      <c r="C233" s="21"/>
      <c r="D233" s="22"/>
      <c r="E233" s="22"/>
      <c r="F233" s="22"/>
      <c r="G233" s="57"/>
      <c r="H233" s="81"/>
      <c r="I233" s="81"/>
      <c r="J233" s="193"/>
      <c r="K233" s="193"/>
      <c r="L233" s="107"/>
      <c r="M233" s="23"/>
      <c r="R233" s="144"/>
      <c r="S233" s="144"/>
      <c r="T233" s="144"/>
      <c r="W233" s="144"/>
      <c r="X233" s="144"/>
      <c r="Y233" s="144"/>
      <c r="AB233" s="144"/>
      <c r="AC233" s="144"/>
      <c r="AD233" s="144"/>
      <c r="AG233" s="143"/>
      <c r="AH233" s="143"/>
      <c r="AI233" s="143"/>
      <c r="AJ233" s="10"/>
    </row>
    <row r="234" spans="2:36" ht="12" customHeight="1">
      <c r="B234" s="21"/>
      <c r="C234" s="21"/>
      <c r="D234" s="22"/>
      <c r="E234" s="22"/>
      <c r="F234" s="22"/>
      <c r="G234" s="57"/>
      <c r="H234" s="81"/>
      <c r="I234" s="81"/>
      <c r="J234" s="193"/>
      <c r="K234" s="193"/>
      <c r="L234" s="107"/>
      <c r="M234" s="23"/>
      <c r="R234" s="144"/>
      <c r="S234" s="144"/>
      <c r="T234" s="144"/>
      <c r="W234" s="144"/>
      <c r="X234" s="144"/>
      <c r="Y234" s="144"/>
      <c r="AB234" s="144"/>
      <c r="AC234" s="144"/>
      <c r="AD234" s="144"/>
      <c r="AG234" s="143"/>
      <c r="AH234" s="143"/>
      <c r="AI234" s="143"/>
      <c r="AJ234" s="10"/>
    </row>
    <row r="235" spans="2:36" ht="12" customHeight="1">
      <c r="B235" s="21"/>
      <c r="C235" s="21"/>
      <c r="D235" s="22"/>
      <c r="E235" s="22"/>
      <c r="F235" s="22"/>
      <c r="G235" s="57"/>
      <c r="H235" s="81"/>
      <c r="I235" s="81"/>
      <c r="J235" s="193"/>
      <c r="K235" s="193"/>
      <c r="L235" s="107"/>
      <c r="M235" s="23"/>
      <c r="R235" s="144"/>
      <c r="S235" s="144"/>
      <c r="T235" s="144"/>
      <c r="W235" s="144"/>
      <c r="X235" s="144"/>
      <c r="Y235" s="144"/>
      <c r="AB235" s="144"/>
      <c r="AC235" s="144"/>
      <c r="AD235" s="144"/>
      <c r="AG235" s="143"/>
      <c r="AH235" s="143"/>
      <c r="AI235" s="143"/>
      <c r="AJ235" s="10"/>
    </row>
    <row r="236" spans="2:36" ht="12" customHeight="1">
      <c r="B236" s="21"/>
      <c r="C236" s="21"/>
      <c r="D236" s="22"/>
      <c r="E236" s="22"/>
      <c r="F236" s="22"/>
      <c r="G236" s="57"/>
      <c r="H236" s="81"/>
      <c r="I236" s="81"/>
      <c r="J236" s="193"/>
      <c r="K236" s="193"/>
      <c r="L236" s="107"/>
      <c r="M236" s="23"/>
      <c r="AG236" s="133"/>
      <c r="AH236" s="133"/>
      <c r="AI236" s="133"/>
      <c r="AJ236" s="10"/>
    </row>
    <row r="237" spans="2:36" ht="12" customHeight="1">
      <c r="B237" s="21"/>
      <c r="C237" s="21"/>
      <c r="D237" s="22"/>
      <c r="E237" s="22"/>
      <c r="F237" s="22"/>
      <c r="G237" s="57"/>
      <c r="H237" s="81"/>
      <c r="I237" s="81"/>
      <c r="J237" s="193"/>
      <c r="K237" s="193"/>
      <c r="L237" s="107"/>
      <c r="M237" s="23"/>
      <c r="AG237" s="91"/>
      <c r="AH237" s="91"/>
      <c r="AI237" s="91"/>
      <c r="AJ237" s="10"/>
    </row>
    <row r="238" spans="2:36" ht="12" customHeight="1">
      <c r="B238" s="21"/>
      <c r="C238" s="21"/>
      <c r="D238" s="22"/>
      <c r="E238" s="22"/>
      <c r="F238" s="22"/>
      <c r="G238" s="57"/>
      <c r="H238" s="81"/>
      <c r="I238" s="81"/>
      <c r="J238" s="193"/>
      <c r="K238" s="193"/>
      <c r="L238" s="107"/>
      <c r="M238" s="23"/>
      <c r="R238" s="142"/>
      <c r="S238" s="142"/>
      <c r="T238" s="142"/>
      <c r="W238" s="142"/>
      <c r="X238" s="142"/>
      <c r="Y238" s="142"/>
      <c r="AB238" s="142"/>
      <c r="AC238" s="142"/>
      <c r="AD238" s="142"/>
      <c r="AG238" s="139"/>
      <c r="AH238" s="139"/>
      <c r="AI238" s="139"/>
      <c r="AJ238" s="10"/>
    </row>
    <row r="239" spans="2:36" ht="12" customHeight="1">
      <c r="B239" s="21"/>
      <c r="C239" s="21"/>
      <c r="D239" s="22"/>
      <c r="E239" s="22"/>
      <c r="F239" s="22"/>
      <c r="G239" s="57"/>
      <c r="H239" s="81"/>
      <c r="I239" s="81"/>
      <c r="J239" s="193"/>
      <c r="K239" s="193"/>
      <c r="L239" s="107"/>
      <c r="M239" s="23"/>
      <c r="R239" s="142"/>
      <c r="S239" s="142"/>
      <c r="T239" s="142"/>
      <c r="W239" s="142"/>
      <c r="X239" s="142"/>
      <c r="Y239" s="142"/>
      <c r="AB239" s="142"/>
      <c r="AC239" s="142"/>
      <c r="AD239" s="142"/>
      <c r="AG239" s="139"/>
      <c r="AH239" s="139"/>
      <c r="AI239" s="139"/>
      <c r="AJ239" s="10"/>
    </row>
    <row r="240" spans="2:36" ht="12" customHeight="1">
      <c r="B240" s="21"/>
      <c r="C240" s="21"/>
      <c r="D240" s="22"/>
      <c r="E240" s="22"/>
      <c r="F240" s="22"/>
      <c r="G240" s="57"/>
      <c r="H240" s="81"/>
      <c r="I240" s="81"/>
      <c r="J240" s="193"/>
      <c r="K240" s="193"/>
      <c r="L240" s="107"/>
      <c r="M240" s="23"/>
      <c r="R240" s="142"/>
      <c r="S240" s="142"/>
      <c r="T240" s="142"/>
      <c r="W240" s="142"/>
      <c r="X240" s="142"/>
      <c r="Y240" s="142"/>
      <c r="AB240" s="142"/>
      <c r="AC240" s="142"/>
      <c r="AD240" s="142"/>
      <c r="AG240" s="139"/>
      <c r="AH240" s="139"/>
      <c r="AI240" s="139"/>
      <c r="AJ240" s="10"/>
    </row>
    <row r="241" spans="2:36" ht="12" customHeight="1">
      <c r="B241" s="21"/>
      <c r="C241" s="21"/>
      <c r="D241" s="22"/>
      <c r="E241" s="22"/>
      <c r="F241" s="22"/>
      <c r="G241" s="57"/>
      <c r="H241" s="81"/>
      <c r="I241" s="81"/>
      <c r="J241" s="193"/>
      <c r="K241" s="193"/>
      <c r="L241" s="107"/>
      <c r="M241" s="23"/>
      <c r="R241" s="142"/>
      <c r="S241" s="142"/>
      <c r="T241" s="142"/>
      <c r="W241" s="142"/>
      <c r="X241" s="142"/>
      <c r="Y241" s="142"/>
      <c r="AB241" s="142"/>
      <c r="AC241" s="142"/>
      <c r="AD241" s="142"/>
      <c r="AG241" s="139"/>
      <c r="AH241" s="139"/>
      <c r="AI241" s="139"/>
      <c r="AJ241" s="10"/>
    </row>
    <row r="242" spans="2:36" ht="12" customHeight="1">
      <c r="B242" s="21"/>
      <c r="C242" s="21"/>
      <c r="D242" s="22"/>
      <c r="E242" s="22"/>
      <c r="F242" s="22"/>
      <c r="G242" s="57"/>
      <c r="H242" s="81"/>
      <c r="I242" s="81"/>
      <c r="J242" s="193"/>
      <c r="K242" s="193"/>
      <c r="L242" s="107"/>
      <c r="M242" s="23"/>
      <c r="R242" s="142"/>
      <c r="S242" s="142"/>
      <c r="T242" s="142"/>
      <c r="W242" s="142"/>
      <c r="X242" s="142"/>
      <c r="Y242" s="142"/>
      <c r="AB242" s="142"/>
      <c r="AC242" s="142"/>
      <c r="AD242" s="142"/>
      <c r="AG242" s="139"/>
      <c r="AH242" s="139"/>
      <c r="AI242" s="139"/>
      <c r="AJ242" s="10"/>
    </row>
    <row r="243" spans="2:36" ht="12" customHeight="1">
      <c r="B243" s="21"/>
      <c r="C243" s="21"/>
      <c r="D243" s="22"/>
      <c r="E243" s="22"/>
      <c r="F243" s="22"/>
      <c r="G243" s="57"/>
      <c r="H243" s="81"/>
      <c r="I243" s="81"/>
      <c r="J243" s="193"/>
      <c r="K243" s="193"/>
      <c r="L243" s="107"/>
      <c r="M243" s="23"/>
      <c r="R243" s="142"/>
      <c r="S243" s="142"/>
      <c r="T243" s="142"/>
      <c r="W243" s="142"/>
      <c r="X243" s="142"/>
      <c r="Y243" s="142"/>
      <c r="AB243" s="142"/>
      <c r="AC243" s="142"/>
      <c r="AD243" s="142"/>
      <c r="AG243" s="139"/>
      <c r="AH243" s="139"/>
      <c r="AI243" s="139"/>
      <c r="AJ243" s="10"/>
    </row>
    <row r="244" spans="2:36" ht="12" customHeight="1">
      <c r="B244" s="21"/>
      <c r="C244" s="21"/>
      <c r="D244" s="22"/>
      <c r="E244" s="22"/>
      <c r="F244" s="22"/>
      <c r="G244" s="57"/>
      <c r="H244" s="81"/>
      <c r="I244" s="81"/>
      <c r="J244" s="193"/>
      <c r="K244" s="193"/>
      <c r="L244" s="107"/>
      <c r="M244" s="23"/>
      <c r="R244" s="142"/>
      <c r="S244" s="142"/>
      <c r="T244" s="142"/>
      <c r="W244" s="142"/>
      <c r="X244" s="142"/>
      <c r="Y244" s="142"/>
      <c r="AB244" s="142"/>
      <c r="AC244" s="142"/>
      <c r="AD244" s="142"/>
      <c r="AG244" s="139"/>
      <c r="AH244" s="139"/>
      <c r="AI244" s="139"/>
      <c r="AJ244" s="10"/>
    </row>
    <row r="245" spans="2:36" ht="12" customHeight="1">
      <c r="B245" s="21"/>
      <c r="C245" s="21"/>
      <c r="D245" s="22"/>
      <c r="E245" s="22"/>
      <c r="F245" s="22"/>
      <c r="G245" s="57"/>
      <c r="H245" s="81"/>
      <c r="I245" s="81"/>
      <c r="J245" s="193"/>
      <c r="K245" s="193"/>
      <c r="L245" s="107"/>
      <c r="M245" s="23"/>
      <c r="R245" s="142"/>
      <c r="S245" s="142"/>
      <c r="T245" s="142"/>
      <c r="W245" s="142"/>
      <c r="X245" s="142"/>
      <c r="Y245" s="142"/>
      <c r="AB245" s="142"/>
      <c r="AC245" s="142"/>
      <c r="AD245" s="142"/>
      <c r="AG245" s="139"/>
      <c r="AH245" s="139"/>
      <c r="AI245" s="139"/>
      <c r="AJ245" s="10"/>
    </row>
    <row r="246" spans="2:36" ht="12" customHeight="1">
      <c r="B246" s="21"/>
      <c r="C246" s="21"/>
      <c r="D246" s="22"/>
      <c r="E246" s="22"/>
      <c r="F246" s="22"/>
      <c r="G246" s="57"/>
      <c r="H246" s="81"/>
      <c r="I246" s="81"/>
      <c r="J246" s="193"/>
      <c r="K246" s="193"/>
      <c r="L246" s="107"/>
      <c r="M246" s="23"/>
      <c r="AG246" s="91"/>
      <c r="AH246" s="91"/>
      <c r="AI246" s="91"/>
      <c r="AJ246" s="10"/>
    </row>
    <row r="247" spans="2:36" ht="12" customHeight="1">
      <c r="B247" s="21"/>
      <c r="C247" s="21"/>
      <c r="D247" s="22"/>
      <c r="E247" s="22"/>
      <c r="F247" s="22"/>
      <c r="G247" s="57"/>
      <c r="H247" s="81"/>
      <c r="I247" s="81"/>
      <c r="J247" s="193"/>
      <c r="K247" s="193"/>
      <c r="L247" s="107"/>
      <c r="M247" s="23"/>
      <c r="AG247" s="91"/>
      <c r="AH247" s="91"/>
      <c r="AI247" s="91"/>
      <c r="AJ247" s="10"/>
    </row>
    <row r="248" spans="2:36" ht="12" customHeight="1">
      <c r="B248" s="21"/>
      <c r="C248" s="21"/>
      <c r="D248" s="22"/>
      <c r="E248" s="22"/>
      <c r="F248" s="22"/>
      <c r="G248" s="57"/>
      <c r="H248" s="81"/>
      <c r="I248" s="81"/>
      <c r="J248" s="193"/>
      <c r="K248" s="193"/>
      <c r="L248" s="107"/>
      <c r="M248" s="23"/>
      <c r="AG248" s="91"/>
      <c r="AH248" s="91"/>
      <c r="AI248" s="91"/>
      <c r="AJ248" s="10"/>
    </row>
    <row r="249" spans="2:36" ht="12" customHeight="1">
      <c r="B249" s="21"/>
      <c r="C249" s="21"/>
      <c r="D249" s="22"/>
      <c r="E249" s="22"/>
      <c r="F249" s="22"/>
      <c r="G249" s="57"/>
      <c r="H249" s="81"/>
      <c r="I249" s="81"/>
      <c r="J249" s="193"/>
      <c r="K249" s="193"/>
      <c r="L249" s="107"/>
      <c r="M249" s="23"/>
      <c r="AG249" s="91"/>
      <c r="AH249" s="91"/>
      <c r="AI249" s="91"/>
      <c r="AJ249" s="10"/>
    </row>
    <row r="250" spans="2:36" ht="12" customHeight="1">
      <c r="B250" s="21"/>
      <c r="C250" s="21"/>
      <c r="D250" s="22"/>
      <c r="E250" s="22"/>
      <c r="F250" s="22"/>
      <c r="G250" s="57"/>
      <c r="H250" s="81"/>
      <c r="I250" s="81"/>
      <c r="J250" s="193"/>
      <c r="K250" s="193"/>
      <c r="L250" s="107"/>
      <c r="M250" s="23"/>
      <c r="AG250" s="91"/>
      <c r="AH250" s="91"/>
      <c r="AI250" s="91"/>
      <c r="AJ250" s="10"/>
    </row>
    <row r="251" spans="2:36" ht="12" customHeight="1">
      <c r="B251" s="21"/>
      <c r="C251" s="21"/>
      <c r="D251" s="22"/>
      <c r="E251" s="22"/>
      <c r="F251" s="22"/>
      <c r="G251" s="57"/>
      <c r="H251" s="81"/>
      <c r="I251" s="81"/>
      <c r="J251" s="193"/>
      <c r="K251" s="193"/>
      <c r="L251" s="107"/>
      <c r="M251" s="23"/>
      <c r="AG251" s="91"/>
      <c r="AH251" s="91"/>
      <c r="AI251" s="91"/>
      <c r="AJ251" s="10"/>
    </row>
    <row r="252" spans="2:36" ht="12" customHeight="1">
      <c r="B252" s="21"/>
      <c r="C252" s="21"/>
      <c r="D252" s="22"/>
      <c r="E252" s="22"/>
      <c r="F252" s="22"/>
      <c r="G252" s="57"/>
      <c r="H252" s="81"/>
      <c r="I252" s="81"/>
      <c r="J252" s="193"/>
      <c r="K252" s="193"/>
      <c r="L252" s="107"/>
      <c r="M252" s="23"/>
      <c r="AG252" s="91"/>
      <c r="AH252" s="91"/>
      <c r="AI252" s="91"/>
      <c r="AJ252" s="10"/>
    </row>
    <row r="253" spans="2:36" ht="12" customHeight="1">
      <c r="B253" s="21"/>
      <c r="C253" s="21"/>
      <c r="D253" s="22"/>
      <c r="E253" s="22"/>
      <c r="F253" s="22"/>
      <c r="G253" s="57"/>
      <c r="H253" s="81"/>
      <c r="I253" s="81"/>
      <c r="J253" s="193"/>
      <c r="K253" s="193"/>
      <c r="L253" s="107"/>
      <c r="M253" s="23"/>
      <c r="AG253" s="91"/>
      <c r="AH253" s="91"/>
      <c r="AI253" s="91"/>
      <c r="AJ253" s="10"/>
    </row>
    <row r="254" spans="2:36" ht="12" customHeight="1">
      <c r="B254" s="21"/>
      <c r="C254" s="21"/>
      <c r="D254" s="22"/>
      <c r="E254" s="22"/>
      <c r="F254" s="22"/>
      <c r="G254" s="57"/>
      <c r="H254" s="81"/>
      <c r="I254" s="81"/>
      <c r="J254" s="193"/>
      <c r="K254" s="193"/>
      <c r="L254" s="107"/>
      <c r="M254" s="23"/>
      <c r="AG254" s="91"/>
      <c r="AH254" s="91"/>
      <c r="AI254" s="91"/>
      <c r="AJ254" s="10"/>
    </row>
    <row r="255" spans="2:36" ht="12" customHeight="1">
      <c r="B255" s="21"/>
      <c r="C255" s="21"/>
      <c r="D255" s="22"/>
      <c r="E255" s="22"/>
      <c r="F255" s="22"/>
      <c r="G255" s="57"/>
      <c r="H255" s="81"/>
      <c r="I255" s="81"/>
      <c r="J255" s="193"/>
      <c r="K255" s="193"/>
      <c r="L255" s="107"/>
      <c r="M255" s="23"/>
      <c r="R255" s="144"/>
      <c r="S255" s="144"/>
      <c r="T255" s="144"/>
      <c r="W255" s="144"/>
      <c r="X255" s="144"/>
      <c r="Y255" s="144"/>
      <c r="AB255" s="144"/>
      <c r="AC255" s="144"/>
      <c r="AD255" s="144"/>
      <c r="AG255" s="143"/>
      <c r="AH255" s="143"/>
      <c r="AI255" s="143"/>
      <c r="AJ255" s="10"/>
    </row>
    <row r="256" spans="2:36" ht="12" customHeight="1">
      <c r="B256" s="21"/>
      <c r="C256" s="21"/>
      <c r="D256" s="22"/>
      <c r="E256" s="22"/>
      <c r="F256" s="22"/>
      <c r="G256" s="57"/>
      <c r="H256" s="81"/>
      <c r="I256" s="81"/>
      <c r="J256" s="193"/>
      <c r="K256" s="193"/>
      <c r="L256" s="107"/>
      <c r="M256" s="23"/>
      <c r="R256" s="144"/>
      <c r="S256" s="144"/>
      <c r="T256" s="144"/>
      <c r="W256" s="144"/>
      <c r="X256" s="144"/>
      <c r="Y256" s="144"/>
      <c r="AB256" s="144"/>
      <c r="AC256" s="144"/>
      <c r="AD256" s="144"/>
      <c r="AG256" s="143"/>
      <c r="AH256" s="143"/>
      <c r="AI256" s="143"/>
      <c r="AJ256" s="10"/>
    </row>
    <row r="257" spans="2:36" ht="12" customHeight="1">
      <c r="B257" s="21"/>
      <c r="C257" s="21"/>
      <c r="D257" s="22"/>
      <c r="E257" s="22"/>
      <c r="F257" s="22"/>
      <c r="G257" s="57"/>
      <c r="H257" s="81"/>
      <c r="I257" s="81"/>
      <c r="J257" s="193"/>
      <c r="K257" s="193"/>
      <c r="L257" s="107"/>
      <c r="M257" s="23"/>
      <c r="AJ257" s="10"/>
    </row>
    <row r="258" spans="2:36" ht="12" customHeight="1">
      <c r="B258" s="21"/>
      <c r="C258" s="21"/>
      <c r="D258" s="22"/>
      <c r="E258" s="22"/>
      <c r="F258" s="22"/>
      <c r="G258" s="57"/>
      <c r="H258" s="81"/>
      <c r="I258" s="81"/>
      <c r="J258" s="193"/>
      <c r="K258" s="193"/>
      <c r="L258" s="107"/>
      <c r="M258" s="23"/>
      <c r="AJ258" s="10"/>
    </row>
    <row r="259" spans="2:36" ht="12" customHeight="1">
      <c r="B259" s="21"/>
      <c r="C259" s="21"/>
      <c r="D259" s="22"/>
      <c r="E259" s="22"/>
      <c r="F259" s="22"/>
      <c r="G259" s="57"/>
      <c r="H259" s="81"/>
      <c r="I259" s="81"/>
      <c r="J259" s="193"/>
      <c r="K259" s="193"/>
      <c r="L259" s="107"/>
      <c r="M259" s="23"/>
      <c r="AJ259" s="10"/>
    </row>
    <row r="260" spans="2:36" ht="12" customHeight="1">
      <c r="B260" s="21"/>
      <c r="C260" s="21"/>
      <c r="D260" s="22"/>
      <c r="E260" s="22"/>
      <c r="F260" s="22"/>
      <c r="G260" s="57"/>
      <c r="H260" s="81"/>
      <c r="I260" s="81"/>
      <c r="J260" s="193"/>
      <c r="K260" s="193"/>
      <c r="L260" s="107"/>
      <c r="M260" s="23"/>
      <c r="AJ260" s="10"/>
    </row>
    <row r="261" spans="2:36" ht="12" customHeight="1">
      <c r="B261" s="21"/>
      <c r="C261" s="21"/>
      <c r="D261" s="22"/>
      <c r="E261" s="22"/>
      <c r="F261" s="22"/>
      <c r="G261" s="57"/>
      <c r="H261" s="81"/>
      <c r="I261" s="81"/>
      <c r="J261" s="193"/>
      <c r="K261" s="193"/>
      <c r="L261" s="107"/>
      <c r="M261" s="23"/>
      <c r="AJ261" s="10"/>
    </row>
    <row r="262" spans="2:36" ht="12" customHeight="1">
      <c r="B262" s="21"/>
      <c r="C262" s="21"/>
      <c r="D262" s="22"/>
      <c r="E262" s="22"/>
      <c r="F262" s="22"/>
      <c r="G262" s="57"/>
      <c r="H262" s="81"/>
      <c r="I262" s="81"/>
      <c r="J262" s="193"/>
      <c r="K262" s="193"/>
      <c r="L262" s="107"/>
      <c r="M262" s="23"/>
      <c r="AG262" s="152"/>
      <c r="AH262" s="152"/>
      <c r="AI262" s="152"/>
      <c r="AJ262" s="10"/>
    </row>
    <row r="263" spans="2:36" ht="12" customHeight="1">
      <c r="B263" s="21"/>
      <c r="C263" s="21"/>
      <c r="D263" s="22"/>
      <c r="E263" s="22"/>
      <c r="F263" s="22"/>
      <c r="G263" s="57"/>
      <c r="H263" s="81"/>
      <c r="I263" s="81"/>
      <c r="J263" s="193"/>
      <c r="K263" s="193"/>
      <c r="L263" s="107"/>
      <c r="M263" s="23"/>
      <c r="AG263" s="150"/>
      <c r="AH263" s="150"/>
      <c r="AI263" s="150"/>
      <c r="AJ263" s="10"/>
    </row>
    <row r="264" spans="2:36" ht="12" customHeight="1">
      <c r="B264" s="21"/>
      <c r="C264" s="21"/>
      <c r="D264" s="22"/>
      <c r="E264" s="22"/>
      <c r="F264" s="22"/>
      <c r="G264" s="57"/>
      <c r="H264" s="81"/>
      <c r="I264" s="81"/>
      <c r="J264" s="193"/>
      <c r="K264" s="193"/>
      <c r="L264" s="107"/>
      <c r="M264" s="23"/>
      <c r="AJ264" s="10"/>
    </row>
    <row r="265" spans="2:36" ht="12" customHeight="1">
      <c r="B265" s="21"/>
      <c r="C265" s="21"/>
      <c r="D265" s="22"/>
      <c r="E265" s="22"/>
      <c r="F265" s="22"/>
      <c r="G265" s="57"/>
      <c r="H265" s="81"/>
      <c r="I265" s="81"/>
      <c r="J265" s="193"/>
      <c r="K265" s="193"/>
      <c r="L265" s="107"/>
      <c r="M265" s="23"/>
      <c r="AJ265" s="10"/>
    </row>
    <row r="266" spans="2:36" ht="12" customHeight="1">
      <c r="B266" s="21"/>
      <c r="C266" s="21"/>
      <c r="D266" s="22"/>
      <c r="E266" s="22"/>
      <c r="F266" s="22"/>
      <c r="G266" s="57"/>
      <c r="H266" s="81"/>
      <c r="I266" s="81"/>
      <c r="J266" s="193"/>
      <c r="K266" s="193"/>
      <c r="L266" s="107"/>
      <c r="M266" s="23"/>
      <c r="AJ266" s="10"/>
    </row>
    <row r="267" spans="2:36" ht="12" customHeight="1">
      <c r="B267" s="21"/>
      <c r="C267" s="21"/>
      <c r="D267" s="22"/>
      <c r="E267" s="22"/>
      <c r="F267" s="22"/>
      <c r="G267" s="57"/>
      <c r="H267" s="81"/>
      <c r="I267" s="81"/>
      <c r="J267" s="193"/>
      <c r="K267" s="193"/>
      <c r="L267" s="107"/>
      <c r="M267" s="23"/>
      <c r="AJ267" s="10"/>
    </row>
    <row r="268" spans="2:36" ht="12" customHeight="1">
      <c r="B268" s="21"/>
      <c r="C268" s="21"/>
      <c r="D268" s="22"/>
      <c r="E268" s="22"/>
      <c r="F268" s="22"/>
      <c r="G268" s="57"/>
      <c r="H268" s="81"/>
      <c r="I268" s="81"/>
      <c r="J268" s="193"/>
      <c r="K268" s="193"/>
      <c r="L268" s="107"/>
      <c r="M268" s="23"/>
      <c r="AJ268" s="10"/>
    </row>
    <row r="269" spans="2:36" ht="12" customHeight="1">
      <c r="B269" s="21"/>
      <c r="C269" s="21"/>
      <c r="D269" s="22"/>
      <c r="E269" s="22"/>
      <c r="F269" s="22"/>
      <c r="G269" s="57"/>
      <c r="H269" s="81"/>
      <c r="I269" s="81"/>
      <c r="J269" s="193"/>
      <c r="K269" s="193"/>
      <c r="L269" s="107"/>
      <c r="M269" s="23"/>
      <c r="AJ269" s="10"/>
    </row>
    <row r="270" spans="2:36" ht="12" customHeight="1">
      <c r="B270" s="21"/>
      <c r="C270" s="21"/>
      <c r="D270" s="22"/>
      <c r="E270" s="22"/>
      <c r="F270" s="22"/>
      <c r="G270" s="57"/>
      <c r="H270" s="81"/>
      <c r="I270" s="81"/>
      <c r="J270" s="193"/>
      <c r="K270" s="193"/>
      <c r="L270" s="107"/>
      <c r="M270" s="23"/>
      <c r="AJ270" s="10"/>
    </row>
    <row r="271" spans="2:36" ht="12" customHeight="1">
      <c r="B271" s="21"/>
      <c r="C271" s="21"/>
      <c r="D271" s="22"/>
      <c r="E271" s="22"/>
      <c r="F271" s="22"/>
      <c r="G271" s="57"/>
      <c r="H271" s="81"/>
      <c r="I271" s="81"/>
      <c r="J271" s="193"/>
      <c r="K271" s="193"/>
      <c r="L271" s="107"/>
      <c r="M271" s="23"/>
      <c r="AJ271" s="10"/>
    </row>
    <row r="272" spans="2:36" ht="12" customHeight="1">
      <c r="B272" s="21"/>
      <c r="C272" s="21"/>
      <c r="D272" s="22"/>
      <c r="E272" s="22"/>
      <c r="F272" s="22"/>
      <c r="G272" s="57"/>
      <c r="H272" s="81"/>
      <c r="I272" s="81"/>
      <c r="J272" s="193"/>
      <c r="K272" s="193"/>
      <c r="L272" s="107"/>
      <c r="M272" s="23"/>
      <c r="AJ272" s="10"/>
    </row>
    <row r="273" spans="2:36" ht="12" customHeight="1">
      <c r="B273" s="21"/>
      <c r="C273" s="21"/>
      <c r="D273" s="22"/>
      <c r="E273" s="22"/>
      <c r="F273" s="22"/>
      <c r="G273" s="57"/>
      <c r="H273" s="81"/>
      <c r="I273" s="81"/>
      <c r="J273" s="193"/>
      <c r="K273" s="193"/>
      <c r="L273" s="107"/>
      <c r="M273" s="23"/>
      <c r="AJ273" s="10"/>
    </row>
    <row r="274" spans="2:36" ht="12" customHeight="1">
      <c r="B274" s="21"/>
      <c r="C274" s="21"/>
      <c r="D274" s="22"/>
      <c r="E274" s="22"/>
      <c r="F274" s="22"/>
      <c r="G274" s="57"/>
      <c r="H274" s="81"/>
      <c r="I274" s="81"/>
      <c r="J274" s="193"/>
      <c r="K274" s="193"/>
      <c r="L274" s="107"/>
      <c r="M274" s="23"/>
      <c r="AJ274" s="10"/>
    </row>
    <row r="275" spans="2:36" ht="12" customHeight="1">
      <c r="B275" s="21"/>
      <c r="C275" s="21"/>
      <c r="D275" s="22"/>
      <c r="E275" s="22"/>
      <c r="F275" s="22"/>
      <c r="G275" s="57"/>
      <c r="H275" s="81"/>
      <c r="I275" s="81"/>
      <c r="J275" s="193"/>
      <c r="K275" s="193"/>
      <c r="L275" s="107"/>
      <c r="M275" s="23"/>
      <c r="AJ275" s="10"/>
    </row>
    <row r="276" spans="2:36" ht="12" customHeight="1">
      <c r="B276" s="21"/>
      <c r="C276" s="21"/>
      <c r="D276" s="22"/>
      <c r="E276" s="22"/>
      <c r="F276" s="22"/>
      <c r="G276" s="57"/>
      <c r="H276" s="81"/>
      <c r="I276" s="81"/>
      <c r="J276" s="193"/>
      <c r="K276" s="193"/>
      <c r="L276" s="107"/>
      <c r="M276" s="23"/>
      <c r="AJ276" s="10"/>
    </row>
    <row r="277" spans="2:36" ht="12" customHeight="1">
      <c r="B277" s="21"/>
      <c r="C277" s="21"/>
      <c r="D277" s="22"/>
      <c r="E277" s="22"/>
      <c r="F277" s="22"/>
      <c r="G277" s="57"/>
      <c r="H277" s="81"/>
      <c r="I277" s="81"/>
      <c r="J277" s="193"/>
      <c r="K277" s="193"/>
      <c r="L277" s="107"/>
      <c r="M277" s="23"/>
      <c r="AJ277" s="10"/>
    </row>
    <row r="278" spans="2:36" ht="12" customHeight="1">
      <c r="B278" s="21"/>
      <c r="C278" s="21"/>
      <c r="D278" s="22"/>
      <c r="E278" s="22"/>
      <c r="F278" s="22"/>
      <c r="G278" s="57"/>
      <c r="H278" s="81"/>
      <c r="I278" s="81"/>
      <c r="J278" s="193"/>
      <c r="K278" s="193"/>
      <c r="L278" s="107"/>
      <c r="M278" s="23"/>
      <c r="AJ278" s="10"/>
    </row>
    <row r="279" spans="2:36" ht="12" customHeight="1">
      <c r="B279" s="21"/>
      <c r="C279" s="21"/>
      <c r="D279" s="22"/>
      <c r="E279" s="22"/>
      <c r="F279" s="22"/>
      <c r="G279" s="57"/>
      <c r="H279" s="81"/>
      <c r="I279" s="81"/>
      <c r="J279" s="193"/>
      <c r="K279" s="193"/>
      <c r="L279" s="107"/>
      <c r="M279" s="23"/>
      <c r="AJ279" s="10"/>
    </row>
    <row r="280" spans="2:36" ht="12" customHeight="1">
      <c r="B280" s="21"/>
      <c r="C280" s="21"/>
      <c r="D280" s="22"/>
      <c r="E280" s="22"/>
      <c r="F280" s="22"/>
      <c r="G280" s="57"/>
      <c r="H280" s="81"/>
      <c r="I280" s="81"/>
      <c r="J280" s="193"/>
      <c r="K280" s="193"/>
      <c r="L280" s="107"/>
      <c r="M280" s="23"/>
      <c r="AJ280" s="10"/>
    </row>
    <row r="281" spans="2:36" ht="12" customHeight="1">
      <c r="B281" s="21"/>
      <c r="C281" s="21"/>
      <c r="D281" s="22"/>
      <c r="E281" s="22"/>
      <c r="F281" s="22"/>
      <c r="G281" s="57"/>
      <c r="H281" s="81"/>
      <c r="I281" s="81"/>
      <c r="J281" s="193"/>
      <c r="K281" s="193"/>
      <c r="L281" s="107"/>
      <c r="M281" s="23"/>
      <c r="AJ281" s="10"/>
    </row>
    <row r="282" spans="2:36" ht="12" customHeight="1">
      <c r="B282" s="21"/>
      <c r="C282" s="21"/>
      <c r="D282" s="22"/>
      <c r="E282" s="22"/>
      <c r="F282" s="22"/>
      <c r="G282" s="57"/>
      <c r="H282" s="81"/>
      <c r="I282" s="81"/>
      <c r="J282" s="193"/>
      <c r="K282" s="193"/>
      <c r="L282" s="107"/>
      <c r="M282" s="23"/>
      <c r="AJ282" s="10"/>
    </row>
    <row r="283" spans="2:36" ht="12" customHeight="1">
      <c r="B283" s="21"/>
      <c r="C283" s="21"/>
      <c r="D283" s="22"/>
      <c r="E283" s="22"/>
      <c r="F283" s="22"/>
      <c r="G283" s="57"/>
      <c r="H283" s="81"/>
      <c r="I283" s="81"/>
      <c r="J283" s="193"/>
      <c r="K283" s="193"/>
      <c r="L283" s="107"/>
      <c r="M283" s="23"/>
      <c r="AJ283" s="10"/>
    </row>
    <row r="284" spans="2:36" ht="12" customHeight="1">
      <c r="B284" s="21"/>
      <c r="C284" s="21"/>
      <c r="D284" s="22"/>
      <c r="E284" s="22"/>
      <c r="F284" s="22"/>
      <c r="G284" s="57"/>
      <c r="H284" s="81"/>
      <c r="I284" s="81"/>
      <c r="J284" s="193"/>
      <c r="K284" s="193"/>
      <c r="L284" s="107"/>
      <c r="M284" s="23"/>
      <c r="AJ284" s="10"/>
    </row>
    <row r="285" spans="2:36" ht="12" customHeight="1">
      <c r="B285" s="21"/>
      <c r="C285" s="21"/>
      <c r="D285" s="22"/>
      <c r="E285" s="22"/>
      <c r="F285" s="22"/>
      <c r="G285" s="57"/>
      <c r="H285" s="81"/>
      <c r="I285" s="81"/>
      <c r="J285" s="193"/>
      <c r="K285" s="193"/>
      <c r="L285" s="107"/>
      <c r="M285" s="23"/>
      <c r="AJ285" s="10"/>
    </row>
    <row r="286" spans="2:36" ht="12" customHeight="1">
      <c r="B286" s="21"/>
      <c r="C286" s="21"/>
      <c r="D286" s="22"/>
      <c r="E286" s="22"/>
      <c r="F286" s="22"/>
      <c r="G286" s="57"/>
      <c r="H286" s="81"/>
      <c r="I286" s="81"/>
      <c r="J286" s="193"/>
      <c r="K286" s="193"/>
      <c r="L286" s="107"/>
      <c r="M286" s="23"/>
      <c r="AJ286" s="10"/>
    </row>
    <row r="287" spans="2:36" ht="12" customHeight="1">
      <c r="B287" s="21"/>
      <c r="C287" s="21"/>
      <c r="D287" s="22"/>
      <c r="E287" s="22"/>
      <c r="F287" s="22"/>
      <c r="G287" s="57"/>
      <c r="H287" s="81"/>
      <c r="I287" s="81"/>
      <c r="J287" s="193"/>
      <c r="K287" s="193"/>
      <c r="L287" s="107"/>
      <c r="M287" s="23"/>
      <c r="AJ287" s="10"/>
    </row>
    <row r="288" spans="2:36" ht="12" customHeight="1">
      <c r="B288" s="21"/>
      <c r="C288" s="21"/>
      <c r="D288" s="22"/>
      <c r="E288" s="22"/>
      <c r="F288" s="22"/>
      <c r="G288" s="57"/>
      <c r="H288" s="81"/>
      <c r="I288" s="81"/>
      <c r="J288" s="193"/>
      <c r="K288" s="193"/>
      <c r="L288" s="107"/>
      <c r="M288" s="23"/>
      <c r="AJ288" s="10"/>
    </row>
    <row r="289" spans="2:36" ht="12" customHeight="1">
      <c r="B289" s="21"/>
      <c r="C289" s="21"/>
      <c r="D289" s="22"/>
      <c r="E289" s="22"/>
      <c r="F289" s="22"/>
      <c r="G289" s="57"/>
      <c r="H289" s="81"/>
      <c r="I289" s="81"/>
      <c r="J289" s="193"/>
      <c r="K289" s="193"/>
      <c r="L289" s="107"/>
      <c r="M289" s="23"/>
      <c r="AJ289" s="10"/>
    </row>
    <row r="290" spans="2:36" ht="12" customHeight="1">
      <c r="B290" s="21"/>
      <c r="C290" s="21"/>
      <c r="D290" s="22"/>
      <c r="E290" s="22"/>
      <c r="F290" s="22"/>
      <c r="G290" s="57"/>
      <c r="H290" s="81"/>
      <c r="I290" s="81"/>
      <c r="J290" s="193"/>
      <c r="K290" s="193"/>
      <c r="L290" s="107"/>
      <c r="M290" s="23"/>
      <c r="AJ290" s="10"/>
    </row>
    <row r="291" spans="2:36" ht="12" customHeight="1">
      <c r="B291" s="21"/>
      <c r="C291" s="21"/>
      <c r="D291" s="22"/>
      <c r="E291" s="22"/>
      <c r="F291" s="22"/>
      <c r="G291" s="57"/>
      <c r="H291" s="81"/>
      <c r="I291" s="81"/>
      <c r="J291" s="193"/>
      <c r="K291" s="193"/>
      <c r="L291" s="107"/>
      <c r="M291" s="23"/>
      <c r="AJ291" s="10"/>
    </row>
    <row r="292" spans="2:36" ht="12" customHeight="1">
      <c r="B292" s="21"/>
      <c r="C292" s="21"/>
      <c r="D292" s="22"/>
      <c r="E292" s="22"/>
      <c r="F292" s="22"/>
      <c r="G292" s="57"/>
      <c r="H292" s="81"/>
      <c r="I292" s="81"/>
      <c r="J292" s="193"/>
      <c r="K292" s="193"/>
      <c r="L292" s="107"/>
      <c r="M292" s="23"/>
      <c r="AJ292" s="10"/>
    </row>
    <row r="293" spans="2:36" ht="12" customHeight="1">
      <c r="B293" s="21"/>
      <c r="C293" s="21"/>
      <c r="D293" s="22"/>
      <c r="E293" s="22"/>
      <c r="F293" s="22"/>
      <c r="G293" s="57"/>
      <c r="H293" s="81"/>
      <c r="I293" s="81"/>
      <c r="J293" s="193"/>
      <c r="K293" s="193"/>
      <c r="L293" s="107"/>
      <c r="M293" s="23"/>
      <c r="AJ293" s="10"/>
    </row>
    <row r="294" spans="2:36" ht="12" customHeight="1">
      <c r="B294" s="21"/>
      <c r="C294" s="21"/>
      <c r="D294" s="22"/>
      <c r="E294" s="22"/>
      <c r="F294" s="22"/>
      <c r="G294" s="57"/>
      <c r="H294" s="81"/>
      <c r="I294" s="81"/>
      <c r="J294" s="193"/>
      <c r="K294" s="193"/>
      <c r="L294" s="107"/>
      <c r="M294" s="23"/>
      <c r="AJ294" s="10"/>
    </row>
    <row r="295" spans="2:36" ht="12" customHeight="1">
      <c r="B295" s="21"/>
      <c r="C295" s="21"/>
      <c r="D295" s="22"/>
      <c r="E295" s="22"/>
      <c r="F295" s="22"/>
      <c r="G295" s="57"/>
      <c r="H295" s="81"/>
      <c r="I295" s="81"/>
      <c r="J295" s="193"/>
      <c r="K295" s="193"/>
      <c r="L295" s="107"/>
      <c r="M295" s="23"/>
      <c r="AJ295" s="10"/>
    </row>
    <row r="296" spans="2:36" ht="12" customHeight="1">
      <c r="B296" s="21"/>
      <c r="C296" s="21"/>
      <c r="D296" s="22"/>
      <c r="E296" s="22"/>
      <c r="F296" s="22"/>
      <c r="G296" s="57"/>
      <c r="H296" s="81"/>
      <c r="I296" s="81"/>
      <c r="J296" s="193"/>
      <c r="K296" s="193"/>
      <c r="L296" s="107"/>
      <c r="M296" s="23"/>
      <c r="AJ296" s="10"/>
    </row>
    <row r="297" spans="2:36" ht="12" customHeight="1">
      <c r="B297" s="21"/>
      <c r="C297" s="21"/>
      <c r="D297" s="22"/>
      <c r="E297" s="22"/>
      <c r="F297" s="22"/>
      <c r="G297" s="57"/>
      <c r="H297" s="81"/>
      <c r="I297" s="81"/>
      <c r="J297" s="193"/>
      <c r="K297" s="193"/>
      <c r="L297" s="107"/>
      <c r="M297" s="23"/>
      <c r="AJ297" s="10"/>
    </row>
    <row r="298" spans="2:36" ht="12" customHeight="1">
      <c r="B298" s="21"/>
      <c r="C298" s="21"/>
      <c r="D298" s="22"/>
      <c r="E298" s="22"/>
      <c r="F298" s="22"/>
      <c r="G298" s="57"/>
      <c r="H298" s="81"/>
      <c r="I298" s="81"/>
      <c r="J298" s="193"/>
      <c r="K298" s="193"/>
      <c r="L298" s="107"/>
      <c r="M298" s="23"/>
      <c r="AJ298" s="10"/>
    </row>
    <row r="299" spans="2:36" ht="12" customHeight="1">
      <c r="B299" s="21"/>
      <c r="C299" s="21"/>
      <c r="D299" s="22"/>
      <c r="E299" s="22"/>
      <c r="F299" s="22"/>
      <c r="G299" s="57"/>
      <c r="H299" s="81"/>
      <c r="I299" s="81"/>
      <c r="J299" s="193"/>
      <c r="K299" s="193"/>
      <c r="L299" s="107"/>
      <c r="M299" s="23"/>
      <c r="AJ299" s="10"/>
    </row>
    <row r="300" spans="2:36" ht="12" customHeight="1">
      <c r="B300" s="21"/>
      <c r="C300" s="21"/>
      <c r="D300" s="22"/>
      <c r="E300" s="22"/>
      <c r="F300" s="22"/>
      <c r="G300" s="57"/>
      <c r="H300" s="81"/>
      <c r="I300" s="81"/>
      <c r="J300" s="193"/>
      <c r="K300" s="193"/>
      <c r="L300" s="107"/>
      <c r="M300" s="23"/>
      <c r="AJ300" s="10"/>
    </row>
    <row r="301" spans="2:36" ht="12" customHeight="1">
      <c r="B301" s="21"/>
      <c r="C301" s="21"/>
      <c r="D301" s="22"/>
      <c r="E301" s="22"/>
      <c r="F301" s="22"/>
      <c r="G301" s="57"/>
      <c r="H301" s="81"/>
      <c r="I301" s="81"/>
      <c r="J301" s="193"/>
      <c r="K301" s="193"/>
      <c r="L301" s="107"/>
      <c r="M301" s="23"/>
      <c r="AJ301" s="10"/>
    </row>
    <row r="302" spans="2:36" ht="12" customHeight="1">
      <c r="B302" s="21"/>
      <c r="C302" s="21"/>
      <c r="D302" s="22"/>
      <c r="E302" s="22"/>
      <c r="F302" s="22"/>
      <c r="G302" s="57"/>
      <c r="H302" s="81"/>
      <c r="I302" s="81"/>
      <c r="J302" s="193"/>
      <c r="K302" s="193"/>
      <c r="L302" s="107"/>
      <c r="M302" s="23"/>
      <c r="AJ302" s="10"/>
    </row>
    <row r="303" spans="2:36" ht="12" customHeight="1">
      <c r="B303" s="21"/>
      <c r="C303" s="21"/>
      <c r="D303" s="22"/>
      <c r="E303" s="22"/>
      <c r="F303" s="22"/>
      <c r="G303" s="57"/>
      <c r="H303" s="81"/>
      <c r="I303" s="81"/>
      <c r="J303" s="193"/>
      <c r="K303" s="193"/>
      <c r="L303" s="107"/>
      <c r="M303" s="23"/>
      <c r="AJ303" s="10"/>
    </row>
    <row r="304" spans="2:36" ht="12" customHeight="1">
      <c r="B304" s="21"/>
      <c r="C304" s="21"/>
      <c r="D304" s="22"/>
      <c r="E304" s="22"/>
      <c r="F304" s="22"/>
      <c r="G304" s="57"/>
      <c r="H304" s="81"/>
      <c r="I304" s="81"/>
      <c r="J304" s="193"/>
      <c r="K304" s="193"/>
      <c r="L304" s="107"/>
      <c r="M304" s="23"/>
      <c r="AJ304" s="10"/>
    </row>
    <row r="305" spans="2:36" ht="12" customHeight="1">
      <c r="B305" s="21"/>
      <c r="C305" s="21"/>
      <c r="D305" s="22"/>
      <c r="E305" s="22"/>
      <c r="F305" s="22"/>
      <c r="G305" s="57"/>
      <c r="H305" s="81"/>
      <c r="I305" s="81"/>
      <c r="J305" s="193"/>
      <c r="K305" s="193"/>
      <c r="L305" s="107"/>
      <c r="M305" s="23"/>
      <c r="AJ305" s="10"/>
    </row>
    <row r="306" spans="2:36" ht="12" customHeight="1">
      <c r="B306" s="21"/>
      <c r="C306" s="21"/>
      <c r="D306" s="22"/>
      <c r="E306" s="22"/>
      <c r="F306" s="22"/>
      <c r="G306" s="57"/>
      <c r="H306" s="81"/>
      <c r="I306" s="81"/>
      <c r="J306" s="193"/>
      <c r="K306" s="193"/>
      <c r="L306" s="107"/>
      <c r="M306" s="23"/>
      <c r="AJ306" s="10"/>
    </row>
    <row r="307" spans="2:36" ht="12" customHeight="1">
      <c r="B307" s="21"/>
      <c r="C307" s="21"/>
      <c r="D307" s="22"/>
      <c r="E307" s="22"/>
      <c r="F307" s="22"/>
      <c r="G307" s="57"/>
      <c r="H307" s="81"/>
      <c r="I307" s="81"/>
      <c r="J307" s="193"/>
      <c r="K307" s="193"/>
      <c r="L307" s="107"/>
      <c r="M307" s="23"/>
      <c r="AJ307" s="10"/>
    </row>
    <row r="308" spans="2:36" ht="12" customHeight="1">
      <c r="B308" s="21"/>
      <c r="C308" s="21"/>
      <c r="D308" s="22"/>
      <c r="E308" s="22"/>
      <c r="F308" s="22"/>
      <c r="G308" s="57"/>
      <c r="H308" s="81"/>
      <c r="I308" s="81"/>
      <c r="J308" s="193"/>
      <c r="K308" s="193"/>
      <c r="L308" s="107"/>
      <c r="M308" s="23"/>
      <c r="AJ308" s="10"/>
    </row>
    <row r="309" spans="2:36" ht="12" customHeight="1">
      <c r="B309" s="21"/>
      <c r="C309" s="21"/>
      <c r="D309" s="22"/>
      <c r="E309" s="22"/>
      <c r="F309" s="22"/>
      <c r="G309" s="57"/>
      <c r="H309" s="81"/>
      <c r="I309" s="81"/>
      <c r="J309" s="193"/>
      <c r="K309" s="193"/>
      <c r="L309" s="107"/>
      <c r="M309" s="23"/>
      <c r="AJ309" s="10"/>
    </row>
    <row r="310" spans="2:36" ht="12" customHeight="1">
      <c r="B310" s="21"/>
      <c r="C310" s="21"/>
      <c r="D310" s="22"/>
      <c r="E310" s="22"/>
      <c r="F310" s="22"/>
      <c r="G310" s="57"/>
      <c r="H310" s="81"/>
      <c r="I310" s="81"/>
      <c r="J310" s="193"/>
      <c r="K310" s="193"/>
      <c r="L310" s="107"/>
      <c r="M310" s="23"/>
      <c r="AJ310" s="10"/>
    </row>
    <row r="311" spans="2:36" ht="12" customHeight="1">
      <c r="B311" s="21"/>
      <c r="C311" s="21"/>
      <c r="D311" s="22"/>
      <c r="E311" s="22"/>
      <c r="F311" s="22"/>
      <c r="G311" s="57"/>
      <c r="H311" s="81"/>
      <c r="I311" s="81"/>
      <c r="J311" s="193"/>
      <c r="K311" s="193"/>
      <c r="L311" s="107"/>
      <c r="M311" s="23"/>
      <c r="AJ311" s="10"/>
    </row>
    <row r="312" spans="2:36" ht="12" customHeight="1">
      <c r="B312" s="21"/>
      <c r="C312" s="21"/>
      <c r="D312" s="22"/>
      <c r="E312" s="22"/>
      <c r="F312" s="22"/>
      <c r="G312" s="57"/>
      <c r="H312" s="81"/>
      <c r="I312" s="81"/>
      <c r="J312" s="193"/>
      <c r="K312" s="193"/>
      <c r="L312" s="107"/>
      <c r="M312" s="23"/>
      <c r="AJ312" s="10"/>
    </row>
    <row r="313" spans="2:36" ht="12" customHeight="1">
      <c r="B313" s="21"/>
      <c r="C313" s="21"/>
      <c r="D313" s="22"/>
      <c r="E313" s="22"/>
      <c r="F313" s="22"/>
      <c r="G313" s="57"/>
      <c r="H313" s="81"/>
      <c r="I313" s="81"/>
      <c r="J313" s="193"/>
      <c r="K313" s="193"/>
      <c r="L313" s="107"/>
      <c r="M313" s="23"/>
      <c r="AJ313" s="10"/>
    </row>
    <row r="314" spans="2:36" ht="12" customHeight="1">
      <c r="B314" s="21"/>
      <c r="C314" s="21"/>
      <c r="D314" s="22"/>
      <c r="E314" s="22"/>
      <c r="F314" s="22"/>
      <c r="G314" s="57"/>
      <c r="H314" s="81"/>
      <c r="I314" s="81"/>
      <c r="J314" s="193"/>
      <c r="K314" s="193"/>
      <c r="L314" s="107"/>
      <c r="M314" s="23"/>
      <c r="AJ314" s="10"/>
    </row>
    <row r="315" spans="2:36" ht="12" customHeight="1">
      <c r="B315" s="21"/>
      <c r="C315" s="21"/>
      <c r="D315" s="22"/>
      <c r="E315" s="22"/>
      <c r="F315" s="22"/>
      <c r="G315" s="57"/>
      <c r="H315" s="81"/>
      <c r="I315" s="81"/>
      <c r="J315" s="193"/>
      <c r="K315" s="193"/>
      <c r="L315" s="107"/>
      <c r="M315" s="23"/>
      <c r="AJ315" s="10"/>
    </row>
    <row r="316" spans="2:36" ht="12" customHeight="1">
      <c r="B316" s="21"/>
      <c r="C316" s="21"/>
      <c r="D316" s="22"/>
      <c r="E316" s="22"/>
      <c r="F316" s="22"/>
      <c r="G316" s="57"/>
      <c r="H316" s="81"/>
      <c r="I316" s="81"/>
      <c r="J316" s="193"/>
      <c r="K316" s="193"/>
      <c r="L316" s="107"/>
      <c r="M316" s="23"/>
      <c r="AJ316" s="10"/>
    </row>
    <row r="317" spans="2:36" ht="12" customHeight="1">
      <c r="B317" s="21"/>
      <c r="C317" s="21"/>
      <c r="D317" s="22"/>
      <c r="E317" s="22"/>
      <c r="F317" s="22"/>
      <c r="G317" s="57"/>
      <c r="H317" s="81"/>
      <c r="I317" s="81"/>
      <c r="J317" s="193"/>
      <c r="K317" s="193"/>
      <c r="L317" s="107"/>
      <c r="M317" s="23"/>
      <c r="AJ317" s="10"/>
    </row>
    <row r="318" spans="2:36" ht="12" customHeight="1">
      <c r="B318" s="21"/>
      <c r="C318" s="21"/>
      <c r="D318" s="22"/>
      <c r="E318" s="22"/>
      <c r="F318" s="22"/>
      <c r="G318" s="57"/>
      <c r="H318" s="81"/>
      <c r="I318" s="81"/>
      <c r="J318" s="193"/>
      <c r="K318" s="193"/>
      <c r="L318" s="107"/>
      <c r="M318" s="23"/>
      <c r="AJ318" s="10"/>
    </row>
    <row r="319" spans="2:36" ht="12" customHeight="1">
      <c r="B319" s="21"/>
      <c r="C319" s="21"/>
      <c r="D319" s="22"/>
      <c r="E319" s="22"/>
      <c r="F319" s="22"/>
      <c r="G319" s="57"/>
      <c r="H319" s="81"/>
      <c r="I319" s="81"/>
      <c r="J319" s="193"/>
      <c r="K319" s="193"/>
      <c r="L319" s="107"/>
      <c r="M319" s="23"/>
      <c r="AJ319" s="10"/>
    </row>
    <row r="320" spans="2:36" ht="12" customHeight="1">
      <c r="B320" s="21"/>
      <c r="C320" s="21"/>
      <c r="D320" s="22"/>
      <c r="E320" s="22"/>
      <c r="F320" s="22"/>
      <c r="G320" s="57"/>
      <c r="H320" s="81"/>
      <c r="I320" s="81"/>
      <c r="J320" s="193"/>
      <c r="K320" s="193"/>
      <c r="L320" s="107"/>
      <c r="M320" s="23"/>
      <c r="AJ320" s="10"/>
    </row>
    <row r="321" spans="2:36" ht="12" customHeight="1">
      <c r="B321" s="21"/>
      <c r="C321" s="21"/>
      <c r="D321" s="22"/>
      <c r="E321" s="22"/>
      <c r="F321" s="22"/>
      <c r="G321" s="57"/>
      <c r="H321" s="81"/>
      <c r="I321" s="81"/>
      <c r="J321" s="193"/>
      <c r="K321" s="193"/>
      <c r="L321" s="107"/>
      <c r="M321" s="23"/>
      <c r="AJ321" s="10"/>
    </row>
    <row r="322" spans="2:36" ht="12" customHeight="1">
      <c r="B322" s="21"/>
      <c r="C322" s="21"/>
      <c r="D322" s="22"/>
      <c r="E322" s="22"/>
      <c r="F322" s="22"/>
      <c r="G322" s="57"/>
      <c r="H322" s="81"/>
      <c r="I322" s="81"/>
      <c r="J322" s="193"/>
      <c r="K322" s="193"/>
      <c r="L322" s="107"/>
      <c r="M322" s="23"/>
      <c r="AJ322" s="10"/>
    </row>
    <row r="323" spans="2:36" ht="12" customHeight="1">
      <c r="B323" s="21"/>
      <c r="C323" s="21"/>
      <c r="D323" s="22"/>
      <c r="E323" s="22"/>
      <c r="F323" s="22"/>
      <c r="G323" s="57"/>
      <c r="H323" s="81"/>
      <c r="I323" s="81"/>
      <c r="J323" s="193"/>
      <c r="K323" s="193"/>
      <c r="L323" s="107"/>
      <c r="M323" s="23"/>
      <c r="AJ323" s="10"/>
    </row>
    <row r="324" spans="2:36" ht="12" customHeight="1">
      <c r="B324" s="21"/>
      <c r="C324" s="21"/>
      <c r="D324" s="22"/>
      <c r="E324" s="22"/>
      <c r="F324" s="22"/>
      <c r="G324" s="57"/>
      <c r="H324" s="81"/>
      <c r="I324" s="81"/>
      <c r="J324" s="193"/>
      <c r="K324" s="193"/>
      <c r="L324" s="107"/>
      <c r="M324" s="23"/>
      <c r="AJ324" s="10"/>
    </row>
    <row r="325" spans="2:36" ht="12" customHeight="1">
      <c r="B325" s="21"/>
      <c r="C325" s="21"/>
      <c r="D325" s="22"/>
      <c r="E325" s="22"/>
      <c r="F325" s="22"/>
      <c r="G325" s="57"/>
      <c r="H325" s="81"/>
      <c r="I325" s="81"/>
      <c r="J325" s="193"/>
      <c r="K325" s="193"/>
      <c r="L325" s="107"/>
      <c r="M325" s="23"/>
      <c r="AJ325" s="10"/>
    </row>
    <row r="326" spans="2:36" ht="12" customHeight="1">
      <c r="B326" s="21"/>
      <c r="C326" s="21"/>
      <c r="D326" s="22"/>
      <c r="E326" s="22"/>
      <c r="F326" s="22"/>
      <c r="G326" s="57"/>
      <c r="H326" s="81"/>
      <c r="I326" s="81"/>
      <c r="J326" s="193"/>
      <c r="K326" s="193"/>
      <c r="L326" s="107"/>
      <c r="M326" s="23"/>
      <c r="AJ326" s="10"/>
    </row>
    <row r="327" spans="2:36" ht="12" customHeight="1">
      <c r="B327" s="21"/>
      <c r="C327" s="21"/>
      <c r="D327" s="22"/>
      <c r="E327" s="22"/>
      <c r="F327" s="22"/>
      <c r="G327" s="57"/>
      <c r="H327" s="81"/>
      <c r="I327" s="81"/>
      <c r="J327" s="193"/>
      <c r="K327" s="193"/>
      <c r="L327" s="107"/>
      <c r="M327" s="23"/>
      <c r="AJ327" s="10"/>
    </row>
    <row r="328" spans="2:36" ht="12" customHeight="1">
      <c r="B328" s="21"/>
      <c r="C328" s="21"/>
      <c r="D328" s="22"/>
      <c r="E328" s="22"/>
      <c r="F328" s="22"/>
      <c r="G328" s="57"/>
      <c r="H328" s="81"/>
      <c r="I328" s="81"/>
      <c r="J328" s="193"/>
      <c r="K328" s="193"/>
      <c r="L328" s="107"/>
      <c r="M328" s="23"/>
      <c r="AJ328" s="10"/>
    </row>
    <row r="329" spans="2:36" ht="12" customHeight="1">
      <c r="B329" s="21"/>
      <c r="C329" s="21"/>
      <c r="D329" s="22"/>
      <c r="E329" s="22"/>
      <c r="F329" s="22"/>
      <c r="G329" s="57"/>
      <c r="H329" s="81"/>
      <c r="I329" s="81"/>
      <c r="J329" s="193"/>
      <c r="K329" s="193"/>
      <c r="L329" s="107"/>
      <c r="M329" s="23"/>
      <c r="AJ329" s="10"/>
    </row>
    <row r="330" spans="2:36" ht="12" customHeight="1">
      <c r="B330" s="21"/>
      <c r="C330" s="21"/>
      <c r="D330" s="22"/>
      <c r="E330" s="22"/>
      <c r="F330" s="22"/>
      <c r="G330" s="57"/>
      <c r="H330" s="81"/>
      <c r="I330" s="81"/>
      <c r="J330" s="193"/>
      <c r="K330" s="193"/>
      <c r="L330" s="107"/>
      <c r="M330" s="23"/>
      <c r="AJ330" s="10"/>
    </row>
    <row r="331" spans="2:36" ht="12" customHeight="1">
      <c r="B331" s="21"/>
      <c r="C331" s="21"/>
      <c r="D331" s="22"/>
      <c r="E331" s="22"/>
      <c r="F331" s="22"/>
      <c r="G331" s="57"/>
      <c r="H331" s="81"/>
      <c r="I331" s="81"/>
      <c r="J331" s="193"/>
      <c r="K331" s="193"/>
      <c r="L331" s="107"/>
      <c r="M331" s="23"/>
      <c r="AJ331" s="10"/>
    </row>
    <row r="332" spans="2:36" ht="12" customHeight="1">
      <c r="B332" s="21"/>
      <c r="C332" s="21"/>
      <c r="D332" s="22"/>
      <c r="E332" s="22"/>
      <c r="F332" s="22"/>
      <c r="G332" s="57"/>
      <c r="H332" s="81"/>
      <c r="I332" s="81"/>
      <c r="J332" s="193"/>
      <c r="K332" s="193"/>
      <c r="L332" s="107"/>
      <c r="M332" s="23"/>
      <c r="AJ332" s="10"/>
    </row>
    <row r="333" spans="2:36" ht="12" customHeight="1">
      <c r="B333" s="21"/>
      <c r="C333" s="21"/>
      <c r="D333" s="22"/>
      <c r="E333" s="22"/>
      <c r="F333" s="22"/>
      <c r="G333" s="57"/>
      <c r="H333" s="81"/>
      <c r="I333" s="81"/>
      <c r="J333" s="193"/>
      <c r="K333" s="193"/>
      <c r="L333" s="107"/>
      <c r="M333" s="23"/>
      <c r="AJ333" s="10"/>
    </row>
    <row r="334" spans="2:36" ht="12" customHeight="1">
      <c r="B334" s="21"/>
      <c r="C334" s="21"/>
      <c r="D334" s="22"/>
      <c r="E334" s="22"/>
      <c r="F334" s="22"/>
      <c r="G334" s="57"/>
      <c r="H334" s="81"/>
      <c r="I334" s="81"/>
      <c r="J334" s="193"/>
      <c r="K334" s="193"/>
      <c r="L334" s="107"/>
      <c r="M334" s="23"/>
      <c r="AJ334" s="10"/>
    </row>
    <row r="335" spans="2:36" ht="12" customHeight="1">
      <c r="B335" s="21"/>
      <c r="C335" s="21"/>
      <c r="D335" s="22"/>
      <c r="E335" s="22"/>
      <c r="F335" s="22"/>
      <c r="G335" s="57"/>
      <c r="H335" s="81"/>
      <c r="I335" s="81"/>
      <c r="J335" s="193"/>
      <c r="K335" s="193"/>
      <c r="L335" s="107"/>
      <c r="M335" s="23"/>
      <c r="AJ335" s="10"/>
    </row>
    <row r="336" spans="2:36" ht="12" customHeight="1">
      <c r="B336" s="21"/>
      <c r="C336" s="21"/>
      <c r="D336" s="22"/>
      <c r="E336" s="22"/>
      <c r="F336" s="22"/>
      <c r="G336" s="57"/>
      <c r="H336" s="81"/>
      <c r="I336" s="81"/>
      <c r="J336" s="193"/>
      <c r="K336" s="193"/>
      <c r="L336" s="107"/>
      <c r="M336" s="23"/>
      <c r="AJ336" s="10"/>
    </row>
    <row r="337" spans="2:36" ht="12" customHeight="1">
      <c r="B337" s="21"/>
      <c r="C337" s="21"/>
      <c r="D337" s="22"/>
      <c r="E337" s="22"/>
      <c r="F337" s="22"/>
      <c r="G337" s="57"/>
      <c r="H337" s="81"/>
      <c r="I337" s="81"/>
      <c r="J337" s="193"/>
      <c r="K337" s="193"/>
      <c r="L337" s="107"/>
      <c r="M337" s="23"/>
      <c r="AJ337" s="10"/>
    </row>
    <row r="338" spans="2:36" ht="12" customHeight="1">
      <c r="B338" s="21"/>
      <c r="C338" s="21"/>
      <c r="D338" s="22"/>
      <c r="E338" s="22"/>
      <c r="F338" s="22"/>
      <c r="G338" s="57"/>
      <c r="H338" s="81"/>
      <c r="I338" s="81"/>
      <c r="J338" s="193"/>
      <c r="K338" s="193"/>
      <c r="L338" s="107"/>
      <c r="M338" s="23"/>
      <c r="AJ338" s="10"/>
    </row>
    <row r="339" spans="2:36" ht="12" customHeight="1">
      <c r="B339" s="21"/>
      <c r="C339" s="21"/>
      <c r="D339" s="22"/>
      <c r="E339" s="22"/>
      <c r="F339" s="22"/>
      <c r="G339" s="57"/>
      <c r="H339" s="81"/>
      <c r="I339" s="81"/>
      <c r="J339" s="193"/>
      <c r="K339" s="193"/>
      <c r="L339" s="107"/>
      <c r="M339" s="23"/>
      <c r="AJ339" s="10"/>
    </row>
    <row r="340" spans="2:36" ht="12" customHeight="1">
      <c r="B340" s="21"/>
      <c r="C340" s="21"/>
      <c r="D340" s="22"/>
      <c r="E340" s="22"/>
      <c r="F340" s="22"/>
      <c r="G340" s="57"/>
      <c r="H340" s="81"/>
      <c r="I340" s="81"/>
      <c r="J340" s="193"/>
      <c r="K340" s="193"/>
      <c r="L340" s="107"/>
      <c r="M340" s="23"/>
      <c r="AJ340" s="10"/>
    </row>
    <row r="341" spans="2:36" ht="12" customHeight="1">
      <c r="B341" s="21"/>
      <c r="C341" s="21"/>
      <c r="D341" s="22"/>
      <c r="E341" s="22"/>
      <c r="F341" s="22"/>
      <c r="G341" s="57"/>
      <c r="H341" s="81"/>
      <c r="I341" s="81"/>
      <c r="J341" s="193"/>
      <c r="K341" s="193"/>
      <c r="L341" s="107"/>
      <c r="M341" s="23"/>
      <c r="AJ341" s="10"/>
    </row>
    <row r="342" spans="2:36" ht="12" customHeight="1">
      <c r="B342" s="21"/>
      <c r="C342" s="21"/>
      <c r="D342" s="22"/>
      <c r="E342" s="22"/>
      <c r="F342" s="22"/>
      <c r="G342" s="57"/>
      <c r="H342" s="81"/>
      <c r="I342" s="81"/>
      <c r="J342" s="193"/>
      <c r="K342" s="193"/>
      <c r="L342" s="107"/>
      <c r="M342" s="23"/>
      <c r="AJ342" s="10"/>
    </row>
    <row r="343" spans="2:36" ht="12" customHeight="1">
      <c r="B343" s="21"/>
      <c r="C343" s="21"/>
      <c r="D343" s="22"/>
      <c r="E343" s="22"/>
      <c r="F343" s="22"/>
      <c r="G343" s="57"/>
      <c r="H343" s="81"/>
      <c r="I343" s="81"/>
      <c r="J343" s="193"/>
      <c r="K343" s="193"/>
      <c r="L343" s="107"/>
      <c r="M343" s="23"/>
      <c r="AJ343" s="10"/>
    </row>
    <row r="344" spans="2:36" ht="12" customHeight="1">
      <c r="B344" s="21"/>
      <c r="C344" s="21"/>
      <c r="D344" s="22"/>
      <c r="E344" s="22"/>
      <c r="F344" s="22"/>
      <c r="G344" s="57"/>
      <c r="H344" s="81"/>
      <c r="I344" s="81"/>
      <c r="J344" s="193"/>
      <c r="K344" s="193"/>
      <c r="L344" s="107"/>
      <c r="M344" s="23"/>
      <c r="AJ344" s="10"/>
    </row>
    <row r="345" spans="2:36" ht="12" customHeight="1">
      <c r="B345" s="21"/>
      <c r="C345" s="21"/>
      <c r="D345" s="22"/>
      <c r="E345" s="22"/>
      <c r="F345" s="22"/>
      <c r="G345" s="57"/>
      <c r="H345" s="81"/>
      <c r="I345" s="81"/>
      <c r="J345" s="193"/>
      <c r="K345" s="193"/>
      <c r="L345" s="107"/>
      <c r="M345" s="23"/>
      <c r="AJ345" s="10"/>
    </row>
    <row r="346" spans="2:36" ht="12" customHeight="1">
      <c r="B346" s="21"/>
      <c r="C346" s="21"/>
      <c r="D346" s="22"/>
      <c r="E346" s="22"/>
      <c r="F346" s="22"/>
      <c r="G346" s="57"/>
      <c r="H346" s="81"/>
      <c r="I346" s="81"/>
      <c r="J346" s="193"/>
      <c r="K346" s="193"/>
      <c r="L346" s="107"/>
      <c r="M346" s="23"/>
      <c r="AJ346" s="10"/>
    </row>
    <row r="347" spans="2:36" ht="12" customHeight="1">
      <c r="B347" s="21"/>
      <c r="C347" s="21"/>
      <c r="D347" s="22"/>
      <c r="E347" s="22"/>
      <c r="F347" s="22"/>
      <c r="G347" s="57"/>
      <c r="H347" s="81"/>
      <c r="I347" s="81"/>
      <c r="J347" s="193"/>
      <c r="K347" s="193"/>
      <c r="L347" s="107"/>
      <c r="M347" s="23"/>
      <c r="AJ347" s="10"/>
    </row>
    <row r="348" spans="2:36" ht="12" customHeight="1">
      <c r="B348" s="21"/>
      <c r="C348" s="21"/>
      <c r="D348" s="22"/>
      <c r="E348" s="22"/>
      <c r="F348" s="22"/>
      <c r="G348" s="57"/>
      <c r="H348" s="81"/>
      <c r="I348" s="81"/>
      <c r="J348" s="193"/>
      <c r="K348" s="193"/>
      <c r="L348" s="107"/>
      <c r="M348" s="23"/>
      <c r="AJ348" s="10"/>
    </row>
    <row r="349" spans="2:36" ht="12" customHeight="1">
      <c r="B349" s="21"/>
      <c r="C349" s="21"/>
      <c r="D349" s="22"/>
      <c r="E349" s="22"/>
      <c r="F349" s="22"/>
      <c r="G349" s="57"/>
      <c r="H349" s="81"/>
      <c r="I349" s="81"/>
      <c r="J349" s="193"/>
      <c r="K349" s="193"/>
      <c r="L349" s="107"/>
      <c r="M349" s="23"/>
      <c r="AJ349" s="10"/>
    </row>
    <row r="350" spans="2:36" ht="12" customHeight="1">
      <c r="B350" s="21"/>
      <c r="C350" s="21"/>
      <c r="D350" s="22"/>
      <c r="E350" s="22"/>
      <c r="F350" s="22"/>
      <c r="G350" s="57"/>
      <c r="H350" s="81"/>
      <c r="I350" s="81"/>
      <c r="J350" s="193"/>
      <c r="K350" s="193"/>
      <c r="L350" s="107"/>
      <c r="M350" s="23"/>
      <c r="AJ350" s="10"/>
    </row>
    <row r="351" spans="2:36" ht="12" customHeight="1">
      <c r="B351" s="21"/>
      <c r="C351" s="21"/>
      <c r="D351" s="22"/>
      <c r="E351" s="22"/>
      <c r="F351" s="22"/>
      <c r="G351" s="57"/>
      <c r="H351" s="81"/>
      <c r="I351" s="81"/>
      <c r="J351" s="193"/>
      <c r="K351" s="193"/>
      <c r="L351" s="107"/>
      <c r="M351" s="23"/>
      <c r="AJ351" s="10"/>
    </row>
    <row r="352" spans="2:36" ht="12" customHeight="1">
      <c r="B352" s="21"/>
      <c r="C352" s="21"/>
      <c r="D352" s="22"/>
      <c r="E352" s="22"/>
      <c r="F352" s="22"/>
      <c r="G352" s="57"/>
      <c r="H352" s="81"/>
      <c r="I352" s="81"/>
      <c r="J352" s="193"/>
      <c r="K352" s="193"/>
      <c r="L352" s="107"/>
      <c r="M352" s="23"/>
      <c r="AJ352" s="10"/>
    </row>
    <row r="353" spans="2:36" ht="12" customHeight="1">
      <c r="B353" s="21"/>
      <c r="C353" s="21"/>
      <c r="D353" s="22"/>
      <c r="E353" s="22"/>
      <c r="F353" s="22"/>
      <c r="G353" s="57"/>
      <c r="H353" s="81"/>
      <c r="I353" s="81"/>
      <c r="J353" s="193"/>
      <c r="K353" s="193"/>
      <c r="L353" s="107"/>
      <c r="M353" s="23"/>
      <c r="AJ353" s="10"/>
    </row>
    <row r="354" spans="2:36" ht="12" customHeight="1">
      <c r="B354" s="21"/>
      <c r="C354" s="21"/>
      <c r="D354" s="22"/>
      <c r="E354" s="22"/>
      <c r="F354" s="22"/>
      <c r="G354" s="57"/>
      <c r="H354" s="81"/>
      <c r="I354" s="81"/>
      <c r="J354" s="193"/>
      <c r="K354" s="193"/>
      <c r="L354" s="107"/>
      <c r="M354" s="23"/>
      <c r="AJ354" s="10"/>
    </row>
    <row r="355" spans="2:36" ht="12" customHeight="1">
      <c r="B355" s="21"/>
      <c r="C355" s="21"/>
      <c r="D355" s="22"/>
      <c r="E355" s="22"/>
      <c r="F355" s="22"/>
      <c r="G355" s="57"/>
      <c r="H355" s="81"/>
      <c r="I355" s="81"/>
      <c r="J355" s="193"/>
      <c r="K355" s="193"/>
      <c r="L355" s="107"/>
      <c r="M355" s="23"/>
      <c r="AJ355" s="10"/>
    </row>
    <row r="356" spans="2:36" ht="12" customHeight="1">
      <c r="B356" s="21"/>
      <c r="C356" s="21"/>
      <c r="D356" s="22"/>
      <c r="E356" s="22"/>
      <c r="F356" s="22"/>
      <c r="G356" s="57"/>
      <c r="H356" s="81"/>
      <c r="I356" s="81"/>
      <c r="J356" s="193"/>
      <c r="K356" s="193"/>
      <c r="L356" s="107"/>
      <c r="M356" s="23"/>
      <c r="AJ356" s="10"/>
    </row>
    <row r="357" spans="2:36" ht="12" customHeight="1">
      <c r="B357" s="21"/>
      <c r="C357" s="21"/>
      <c r="D357" s="22"/>
      <c r="E357" s="22"/>
      <c r="F357" s="22"/>
      <c r="G357" s="57"/>
      <c r="H357" s="81"/>
      <c r="I357" s="81"/>
      <c r="J357" s="193"/>
      <c r="K357" s="193"/>
      <c r="L357" s="107"/>
      <c r="M357" s="23"/>
      <c r="AJ357" s="10"/>
    </row>
    <row r="358" spans="2:36" ht="12" customHeight="1">
      <c r="B358" s="21"/>
      <c r="C358" s="21"/>
      <c r="D358" s="22"/>
      <c r="E358" s="22"/>
      <c r="F358" s="22"/>
      <c r="G358" s="57"/>
      <c r="H358" s="81"/>
      <c r="I358" s="81"/>
      <c r="J358" s="193"/>
      <c r="K358" s="193"/>
      <c r="L358" s="107"/>
      <c r="M358" s="23"/>
      <c r="AJ358" s="10"/>
    </row>
    <row r="359" spans="2:36" ht="12" customHeight="1">
      <c r="B359" s="21"/>
      <c r="C359" s="21"/>
      <c r="D359" s="22"/>
      <c r="E359" s="22"/>
      <c r="F359" s="22"/>
      <c r="G359" s="57"/>
      <c r="H359" s="81"/>
      <c r="I359" s="81"/>
      <c r="J359" s="193"/>
      <c r="K359" s="193"/>
      <c r="L359" s="107"/>
      <c r="M359" s="23"/>
      <c r="AJ359" s="10"/>
    </row>
    <row r="360" spans="2:36" ht="12" customHeight="1">
      <c r="B360" s="21"/>
      <c r="C360" s="21"/>
      <c r="D360" s="22"/>
      <c r="E360" s="22"/>
      <c r="F360" s="22"/>
      <c r="G360" s="57"/>
      <c r="H360" s="81"/>
      <c r="I360" s="81"/>
      <c r="J360" s="193"/>
      <c r="K360" s="193"/>
      <c r="L360" s="107"/>
      <c r="M360" s="23"/>
      <c r="AJ360" s="10"/>
    </row>
    <row r="361" spans="2:36" ht="12" customHeight="1">
      <c r="B361" s="21"/>
      <c r="C361" s="21"/>
      <c r="D361" s="22"/>
      <c r="E361" s="22"/>
      <c r="F361" s="22"/>
      <c r="G361" s="57"/>
      <c r="H361" s="81"/>
      <c r="I361" s="81"/>
      <c r="J361" s="193"/>
      <c r="K361" s="193"/>
      <c r="L361" s="107"/>
      <c r="M361" s="23"/>
      <c r="AJ361" s="10"/>
    </row>
    <row r="362" spans="2:36" ht="12" customHeight="1">
      <c r="B362" s="21"/>
      <c r="C362" s="21"/>
      <c r="D362" s="22"/>
      <c r="E362" s="22"/>
      <c r="F362" s="22"/>
      <c r="G362" s="57"/>
      <c r="H362" s="81"/>
      <c r="I362" s="81"/>
      <c r="J362" s="193"/>
      <c r="K362" s="193"/>
      <c r="L362" s="107"/>
      <c r="M362" s="23"/>
      <c r="AJ362" s="10"/>
    </row>
    <row r="363" spans="2:36" ht="12" customHeight="1">
      <c r="B363" s="21"/>
      <c r="C363" s="21"/>
      <c r="D363" s="22"/>
      <c r="E363" s="22"/>
      <c r="F363" s="22"/>
      <c r="G363" s="57"/>
      <c r="H363" s="81"/>
      <c r="I363" s="81"/>
      <c r="J363" s="193"/>
      <c r="K363" s="193"/>
      <c r="L363" s="107"/>
      <c r="M363" s="23"/>
      <c r="AJ363" s="10"/>
    </row>
    <row r="364" spans="2:36" ht="12" customHeight="1">
      <c r="B364" s="21"/>
      <c r="C364" s="21"/>
      <c r="D364" s="22"/>
      <c r="E364" s="22"/>
      <c r="F364" s="22"/>
      <c r="G364" s="57"/>
      <c r="H364" s="81"/>
      <c r="I364" s="81"/>
      <c r="J364" s="193"/>
      <c r="K364" s="193"/>
      <c r="L364" s="107"/>
      <c r="M364" s="23"/>
      <c r="AJ364" s="10"/>
    </row>
    <row r="365" spans="2:36" ht="12" customHeight="1">
      <c r="B365" s="21"/>
      <c r="C365" s="21"/>
      <c r="D365" s="22"/>
      <c r="E365" s="22"/>
      <c r="F365" s="22"/>
      <c r="G365" s="57"/>
      <c r="H365" s="81"/>
      <c r="I365" s="81"/>
      <c r="J365" s="193"/>
      <c r="K365" s="193"/>
      <c r="L365" s="107"/>
      <c r="M365" s="23"/>
      <c r="AJ365" s="10"/>
    </row>
    <row r="366" spans="2:36" ht="12" customHeight="1">
      <c r="B366" s="21"/>
      <c r="C366" s="21"/>
      <c r="D366" s="22"/>
      <c r="E366" s="22"/>
      <c r="F366" s="22"/>
      <c r="G366" s="57"/>
      <c r="H366" s="81"/>
      <c r="I366" s="81"/>
      <c r="J366" s="193"/>
      <c r="K366" s="193"/>
      <c r="L366" s="107"/>
      <c r="M366" s="23"/>
      <c r="AJ366" s="10"/>
    </row>
    <row r="367" spans="2:36" ht="12" customHeight="1">
      <c r="B367" s="21"/>
      <c r="C367" s="21"/>
      <c r="D367" s="22"/>
      <c r="E367" s="22"/>
      <c r="F367" s="22"/>
      <c r="G367" s="57"/>
      <c r="H367" s="81"/>
      <c r="I367" s="81"/>
      <c r="J367" s="193"/>
      <c r="K367" s="193"/>
      <c r="L367" s="107"/>
      <c r="M367" s="23"/>
      <c r="AJ367" s="10"/>
    </row>
    <row r="368" spans="2:36" ht="12" customHeight="1">
      <c r="B368" s="21"/>
      <c r="C368" s="21"/>
      <c r="D368" s="22"/>
      <c r="E368" s="22"/>
      <c r="F368" s="22"/>
      <c r="G368" s="57"/>
      <c r="H368" s="81"/>
      <c r="I368" s="81"/>
      <c r="J368" s="193"/>
      <c r="K368" s="193"/>
      <c r="L368" s="107"/>
      <c r="M368" s="23"/>
      <c r="AJ368" s="10"/>
    </row>
    <row r="369" spans="2:36" ht="12" customHeight="1">
      <c r="B369" s="21"/>
      <c r="C369" s="21"/>
      <c r="D369" s="22"/>
      <c r="E369" s="22"/>
      <c r="F369" s="22"/>
      <c r="G369" s="57"/>
      <c r="H369" s="81"/>
      <c r="I369" s="81"/>
      <c r="J369" s="193"/>
      <c r="K369" s="193"/>
      <c r="L369" s="107"/>
      <c r="M369" s="23"/>
      <c r="AJ369" s="10"/>
    </row>
    <row r="370" spans="2:36" ht="12" customHeight="1">
      <c r="B370" s="21"/>
      <c r="C370" s="21"/>
      <c r="D370" s="22"/>
      <c r="E370" s="22"/>
      <c r="F370" s="22"/>
      <c r="G370" s="57"/>
      <c r="H370" s="81"/>
      <c r="I370" s="81"/>
      <c r="J370" s="193"/>
      <c r="K370" s="193"/>
      <c r="L370" s="107"/>
      <c r="M370" s="23"/>
      <c r="AJ370" s="10"/>
    </row>
    <row r="371" spans="2:36" ht="12" customHeight="1">
      <c r="B371" s="21"/>
      <c r="C371" s="21"/>
      <c r="D371" s="22"/>
      <c r="E371" s="22"/>
      <c r="F371" s="22"/>
      <c r="G371" s="57"/>
      <c r="H371" s="81"/>
      <c r="I371" s="81"/>
      <c r="J371" s="193"/>
      <c r="K371" s="193"/>
      <c r="L371" s="107"/>
      <c r="M371" s="23"/>
      <c r="AJ371" s="10"/>
    </row>
    <row r="372" spans="2:36" ht="12" customHeight="1">
      <c r="B372" s="21"/>
      <c r="C372" s="21"/>
      <c r="D372" s="22"/>
      <c r="E372" s="22"/>
      <c r="F372" s="22"/>
      <c r="G372" s="57"/>
      <c r="H372" s="81"/>
      <c r="I372" s="81"/>
      <c r="J372" s="193"/>
      <c r="K372" s="193"/>
      <c r="L372" s="107"/>
      <c r="M372" s="23"/>
      <c r="AJ372" s="10"/>
    </row>
    <row r="373" spans="2:36" ht="12" customHeight="1">
      <c r="B373" s="21"/>
      <c r="C373" s="21"/>
      <c r="D373" s="22"/>
      <c r="E373" s="22"/>
      <c r="F373" s="22"/>
      <c r="G373" s="57"/>
      <c r="H373" s="81"/>
      <c r="I373" s="81"/>
      <c r="J373" s="193"/>
      <c r="K373" s="193"/>
      <c r="L373" s="107"/>
      <c r="M373" s="23"/>
      <c r="AJ373" s="10"/>
    </row>
    <row r="374" spans="2:36" ht="12" customHeight="1">
      <c r="B374" s="21"/>
      <c r="C374" s="21"/>
      <c r="D374" s="22"/>
      <c r="E374" s="22"/>
      <c r="F374" s="22"/>
      <c r="G374" s="57"/>
      <c r="H374" s="81"/>
      <c r="I374" s="81"/>
      <c r="J374" s="193"/>
      <c r="K374" s="193"/>
      <c r="L374" s="107"/>
      <c r="M374" s="23"/>
      <c r="AJ374" s="10"/>
    </row>
    <row r="375" spans="2:36" ht="12" customHeight="1">
      <c r="B375" s="21"/>
      <c r="C375" s="21"/>
      <c r="D375" s="22"/>
      <c r="E375" s="22"/>
      <c r="F375" s="22"/>
      <c r="G375" s="57"/>
      <c r="H375" s="81"/>
      <c r="I375" s="81"/>
      <c r="J375" s="193"/>
      <c r="K375" s="193"/>
      <c r="L375" s="107"/>
      <c r="M375" s="23"/>
      <c r="AJ375" s="10"/>
    </row>
    <row r="376" spans="2:36" ht="12" customHeight="1">
      <c r="B376" s="21"/>
      <c r="C376" s="21"/>
      <c r="D376" s="22"/>
      <c r="E376" s="22"/>
      <c r="F376" s="22"/>
      <c r="G376" s="57"/>
      <c r="H376" s="81"/>
      <c r="I376" s="81"/>
      <c r="J376" s="193"/>
      <c r="K376" s="193"/>
      <c r="L376" s="107"/>
      <c r="M376" s="23"/>
      <c r="AJ376" s="10"/>
    </row>
    <row r="377" spans="2:36" ht="12" customHeight="1">
      <c r="B377" s="21"/>
      <c r="C377" s="21"/>
      <c r="D377" s="22"/>
      <c r="E377" s="22"/>
      <c r="F377" s="22"/>
      <c r="G377" s="57"/>
      <c r="H377" s="81"/>
      <c r="I377" s="81"/>
      <c r="J377" s="193"/>
      <c r="K377" s="193"/>
      <c r="L377" s="107"/>
      <c r="M377" s="23"/>
      <c r="AJ377" s="10"/>
    </row>
    <row r="378" spans="2:36" ht="12" customHeight="1">
      <c r="B378" s="21"/>
      <c r="C378" s="21"/>
      <c r="D378" s="22"/>
      <c r="E378" s="22"/>
      <c r="F378" s="22"/>
      <c r="G378" s="57"/>
      <c r="H378" s="81"/>
      <c r="I378" s="81"/>
      <c r="J378" s="193"/>
      <c r="K378" s="193"/>
      <c r="L378" s="107"/>
      <c r="M378" s="23"/>
      <c r="AJ378" s="10"/>
    </row>
    <row r="379" spans="2:36" ht="12" customHeight="1">
      <c r="B379" s="21"/>
      <c r="C379" s="21"/>
      <c r="D379" s="22"/>
      <c r="E379" s="22"/>
      <c r="F379" s="22"/>
      <c r="G379" s="57"/>
      <c r="H379" s="81"/>
      <c r="I379" s="81"/>
      <c r="J379" s="193"/>
      <c r="K379" s="193"/>
      <c r="L379" s="107"/>
      <c r="M379" s="23"/>
      <c r="AJ379" s="10"/>
    </row>
    <row r="380" spans="2:36" ht="12" customHeight="1">
      <c r="B380" s="21"/>
      <c r="C380" s="21"/>
      <c r="D380" s="22"/>
      <c r="E380" s="22"/>
      <c r="F380" s="22"/>
      <c r="G380" s="57"/>
      <c r="H380" s="81"/>
      <c r="I380" s="81"/>
      <c r="J380" s="193"/>
      <c r="K380" s="193"/>
      <c r="L380" s="107"/>
      <c r="M380" s="23"/>
      <c r="AJ380" s="10"/>
    </row>
    <row r="381" spans="2:36" ht="12" customHeight="1">
      <c r="B381" s="21"/>
      <c r="C381" s="21"/>
      <c r="D381" s="22"/>
      <c r="E381" s="22"/>
      <c r="F381" s="22"/>
      <c r="G381" s="57"/>
      <c r="H381" s="81"/>
      <c r="I381" s="81"/>
      <c r="J381" s="193"/>
      <c r="K381" s="193"/>
      <c r="L381" s="107"/>
      <c r="M381" s="23"/>
      <c r="AJ381" s="10"/>
    </row>
    <row r="382" spans="2:36" ht="12" customHeight="1">
      <c r="B382" s="21"/>
      <c r="C382" s="21"/>
      <c r="D382" s="22"/>
      <c r="E382" s="22"/>
      <c r="F382" s="22"/>
      <c r="G382" s="57"/>
      <c r="H382" s="81"/>
      <c r="I382" s="81"/>
      <c r="J382" s="193"/>
      <c r="K382" s="193"/>
      <c r="L382" s="107"/>
      <c r="M382" s="23"/>
      <c r="AJ382" s="10"/>
    </row>
    <row r="383" spans="2:36" ht="12" customHeight="1">
      <c r="B383" s="21"/>
      <c r="C383" s="21"/>
      <c r="D383" s="22"/>
      <c r="E383" s="22"/>
      <c r="F383" s="22"/>
      <c r="G383" s="57"/>
      <c r="H383" s="81"/>
      <c r="I383" s="81"/>
      <c r="J383" s="193"/>
      <c r="K383" s="193"/>
      <c r="L383" s="107"/>
      <c r="M383" s="23"/>
      <c r="AJ383" s="10"/>
    </row>
    <row r="384" spans="2:36" ht="12" customHeight="1">
      <c r="B384" s="21"/>
      <c r="C384" s="21"/>
      <c r="D384" s="22"/>
      <c r="E384" s="22"/>
      <c r="F384" s="22"/>
      <c r="G384" s="57"/>
      <c r="H384" s="81"/>
      <c r="I384" s="81"/>
      <c r="J384" s="193"/>
      <c r="K384" s="193"/>
      <c r="L384" s="107"/>
      <c r="M384" s="23"/>
      <c r="AJ384" s="10"/>
    </row>
    <row r="385" spans="2:36" ht="12" customHeight="1">
      <c r="B385" s="21"/>
      <c r="C385" s="21"/>
      <c r="D385" s="22"/>
      <c r="E385" s="22"/>
      <c r="F385" s="22"/>
      <c r="G385" s="57"/>
      <c r="H385" s="81"/>
      <c r="I385" s="81"/>
      <c r="J385" s="193"/>
      <c r="K385" s="193"/>
      <c r="L385" s="107"/>
      <c r="M385" s="23"/>
      <c r="AJ385" s="10"/>
    </row>
    <row r="386" spans="2:36" ht="12" customHeight="1">
      <c r="B386" s="21"/>
      <c r="C386" s="21"/>
      <c r="D386" s="22"/>
      <c r="E386" s="22"/>
      <c r="F386" s="22"/>
      <c r="G386" s="57"/>
      <c r="H386" s="81"/>
      <c r="I386" s="81"/>
      <c r="J386" s="193"/>
      <c r="K386" s="193"/>
      <c r="L386" s="107"/>
      <c r="M386" s="23"/>
      <c r="AJ386" s="10"/>
    </row>
    <row r="387" spans="2:36" ht="12" customHeight="1">
      <c r="B387" s="21"/>
      <c r="C387" s="21"/>
      <c r="D387" s="22"/>
      <c r="E387" s="22"/>
      <c r="F387" s="22"/>
      <c r="G387" s="57"/>
      <c r="H387" s="81"/>
      <c r="I387" s="81"/>
      <c r="J387" s="193"/>
      <c r="K387" s="193"/>
      <c r="L387" s="107"/>
      <c r="M387" s="23"/>
      <c r="AJ387" s="10"/>
    </row>
    <row r="388" spans="2:36" ht="12" customHeight="1">
      <c r="B388" s="21"/>
      <c r="C388" s="21"/>
      <c r="D388" s="22"/>
      <c r="E388" s="22"/>
      <c r="F388" s="22"/>
      <c r="G388" s="57"/>
      <c r="H388" s="81"/>
      <c r="I388" s="81"/>
      <c r="J388" s="193"/>
      <c r="K388" s="193"/>
      <c r="L388" s="107"/>
      <c r="M388" s="23"/>
      <c r="AJ388" s="10"/>
    </row>
    <row r="389" spans="2:36" ht="12" customHeight="1">
      <c r="B389" s="21"/>
      <c r="C389" s="21"/>
      <c r="D389" s="22"/>
      <c r="E389" s="22"/>
      <c r="F389" s="22"/>
      <c r="G389" s="57"/>
      <c r="H389" s="81"/>
      <c r="I389" s="81"/>
      <c r="J389" s="193"/>
      <c r="K389" s="193"/>
      <c r="L389" s="107"/>
      <c r="M389" s="23"/>
      <c r="AJ389" s="10"/>
    </row>
    <row r="390" spans="2:36" ht="12" customHeight="1">
      <c r="B390" s="21"/>
      <c r="C390" s="21"/>
      <c r="D390" s="22"/>
      <c r="E390" s="22"/>
      <c r="F390" s="22"/>
      <c r="G390" s="57"/>
      <c r="H390" s="81"/>
      <c r="I390" s="81"/>
      <c r="J390" s="193"/>
      <c r="K390" s="193"/>
      <c r="L390" s="107"/>
      <c r="M390" s="23"/>
      <c r="AJ390" s="10"/>
    </row>
    <row r="391" spans="2:36" ht="12" customHeight="1">
      <c r="B391" s="21"/>
      <c r="C391" s="21"/>
      <c r="D391" s="22"/>
      <c r="E391" s="22"/>
      <c r="F391" s="22"/>
      <c r="G391" s="57"/>
      <c r="H391" s="81"/>
      <c r="I391" s="81"/>
      <c r="J391" s="193"/>
      <c r="K391" s="193"/>
      <c r="L391" s="107"/>
      <c r="M391" s="23"/>
      <c r="AJ391" s="10"/>
    </row>
    <row r="392" spans="2:36" ht="12" customHeight="1">
      <c r="B392" s="21"/>
      <c r="C392" s="21"/>
      <c r="D392" s="22"/>
      <c r="E392" s="22"/>
      <c r="F392" s="22"/>
      <c r="G392" s="57"/>
      <c r="H392" s="81"/>
      <c r="I392" s="81"/>
      <c r="J392" s="193"/>
      <c r="K392" s="193"/>
      <c r="L392" s="107"/>
      <c r="M392" s="23"/>
      <c r="AJ392" s="10"/>
    </row>
    <row r="393" spans="2:36" ht="12" customHeight="1">
      <c r="B393" s="21"/>
      <c r="C393" s="21"/>
      <c r="D393" s="22"/>
      <c r="E393" s="22"/>
      <c r="F393" s="22"/>
      <c r="G393" s="57"/>
      <c r="H393" s="81"/>
      <c r="I393" s="81"/>
      <c r="J393" s="193"/>
      <c r="K393" s="193"/>
      <c r="L393" s="107"/>
      <c r="M393" s="23"/>
      <c r="AJ393" s="10"/>
    </row>
    <row r="394" spans="2:36" ht="12" customHeight="1">
      <c r="B394" s="21"/>
      <c r="C394" s="21"/>
      <c r="D394" s="22"/>
      <c r="E394" s="22"/>
      <c r="F394" s="22"/>
      <c r="G394" s="57"/>
      <c r="H394" s="81"/>
      <c r="I394" s="81"/>
      <c r="J394" s="193"/>
      <c r="K394" s="193"/>
      <c r="L394" s="107"/>
      <c r="M394" s="23"/>
      <c r="AJ394" s="10"/>
    </row>
    <row r="395" spans="2:36" ht="12" customHeight="1">
      <c r="B395" s="21"/>
      <c r="C395" s="21"/>
      <c r="D395" s="22"/>
      <c r="E395" s="22"/>
      <c r="F395" s="22"/>
      <c r="G395" s="57"/>
      <c r="H395" s="81"/>
      <c r="I395" s="81"/>
      <c r="J395" s="193"/>
      <c r="K395" s="193"/>
      <c r="L395" s="107"/>
      <c r="M395" s="23"/>
      <c r="AJ395" s="10"/>
    </row>
    <row r="396" spans="2:36" ht="12" customHeight="1">
      <c r="B396" s="21"/>
      <c r="C396" s="21"/>
      <c r="D396" s="22"/>
      <c r="E396" s="22"/>
      <c r="F396" s="22"/>
      <c r="G396" s="57"/>
      <c r="H396" s="81"/>
      <c r="I396" s="81"/>
      <c r="J396" s="193"/>
      <c r="K396" s="193"/>
      <c r="L396" s="107"/>
      <c r="M396" s="23"/>
      <c r="AJ396" s="10"/>
    </row>
    <row r="397" spans="2:36" ht="12" customHeight="1">
      <c r="B397" s="21"/>
      <c r="C397" s="21"/>
      <c r="D397" s="22"/>
      <c r="E397" s="22"/>
      <c r="F397" s="22"/>
      <c r="G397" s="57"/>
      <c r="H397" s="81"/>
      <c r="I397" s="81"/>
      <c r="J397" s="193"/>
      <c r="K397" s="193"/>
      <c r="L397" s="107"/>
      <c r="M397" s="23"/>
      <c r="AJ397" s="10"/>
    </row>
    <row r="398" spans="2:36" ht="12" customHeight="1">
      <c r="B398" s="21"/>
      <c r="C398" s="21"/>
      <c r="D398" s="22"/>
      <c r="E398" s="22"/>
      <c r="F398" s="22"/>
      <c r="G398" s="57"/>
      <c r="H398" s="81"/>
      <c r="I398" s="81"/>
      <c r="J398" s="193"/>
      <c r="K398" s="193"/>
      <c r="L398" s="107"/>
      <c r="M398" s="23"/>
      <c r="AJ398" s="10"/>
    </row>
    <row r="399" spans="2:36" ht="12" customHeight="1">
      <c r="B399" s="21"/>
      <c r="C399" s="21"/>
      <c r="D399" s="22"/>
      <c r="E399" s="22"/>
      <c r="F399" s="22"/>
      <c r="G399" s="57"/>
      <c r="H399" s="81"/>
      <c r="I399" s="81"/>
      <c r="J399" s="193"/>
      <c r="K399" s="193"/>
      <c r="L399" s="107"/>
      <c r="M399" s="23"/>
      <c r="AJ399" s="10"/>
    </row>
    <row r="400" spans="2:36" ht="12" customHeight="1">
      <c r="B400" s="21"/>
      <c r="C400" s="21"/>
      <c r="D400" s="22"/>
      <c r="E400" s="22"/>
      <c r="F400" s="22"/>
      <c r="G400" s="57"/>
      <c r="H400" s="81"/>
      <c r="I400" s="81"/>
      <c r="J400" s="193"/>
      <c r="K400" s="193"/>
      <c r="L400" s="107"/>
      <c r="M400" s="23"/>
      <c r="AJ400" s="10"/>
    </row>
    <row r="401" spans="2:36" ht="12" customHeight="1">
      <c r="B401" s="21"/>
      <c r="C401" s="21"/>
      <c r="D401" s="22"/>
      <c r="E401" s="22"/>
      <c r="F401" s="22"/>
      <c r="G401" s="57"/>
      <c r="H401" s="81"/>
      <c r="I401" s="81"/>
      <c r="J401" s="193"/>
      <c r="K401" s="193"/>
      <c r="L401" s="107"/>
      <c r="M401" s="23"/>
      <c r="AJ401" s="10"/>
    </row>
    <row r="402" spans="2:36" ht="12" customHeight="1">
      <c r="B402" s="21"/>
      <c r="C402" s="21"/>
      <c r="D402" s="22"/>
      <c r="E402" s="22"/>
      <c r="F402" s="22"/>
      <c r="G402" s="57"/>
      <c r="H402" s="81"/>
      <c r="I402" s="81"/>
      <c r="J402" s="193"/>
      <c r="K402" s="193"/>
      <c r="L402" s="107"/>
      <c r="M402" s="23"/>
      <c r="AJ402" s="10"/>
    </row>
    <row r="403" spans="2:36" ht="12" customHeight="1">
      <c r="B403" s="21"/>
      <c r="C403" s="21"/>
      <c r="D403" s="22"/>
      <c r="E403" s="22"/>
      <c r="F403" s="22"/>
      <c r="G403" s="57"/>
      <c r="H403" s="81"/>
      <c r="I403" s="81"/>
      <c r="J403" s="193"/>
      <c r="K403" s="193"/>
      <c r="L403" s="107"/>
      <c r="M403" s="23"/>
      <c r="AJ403" s="10"/>
    </row>
    <row r="404" spans="2:36" ht="12" customHeight="1">
      <c r="B404" s="21"/>
      <c r="C404" s="21"/>
      <c r="D404" s="22"/>
      <c r="E404" s="22"/>
      <c r="F404" s="22"/>
      <c r="G404" s="57"/>
      <c r="H404" s="81"/>
      <c r="I404" s="81"/>
      <c r="J404" s="193"/>
      <c r="K404" s="193"/>
      <c r="L404" s="107"/>
      <c r="M404" s="23"/>
      <c r="AJ404" s="10"/>
    </row>
    <row r="405" spans="2:36" ht="12" customHeight="1">
      <c r="B405" s="21"/>
      <c r="C405" s="21"/>
      <c r="D405" s="22"/>
      <c r="E405" s="22"/>
      <c r="F405" s="22"/>
      <c r="G405" s="57"/>
      <c r="H405" s="81"/>
      <c r="I405" s="81"/>
      <c r="J405" s="193"/>
      <c r="K405" s="193"/>
      <c r="L405" s="107"/>
      <c r="M405" s="23"/>
      <c r="AJ405" s="10"/>
    </row>
    <row r="406" spans="2:36" ht="12" customHeight="1">
      <c r="B406" s="21"/>
      <c r="C406" s="21"/>
      <c r="D406" s="22"/>
      <c r="E406" s="22"/>
      <c r="F406" s="22"/>
      <c r="G406" s="57"/>
      <c r="H406" s="81"/>
      <c r="I406" s="81"/>
      <c r="J406" s="193"/>
      <c r="K406" s="193"/>
      <c r="L406" s="107"/>
      <c r="M406" s="23"/>
      <c r="AJ406" s="10"/>
    </row>
    <row r="407" spans="2:36" ht="12" customHeight="1">
      <c r="B407" s="21"/>
      <c r="C407" s="21"/>
      <c r="D407" s="22"/>
      <c r="E407" s="22"/>
      <c r="F407" s="22"/>
      <c r="G407" s="57"/>
      <c r="H407" s="81"/>
      <c r="I407" s="81"/>
      <c r="J407" s="193"/>
      <c r="K407" s="193"/>
      <c r="L407" s="107"/>
      <c r="M407" s="23"/>
      <c r="AJ407" s="10"/>
    </row>
    <row r="408" spans="2:36" ht="12" customHeight="1">
      <c r="B408" s="21"/>
      <c r="C408" s="21"/>
      <c r="D408" s="22"/>
      <c r="E408" s="22"/>
      <c r="F408" s="22"/>
      <c r="G408" s="57"/>
      <c r="H408" s="81"/>
      <c r="I408" s="81"/>
      <c r="J408" s="193"/>
      <c r="K408" s="193"/>
      <c r="L408" s="107"/>
      <c r="M408" s="23"/>
      <c r="AJ408" s="10"/>
    </row>
    <row r="409" spans="2:36" ht="12" customHeight="1">
      <c r="B409" s="21"/>
      <c r="C409" s="21"/>
      <c r="D409" s="22"/>
      <c r="E409" s="22"/>
      <c r="F409" s="22"/>
      <c r="G409" s="57"/>
      <c r="H409" s="81"/>
      <c r="I409" s="81"/>
      <c r="J409" s="193"/>
      <c r="K409" s="193"/>
      <c r="L409" s="107"/>
      <c r="M409" s="23"/>
      <c r="AJ409" s="10"/>
    </row>
    <row r="410" spans="2:36" ht="12" customHeight="1">
      <c r="B410" s="21"/>
      <c r="C410" s="21"/>
      <c r="D410" s="22"/>
      <c r="E410" s="22"/>
      <c r="F410" s="22"/>
      <c r="G410" s="57"/>
      <c r="H410" s="81"/>
      <c r="I410" s="81"/>
      <c r="J410" s="193"/>
      <c r="K410" s="193"/>
      <c r="L410" s="107"/>
      <c r="M410" s="23"/>
      <c r="AJ410" s="10"/>
    </row>
    <row r="411" spans="2:36" ht="12" customHeight="1">
      <c r="B411" s="21"/>
      <c r="C411" s="21"/>
      <c r="D411" s="22"/>
      <c r="E411" s="22"/>
      <c r="F411" s="22"/>
      <c r="G411" s="57"/>
      <c r="H411" s="81"/>
      <c r="I411" s="81"/>
      <c r="J411" s="193"/>
      <c r="K411" s="193"/>
      <c r="L411" s="107"/>
      <c r="M411" s="23"/>
      <c r="AJ411" s="10"/>
    </row>
    <row r="412" spans="2:36" ht="12" customHeight="1">
      <c r="B412" s="21"/>
      <c r="C412" s="21"/>
      <c r="D412" s="22"/>
      <c r="E412" s="22"/>
      <c r="F412" s="22"/>
      <c r="G412" s="57"/>
      <c r="H412" s="81"/>
      <c r="I412" s="81"/>
      <c r="J412" s="193"/>
      <c r="K412" s="193"/>
      <c r="L412" s="107"/>
      <c r="M412" s="23"/>
      <c r="AJ412" s="10"/>
    </row>
    <row r="413" spans="2:36" ht="12" customHeight="1">
      <c r="B413" s="21"/>
      <c r="C413" s="21"/>
      <c r="D413" s="22"/>
      <c r="E413" s="22"/>
      <c r="F413" s="22"/>
      <c r="G413" s="57"/>
      <c r="H413" s="81"/>
      <c r="I413" s="81"/>
      <c r="J413" s="193"/>
      <c r="K413" s="193"/>
      <c r="L413" s="107"/>
      <c r="M413" s="23"/>
      <c r="AJ413" s="10"/>
    </row>
    <row r="414" spans="2:36" ht="12" customHeight="1">
      <c r="B414" s="21"/>
      <c r="C414" s="21"/>
      <c r="D414" s="22"/>
      <c r="E414" s="22"/>
      <c r="F414" s="22"/>
      <c r="G414" s="57"/>
      <c r="H414" s="81"/>
      <c r="I414" s="81"/>
      <c r="J414" s="193"/>
      <c r="K414" s="193"/>
      <c r="L414" s="107"/>
      <c r="M414" s="23"/>
      <c r="AJ414" s="10"/>
    </row>
    <row r="415" spans="2:36" ht="12" customHeight="1">
      <c r="B415" s="21"/>
      <c r="C415" s="21"/>
      <c r="D415" s="22"/>
      <c r="E415" s="22"/>
      <c r="F415" s="22"/>
      <c r="G415" s="57"/>
      <c r="H415" s="81"/>
      <c r="I415" s="81"/>
      <c r="J415" s="193"/>
      <c r="K415" s="193"/>
      <c r="L415" s="107"/>
      <c r="M415" s="23"/>
      <c r="AJ415" s="10"/>
    </row>
    <row r="416" spans="2:36" ht="12" customHeight="1">
      <c r="B416" s="21"/>
      <c r="C416" s="21"/>
      <c r="D416" s="22"/>
      <c r="E416" s="22"/>
      <c r="F416" s="22"/>
      <c r="G416" s="57"/>
      <c r="H416" s="81"/>
      <c r="I416" s="81"/>
      <c r="J416" s="193"/>
      <c r="K416" s="193"/>
      <c r="L416" s="107"/>
      <c r="M416" s="23"/>
      <c r="AJ416" s="10"/>
    </row>
    <row r="417" spans="2:36" ht="12" customHeight="1">
      <c r="B417" s="21"/>
      <c r="C417" s="21"/>
      <c r="D417" s="22"/>
      <c r="E417" s="22"/>
      <c r="F417" s="22"/>
      <c r="G417" s="57"/>
      <c r="H417" s="81"/>
      <c r="I417" s="81"/>
      <c r="J417" s="193"/>
      <c r="K417" s="193"/>
      <c r="L417" s="107"/>
      <c r="M417" s="23"/>
      <c r="AJ417" s="10"/>
    </row>
    <row r="418" spans="2:36" ht="12" customHeight="1">
      <c r="B418" s="21"/>
      <c r="C418" s="21"/>
      <c r="D418" s="22"/>
      <c r="E418" s="22"/>
      <c r="F418" s="22"/>
      <c r="G418" s="57"/>
      <c r="H418" s="81"/>
      <c r="I418" s="81"/>
      <c r="J418" s="193"/>
      <c r="K418" s="193"/>
      <c r="L418" s="107"/>
      <c r="M418" s="23"/>
      <c r="AJ418" s="10"/>
    </row>
    <row r="419" spans="2:36" ht="12" customHeight="1">
      <c r="B419" s="21"/>
      <c r="C419" s="21"/>
      <c r="D419" s="22"/>
      <c r="E419" s="22"/>
      <c r="F419" s="22"/>
      <c r="G419" s="57"/>
      <c r="H419" s="81"/>
      <c r="I419" s="81"/>
      <c r="J419" s="193"/>
      <c r="K419" s="193"/>
      <c r="L419" s="107"/>
      <c r="M419" s="23"/>
      <c r="AJ419" s="10"/>
    </row>
    <row r="420" spans="2:36" ht="12" customHeight="1">
      <c r="B420" s="21"/>
      <c r="C420" s="21"/>
      <c r="D420" s="22"/>
      <c r="E420" s="22"/>
      <c r="F420" s="22"/>
      <c r="G420" s="57"/>
      <c r="H420" s="81"/>
      <c r="I420" s="81"/>
      <c r="J420" s="193"/>
      <c r="K420" s="193"/>
      <c r="L420" s="107"/>
      <c r="M420" s="23"/>
      <c r="AJ420" s="10"/>
    </row>
    <row r="421" spans="2:36" ht="12" customHeight="1">
      <c r="B421" s="21"/>
      <c r="C421" s="21"/>
      <c r="D421" s="22"/>
      <c r="E421" s="22"/>
      <c r="F421" s="22"/>
      <c r="G421" s="57"/>
      <c r="H421" s="81"/>
      <c r="I421" s="81"/>
      <c r="J421" s="193"/>
      <c r="K421" s="193"/>
      <c r="L421" s="107"/>
      <c r="M421" s="23"/>
      <c r="AJ421" s="10"/>
    </row>
    <row r="422" spans="2:36" ht="12" customHeight="1">
      <c r="B422" s="21"/>
      <c r="C422" s="21"/>
      <c r="D422" s="22"/>
      <c r="E422" s="22"/>
      <c r="F422" s="22"/>
      <c r="G422" s="57"/>
      <c r="H422" s="81"/>
      <c r="I422" s="81"/>
      <c r="J422" s="193"/>
      <c r="K422" s="193"/>
      <c r="L422" s="107"/>
      <c r="M422" s="23"/>
      <c r="AJ422" s="10"/>
    </row>
    <row r="423" spans="2:36" ht="12" customHeight="1">
      <c r="B423" s="21"/>
      <c r="C423" s="21"/>
      <c r="D423" s="22"/>
      <c r="E423" s="22"/>
      <c r="F423" s="22"/>
      <c r="G423" s="57"/>
      <c r="H423" s="81"/>
      <c r="I423" s="81"/>
      <c r="J423" s="193"/>
      <c r="K423" s="193"/>
      <c r="L423" s="107"/>
      <c r="M423" s="23"/>
      <c r="AJ423" s="10"/>
    </row>
    <row r="424" spans="2:36" ht="12" customHeight="1">
      <c r="B424" s="21"/>
      <c r="C424" s="21"/>
      <c r="D424" s="22"/>
      <c r="E424" s="22"/>
      <c r="F424" s="22"/>
      <c r="G424" s="57"/>
      <c r="H424" s="81"/>
      <c r="I424" s="81"/>
      <c r="J424" s="193"/>
      <c r="K424" s="193"/>
      <c r="L424" s="107"/>
      <c r="M424" s="23"/>
      <c r="AJ424" s="10"/>
    </row>
    <row r="425" spans="2:36" ht="12" customHeight="1">
      <c r="B425" s="21"/>
      <c r="C425" s="21"/>
      <c r="D425" s="22"/>
      <c r="E425" s="22"/>
      <c r="F425" s="22"/>
      <c r="G425" s="57"/>
      <c r="H425" s="81"/>
      <c r="I425" s="81"/>
      <c r="J425" s="193"/>
      <c r="K425" s="193"/>
      <c r="L425" s="107"/>
      <c r="M425" s="23"/>
      <c r="AJ425" s="10"/>
    </row>
    <row r="426" spans="2:36" ht="12" customHeight="1">
      <c r="B426" s="21"/>
      <c r="C426" s="21"/>
      <c r="D426" s="22"/>
      <c r="E426" s="22"/>
      <c r="F426" s="22"/>
      <c r="G426" s="57"/>
      <c r="H426" s="81"/>
      <c r="I426" s="81"/>
      <c r="J426" s="193"/>
      <c r="K426" s="193"/>
      <c r="L426" s="107"/>
      <c r="M426" s="23"/>
      <c r="AJ426" s="10"/>
    </row>
    <row r="427" spans="2:36" ht="12" customHeight="1">
      <c r="B427" s="21"/>
      <c r="C427" s="21"/>
      <c r="D427" s="22"/>
      <c r="E427" s="22"/>
      <c r="F427" s="22"/>
      <c r="G427" s="57"/>
      <c r="H427" s="81"/>
      <c r="I427" s="81"/>
      <c r="J427" s="193"/>
      <c r="K427" s="193"/>
      <c r="L427" s="107"/>
      <c r="M427" s="23"/>
      <c r="AJ427" s="10"/>
    </row>
    <row r="428" spans="2:36" ht="12" customHeight="1">
      <c r="B428" s="21"/>
      <c r="C428" s="21"/>
      <c r="D428" s="22"/>
      <c r="E428" s="22"/>
      <c r="F428" s="22"/>
      <c r="G428" s="57"/>
      <c r="H428" s="81"/>
      <c r="I428" s="81"/>
      <c r="J428" s="193"/>
      <c r="K428" s="193"/>
      <c r="L428" s="107"/>
      <c r="M428" s="23"/>
      <c r="AJ428" s="10"/>
    </row>
    <row r="429" spans="2:36" ht="12" customHeight="1">
      <c r="B429" s="21"/>
      <c r="C429" s="21"/>
      <c r="D429" s="22"/>
      <c r="E429" s="22"/>
      <c r="F429" s="22"/>
      <c r="G429" s="57"/>
      <c r="H429" s="81"/>
      <c r="I429" s="81"/>
      <c r="J429" s="193"/>
      <c r="K429" s="193"/>
      <c r="L429" s="107"/>
      <c r="M429" s="23"/>
      <c r="AJ429" s="10"/>
    </row>
    <row r="430" spans="2:36" ht="12" customHeight="1">
      <c r="B430" s="21"/>
      <c r="C430" s="21"/>
      <c r="D430" s="22"/>
      <c r="E430" s="22"/>
      <c r="F430" s="22"/>
      <c r="G430" s="57"/>
      <c r="H430" s="81"/>
      <c r="I430" s="81"/>
      <c r="J430" s="193"/>
      <c r="K430" s="193"/>
      <c r="L430" s="107"/>
      <c r="M430" s="23"/>
      <c r="AJ430" s="10"/>
    </row>
    <row r="431" spans="2:36" ht="12" customHeight="1">
      <c r="B431" s="21"/>
      <c r="C431" s="21"/>
      <c r="D431" s="22"/>
      <c r="E431" s="22"/>
      <c r="F431" s="22"/>
      <c r="G431" s="57"/>
      <c r="H431" s="81"/>
      <c r="I431" s="81"/>
      <c r="J431" s="193"/>
      <c r="K431" s="193"/>
      <c r="L431" s="107"/>
      <c r="M431" s="23"/>
      <c r="AJ431" s="10"/>
    </row>
    <row r="432" spans="2:36" ht="12" customHeight="1">
      <c r="B432" s="21"/>
      <c r="C432" s="21"/>
      <c r="D432" s="22"/>
      <c r="E432" s="22"/>
      <c r="F432" s="22"/>
      <c r="G432" s="57"/>
      <c r="H432" s="81"/>
      <c r="I432" s="81"/>
      <c r="J432" s="193"/>
      <c r="K432" s="193"/>
      <c r="L432" s="107"/>
      <c r="M432" s="23"/>
      <c r="AJ432" s="10"/>
    </row>
    <row r="433" spans="2:36" ht="12" customHeight="1">
      <c r="B433" s="21"/>
      <c r="C433" s="21"/>
      <c r="D433" s="22"/>
      <c r="E433" s="22"/>
      <c r="F433" s="22"/>
      <c r="G433" s="57"/>
      <c r="H433" s="81"/>
      <c r="I433" s="81"/>
      <c r="J433" s="193"/>
      <c r="K433" s="193"/>
      <c r="L433" s="107"/>
      <c r="M433" s="23"/>
      <c r="AJ433" s="10"/>
    </row>
    <row r="434" spans="2:36" ht="12" customHeight="1">
      <c r="B434" s="21"/>
      <c r="C434" s="21"/>
      <c r="D434" s="22"/>
      <c r="E434" s="22"/>
      <c r="F434" s="22"/>
      <c r="G434" s="57"/>
      <c r="H434" s="81"/>
      <c r="I434" s="81"/>
      <c r="J434" s="193"/>
      <c r="K434" s="193"/>
      <c r="L434" s="107"/>
      <c r="M434" s="23"/>
      <c r="AJ434" s="10"/>
    </row>
    <row r="435" spans="2:36" ht="12" customHeight="1">
      <c r="B435" s="21"/>
      <c r="C435" s="21"/>
      <c r="D435" s="22"/>
      <c r="E435" s="22"/>
      <c r="F435" s="22"/>
      <c r="G435" s="57"/>
      <c r="H435" s="81"/>
      <c r="I435" s="81"/>
      <c r="J435" s="193"/>
      <c r="K435" s="193"/>
      <c r="L435" s="107"/>
      <c r="M435" s="23"/>
      <c r="AJ435" s="10"/>
    </row>
    <row r="436" spans="2:36" ht="12" customHeight="1">
      <c r="B436" s="21"/>
      <c r="C436" s="21"/>
      <c r="D436" s="22"/>
      <c r="E436" s="22"/>
      <c r="F436" s="22"/>
      <c r="G436" s="57"/>
      <c r="H436" s="81"/>
      <c r="I436" s="81"/>
      <c r="J436" s="193"/>
      <c r="K436" s="193"/>
      <c r="L436" s="107"/>
      <c r="M436" s="23"/>
      <c r="AJ436" s="10"/>
    </row>
    <row r="437" spans="2:36" ht="12" customHeight="1">
      <c r="B437" s="21"/>
      <c r="C437" s="21"/>
      <c r="D437" s="22"/>
      <c r="E437" s="22"/>
      <c r="F437" s="22"/>
      <c r="G437" s="57"/>
      <c r="H437" s="81"/>
      <c r="I437" s="81"/>
      <c r="J437" s="193"/>
      <c r="K437" s="193"/>
      <c r="L437" s="107"/>
      <c r="M437" s="23"/>
      <c r="AJ437" s="10"/>
    </row>
    <row r="438" spans="2:36" ht="12" customHeight="1">
      <c r="B438" s="21"/>
      <c r="C438" s="21"/>
      <c r="D438" s="22"/>
      <c r="E438" s="22"/>
      <c r="F438" s="22"/>
      <c r="G438" s="57"/>
      <c r="H438" s="81"/>
      <c r="I438" s="81"/>
      <c r="J438" s="193"/>
      <c r="K438" s="193"/>
      <c r="L438" s="107"/>
      <c r="M438" s="23"/>
      <c r="AJ438" s="10"/>
    </row>
    <row r="439" spans="2:36" ht="12" customHeight="1">
      <c r="B439" s="21"/>
      <c r="C439" s="21"/>
      <c r="D439" s="22"/>
      <c r="E439" s="22"/>
      <c r="F439" s="22"/>
      <c r="G439" s="57"/>
      <c r="H439" s="81"/>
      <c r="I439" s="81"/>
      <c r="J439" s="193"/>
      <c r="K439" s="193"/>
      <c r="L439" s="107"/>
      <c r="M439" s="23"/>
      <c r="AJ439" s="10"/>
    </row>
    <row r="440" spans="2:36" ht="12" customHeight="1">
      <c r="B440" s="21"/>
      <c r="C440" s="21"/>
      <c r="D440" s="22"/>
      <c r="E440" s="22"/>
      <c r="F440" s="22"/>
      <c r="G440" s="57"/>
      <c r="H440" s="81"/>
      <c r="I440" s="81"/>
      <c r="J440" s="193"/>
      <c r="K440" s="193"/>
      <c r="L440" s="107"/>
      <c r="M440" s="23"/>
      <c r="AJ440" s="10"/>
    </row>
    <row r="441" spans="2:36" ht="12" customHeight="1">
      <c r="B441" s="21"/>
      <c r="C441" s="21"/>
      <c r="D441" s="22"/>
      <c r="E441" s="22"/>
      <c r="F441" s="22"/>
      <c r="G441" s="57"/>
      <c r="H441" s="81"/>
      <c r="I441" s="81"/>
      <c r="J441" s="193"/>
      <c r="K441" s="193"/>
      <c r="L441" s="107"/>
      <c r="M441" s="23"/>
      <c r="AJ441" s="10"/>
    </row>
    <row r="442" spans="2:36" ht="12" customHeight="1">
      <c r="B442" s="21"/>
      <c r="C442" s="21"/>
      <c r="D442" s="22"/>
      <c r="E442" s="22"/>
      <c r="F442" s="22"/>
      <c r="G442" s="57"/>
      <c r="H442" s="81"/>
      <c r="I442" s="81"/>
      <c r="J442" s="193"/>
      <c r="K442" s="193"/>
      <c r="L442" s="107"/>
      <c r="M442" s="23"/>
      <c r="AJ442" s="10"/>
    </row>
    <row r="443" spans="2:36" ht="12" customHeight="1">
      <c r="B443" s="21"/>
      <c r="C443" s="21"/>
      <c r="D443" s="22"/>
      <c r="E443" s="22"/>
      <c r="F443" s="22"/>
      <c r="G443" s="57"/>
      <c r="H443" s="81"/>
      <c r="I443" s="81"/>
      <c r="J443" s="193"/>
      <c r="K443" s="193"/>
      <c r="L443" s="107"/>
      <c r="M443" s="23"/>
      <c r="AJ443" s="10"/>
    </row>
    <row r="444" spans="2:36" ht="12" customHeight="1">
      <c r="B444" s="21"/>
      <c r="C444" s="21"/>
      <c r="D444" s="22"/>
      <c r="E444" s="22"/>
      <c r="F444" s="22"/>
      <c r="G444" s="57"/>
      <c r="H444" s="81"/>
      <c r="I444" s="81"/>
      <c r="J444" s="193"/>
      <c r="K444" s="193"/>
      <c r="L444" s="107"/>
      <c r="M444" s="23"/>
      <c r="AJ444" s="10"/>
    </row>
    <row r="445" spans="2:36" ht="12" customHeight="1">
      <c r="B445" s="21"/>
      <c r="C445" s="21"/>
      <c r="D445" s="22"/>
      <c r="E445" s="22"/>
      <c r="F445" s="22"/>
      <c r="G445" s="57"/>
      <c r="H445" s="81"/>
      <c r="I445" s="81"/>
      <c r="J445" s="193"/>
      <c r="K445" s="193"/>
      <c r="L445" s="107"/>
      <c r="M445" s="23"/>
      <c r="AJ445" s="10"/>
    </row>
    <row r="446" spans="2:36" ht="12" customHeight="1">
      <c r="B446" s="21"/>
      <c r="C446" s="21"/>
      <c r="D446" s="22"/>
      <c r="E446" s="22"/>
      <c r="F446" s="22"/>
      <c r="G446" s="57"/>
      <c r="H446" s="81"/>
      <c r="I446" s="81"/>
      <c r="J446" s="193"/>
      <c r="K446" s="193"/>
      <c r="L446" s="107"/>
      <c r="M446" s="23"/>
      <c r="AJ446" s="10"/>
    </row>
    <row r="447" spans="2:36" ht="12" customHeight="1">
      <c r="B447" s="21"/>
      <c r="C447" s="21"/>
      <c r="D447" s="22"/>
      <c r="E447" s="22"/>
      <c r="F447" s="22"/>
      <c r="G447" s="57"/>
      <c r="H447" s="81"/>
      <c r="I447" s="81"/>
      <c r="J447" s="193"/>
      <c r="K447" s="193"/>
      <c r="L447" s="107"/>
      <c r="M447" s="23"/>
      <c r="AJ447" s="10"/>
    </row>
    <row r="448" spans="2:36" ht="12" customHeight="1">
      <c r="B448" s="21"/>
      <c r="C448" s="21"/>
      <c r="D448" s="22"/>
      <c r="E448" s="22"/>
      <c r="F448" s="22"/>
      <c r="G448" s="57"/>
      <c r="H448" s="81"/>
      <c r="I448" s="81"/>
      <c r="J448" s="193"/>
      <c r="K448" s="193"/>
      <c r="L448" s="107"/>
      <c r="M448" s="23"/>
      <c r="AJ448" s="10"/>
    </row>
    <row r="449" spans="2:36" ht="12" customHeight="1">
      <c r="B449" s="21"/>
      <c r="C449" s="21"/>
      <c r="D449" s="22"/>
      <c r="E449" s="22"/>
      <c r="F449" s="22"/>
      <c r="G449" s="57"/>
      <c r="H449" s="81"/>
      <c r="I449" s="81"/>
      <c r="J449" s="193"/>
      <c r="K449" s="193"/>
      <c r="L449" s="107"/>
      <c r="M449" s="23"/>
      <c r="AJ449" s="10"/>
    </row>
    <row r="450" spans="2:36" ht="12" customHeight="1">
      <c r="B450" s="21"/>
      <c r="C450" s="21"/>
      <c r="D450" s="22"/>
      <c r="E450" s="22"/>
      <c r="F450" s="22"/>
      <c r="G450" s="57"/>
      <c r="H450" s="81"/>
      <c r="I450" s="81"/>
      <c r="J450" s="193"/>
      <c r="K450" s="193"/>
      <c r="L450" s="107"/>
      <c r="M450" s="23"/>
      <c r="AJ450" s="10"/>
    </row>
    <row r="451" spans="2:36" ht="12" customHeight="1">
      <c r="B451" s="21"/>
      <c r="C451" s="21"/>
      <c r="D451" s="22"/>
      <c r="E451" s="22"/>
      <c r="F451" s="22"/>
      <c r="G451" s="57"/>
      <c r="H451" s="81"/>
      <c r="I451" s="81"/>
      <c r="J451" s="193"/>
      <c r="K451" s="193"/>
      <c r="L451" s="107"/>
      <c r="M451" s="23"/>
      <c r="AJ451" s="10"/>
    </row>
    <row r="452" spans="2:36" ht="12" customHeight="1">
      <c r="B452" s="21"/>
      <c r="C452" s="21"/>
      <c r="D452" s="22"/>
      <c r="E452" s="22"/>
      <c r="F452" s="22"/>
      <c r="G452" s="57"/>
      <c r="H452" s="81"/>
      <c r="I452" s="81"/>
      <c r="J452" s="193"/>
      <c r="K452" s="193"/>
      <c r="L452" s="107"/>
      <c r="M452" s="23"/>
      <c r="AJ452" s="10"/>
    </row>
    <row r="453" spans="2:36" ht="12" customHeight="1">
      <c r="B453" s="21"/>
      <c r="C453" s="21"/>
      <c r="D453" s="22"/>
      <c r="E453" s="22"/>
      <c r="F453" s="22"/>
      <c r="G453" s="57"/>
      <c r="H453" s="81"/>
      <c r="I453" s="81"/>
      <c r="J453" s="193"/>
      <c r="K453" s="193"/>
      <c r="L453" s="107"/>
      <c r="M453" s="23"/>
      <c r="AJ453" s="10"/>
    </row>
    <row r="454" spans="2:36" ht="12" customHeight="1">
      <c r="B454" s="21"/>
      <c r="C454" s="21"/>
      <c r="D454" s="22"/>
      <c r="E454" s="22"/>
      <c r="F454" s="22"/>
      <c r="G454" s="57"/>
      <c r="H454" s="81"/>
      <c r="I454" s="81"/>
      <c r="J454" s="193"/>
      <c r="K454" s="193"/>
      <c r="L454" s="107"/>
      <c r="M454" s="23"/>
      <c r="AJ454" s="10"/>
    </row>
    <row r="455" spans="2:36" ht="12" customHeight="1">
      <c r="B455" s="21"/>
      <c r="C455" s="21"/>
      <c r="D455" s="22"/>
      <c r="E455" s="22"/>
      <c r="F455" s="22"/>
      <c r="G455" s="57"/>
      <c r="H455" s="81"/>
      <c r="I455" s="81"/>
      <c r="J455" s="193"/>
      <c r="K455" s="193"/>
      <c r="L455" s="107"/>
      <c r="M455" s="23"/>
      <c r="AJ455" s="10"/>
    </row>
    <row r="456" spans="2:36" ht="12" customHeight="1">
      <c r="B456" s="21"/>
      <c r="C456" s="21"/>
      <c r="D456" s="22"/>
      <c r="E456" s="22"/>
      <c r="F456" s="22"/>
      <c r="G456" s="57"/>
      <c r="H456" s="81"/>
      <c r="I456" s="81"/>
      <c r="J456" s="193"/>
      <c r="K456" s="193"/>
      <c r="L456" s="107"/>
      <c r="M456" s="23"/>
      <c r="AJ456" s="10"/>
    </row>
    <row r="457" spans="2:36" ht="12" customHeight="1">
      <c r="B457" s="21"/>
      <c r="C457" s="21"/>
      <c r="D457" s="22"/>
      <c r="E457" s="22"/>
      <c r="F457" s="22"/>
      <c r="G457" s="57"/>
      <c r="H457" s="81"/>
      <c r="I457" s="81"/>
      <c r="J457" s="193"/>
      <c r="K457" s="193"/>
      <c r="L457" s="107"/>
      <c r="M457" s="23"/>
      <c r="AJ457" s="10"/>
    </row>
    <row r="458" spans="2:36" ht="12" customHeight="1">
      <c r="B458" s="21"/>
      <c r="C458" s="21"/>
      <c r="D458" s="22"/>
      <c r="E458" s="22"/>
      <c r="F458" s="22"/>
      <c r="G458" s="57"/>
      <c r="H458" s="81"/>
      <c r="I458" s="81"/>
      <c r="J458" s="193"/>
      <c r="K458" s="193"/>
      <c r="L458" s="107"/>
      <c r="M458" s="23"/>
      <c r="AJ458" s="10"/>
    </row>
    <row r="459" spans="2:36" ht="12" customHeight="1">
      <c r="B459" s="21"/>
      <c r="C459" s="21"/>
      <c r="D459" s="22"/>
      <c r="E459" s="22"/>
      <c r="F459" s="22"/>
      <c r="G459" s="57"/>
      <c r="H459" s="81"/>
      <c r="I459" s="81"/>
      <c r="J459" s="193"/>
      <c r="K459" s="193"/>
      <c r="L459" s="107"/>
      <c r="M459" s="23"/>
      <c r="AJ459" s="10"/>
    </row>
    <row r="460" spans="2:36" ht="12" customHeight="1">
      <c r="B460" s="21"/>
      <c r="C460" s="21"/>
      <c r="D460" s="22"/>
      <c r="E460" s="22"/>
      <c r="F460" s="22"/>
      <c r="G460" s="57"/>
      <c r="H460" s="81"/>
      <c r="I460" s="81"/>
      <c r="J460" s="193"/>
      <c r="K460" s="193"/>
      <c r="L460" s="107"/>
      <c r="M460" s="23"/>
      <c r="AJ460" s="10"/>
    </row>
    <row r="461" spans="2:36" ht="12" customHeight="1">
      <c r="B461" s="21"/>
      <c r="C461" s="21"/>
      <c r="D461" s="22"/>
      <c r="E461" s="22"/>
      <c r="F461" s="22"/>
      <c r="G461" s="57"/>
      <c r="H461" s="81"/>
      <c r="I461" s="81"/>
      <c r="J461" s="193"/>
      <c r="K461" s="193"/>
      <c r="L461" s="107"/>
      <c r="M461" s="23"/>
      <c r="AJ461" s="10"/>
    </row>
    <row r="462" spans="2:36" ht="12" customHeight="1">
      <c r="B462" s="21"/>
      <c r="C462" s="21"/>
      <c r="D462" s="22"/>
      <c r="E462" s="22"/>
      <c r="F462" s="22"/>
      <c r="G462" s="57"/>
      <c r="H462" s="81"/>
      <c r="I462" s="81"/>
      <c r="J462" s="193"/>
      <c r="K462" s="193"/>
      <c r="L462" s="107"/>
      <c r="M462" s="23"/>
      <c r="AJ462" s="10"/>
    </row>
    <row r="463" spans="2:36" ht="12" customHeight="1">
      <c r="B463" s="21"/>
      <c r="C463" s="21"/>
      <c r="D463" s="22"/>
      <c r="E463" s="22"/>
      <c r="F463" s="22"/>
      <c r="G463" s="57"/>
      <c r="H463" s="81"/>
      <c r="I463" s="81"/>
      <c r="J463" s="193"/>
      <c r="K463" s="193"/>
      <c r="L463" s="107"/>
      <c r="M463" s="23"/>
      <c r="AJ463" s="10"/>
    </row>
    <row r="464" spans="2:36" ht="12" customHeight="1">
      <c r="B464" s="21"/>
      <c r="C464" s="21"/>
      <c r="D464" s="22"/>
      <c r="E464" s="22"/>
      <c r="F464" s="22"/>
      <c r="G464" s="57"/>
      <c r="H464" s="81"/>
      <c r="I464" s="81"/>
      <c r="J464" s="193"/>
      <c r="K464" s="193"/>
      <c r="L464" s="107"/>
      <c r="M464" s="23"/>
      <c r="AJ464" s="10"/>
    </row>
    <row r="465" spans="2:36" ht="12" customHeight="1">
      <c r="B465" s="21"/>
      <c r="C465" s="21"/>
      <c r="D465" s="22"/>
      <c r="E465" s="22"/>
      <c r="F465" s="22"/>
      <c r="G465" s="57"/>
      <c r="H465" s="81"/>
      <c r="I465" s="81"/>
      <c r="J465" s="193"/>
      <c r="K465" s="193"/>
      <c r="L465" s="107"/>
      <c r="M465" s="23"/>
      <c r="AJ465" s="10"/>
    </row>
    <row r="466" spans="2:36" ht="12" customHeight="1">
      <c r="B466" s="21"/>
      <c r="C466" s="21"/>
      <c r="D466" s="22"/>
      <c r="E466" s="22"/>
      <c r="F466" s="22"/>
      <c r="G466" s="57"/>
      <c r="H466" s="81"/>
      <c r="I466" s="81"/>
      <c r="J466" s="193"/>
      <c r="K466" s="193"/>
      <c r="L466" s="107"/>
      <c r="M466" s="23"/>
      <c r="AJ466" s="10"/>
    </row>
    <row r="467" spans="2:36" ht="12" customHeight="1">
      <c r="B467" s="21"/>
      <c r="C467" s="21"/>
      <c r="D467" s="22"/>
      <c r="E467" s="22"/>
      <c r="F467" s="22"/>
      <c r="G467" s="57"/>
      <c r="H467" s="81"/>
      <c r="I467" s="81"/>
      <c r="J467" s="193"/>
      <c r="K467" s="193"/>
      <c r="L467" s="107"/>
      <c r="M467" s="23"/>
      <c r="AJ467" s="10"/>
    </row>
    <row r="468" spans="2:36" ht="12" customHeight="1">
      <c r="B468" s="21"/>
      <c r="C468" s="21"/>
      <c r="D468" s="22"/>
      <c r="E468" s="22"/>
      <c r="F468" s="22"/>
      <c r="G468" s="57"/>
      <c r="H468" s="81"/>
      <c r="I468" s="81"/>
      <c r="J468" s="193"/>
      <c r="K468" s="193"/>
      <c r="L468" s="107"/>
      <c r="M468" s="23"/>
      <c r="AJ468" s="10"/>
    </row>
    <row r="469" spans="2:36" ht="12" customHeight="1">
      <c r="B469" s="21"/>
      <c r="C469" s="21"/>
      <c r="D469" s="22"/>
      <c r="E469" s="22"/>
      <c r="F469" s="22"/>
      <c r="G469" s="57"/>
      <c r="H469" s="81"/>
      <c r="I469" s="81"/>
      <c r="J469" s="193"/>
      <c r="K469" s="193"/>
      <c r="L469" s="107"/>
      <c r="M469" s="23"/>
      <c r="AJ469" s="10"/>
    </row>
    <row r="470" spans="2:36" ht="12" customHeight="1">
      <c r="B470" s="21"/>
      <c r="C470" s="21"/>
      <c r="D470" s="22"/>
      <c r="E470" s="22"/>
      <c r="F470" s="22"/>
      <c r="G470" s="57"/>
      <c r="H470" s="81"/>
      <c r="I470" s="81"/>
      <c r="J470" s="193"/>
      <c r="K470" s="193"/>
      <c r="L470" s="107"/>
      <c r="M470" s="23"/>
      <c r="AJ470" s="10"/>
    </row>
    <row r="471" spans="2:36" ht="12" customHeight="1">
      <c r="B471" s="21"/>
      <c r="C471" s="21"/>
      <c r="D471" s="22"/>
      <c r="E471" s="22"/>
      <c r="F471" s="22"/>
      <c r="G471" s="57"/>
      <c r="H471" s="81"/>
      <c r="I471" s="81"/>
      <c r="J471" s="193"/>
      <c r="K471" s="193"/>
      <c r="L471" s="107"/>
      <c r="M471" s="23"/>
      <c r="AJ471" s="10"/>
    </row>
    <row r="472" spans="2:36" ht="12" customHeight="1">
      <c r="B472" s="21"/>
      <c r="C472" s="21"/>
      <c r="D472" s="22"/>
      <c r="E472" s="22"/>
      <c r="F472" s="22"/>
      <c r="G472" s="57"/>
      <c r="H472" s="81"/>
      <c r="I472" s="81"/>
      <c r="J472" s="193"/>
      <c r="K472" s="193"/>
      <c r="L472" s="107"/>
      <c r="M472" s="23"/>
      <c r="AJ472" s="10"/>
    </row>
    <row r="473" spans="2:36" ht="12" customHeight="1">
      <c r="B473" s="21"/>
      <c r="C473" s="21"/>
      <c r="D473" s="22"/>
      <c r="E473" s="22"/>
      <c r="F473" s="22"/>
      <c r="G473" s="57"/>
      <c r="H473" s="81"/>
      <c r="I473" s="81"/>
      <c r="J473" s="193"/>
      <c r="K473" s="193"/>
      <c r="L473" s="107"/>
      <c r="M473" s="23"/>
      <c r="AJ473" s="10"/>
    </row>
    <row r="474" spans="2:36" ht="12" customHeight="1">
      <c r="B474" s="21"/>
      <c r="C474" s="21"/>
      <c r="D474" s="22"/>
      <c r="E474" s="22"/>
      <c r="F474" s="22"/>
      <c r="G474" s="57"/>
      <c r="H474" s="81"/>
      <c r="I474" s="81"/>
      <c r="J474" s="193"/>
      <c r="K474" s="193"/>
      <c r="L474" s="107"/>
      <c r="M474" s="23"/>
      <c r="AJ474" s="10"/>
    </row>
    <row r="475" spans="2:36" ht="12" customHeight="1">
      <c r="B475" s="21"/>
      <c r="C475" s="21"/>
      <c r="D475" s="22"/>
      <c r="E475" s="22"/>
      <c r="F475" s="22"/>
      <c r="G475" s="57"/>
      <c r="H475" s="81"/>
      <c r="I475" s="81"/>
      <c r="J475" s="193"/>
      <c r="K475" s="193"/>
      <c r="L475" s="107"/>
      <c r="M475" s="23"/>
      <c r="AJ475" s="10"/>
    </row>
    <row r="476" spans="2:36" ht="12" customHeight="1">
      <c r="B476" s="21"/>
      <c r="C476" s="21"/>
      <c r="D476" s="22"/>
      <c r="E476" s="22"/>
      <c r="F476" s="22"/>
      <c r="G476" s="57"/>
      <c r="H476" s="81"/>
      <c r="I476" s="81"/>
      <c r="J476" s="193"/>
      <c r="K476" s="193"/>
      <c r="L476" s="107"/>
      <c r="M476" s="23"/>
      <c r="AJ476" s="10"/>
    </row>
    <row r="477" spans="2:36" ht="12" customHeight="1">
      <c r="B477" s="21"/>
      <c r="C477" s="21"/>
      <c r="D477" s="22"/>
      <c r="E477" s="22"/>
      <c r="F477" s="22"/>
      <c r="G477" s="57"/>
      <c r="H477" s="81"/>
      <c r="I477" s="81"/>
      <c r="J477" s="193"/>
      <c r="K477" s="193"/>
      <c r="L477" s="107"/>
      <c r="M477" s="23"/>
      <c r="AJ477" s="10"/>
    </row>
    <row r="478" spans="2:36" ht="12" customHeight="1">
      <c r="B478" s="21"/>
      <c r="C478" s="21"/>
      <c r="D478" s="22"/>
      <c r="E478" s="22"/>
      <c r="F478" s="22"/>
      <c r="G478" s="57"/>
      <c r="H478" s="81"/>
      <c r="I478" s="81"/>
      <c r="J478" s="193"/>
      <c r="K478" s="193"/>
      <c r="L478" s="107"/>
      <c r="M478" s="23"/>
      <c r="AJ478" s="10"/>
    </row>
    <row r="479" spans="2:36" ht="12" customHeight="1">
      <c r="B479" s="21"/>
      <c r="C479" s="21"/>
      <c r="D479" s="22"/>
      <c r="E479" s="22"/>
      <c r="F479" s="22"/>
      <c r="G479" s="57"/>
      <c r="H479" s="81"/>
      <c r="I479" s="81"/>
      <c r="J479" s="193"/>
      <c r="K479" s="193"/>
      <c r="L479" s="107"/>
      <c r="M479" s="23"/>
      <c r="AJ479" s="10"/>
    </row>
    <row r="480" spans="2:36" ht="12" customHeight="1">
      <c r="B480" s="21"/>
      <c r="C480" s="21"/>
      <c r="D480" s="22"/>
      <c r="E480" s="22"/>
      <c r="F480" s="22"/>
      <c r="G480" s="57"/>
      <c r="H480" s="81"/>
      <c r="I480" s="81"/>
      <c r="J480" s="193"/>
      <c r="K480" s="193"/>
      <c r="L480" s="107"/>
      <c r="M480" s="23"/>
      <c r="AJ480" s="10"/>
    </row>
    <row r="481" spans="2:36" ht="12" customHeight="1">
      <c r="B481" s="21"/>
      <c r="C481" s="21"/>
      <c r="D481" s="22"/>
      <c r="E481" s="22"/>
      <c r="F481" s="22"/>
      <c r="G481" s="57"/>
      <c r="H481" s="81"/>
      <c r="I481" s="81"/>
      <c r="J481" s="193"/>
      <c r="K481" s="193"/>
      <c r="L481" s="107"/>
      <c r="M481" s="23"/>
      <c r="AJ481" s="10"/>
    </row>
    <row r="482" spans="2:36" ht="12" customHeight="1">
      <c r="B482" s="21"/>
      <c r="C482" s="21"/>
      <c r="D482" s="22"/>
      <c r="E482" s="22"/>
      <c r="F482" s="22"/>
      <c r="G482" s="57"/>
      <c r="H482" s="81"/>
      <c r="I482" s="81"/>
      <c r="J482" s="193"/>
      <c r="K482" s="193"/>
      <c r="L482" s="107"/>
      <c r="M482" s="23"/>
      <c r="AJ482" s="10"/>
    </row>
    <row r="483" spans="2:36" ht="12" customHeight="1">
      <c r="B483" s="21"/>
      <c r="C483" s="21"/>
      <c r="D483" s="22"/>
      <c r="E483" s="22"/>
      <c r="F483" s="22"/>
      <c r="G483" s="57"/>
      <c r="H483" s="81"/>
      <c r="I483" s="81"/>
      <c r="J483" s="193"/>
      <c r="K483" s="193"/>
      <c r="L483" s="107"/>
      <c r="M483" s="23"/>
      <c r="AJ483" s="10"/>
    </row>
    <row r="484" spans="2:36" ht="12" customHeight="1">
      <c r="B484" s="21"/>
      <c r="C484" s="21"/>
      <c r="D484" s="22"/>
      <c r="E484" s="22"/>
      <c r="F484" s="22"/>
      <c r="G484" s="57"/>
      <c r="H484" s="81"/>
      <c r="I484" s="81"/>
      <c r="J484" s="193"/>
      <c r="K484" s="193"/>
      <c r="L484" s="107"/>
      <c r="M484" s="23"/>
      <c r="AJ484" s="10"/>
    </row>
    <row r="485" spans="2:36" ht="12" customHeight="1">
      <c r="B485" s="21"/>
      <c r="C485" s="21"/>
      <c r="D485" s="22"/>
      <c r="E485" s="22"/>
      <c r="F485" s="22"/>
      <c r="G485" s="57"/>
      <c r="H485" s="81"/>
      <c r="I485" s="81"/>
      <c r="J485" s="193"/>
      <c r="K485" s="193"/>
      <c r="L485" s="107"/>
      <c r="M485" s="23"/>
      <c r="AJ485" s="10"/>
    </row>
    <row r="486" spans="2:36" ht="12" customHeight="1">
      <c r="B486" s="21"/>
      <c r="C486" s="21"/>
      <c r="D486" s="22"/>
      <c r="E486" s="22"/>
      <c r="F486" s="22"/>
      <c r="G486" s="57"/>
      <c r="H486" s="81"/>
      <c r="I486" s="81"/>
      <c r="J486" s="193"/>
      <c r="K486" s="193"/>
      <c r="L486" s="107"/>
      <c r="M486" s="23"/>
      <c r="AJ486" s="10"/>
    </row>
    <row r="487" spans="2:36" ht="12" customHeight="1">
      <c r="B487" s="21"/>
      <c r="C487" s="21"/>
      <c r="D487" s="22"/>
      <c r="E487" s="22"/>
      <c r="F487" s="22"/>
      <c r="G487" s="57"/>
      <c r="H487" s="81"/>
      <c r="I487" s="81"/>
      <c r="J487" s="193"/>
      <c r="K487" s="193"/>
      <c r="L487" s="107"/>
      <c r="M487" s="23"/>
      <c r="AJ487" s="10"/>
    </row>
    <row r="488" spans="2:36" ht="12" customHeight="1">
      <c r="B488" s="21"/>
      <c r="C488" s="21"/>
      <c r="D488" s="22"/>
      <c r="E488" s="22"/>
      <c r="F488" s="22"/>
      <c r="G488" s="57"/>
      <c r="H488" s="81"/>
      <c r="I488" s="81"/>
      <c r="J488" s="193"/>
      <c r="K488" s="193"/>
      <c r="L488" s="107"/>
      <c r="M488" s="23"/>
      <c r="AJ488" s="10"/>
    </row>
    <row r="489" spans="2:36" ht="12" customHeight="1">
      <c r="B489" s="21"/>
      <c r="C489" s="21"/>
      <c r="D489" s="22"/>
      <c r="E489" s="22"/>
      <c r="F489" s="22"/>
      <c r="G489" s="57"/>
      <c r="H489" s="81"/>
      <c r="I489" s="81"/>
      <c r="J489" s="193"/>
      <c r="K489" s="193"/>
      <c r="L489" s="107"/>
      <c r="M489" s="23"/>
      <c r="AJ489" s="10"/>
    </row>
    <row r="490" spans="2:36" ht="12" customHeight="1">
      <c r="B490" s="21"/>
      <c r="C490" s="21"/>
      <c r="D490" s="22"/>
      <c r="E490" s="22"/>
      <c r="F490" s="22"/>
      <c r="G490" s="57"/>
      <c r="H490" s="81"/>
      <c r="I490" s="81"/>
      <c r="J490" s="193"/>
      <c r="K490" s="193"/>
      <c r="L490" s="107"/>
      <c r="M490" s="23"/>
      <c r="AJ490" s="10"/>
    </row>
    <row r="491" spans="2:36" ht="12" customHeight="1">
      <c r="B491" s="21"/>
      <c r="C491" s="21"/>
      <c r="D491" s="22"/>
      <c r="E491" s="22"/>
      <c r="F491" s="22"/>
      <c r="G491" s="57"/>
      <c r="H491" s="81"/>
      <c r="I491" s="81"/>
      <c r="J491" s="193"/>
      <c r="K491" s="193"/>
      <c r="L491" s="107"/>
      <c r="M491" s="23"/>
      <c r="AJ491" s="10"/>
    </row>
    <row r="492" spans="2:36" ht="12" customHeight="1">
      <c r="B492" s="21"/>
      <c r="C492" s="21"/>
      <c r="D492" s="22"/>
      <c r="E492" s="22"/>
      <c r="F492" s="22"/>
      <c r="G492" s="57"/>
      <c r="H492" s="81"/>
      <c r="I492" s="81"/>
      <c r="J492" s="193"/>
      <c r="K492" s="193"/>
      <c r="L492" s="107"/>
      <c r="M492" s="23"/>
      <c r="AJ492" s="10"/>
    </row>
    <row r="493" spans="2:36" ht="12" customHeight="1">
      <c r="B493" s="21"/>
      <c r="C493" s="21"/>
      <c r="D493" s="22"/>
      <c r="E493" s="22"/>
      <c r="F493" s="22"/>
      <c r="G493" s="57"/>
      <c r="H493" s="81"/>
      <c r="I493" s="81"/>
      <c r="J493" s="193"/>
      <c r="K493" s="193"/>
      <c r="L493" s="107"/>
      <c r="M493" s="23"/>
      <c r="AJ493" s="10"/>
    </row>
    <row r="494" spans="2:36" ht="12" customHeight="1">
      <c r="B494" s="21"/>
      <c r="C494" s="21"/>
      <c r="D494" s="22"/>
      <c r="E494" s="22"/>
      <c r="F494" s="22"/>
      <c r="G494" s="57"/>
      <c r="H494" s="81"/>
      <c r="I494" s="81"/>
      <c r="J494" s="193"/>
      <c r="K494" s="193"/>
      <c r="L494" s="107"/>
      <c r="M494" s="23"/>
      <c r="AJ494" s="10"/>
    </row>
    <row r="495" spans="2:36" ht="12" customHeight="1">
      <c r="B495" s="21"/>
      <c r="C495" s="21"/>
      <c r="D495" s="22"/>
      <c r="E495" s="22"/>
      <c r="F495" s="22"/>
      <c r="G495" s="57"/>
      <c r="H495" s="81"/>
      <c r="I495" s="81"/>
      <c r="J495" s="193"/>
      <c r="K495" s="193"/>
      <c r="L495" s="107"/>
      <c r="M495" s="23"/>
      <c r="AJ495" s="10"/>
    </row>
    <row r="496" spans="2:36" ht="12" customHeight="1">
      <c r="B496" s="21"/>
      <c r="C496" s="21"/>
      <c r="D496" s="22"/>
      <c r="E496" s="22"/>
      <c r="F496" s="22"/>
      <c r="G496" s="57"/>
      <c r="H496" s="81"/>
      <c r="I496" s="81"/>
      <c r="J496" s="193"/>
      <c r="K496" s="193"/>
      <c r="L496" s="107"/>
      <c r="M496" s="23"/>
      <c r="AJ496" s="10"/>
    </row>
    <row r="497" spans="2:36" ht="12" customHeight="1">
      <c r="B497" s="21"/>
      <c r="C497" s="21"/>
      <c r="D497" s="22"/>
      <c r="E497" s="22"/>
      <c r="F497" s="22"/>
      <c r="G497" s="57"/>
      <c r="H497" s="81"/>
      <c r="I497" s="81"/>
      <c r="J497" s="193"/>
      <c r="K497" s="193"/>
      <c r="L497" s="107"/>
      <c r="M497" s="23"/>
      <c r="AJ497" s="10"/>
    </row>
    <row r="498" spans="2:36" ht="12" customHeight="1">
      <c r="B498" s="21"/>
      <c r="C498" s="21"/>
      <c r="D498" s="22"/>
      <c r="E498" s="22"/>
      <c r="F498" s="22"/>
      <c r="G498" s="57"/>
      <c r="H498" s="81"/>
      <c r="I498" s="81"/>
      <c r="J498" s="193"/>
      <c r="K498" s="193"/>
      <c r="L498" s="107"/>
      <c r="M498" s="23"/>
      <c r="AJ498" s="10"/>
    </row>
    <row r="499" spans="2:36" ht="12" customHeight="1">
      <c r="B499" s="21"/>
      <c r="C499" s="21"/>
      <c r="D499" s="22"/>
      <c r="E499" s="22"/>
      <c r="F499" s="22"/>
      <c r="G499" s="57"/>
      <c r="H499" s="81"/>
      <c r="I499" s="81"/>
      <c r="J499" s="193"/>
      <c r="K499" s="193"/>
      <c r="L499" s="107"/>
      <c r="M499" s="23"/>
      <c r="AJ499" s="10"/>
    </row>
    <row r="500" spans="2:36" ht="12" customHeight="1">
      <c r="B500" s="21"/>
      <c r="C500" s="21"/>
      <c r="D500" s="22"/>
      <c r="E500" s="22"/>
      <c r="F500" s="22"/>
      <c r="G500" s="57"/>
      <c r="H500" s="81"/>
      <c r="I500" s="81"/>
      <c r="J500" s="193"/>
      <c r="K500" s="193"/>
      <c r="L500" s="107"/>
      <c r="M500" s="23"/>
      <c r="AJ500" s="10"/>
    </row>
    <row r="501" spans="2:36" ht="12" customHeight="1">
      <c r="B501" s="21"/>
      <c r="C501" s="21"/>
      <c r="D501" s="22"/>
      <c r="E501" s="22"/>
      <c r="F501" s="22"/>
      <c r="G501" s="57"/>
      <c r="H501" s="81"/>
      <c r="I501" s="81"/>
      <c r="J501" s="193"/>
      <c r="K501" s="193"/>
      <c r="L501" s="107"/>
      <c r="M501" s="23"/>
      <c r="AJ501" s="10"/>
    </row>
    <row r="502" spans="2:36" ht="12" customHeight="1">
      <c r="B502" s="21"/>
      <c r="C502" s="21"/>
      <c r="D502" s="22"/>
      <c r="E502" s="22"/>
      <c r="F502" s="22"/>
      <c r="G502" s="57"/>
      <c r="H502" s="81"/>
      <c r="I502" s="81"/>
      <c r="J502" s="193"/>
      <c r="K502" s="193"/>
      <c r="L502" s="107"/>
      <c r="M502" s="23"/>
      <c r="AJ502" s="10"/>
    </row>
    <row r="503" spans="2:36" ht="12" customHeight="1">
      <c r="B503" s="21"/>
      <c r="C503" s="21"/>
      <c r="D503" s="22"/>
      <c r="E503" s="22"/>
      <c r="F503" s="22"/>
      <c r="G503" s="57"/>
      <c r="H503" s="81"/>
      <c r="I503" s="81"/>
      <c r="J503" s="193"/>
      <c r="K503" s="193"/>
      <c r="L503" s="107"/>
      <c r="M503" s="23"/>
      <c r="AJ503" s="10"/>
    </row>
    <row r="504" spans="2:36" ht="12" customHeight="1">
      <c r="B504" s="21"/>
      <c r="C504" s="21"/>
      <c r="D504" s="22"/>
      <c r="E504" s="22"/>
      <c r="F504" s="22"/>
      <c r="G504" s="57"/>
      <c r="H504" s="81"/>
      <c r="I504" s="81"/>
      <c r="J504" s="193"/>
      <c r="K504" s="193"/>
      <c r="L504" s="107"/>
      <c r="M504" s="23"/>
      <c r="AJ504" s="10"/>
    </row>
    <row r="505" spans="2:36" ht="12" customHeight="1">
      <c r="B505" s="21"/>
      <c r="C505" s="21"/>
      <c r="D505" s="22"/>
      <c r="E505" s="22"/>
      <c r="F505" s="22"/>
      <c r="G505" s="57"/>
      <c r="H505" s="81"/>
      <c r="I505" s="81"/>
      <c r="J505" s="193"/>
      <c r="K505" s="193"/>
      <c r="L505" s="107"/>
      <c r="M505" s="23"/>
      <c r="AJ505" s="10"/>
    </row>
    <row r="506" spans="2:36" ht="12" customHeight="1">
      <c r="B506" s="21"/>
      <c r="C506" s="21"/>
      <c r="D506" s="22"/>
      <c r="E506" s="22"/>
      <c r="F506" s="22"/>
      <c r="G506" s="57"/>
      <c r="H506" s="81"/>
      <c r="I506" s="81"/>
      <c r="J506" s="193"/>
      <c r="K506" s="193"/>
      <c r="L506" s="107"/>
      <c r="M506" s="23"/>
      <c r="AJ506" s="10"/>
    </row>
    <row r="507" spans="2:36" ht="12" customHeight="1">
      <c r="B507" s="21"/>
      <c r="C507" s="21"/>
      <c r="D507" s="22"/>
      <c r="E507" s="22"/>
      <c r="F507" s="22"/>
      <c r="G507" s="57"/>
      <c r="H507" s="81"/>
      <c r="I507" s="81"/>
      <c r="J507" s="193"/>
      <c r="K507" s="193"/>
      <c r="L507" s="107"/>
      <c r="M507" s="23"/>
      <c r="AJ507" s="10"/>
    </row>
    <row r="508" spans="2:36" ht="12" customHeight="1">
      <c r="B508" s="21"/>
      <c r="C508" s="21"/>
      <c r="D508" s="22"/>
      <c r="E508" s="22"/>
      <c r="F508" s="22"/>
      <c r="G508" s="57"/>
      <c r="H508" s="81"/>
      <c r="I508" s="81"/>
      <c r="J508" s="193"/>
      <c r="K508" s="193"/>
      <c r="L508" s="107"/>
      <c r="M508" s="23"/>
      <c r="AJ508" s="10"/>
    </row>
    <row r="509" spans="2:36" ht="12" customHeight="1">
      <c r="B509" s="21"/>
      <c r="C509" s="21"/>
      <c r="D509" s="22"/>
      <c r="E509" s="22"/>
      <c r="F509" s="22"/>
      <c r="G509" s="57"/>
      <c r="H509" s="81"/>
      <c r="I509" s="81"/>
      <c r="J509" s="193"/>
      <c r="K509" s="193"/>
      <c r="L509" s="107"/>
      <c r="M509" s="23"/>
      <c r="AJ509" s="10"/>
    </row>
    <row r="510" spans="2:36" ht="12" customHeight="1">
      <c r="B510" s="21"/>
      <c r="C510" s="21"/>
      <c r="D510" s="22"/>
      <c r="E510" s="22"/>
      <c r="F510" s="22"/>
      <c r="G510" s="57"/>
      <c r="H510" s="81"/>
      <c r="I510" s="81"/>
      <c r="J510" s="193"/>
      <c r="K510" s="193"/>
      <c r="L510" s="107"/>
      <c r="M510" s="23"/>
      <c r="AJ510" s="10"/>
    </row>
    <row r="511" spans="2:36" ht="12" customHeight="1">
      <c r="B511" s="21"/>
      <c r="C511" s="21"/>
      <c r="D511" s="22"/>
      <c r="E511" s="22"/>
      <c r="F511" s="22"/>
      <c r="G511" s="57"/>
      <c r="H511" s="81"/>
      <c r="I511" s="81"/>
      <c r="J511" s="193"/>
      <c r="K511" s="193"/>
      <c r="L511" s="107"/>
      <c r="M511" s="23"/>
      <c r="AJ511" s="10"/>
    </row>
    <row r="512" spans="2:36" ht="12" customHeight="1">
      <c r="B512" s="21"/>
      <c r="C512" s="21"/>
      <c r="D512" s="22"/>
      <c r="E512" s="22"/>
      <c r="F512" s="22"/>
      <c r="G512" s="57"/>
      <c r="H512" s="81"/>
      <c r="I512" s="81"/>
      <c r="J512" s="193"/>
      <c r="K512" s="193"/>
      <c r="L512" s="107"/>
      <c r="M512" s="23"/>
      <c r="AJ512" s="10"/>
    </row>
    <row r="513" spans="2:36" ht="12" customHeight="1">
      <c r="B513" s="21"/>
      <c r="C513" s="21"/>
      <c r="D513" s="22"/>
      <c r="E513" s="22"/>
      <c r="F513" s="22"/>
      <c r="G513" s="57"/>
      <c r="H513" s="81"/>
      <c r="I513" s="81"/>
      <c r="J513" s="193"/>
      <c r="K513" s="193"/>
      <c r="L513" s="107"/>
      <c r="M513" s="23"/>
      <c r="AJ513" s="10"/>
    </row>
    <row r="514" spans="2:36" ht="12" customHeight="1">
      <c r="B514" s="21"/>
      <c r="C514" s="21"/>
      <c r="D514" s="22"/>
      <c r="E514" s="22"/>
      <c r="F514" s="22"/>
      <c r="G514" s="57"/>
      <c r="H514" s="81"/>
      <c r="I514" s="81"/>
      <c r="J514" s="193"/>
      <c r="K514" s="193"/>
      <c r="L514" s="107"/>
      <c r="M514" s="23"/>
      <c r="AJ514" s="10"/>
    </row>
    <row r="515" spans="2:36" ht="12" customHeight="1">
      <c r="B515" s="21"/>
      <c r="C515" s="21"/>
      <c r="D515" s="22"/>
      <c r="E515" s="22"/>
      <c r="F515" s="22"/>
      <c r="G515" s="57"/>
      <c r="H515" s="81"/>
      <c r="I515" s="81"/>
      <c r="J515" s="193"/>
      <c r="K515" s="193"/>
      <c r="L515" s="107"/>
      <c r="M515" s="23"/>
      <c r="AJ515" s="10"/>
    </row>
    <row r="516" spans="2:36" ht="12" customHeight="1">
      <c r="B516" s="21"/>
      <c r="C516" s="21"/>
      <c r="D516" s="22"/>
      <c r="E516" s="22"/>
      <c r="F516" s="22"/>
      <c r="G516" s="57"/>
      <c r="H516" s="81"/>
      <c r="I516" s="81"/>
      <c r="J516" s="193"/>
      <c r="K516" s="193"/>
      <c r="L516" s="107"/>
      <c r="M516" s="23"/>
      <c r="AJ516" s="10"/>
    </row>
    <row r="517" spans="2:36" ht="12" customHeight="1">
      <c r="B517" s="21"/>
      <c r="C517" s="21"/>
      <c r="D517" s="22"/>
      <c r="E517" s="22"/>
      <c r="F517" s="22"/>
      <c r="G517" s="57"/>
      <c r="H517" s="81"/>
      <c r="I517" s="81"/>
      <c r="J517" s="193"/>
      <c r="K517" s="193"/>
      <c r="L517" s="107"/>
      <c r="M517" s="23"/>
      <c r="AJ517" s="10"/>
    </row>
    <row r="518" spans="2:36" ht="12" customHeight="1">
      <c r="B518" s="21"/>
      <c r="C518" s="21"/>
      <c r="D518" s="22"/>
      <c r="E518" s="22"/>
      <c r="F518" s="22"/>
      <c r="G518" s="57"/>
      <c r="H518" s="81"/>
      <c r="I518" s="81"/>
      <c r="J518" s="193"/>
      <c r="K518" s="193"/>
      <c r="L518" s="107"/>
      <c r="M518" s="23"/>
      <c r="AJ518" s="10"/>
    </row>
    <row r="519" spans="2:36" ht="12" customHeight="1">
      <c r="B519" s="21"/>
      <c r="C519" s="21"/>
      <c r="D519" s="22"/>
      <c r="E519" s="22"/>
      <c r="F519" s="22"/>
      <c r="G519" s="57"/>
      <c r="H519" s="81"/>
      <c r="I519" s="81"/>
      <c r="J519" s="193"/>
      <c r="K519" s="193"/>
      <c r="L519" s="107"/>
      <c r="M519" s="23"/>
      <c r="AJ519" s="10"/>
    </row>
    <row r="520" spans="2:36" ht="12" customHeight="1">
      <c r="B520" s="21"/>
      <c r="C520" s="21"/>
      <c r="D520" s="22"/>
      <c r="E520" s="22"/>
      <c r="F520" s="22"/>
      <c r="G520" s="57"/>
      <c r="H520" s="81"/>
      <c r="I520" s="81"/>
      <c r="J520" s="193"/>
      <c r="K520" s="193"/>
      <c r="L520" s="107"/>
      <c r="M520" s="23"/>
      <c r="AJ520" s="10"/>
    </row>
    <row r="521" spans="2:36" ht="12" customHeight="1">
      <c r="B521" s="21"/>
      <c r="C521" s="21"/>
      <c r="D521" s="22"/>
      <c r="E521" s="22"/>
      <c r="F521" s="22"/>
      <c r="G521" s="57"/>
      <c r="H521" s="81"/>
      <c r="I521" s="81"/>
      <c r="J521" s="193"/>
      <c r="K521" s="193"/>
      <c r="L521" s="107"/>
      <c r="M521" s="23"/>
      <c r="AJ521" s="10"/>
    </row>
    <row r="522" spans="2:36" ht="12" customHeight="1">
      <c r="B522" s="21"/>
      <c r="C522" s="21"/>
      <c r="D522" s="22"/>
      <c r="E522" s="22"/>
      <c r="F522" s="22"/>
      <c r="G522" s="57"/>
      <c r="H522" s="81"/>
      <c r="I522" s="81"/>
      <c r="J522" s="193"/>
      <c r="K522" s="193"/>
      <c r="L522" s="107"/>
      <c r="M522" s="23"/>
      <c r="AJ522" s="10"/>
    </row>
    <row r="523" spans="2:36" ht="12" customHeight="1">
      <c r="B523" s="21"/>
      <c r="C523" s="21"/>
      <c r="D523" s="22"/>
      <c r="E523" s="22"/>
      <c r="F523" s="22"/>
      <c r="G523" s="57"/>
      <c r="H523" s="81"/>
      <c r="I523" s="81"/>
      <c r="J523" s="193"/>
      <c r="K523" s="193"/>
      <c r="L523" s="107"/>
      <c r="M523" s="23"/>
      <c r="AJ523" s="10"/>
    </row>
    <row r="524" spans="2:36" ht="12" customHeight="1">
      <c r="B524" s="21"/>
      <c r="C524" s="21"/>
      <c r="D524" s="22"/>
      <c r="E524" s="22"/>
      <c r="F524" s="22"/>
      <c r="G524" s="57"/>
      <c r="H524" s="81"/>
      <c r="I524" s="81"/>
      <c r="J524" s="193"/>
      <c r="K524" s="193"/>
      <c r="L524" s="107"/>
      <c r="M524" s="23"/>
      <c r="AJ524" s="10"/>
    </row>
    <row r="525" spans="2:36" ht="12" customHeight="1">
      <c r="B525" s="21"/>
      <c r="C525" s="21"/>
      <c r="D525" s="22"/>
      <c r="E525" s="22"/>
      <c r="F525" s="22"/>
      <c r="G525" s="57"/>
      <c r="H525" s="81"/>
      <c r="I525" s="81"/>
      <c r="J525" s="193"/>
      <c r="K525" s="193"/>
      <c r="L525" s="107"/>
      <c r="M525" s="23"/>
      <c r="AJ525" s="10"/>
    </row>
    <row r="526" spans="2:36" ht="12" customHeight="1">
      <c r="B526" s="21"/>
      <c r="C526" s="21"/>
      <c r="D526" s="22"/>
      <c r="E526" s="22"/>
      <c r="F526" s="22"/>
      <c r="G526" s="57"/>
      <c r="H526" s="81"/>
      <c r="I526" s="81"/>
      <c r="J526" s="193"/>
      <c r="K526" s="193"/>
      <c r="L526" s="107"/>
      <c r="M526" s="23"/>
      <c r="AJ526" s="10"/>
    </row>
    <row r="527" spans="2:36" ht="12" customHeight="1">
      <c r="B527" s="21"/>
      <c r="C527" s="21"/>
      <c r="D527" s="22"/>
      <c r="E527" s="22"/>
      <c r="F527" s="22"/>
      <c r="G527" s="57"/>
      <c r="H527" s="81"/>
      <c r="I527" s="81"/>
      <c r="J527" s="193"/>
      <c r="K527" s="193"/>
      <c r="L527" s="107"/>
      <c r="M527" s="23"/>
      <c r="AJ527" s="10"/>
    </row>
    <row r="528" spans="2:36" ht="12" customHeight="1">
      <c r="B528" s="21"/>
      <c r="C528" s="21"/>
      <c r="D528" s="22"/>
      <c r="E528" s="22"/>
      <c r="F528" s="22"/>
      <c r="G528" s="57"/>
      <c r="H528" s="81"/>
      <c r="I528" s="81"/>
      <c r="J528" s="193"/>
      <c r="K528" s="193"/>
      <c r="L528" s="107"/>
      <c r="M528" s="23"/>
      <c r="AJ528" s="10"/>
    </row>
    <row r="529" spans="2:36" ht="12" customHeight="1">
      <c r="B529" s="21"/>
      <c r="C529" s="21"/>
      <c r="D529" s="22"/>
      <c r="E529" s="22"/>
      <c r="F529" s="22"/>
      <c r="G529" s="57"/>
      <c r="H529" s="81"/>
      <c r="I529" s="81"/>
      <c r="J529" s="193"/>
      <c r="K529" s="193"/>
      <c r="L529" s="107"/>
      <c r="M529" s="23"/>
      <c r="AJ529" s="10"/>
    </row>
    <row r="530" spans="2:36" ht="12" customHeight="1">
      <c r="B530" s="21"/>
      <c r="C530" s="21"/>
      <c r="D530" s="22"/>
      <c r="E530" s="22"/>
      <c r="F530" s="22"/>
      <c r="G530" s="57"/>
      <c r="H530" s="81"/>
      <c r="I530" s="81"/>
      <c r="J530" s="193"/>
      <c r="K530" s="193"/>
      <c r="L530" s="107"/>
      <c r="M530" s="23"/>
      <c r="AJ530" s="10"/>
    </row>
    <row r="531" spans="2:36" ht="12" customHeight="1">
      <c r="B531" s="21"/>
      <c r="C531" s="21"/>
      <c r="D531" s="22"/>
      <c r="E531" s="22"/>
      <c r="F531" s="22"/>
      <c r="G531" s="57"/>
      <c r="H531" s="81"/>
      <c r="I531" s="81"/>
      <c r="J531" s="193"/>
      <c r="K531" s="193"/>
      <c r="L531" s="107"/>
      <c r="M531" s="23"/>
      <c r="AJ531" s="10"/>
    </row>
    <row r="532" spans="2:36" ht="12" customHeight="1">
      <c r="B532" s="21"/>
      <c r="C532" s="21"/>
      <c r="D532" s="22"/>
      <c r="E532" s="22"/>
      <c r="F532" s="22"/>
      <c r="G532" s="57"/>
      <c r="H532" s="81"/>
      <c r="I532" s="81"/>
      <c r="J532" s="193"/>
      <c r="K532" s="193"/>
      <c r="L532" s="107"/>
      <c r="M532" s="23"/>
      <c r="AJ532" s="10"/>
    </row>
    <row r="533" spans="2:36" ht="12" customHeight="1">
      <c r="B533" s="21"/>
      <c r="C533" s="21"/>
      <c r="D533" s="22"/>
      <c r="E533" s="22"/>
      <c r="F533" s="22"/>
      <c r="G533" s="57"/>
      <c r="H533" s="81"/>
      <c r="I533" s="81"/>
      <c r="J533" s="193"/>
      <c r="K533" s="193"/>
      <c r="L533" s="107"/>
      <c r="M533" s="23"/>
      <c r="AJ533" s="10"/>
    </row>
    <row r="534" spans="2:36" ht="12" customHeight="1">
      <c r="B534" s="21"/>
      <c r="C534" s="21"/>
      <c r="D534" s="22"/>
      <c r="E534" s="22"/>
      <c r="F534" s="22"/>
      <c r="G534" s="57"/>
      <c r="H534" s="81"/>
      <c r="I534" s="81"/>
      <c r="J534" s="193"/>
      <c r="K534" s="193"/>
      <c r="L534" s="107"/>
      <c r="M534" s="23"/>
      <c r="AJ534" s="10"/>
    </row>
    <row r="535" spans="2:36" ht="12" customHeight="1">
      <c r="B535" s="21"/>
      <c r="C535" s="21"/>
      <c r="D535" s="22"/>
      <c r="E535" s="22"/>
      <c r="F535" s="22"/>
      <c r="G535" s="57"/>
      <c r="H535" s="81"/>
      <c r="I535" s="81"/>
      <c r="J535" s="193"/>
      <c r="K535" s="193"/>
      <c r="L535" s="107"/>
      <c r="M535" s="23"/>
      <c r="AJ535" s="10"/>
    </row>
    <row r="536" spans="2:36" ht="12" customHeight="1">
      <c r="B536" s="21"/>
      <c r="C536" s="21"/>
      <c r="D536" s="22"/>
      <c r="E536" s="22"/>
      <c r="F536" s="22"/>
      <c r="G536" s="57"/>
      <c r="H536" s="81"/>
      <c r="I536" s="81"/>
      <c r="J536" s="193"/>
      <c r="K536" s="193"/>
      <c r="L536" s="107"/>
      <c r="M536" s="23"/>
      <c r="AJ536" s="10"/>
    </row>
    <row r="537" spans="2:36" ht="12" customHeight="1">
      <c r="B537" s="21"/>
      <c r="C537" s="21"/>
      <c r="D537" s="22"/>
      <c r="E537" s="22"/>
      <c r="F537" s="22"/>
      <c r="G537" s="57"/>
      <c r="H537" s="81"/>
      <c r="I537" s="81"/>
      <c r="J537" s="193"/>
      <c r="K537" s="193"/>
      <c r="L537" s="107"/>
      <c r="M537" s="23"/>
      <c r="AJ537" s="10"/>
    </row>
    <row r="538" spans="2:36" ht="12" customHeight="1">
      <c r="B538" s="21"/>
      <c r="C538" s="21"/>
      <c r="D538" s="22"/>
      <c r="E538" s="22"/>
      <c r="F538" s="22"/>
      <c r="G538" s="57"/>
      <c r="H538" s="81"/>
      <c r="I538" s="81"/>
      <c r="J538" s="193"/>
      <c r="K538" s="193"/>
      <c r="L538" s="107"/>
      <c r="M538" s="23"/>
      <c r="AJ538" s="10"/>
    </row>
    <row r="539" spans="2:36" ht="12" customHeight="1">
      <c r="B539" s="21"/>
      <c r="C539" s="21"/>
      <c r="D539" s="22"/>
      <c r="E539" s="22"/>
      <c r="F539" s="22"/>
      <c r="G539" s="57"/>
      <c r="H539" s="81"/>
      <c r="I539" s="81"/>
      <c r="J539" s="193"/>
      <c r="K539" s="193"/>
      <c r="L539" s="107"/>
      <c r="M539" s="23"/>
      <c r="AJ539" s="10"/>
    </row>
    <row r="540" spans="2:36" ht="12" customHeight="1">
      <c r="B540" s="21"/>
      <c r="C540" s="21"/>
      <c r="D540" s="22"/>
      <c r="E540" s="22"/>
      <c r="F540" s="22"/>
      <c r="G540" s="57"/>
      <c r="H540" s="81"/>
      <c r="I540" s="81"/>
      <c r="J540" s="193"/>
      <c r="K540" s="193"/>
      <c r="L540" s="107"/>
      <c r="M540" s="23"/>
      <c r="AJ540" s="10"/>
    </row>
    <row r="541" spans="2:36" ht="12" customHeight="1">
      <c r="B541" s="21"/>
      <c r="C541" s="21"/>
      <c r="D541" s="22"/>
      <c r="E541" s="22"/>
      <c r="F541" s="22"/>
      <c r="G541" s="57"/>
      <c r="H541" s="81"/>
      <c r="I541" s="81"/>
      <c r="J541" s="193"/>
      <c r="K541" s="193"/>
      <c r="L541" s="107"/>
      <c r="M541" s="23"/>
      <c r="AJ541" s="10"/>
    </row>
    <row r="542" spans="2:36" ht="12" customHeight="1">
      <c r="B542" s="21"/>
      <c r="C542" s="21"/>
      <c r="D542" s="22"/>
      <c r="E542" s="22"/>
      <c r="F542" s="22"/>
      <c r="G542" s="57"/>
      <c r="H542" s="81"/>
      <c r="I542" s="81"/>
      <c r="J542" s="193"/>
      <c r="K542" s="193"/>
      <c r="L542" s="107"/>
      <c r="M542" s="23"/>
      <c r="AJ542" s="10"/>
    </row>
    <row r="543" spans="2:36" ht="12" customHeight="1">
      <c r="B543" s="21"/>
      <c r="C543" s="21"/>
      <c r="D543" s="22"/>
      <c r="E543" s="22"/>
      <c r="F543" s="22"/>
      <c r="G543" s="57"/>
      <c r="H543" s="81"/>
      <c r="I543" s="81"/>
      <c r="J543" s="193"/>
      <c r="K543" s="193"/>
      <c r="L543" s="107"/>
      <c r="M543" s="23"/>
      <c r="AJ543" s="10"/>
    </row>
    <row r="544" spans="2:36" ht="12" customHeight="1">
      <c r="B544" s="21"/>
      <c r="C544" s="21"/>
      <c r="D544" s="22"/>
      <c r="E544" s="22"/>
      <c r="F544" s="22"/>
      <c r="G544" s="57"/>
      <c r="H544" s="81"/>
      <c r="I544" s="81"/>
      <c r="J544" s="193"/>
      <c r="K544" s="193"/>
      <c r="L544" s="107"/>
      <c r="M544" s="23"/>
      <c r="AJ544" s="10"/>
    </row>
    <row r="545" spans="2:36" ht="12" customHeight="1">
      <c r="B545" s="21"/>
      <c r="C545" s="21"/>
      <c r="D545" s="22"/>
      <c r="E545" s="22"/>
      <c r="F545" s="22"/>
      <c r="G545" s="57"/>
      <c r="H545" s="81"/>
      <c r="I545" s="81"/>
      <c r="J545" s="193"/>
      <c r="K545" s="193"/>
      <c r="L545" s="107"/>
      <c r="M545" s="23"/>
      <c r="AJ545" s="10"/>
    </row>
    <row r="546" spans="2:36" ht="12" customHeight="1">
      <c r="B546" s="21"/>
      <c r="C546" s="21"/>
      <c r="D546" s="22"/>
      <c r="E546" s="22"/>
      <c r="F546" s="22"/>
      <c r="G546" s="57"/>
      <c r="H546" s="81"/>
      <c r="I546" s="81"/>
      <c r="J546" s="193"/>
      <c r="K546" s="193"/>
      <c r="L546" s="107"/>
      <c r="M546" s="23"/>
      <c r="AJ546" s="10"/>
    </row>
    <row r="547" spans="2:36" ht="12" customHeight="1">
      <c r="B547" s="21"/>
      <c r="C547" s="21"/>
      <c r="D547" s="22"/>
      <c r="E547" s="22"/>
      <c r="F547" s="22"/>
      <c r="G547" s="57"/>
      <c r="H547" s="81"/>
      <c r="I547" s="81"/>
      <c r="J547" s="193"/>
      <c r="K547" s="193"/>
      <c r="L547" s="107"/>
      <c r="M547" s="23"/>
      <c r="AJ547" s="10"/>
    </row>
    <row r="548" spans="2:36" ht="12" customHeight="1">
      <c r="B548" s="21"/>
      <c r="C548" s="21"/>
      <c r="D548" s="22"/>
      <c r="E548" s="22"/>
      <c r="F548" s="22"/>
      <c r="G548" s="57"/>
      <c r="H548" s="81"/>
      <c r="I548" s="81"/>
      <c r="J548" s="193"/>
      <c r="K548" s="193"/>
      <c r="L548" s="107"/>
      <c r="M548" s="23"/>
      <c r="AJ548" s="10"/>
    </row>
    <row r="549" spans="2:36" ht="12" customHeight="1">
      <c r="B549" s="21"/>
      <c r="C549" s="21"/>
      <c r="D549" s="22"/>
      <c r="E549" s="22"/>
      <c r="F549" s="22"/>
      <c r="G549" s="57"/>
      <c r="H549" s="81"/>
      <c r="I549" s="81"/>
      <c r="J549" s="193"/>
      <c r="K549" s="193"/>
      <c r="L549" s="107"/>
      <c r="M549" s="23"/>
      <c r="AJ549" s="10"/>
    </row>
    <row r="550" spans="2:36" ht="12" customHeight="1">
      <c r="B550" s="21"/>
      <c r="C550" s="21"/>
      <c r="D550" s="22"/>
      <c r="E550" s="22"/>
      <c r="F550" s="22"/>
      <c r="G550" s="57"/>
      <c r="H550" s="81"/>
      <c r="I550" s="81"/>
      <c r="J550" s="193"/>
      <c r="K550" s="193"/>
      <c r="L550" s="107"/>
      <c r="M550" s="23"/>
      <c r="AJ550" s="10"/>
    </row>
    <row r="551" spans="2:36" ht="12" customHeight="1">
      <c r="B551" s="21"/>
      <c r="C551" s="21"/>
      <c r="D551" s="22"/>
      <c r="E551" s="22"/>
      <c r="F551" s="22"/>
      <c r="G551" s="57"/>
      <c r="H551" s="81"/>
      <c r="I551" s="81"/>
      <c r="J551" s="193"/>
      <c r="K551" s="193"/>
      <c r="L551" s="107"/>
      <c r="M551" s="23"/>
      <c r="AJ551" s="10"/>
    </row>
    <row r="552" spans="2:36" ht="12" customHeight="1">
      <c r="B552" s="21"/>
      <c r="C552" s="21"/>
      <c r="D552" s="22"/>
      <c r="E552" s="22"/>
      <c r="F552" s="22"/>
      <c r="G552" s="57"/>
      <c r="H552" s="81"/>
      <c r="I552" s="81"/>
      <c r="J552" s="193"/>
      <c r="K552" s="193"/>
      <c r="L552" s="107"/>
      <c r="M552" s="23"/>
      <c r="AJ552" s="10"/>
    </row>
    <row r="553" spans="2:36" ht="12" customHeight="1">
      <c r="B553" s="21"/>
      <c r="C553" s="21"/>
      <c r="D553" s="22"/>
      <c r="E553" s="22"/>
      <c r="F553" s="22"/>
      <c r="G553" s="57"/>
      <c r="H553" s="81"/>
      <c r="I553" s="81"/>
      <c r="J553" s="193"/>
      <c r="K553" s="193"/>
      <c r="L553" s="107"/>
      <c r="M553" s="23"/>
      <c r="AJ553" s="10"/>
    </row>
    <row r="554" spans="2:36" ht="12" customHeight="1">
      <c r="B554" s="21"/>
      <c r="C554" s="21"/>
      <c r="D554" s="22"/>
      <c r="E554" s="22"/>
      <c r="F554" s="22"/>
      <c r="G554" s="57"/>
      <c r="H554" s="81"/>
      <c r="I554" s="81"/>
      <c r="J554" s="193"/>
      <c r="K554" s="193"/>
      <c r="L554" s="107"/>
      <c r="M554" s="23"/>
      <c r="AJ554" s="10"/>
    </row>
    <row r="555" spans="2:36" ht="12" customHeight="1">
      <c r="B555" s="21"/>
      <c r="C555" s="21"/>
      <c r="D555" s="22"/>
      <c r="E555" s="22"/>
      <c r="F555" s="22"/>
      <c r="G555" s="57"/>
      <c r="H555" s="81"/>
      <c r="I555" s="81"/>
      <c r="J555" s="193"/>
      <c r="K555" s="193"/>
      <c r="L555" s="107"/>
      <c r="M555" s="23"/>
      <c r="AJ555" s="10"/>
    </row>
    <row r="556" spans="2:36" ht="12" customHeight="1">
      <c r="B556" s="21"/>
      <c r="C556" s="21"/>
      <c r="D556" s="22"/>
      <c r="E556" s="22"/>
      <c r="F556" s="22"/>
      <c r="G556" s="57"/>
      <c r="H556" s="81"/>
      <c r="I556" s="81"/>
      <c r="J556" s="193"/>
      <c r="K556" s="193"/>
      <c r="L556" s="107"/>
      <c r="M556" s="23"/>
      <c r="AJ556" s="10"/>
    </row>
    <row r="557" spans="2:36" ht="12" customHeight="1">
      <c r="B557" s="21"/>
      <c r="C557" s="21"/>
      <c r="D557" s="22"/>
      <c r="E557" s="22"/>
      <c r="F557" s="22"/>
      <c r="G557" s="57"/>
      <c r="H557" s="81"/>
      <c r="I557" s="81"/>
      <c r="J557" s="193"/>
      <c r="K557" s="193"/>
      <c r="L557" s="107"/>
      <c r="M557" s="23"/>
      <c r="AJ557" s="10"/>
    </row>
    <row r="558" spans="2:36" ht="12" customHeight="1">
      <c r="B558" s="21"/>
      <c r="C558" s="21"/>
      <c r="D558" s="22"/>
      <c r="E558" s="22"/>
      <c r="F558" s="22"/>
      <c r="G558" s="57"/>
      <c r="H558" s="81"/>
      <c r="I558" s="81"/>
      <c r="J558" s="193"/>
      <c r="K558" s="193"/>
      <c r="L558" s="107"/>
      <c r="M558" s="23"/>
      <c r="AJ558" s="10"/>
    </row>
    <row r="559" spans="2:36" ht="12" customHeight="1">
      <c r="B559" s="21"/>
      <c r="C559" s="21"/>
      <c r="D559" s="22"/>
      <c r="E559" s="22"/>
      <c r="F559" s="22"/>
      <c r="G559" s="57"/>
      <c r="H559" s="81"/>
      <c r="I559" s="81"/>
      <c r="J559" s="193"/>
      <c r="K559" s="193"/>
      <c r="L559" s="107"/>
      <c r="M559" s="23"/>
      <c r="AJ559" s="10"/>
    </row>
    <row r="560" spans="2:36" ht="12" customHeight="1">
      <c r="B560" s="21"/>
      <c r="C560" s="21"/>
      <c r="D560" s="22"/>
      <c r="E560" s="22"/>
      <c r="F560" s="22"/>
      <c r="G560" s="57"/>
      <c r="H560" s="81"/>
      <c r="I560" s="81"/>
      <c r="J560" s="193"/>
      <c r="K560" s="193"/>
      <c r="L560" s="107"/>
      <c r="M560" s="23"/>
      <c r="AJ560" s="10"/>
    </row>
    <row r="561" spans="2:36" ht="12" customHeight="1">
      <c r="B561" s="21"/>
      <c r="C561" s="21"/>
      <c r="D561" s="22"/>
      <c r="E561" s="22"/>
      <c r="F561" s="22"/>
      <c r="G561" s="57"/>
      <c r="H561" s="81"/>
      <c r="I561" s="81"/>
      <c r="J561" s="193"/>
      <c r="K561" s="193"/>
      <c r="L561" s="107"/>
      <c r="M561" s="23"/>
      <c r="AJ561" s="10"/>
    </row>
    <row r="562" spans="2:36" ht="12" customHeight="1">
      <c r="B562" s="21"/>
      <c r="C562" s="21"/>
      <c r="D562" s="22"/>
      <c r="E562" s="22"/>
      <c r="F562" s="22"/>
      <c r="G562" s="57"/>
      <c r="H562" s="81"/>
      <c r="I562" s="81"/>
      <c r="J562" s="193"/>
      <c r="K562" s="193"/>
      <c r="L562" s="107"/>
      <c r="M562" s="23"/>
      <c r="AJ562" s="10"/>
    </row>
    <row r="563" spans="2:36" ht="12" customHeight="1">
      <c r="B563" s="21"/>
      <c r="C563" s="21"/>
      <c r="D563" s="22"/>
      <c r="E563" s="22"/>
      <c r="F563" s="22"/>
      <c r="G563" s="57"/>
      <c r="H563" s="81"/>
      <c r="I563" s="81"/>
      <c r="J563" s="193"/>
      <c r="K563" s="193"/>
      <c r="L563" s="107"/>
      <c r="M563" s="23"/>
      <c r="AJ563" s="10"/>
    </row>
    <row r="564" spans="2:36" ht="12" customHeight="1">
      <c r="B564" s="21"/>
      <c r="C564" s="21"/>
      <c r="D564" s="22"/>
      <c r="E564" s="22"/>
      <c r="F564" s="22"/>
      <c r="G564" s="57"/>
      <c r="H564" s="81"/>
      <c r="I564" s="81"/>
      <c r="J564" s="193"/>
      <c r="K564" s="193"/>
      <c r="L564" s="107"/>
      <c r="M564" s="23"/>
      <c r="AJ564" s="10"/>
    </row>
    <row r="565" spans="2:36" ht="12" customHeight="1">
      <c r="B565" s="21"/>
      <c r="C565" s="21"/>
      <c r="D565" s="22"/>
      <c r="E565" s="22"/>
      <c r="F565" s="22"/>
      <c r="G565" s="57"/>
      <c r="H565" s="81"/>
      <c r="I565" s="81"/>
      <c r="J565" s="193"/>
      <c r="K565" s="193"/>
      <c r="L565" s="107"/>
      <c r="M565" s="23"/>
      <c r="AJ565" s="10"/>
    </row>
    <row r="566" spans="2:36" ht="12" customHeight="1">
      <c r="B566" s="21"/>
      <c r="C566" s="21"/>
      <c r="D566" s="22"/>
      <c r="E566" s="22"/>
      <c r="F566" s="22"/>
      <c r="G566" s="57"/>
      <c r="H566" s="81"/>
      <c r="I566" s="81"/>
      <c r="J566" s="193"/>
      <c r="K566" s="193"/>
      <c r="L566" s="107"/>
      <c r="M566" s="23"/>
      <c r="AJ566" s="10"/>
    </row>
    <row r="567" spans="2:36" ht="12" customHeight="1">
      <c r="B567" s="21"/>
      <c r="C567" s="21"/>
      <c r="D567" s="22"/>
      <c r="E567" s="22"/>
      <c r="F567" s="22"/>
      <c r="G567" s="57"/>
      <c r="H567" s="81"/>
      <c r="I567" s="81"/>
      <c r="J567" s="193"/>
      <c r="K567" s="193"/>
      <c r="L567" s="107"/>
      <c r="M567" s="23"/>
      <c r="AJ567" s="10"/>
    </row>
    <row r="568" spans="2:36" ht="12" customHeight="1">
      <c r="B568" s="21"/>
      <c r="C568" s="21"/>
      <c r="D568" s="22"/>
      <c r="E568" s="22"/>
      <c r="F568" s="22"/>
      <c r="G568" s="57"/>
      <c r="H568" s="81"/>
      <c r="I568" s="81"/>
      <c r="J568" s="193"/>
      <c r="K568" s="193"/>
      <c r="L568" s="107"/>
      <c r="M568" s="23"/>
      <c r="AJ568" s="10"/>
    </row>
    <row r="569" spans="2:36" ht="12" customHeight="1">
      <c r="B569" s="21"/>
      <c r="C569" s="21"/>
      <c r="D569" s="22"/>
      <c r="E569" s="22"/>
      <c r="F569" s="22"/>
      <c r="G569" s="57"/>
      <c r="H569" s="81"/>
      <c r="I569" s="81"/>
      <c r="J569" s="193"/>
      <c r="K569" s="193"/>
      <c r="L569" s="107"/>
      <c r="M569" s="23"/>
      <c r="AJ569" s="10"/>
    </row>
    <row r="570" spans="2:36" ht="12" customHeight="1">
      <c r="B570" s="21"/>
      <c r="C570" s="21"/>
      <c r="D570" s="22"/>
      <c r="E570" s="22"/>
      <c r="F570" s="22"/>
      <c r="G570" s="57"/>
      <c r="H570" s="81"/>
      <c r="I570" s="81"/>
      <c r="J570" s="193"/>
      <c r="K570" s="193"/>
      <c r="L570" s="107"/>
      <c r="M570" s="23"/>
      <c r="AJ570" s="10"/>
    </row>
    <row r="571" spans="2:36" ht="12" customHeight="1">
      <c r="B571" s="21"/>
      <c r="C571" s="21"/>
      <c r="D571" s="22"/>
      <c r="E571" s="22"/>
      <c r="F571" s="22"/>
      <c r="G571" s="57"/>
      <c r="H571" s="81"/>
      <c r="I571" s="81"/>
      <c r="J571" s="193"/>
      <c r="K571" s="193"/>
      <c r="L571" s="107"/>
      <c r="M571" s="23"/>
      <c r="AJ571" s="10"/>
    </row>
    <row r="572" spans="2:36" ht="12" customHeight="1">
      <c r="B572" s="21"/>
      <c r="C572" s="21"/>
      <c r="D572" s="22"/>
      <c r="E572" s="22"/>
      <c r="F572" s="22"/>
      <c r="G572" s="57"/>
      <c r="H572" s="81"/>
      <c r="I572" s="81"/>
      <c r="J572" s="193"/>
      <c r="K572" s="193"/>
      <c r="L572" s="107"/>
      <c r="M572" s="23"/>
      <c r="AJ572" s="10"/>
    </row>
    <row r="573" spans="2:36" ht="12" customHeight="1">
      <c r="B573" s="21"/>
      <c r="C573" s="21"/>
      <c r="D573" s="22"/>
      <c r="E573" s="22"/>
      <c r="F573" s="22"/>
      <c r="G573" s="57"/>
      <c r="H573" s="81"/>
      <c r="I573" s="81"/>
      <c r="J573" s="193"/>
      <c r="K573" s="193"/>
      <c r="L573" s="107"/>
      <c r="M573" s="23"/>
      <c r="AJ573" s="10"/>
    </row>
    <row r="574" spans="2:36" ht="12" customHeight="1">
      <c r="B574" s="21"/>
      <c r="C574" s="21"/>
      <c r="D574" s="22"/>
      <c r="E574" s="22"/>
      <c r="F574" s="22"/>
      <c r="G574" s="57"/>
      <c r="H574" s="81"/>
      <c r="I574" s="81"/>
      <c r="J574" s="193"/>
      <c r="K574" s="193"/>
      <c r="L574" s="107"/>
      <c r="M574" s="23"/>
      <c r="AJ574" s="10"/>
    </row>
    <row r="575" spans="2:36" ht="12" customHeight="1">
      <c r="B575" s="21"/>
      <c r="C575" s="21"/>
      <c r="D575" s="22"/>
      <c r="E575" s="22"/>
      <c r="F575" s="22"/>
      <c r="G575" s="57"/>
      <c r="H575" s="81"/>
      <c r="I575" s="81"/>
      <c r="J575" s="193"/>
      <c r="K575" s="193"/>
      <c r="L575" s="107"/>
      <c r="M575" s="23"/>
      <c r="AJ575" s="10"/>
    </row>
    <row r="576" spans="2:36" ht="12" customHeight="1">
      <c r="B576" s="21"/>
      <c r="C576" s="21"/>
      <c r="D576" s="22"/>
      <c r="E576" s="22"/>
      <c r="F576" s="22"/>
      <c r="G576" s="57"/>
      <c r="H576" s="81"/>
      <c r="I576" s="81"/>
      <c r="J576" s="193"/>
      <c r="K576" s="193"/>
      <c r="L576" s="107"/>
      <c r="M576" s="23"/>
      <c r="AJ576" s="10"/>
    </row>
    <row r="577" spans="2:36" ht="12" customHeight="1">
      <c r="B577" s="21"/>
      <c r="C577" s="21"/>
      <c r="D577" s="22"/>
      <c r="E577" s="22"/>
      <c r="F577" s="22"/>
      <c r="G577" s="57"/>
      <c r="H577" s="81"/>
      <c r="I577" s="81"/>
      <c r="J577" s="193"/>
      <c r="K577" s="193"/>
      <c r="L577" s="107"/>
      <c r="M577" s="23"/>
      <c r="AJ577" s="10"/>
    </row>
    <row r="578" spans="2:36" ht="12" customHeight="1">
      <c r="B578" s="21"/>
      <c r="C578" s="21"/>
      <c r="D578" s="22"/>
      <c r="E578" s="22"/>
      <c r="F578" s="22"/>
      <c r="G578" s="57"/>
      <c r="H578" s="81"/>
      <c r="I578" s="81"/>
      <c r="J578" s="193"/>
      <c r="K578" s="193"/>
      <c r="L578" s="107"/>
      <c r="M578" s="23"/>
      <c r="AJ578" s="10"/>
    </row>
    <row r="579" spans="2:36" ht="12" customHeight="1">
      <c r="B579" s="21"/>
      <c r="C579" s="21"/>
      <c r="D579" s="22"/>
      <c r="E579" s="22"/>
      <c r="F579" s="22"/>
      <c r="G579" s="57"/>
      <c r="H579" s="81"/>
      <c r="I579" s="81"/>
      <c r="J579" s="193"/>
      <c r="K579" s="193"/>
      <c r="L579" s="107"/>
      <c r="M579" s="23"/>
      <c r="AJ579" s="10"/>
    </row>
    <row r="580" spans="2:36" ht="12" customHeight="1">
      <c r="B580" s="21"/>
      <c r="C580" s="21"/>
      <c r="D580" s="22"/>
      <c r="E580" s="22"/>
      <c r="F580" s="22"/>
      <c r="G580" s="57"/>
      <c r="H580" s="81"/>
      <c r="I580" s="81"/>
      <c r="J580" s="193"/>
      <c r="K580" s="193"/>
      <c r="L580" s="107"/>
      <c r="M580" s="23"/>
      <c r="AJ580" s="10"/>
    </row>
    <row r="581" spans="2:36" ht="12" customHeight="1">
      <c r="B581" s="21"/>
      <c r="C581" s="21"/>
      <c r="D581" s="22"/>
      <c r="E581" s="22"/>
      <c r="F581" s="22"/>
      <c r="G581" s="57"/>
      <c r="H581" s="81"/>
      <c r="I581" s="81"/>
      <c r="J581" s="193"/>
      <c r="K581" s="193"/>
      <c r="L581" s="107"/>
      <c r="M581" s="23"/>
      <c r="AJ581" s="10"/>
    </row>
    <row r="582" spans="2:36" ht="12" customHeight="1">
      <c r="B582" s="21"/>
      <c r="C582" s="21"/>
      <c r="D582" s="22"/>
      <c r="E582" s="22"/>
      <c r="F582" s="22"/>
      <c r="G582" s="57"/>
      <c r="H582" s="81"/>
      <c r="I582" s="81"/>
      <c r="J582" s="193"/>
      <c r="K582" s="193"/>
      <c r="L582" s="107"/>
      <c r="M582" s="23"/>
      <c r="AJ582" s="10"/>
    </row>
    <row r="583" spans="2:36" ht="12" customHeight="1">
      <c r="B583" s="21"/>
      <c r="C583" s="21"/>
      <c r="D583" s="22"/>
      <c r="E583" s="22"/>
      <c r="F583" s="22"/>
      <c r="G583" s="57"/>
      <c r="H583" s="81"/>
      <c r="I583" s="81"/>
      <c r="J583" s="193"/>
      <c r="K583" s="193"/>
      <c r="L583" s="107"/>
      <c r="M583" s="23"/>
      <c r="AJ583" s="10"/>
    </row>
    <row r="584" spans="2:36" ht="12" customHeight="1">
      <c r="B584" s="21"/>
      <c r="C584" s="21"/>
      <c r="D584" s="22"/>
      <c r="E584" s="22"/>
      <c r="F584" s="22"/>
      <c r="G584" s="57"/>
      <c r="H584" s="81"/>
      <c r="I584" s="81"/>
      <c r="J584" s="193"/>
      <c r="K584" s="193"/>
      <c r="L584" s="107"/>
      <c r="M584" s="23"/>
      <c r="AJ584" s="10"/>
    </row>
    <row r="585" spans="2:36" ht="12" customHeight="1">
      <c r="B585" s="21"/>
      <c r="C585" s="21"/>
      <c r="D585" s="22"/>
      <c r="E585" s="22"/>
      <c r="F585" s="22"/>
      <c r="G585" s="57"/>
      <c r="H585" s="81"/>
      <c r="I585" s="81"/>
      <c r="J585" s="193"/>
      <c r="K585" s="193"/>
      <c r="L585" s="107"/>
      <c r="M585" s="23"/>
      <c r="AJ585" s="10"/>
    </row>
    <row r="586" spans="2:36" ht="12" customHeight="1">
      <c r="B586" s="21"/>
      <c r="C586" s="21"/>
      <c r="D586" s="22"/>
      <c r="E586" s="22"/>
      <c r="F586" s="22"/>
      <c r="G586" s="57"/>
      <c r="H586" s="81"/>
      <c r="I586" s="81"/>
      <c r="J586" s="193"/>
      <c r="K586" s="193"/>
      <c r="L586" s="107"/>
      <c r="M586" s="23"/>
      <c r="AJ586" s="10"/>
    </row>
    <row r="587" spans="2:36" ht="12" customHeight="1">
      <c r="B587" s="21"/>
      <c r="C587" s="21"/>
      <c r="D587" s="22"/>
      <c r="E587" s="22"/>
      <c r="F587" s="22"/>
      <c r="G587" s="57"/>
      <c r="H587" s="81"/>
      <c r="I587" s="81"/>
      <c r="J587" s="193"/>
      <c r="K587" s="193"/>
      <c r="L587" s="107"/>
      <c r="M587" s="23"/>
      <c r="AJ587" s="10"/>
    </row>
    <row r="588" spans="2:36" ht="12" customHeight="1">
      <c r="B588" s="21"/>
      <c r="C588" s="21"/>
      <c r="D588" s="22"/>
      <c r="E588" s="22"/>
      <c r="F588" s="22"/>
      <c r="G588" s="57"/>
      <c r="H588" s="81"/>
      <c r="I588" s="81"/>
      <c r="J588" s="193"/>
      <c r="K588" s="193"/>
      <c r="L588" s="107"/>
      <c r="M588" s="23"/>
      <c r="AJ588" s="10"/>
    </row>
    <row r="589" spans="2:36" ht="12" customHeight="1">
      <c r="B589" s="21"/>
      <c r="C589" s="21"/>
      <c r="D589" s="22"/>
      <c r="E589" s="22"/>
      <c r="F589" s="22"/>
      <c r="G589" s="57"/>
      <c r="H589" s="81"/>
      <c r="I589" s="81"/>
      <c r="J589" s="193"/>
      <c r="K589" s="193"/>
      <c r="L589" s="107"/>
      <c r="M589" s="23"/>
      <c r="AJ589" s="10"/>
    </row>
    <row r="590" spans="2:36" ht="12" customHeight="1">
      <c r="B590" s="21"/>
      <c r="C590" s="21"/>
      <c r="D590" s="22"/>
      <c r="E590" s="22"/>
      <c r="F590" s="22"/>
      <c r="G590" s="57"/>
      <c r="H590" s="81"/>
      <c r="I590" s="81"/>
      <c r="J590" s="193"/>
      <c r="K590" s="193"/>
      <c r="L590" s="107"/>
      <c r="M590" s="23"/>
      <c r="AJ590" s="10"/>
    </row>
    <row r="591" spans="2:36" ht="12" customHeight="1">
      <c r="B591" s="21"/>
      <c r="C591" s="21"/>
      <c r="D591" s="22"/>
      <c r="E591" s="22"/>
      <c r="F591" s="22"/>
      <c r="G591" s="57"/>
      <c r="H591" s="81"/>
      <c r="I591" s="81"/>
      <c r="J591" s="193"/>
      <c r="K591" s="193"/>
      <c r="L591" s="107"/>
      <c r="M591" s="23"/>
      <c r="AJ591" s="10"/>
    </row>
    <row r="592" spans="2:36" ht="12" customHeight="1">
      <c r="B592" s="21"/>
      <c r="C592" s="21"/>
      <c r="D592" s="22"/>
      <c r="E592" s="22"/>
      <c r="F592" s="22"/>
      <c r="G592" s="57"/>
      <c r="H592" s="81"/>
      <c r="I592" s="81"/>
      <c r="J592" s="193"/>
      <c r="K592" s="193"/>
      <c r="L592" s="107"/>
      <c r="M592" s="23"/>
      <c r="AJ592" s="10"/>
    </row>
    <row r="593" spans="2:36" ht="12" customHeight="1">
      <c r="B593" s="21"/>
      <c r="C593" s="21"/>
      <c r="D593" s="22"/>
      <c r="E593" s="22"/>
      <c r="F593" s="22"/>
      <c r="G593" s="57"/>
      <c r="H593" s="81"/>
      <c r="I593" s="81"/>
      <c r="J593" s="193"/>
      <c r="K593" s="193"/>
      <c r="L593" s="107"/>
      <c r="M593" s="23"/>
      <c r="AJ593" s="10"/>
    </row>
    <row r="594" spans="2:36" ht="12" customHeight="1">
      <c r="B594" s="21"/>
      <c r="C594" s="21"/>
      <c r="D594" s="22"/>
      <c r="E594" s="22"/>
      <c r="F594" s="22"/>
      <c r="G594" s="57"/>
      <c r="H594" s="81"/>
      <c r="I594" s="81"/>
      <c r="J594" s="193"/>
      <c r="K594" s="193"/>
      <c r="L594" s="107"/>
      <c r="M594" s="23"/>
      <c r="AJ594" s="10"/>
    </row>
    <row r="595" spans="2:36" ht="12" customHeight="1">
      <c r="B595" s="21"/>
      <c r="C595" s="21"/>
      <c r="D595" s="22"/>
      <c r="E595" s="22"/>
      <c r="F595" s="22"/>
      <c r="G595" s="57"/>
      <c r="H595" s="81"/>
      <c r="I595" s="81"/>
      <c r="J595" s="193"/>
      <c r="K595" s="193"/>
      <c r="L595" s="107"/>
      <c r="M595" s="23"/>
      <c r="AJ595" s="10"/>
    </row>
    <row r="596" spans="2:36" ht="12" customHeight="1">
      <c r="B596" s="21"/>
      <c r="C596" s="21"/>
      <c r="D596" s="22"/>
      <c r="E596" s="22"/>
      <c r="F596" s="22"/>
      <c r="G596" s="57"/>
      <c r="H596" s="81"/>
      <c r="I596" s="81"/>
      <c r="J596" s="193"/>
      <c r="K596" s="193"/>
      <c r="L596" s="107"/>
      <c r="M596" s="23"/>
      <c r="AJ596" s="10"/>
    </row>
    <row r="597" spans="2:36" ht="12" customHeight="1">
      <c r="B597" s="21"/>
      <c r="C597" s="21"/>
      <c r="D597" s="22"/>
      <c r="E597" s="22"/>
      <c r="F597" s="22"/>
      <c r="G597" s="57"/>
      <c r="H597" s="81"/>
      <c r="I597" s="81"/>
      <c r="J597" s="193"/>
      <c r="K597" s="193"/>
      <c r="L597" s="107"/>
      <c r="M597" s="23"/>
      <c r="AJ597" s="10"/>
    </row>
    <row r="598" spans="2:36" ht="12" customHeight="1">
      <c r="B598" s="21"/>
      <c r="C598" s="21"/>
      <c r="D598" s="22"/>
      <c r="E598" s="22"/>
      <c r="F598" s="22"/>
      <c r="G598" s="57"/>
      <c r="H598" s="81"/>
      <c r="I598" s="81"/>
      <c r="J598" s="193"/>
      <c r="K598" s="193"/>
      <c r="L598" s="107"/>
      <c r="M598" s="23"/>
      <c r="AJ598" s="10"/>
    </row>
    <row r="599" spans="2:36" ht="12" customHeight="1">
      <c r="B599" s="21"/>
      <c r="C599" s="21"/>
      <c r="D599" s="22"/>
      <c r="E599" s="22"/>
      <c r="F599" s="22"/>
      <c r="G599" s="57"/>
      <c r="H599" s="81"/>
      <c r="I599" s="81"/>
      <c r="J599" s="193"/>
      <c r="K599" s="193"/>
      <c r="L599" s="107"/>
      <c r="M599" s="23"/>
      <c r="AJ599" s="10"/>
    </row>
    <row r="600" spans="2:36" ht="12" customHeight="1">
      <c r="B600" s="21"/>
      <c r="C600" s="21"/>
      <c r="D600" s="22"/>
      <c r="E600" s="22"/>
      <c r="F600" s="22"/>
      <c r="G600" s="57"/>
      <c r="H600" s="81"/>
      <c r="I600" s="81"/>
      <c r="J600" s="193"/>
      <c r="K600" s="193"/>
      <c r="L600" s="107"/>
      <c r="M600" s="23"/>
      <c r="AJ600" s="10"/>
    </row>
    <row r="601" spans="2:36" ht="12" customHeight="1">
      <c r="B601" s="21"/>
      <c r="C601" s="21"/>
      <c r="D601" s="22"/>
      <c r="E601" s="22"/>
      <c r="F601" s="22"/>
      <c r="G601" s="57"/>
      <c r="H601" s="81"/>
      <c r="I601" s="81"/>
      <c r="J601" s="193"/>
      <c r="K601" s="193"/>
      <c r="L601" s="107"/>
      <c r="M601" s="23"/>
      <c r="AJ601" s="10"/>
    </row>
    <row r="602" spans="2:36" ht="12" customHeight="1">
      <c r="B602" s="21"/>
      <c r="C602" s="21"/>
      <c r="D602" s="22"/>
      <c r="E602" s="22"/>
      <c r="F602" s="22"/>
      <c r="G602" s="57"/>
      <c r="H602" s="81"/>
      <c r="I602" s="81"/>
      <c r="J602" s="193"/>
      <c r="K602" s="193"/>
      <c r="L602" s="107"/>
      <c r="M602" s="23"/>
      <c r="AJ602" s="10"/>
    </row>
    <row r="603" spans="2:36" ht="12" customHeight="1">
      <c r="B603" s="21"/>
      <c r="C603" s="21"/>
      <c r="D603" s="22"/>
      <c r="E603" s="22"/>
      <c r="F603" s="22"/>
      <c r="G603" s="57"/>
      <c r="H603" s="81"/>
      <c r="I603" s="81"/>
      <c r="J603" s="193"/>
      <c r="K603" s="193"/>
      <c r="L603" s="107"/>
      <c r="M603" s="23"/>
      <c r="AJ603" s="10"/>
    </row>
    <row r="604" spans="2:36" ht="12" customHeight="1">
      <c r="B604" s="21"/>
      <c r="C604" s="21"/>
      <c r="D604" s="22"/>
      <c r="E604" s="22"/>
      <c r="F604" s="22"/>
      <c r="G604" s="57"/>
      <c r="H604" s="81"/>
      <c r="I604" s="81"/>
      <c r="J604" s="193"/>
      <c r="K604" s="193"/>
      <c r="L604" s="107"/>
      <c r="M604" s="23"/>
      <c r="AJ604" s="10"/>
    </row>
    <row r="605" spans="2:36" ht="12" customHeight="1">
      <c r="B605" s="21"/>
      <c r="C605" s="21"/>
      <c r="D605" s="22"/>
      <c r="E605" s="22"/>
      <c r="F605" s="22"/>
      <c r="G605" s="57"/>
      <c r="H605" s="81"/>
      <c r="I605" s="81"/>
      <c r="J605" s="193"/>
      <c r="K605" s="193"/>
      <c r="L605" s="107"/>
      <c r="M605" s="23"/>
      <c r="AJ605" s="10"/>
    </row>
    <row r="606" spans="2:36" ht="12" customHeight="1">
      <c r="B606" s="21"/>
      <c r="C606" s="21"/>
      <c r="D606" s="22"/>
      <c r="E606" s="22"/>
      <c r="F606" s="22"/>
      <c r="G606" s="57"/>
      <c r="H606" s="81"/>
      <c r="I606" s="81"/>
      <c r="J606" s="193"/>
      <c r="K606" s="193"/>
      <c r="L606" s="107"/>
      <c r="M606" s="23"/>
      <c r="AJ606" s="10"/>
    </row>
    <row r="607" spans="2:36" ht="12" customHeight="1">
      <c r="B607" s="21"/>
      <c r="C607" s="21"/>
      <c r="D607" s="22"/>
      <c r="E607" s="22"/>
      <c r="F607" s="22"/>
      <c r="G607" s="57"/>
      <c r="H607" s="81"/>
      <c r="I607" s="81"/>
      <c r="J607" s="193"/>
      <c r="K607" s="193"/>
      <c r="L607" s="107"/>
      <c r="M607" s="23"/>
      <c r="AJ607" s="10"/>
    </row>
    <row r="608" spans="2:36" ht="12" customHeight="1">
      <c r="B608" s="21"/>
      <c r="C608" s="21"/>
      <c r="D608" s="22"/>
      <c r="E608" s="22"/>
      <c r="F608" s="22"/>
      <c r="G608" s="57"/>
      <c r="H608" s="81"/>
      <c r="I608" s="81"/>
      <c r="J608" s="193"/>
      <c r="K608" s="193"/>
      <c r="L608" s="107"/>
      <c r="M608" s="23"/>
      <c r="AJ608" s="10"/>
    </row>
    <row r="609" spans="2:36" ht="12" customHeight="1">
      <c r="B609" s="21"/>
      <c r="C609" s="21"/>
      <c r="D609" s="22"/>
      <c r="E609" s="22"/>
      <c r="F609" s="22"/>
      <c r="G609" s="57"/>
      <c r="H609" s="81"/>
      <c r="I609" s="81"/>
      <c r="J609" s="193"/>
      <c r="K609" s="193"/>
      <c r="L609" s="107"/>
      <c r="M609" s="23"/>
      <c r="AJ609" s="10"/>
    </row>
    <row r="610" spans="2:36" ht="12" customHeight="1">
      <c r="B610" s="21"/>
      <c r="C610" s="21"/>
      <c r="D610" s="22"/>
      <c r="E610" s="22"/>
      <c r="F610" s="22"/>
      <c r="G610" s="57"/>
      <c r="H610" s="81"/>
      <c r="I610" s="81"/>
      <c r="J610" s="193"/>
      <c r="K610" s="193"/>
      <c r="L610" s="107"/>
      <c r="M610" s="23"/>
      <c r="AJ610" s="10"/>
    </row>
    <row r="611" spans="2:36" ht="12" customHeight="1">
      <c r="B611" s="21"/>
      <c r="C611" s="21"/>
      <c r="D611" s="22"/>
      <c r="E611" s="22"/>
      <c r="F611" s="22"/>
      <c r="G611" s="57"/>
      <c r="H611" s="81"/>
      <c r="I611" s="81"/>
      <c r="J611" s="193"/>
      <c r="K611" s="193"/>
      <c r="L611" s="107"/>
      <c r="M611" s="23"/>
      <c r="AJ611" s="10"/>
    </row>
    <row r="612" spans="2:36" ht="12" customHeight="1">
      <c r="B612" s="21"/>
      <c r="C612" s="21"/>
      <c r="D612" s="22"/>
      <c r="E612" s="22"/>
      <c r="F612" s="22"/>
      <c r="G612" s="57"/>
      <c r="H612" s="81"/>
      <c r="I612" s="81"/>
      <c r="J612" s="193"/>
      <c r="K612" s="193"/>
      <c r="L612" s="107"/>
      <c r="M612" s="23"/>
      <c r="AJ612" s="10"/>
    </row>
    <row r="613" spans="2:36" ht="12" customHeight="1">
      <c r="B613" s="21"/>
      <c r="C613" s="21"/>
      <c r="D613" s="22"/>
      <c r="E613" s="22"/>
      <c r="F613" s="22"/>
      <c r="G613" s="57"/>
      <c r="H613" s="81"/>
      <c r="I613" s="81"/>
      <c r="J613" s="193"/>
      <c r="K613" s="193"/>
      <c r="L613" s="107"/>
      <c r="M613" s="23"/>
      <c r="AJ613" s="10"/>
    </row>
    <row r="614" spans="2:36" ht="12" customHeight="1">
      <c r="B614" s="21"/>
      <c r="C614" s="21"/>
      <c r="D614" s="22"/>
      <c r="E614" s="22"/>
      <c r="F614" s="22"/>
      <c r="G614" s="57"/>
      <c r="H614" s="81"/>
      <c r="I614" s="81"/>
      <c r="J614" s="193"/>
      <c r="K614" s="193"/>
      <c r="L614" s="107"/>
      <c r="M614" s="23"/>
      <c r="AJ614" s="10"/>
    </row>
    <row r="615" spans="2:36" ht="12" customHeight="1">
      <c r="B615" s="21"/>
      <c r="C615" s="21"/>
      <c r="D615" s="22"/>
      <c r="E615" s="22"/>
      <c r="F615" s="22"/>
      <c r="G615" s="57"/>
      <c r="H615" s="81"/>
      <c r="I615" s="81"/>
      <c r="J615" s="193"/>
      <c r="K615" s="193"/>
      <c r="L615" s="107"/>
      <c r="M615" s="23"/>
      <c r="AJ615" s="10"/>
    </row>
    <row r="616" spans="2:36" ht="12" customHeight="1">
      <c r="B616" s="21"/>
      <c r="C616" s="21"/>
      <c r="D616" s="22"/>
      <c r="E616" s="22"/>
      <c r="F616" s="22"/>
      <c r="G616" s="57"/>
      <c r="H616" s="81"/>
      <c r="I616" s="81"/>
      <c r="J616" s="193"/>
      <c r="K616" s="193"/>
      <c r="L616" s="107"/>
      <c r="M616" s="23"/>
      <c r="AJ616" s="10"/>
    </row>
    <row r="617" spans="2:36" ht="12" customHeight="1">
      <c r="B617" s="21"/>
      <c r="C617" s="21"/>
      <c r="D617" s="22"/>
      <c r="E617" s="22"/>
      <c r="F617" s="22"/>
      <c r="G617" s="57"/>
      <c r="H617" s="81"/>
      <c r="I617" s="81"/>
      <c r="J617" s="193"/>
      <c r="K617" s="193"/>
      <c r="L617" s="107"/>
      <c r="M617" s="23"/>
      <c r="AJ617" s="10"/>
    </row>
    <row r="618" spans="2:36" ht="12" customHeight="1">
      <c r="B618" s="21"/>
      <c r="C618" s="21"/>
      <c r="D618" s="22"/>
      <c r="E618" s="22"/>
      <c r="F618" s="22"/>
      <c r="G618" s="57"/>
      <c r="H618" s="81"/>
      <c r="I618" s="81"/>
      <c r="J618" s="193"/>
      <c r="K618" s="193"/>
      <c r="L618" s="107"/>
      <c r="M618" s="23"/>
      <c r="AJ618" s="10"/>
    </row>
    <row r="619" spans="2:36" ht="12" customHeight="1">
      <c r="B619" s="21"/>
      <c r="C619" s="21"/>
      <c r="D619" s="22"/>
      <c r="E619" s="22"/>
      <c r="F619" s="22"/>
      <c r="G619" s="57"/>
      <c r="H619" s="81"/>
      <c r="I619" s="81"/>
      <c r="J619" s="193"/>
      <c r="K619" s="193"/>
      <c r="L619" s="107"/>
      <c r="M619" s="23"/>
      <c r="AJ619" s="10"/>
    </row>
    <row r="620" spans="2:36" ht="12" customHeight="1">
      <c r="B620" s="21"/>
      <c r="C620" s="21"/>
      <c r="D620" s="22"/>
      <c r="E620" s="22"/>
      <c r="F620" s="22"/>
      <c r="G620" s="57"/>
      <c r="H620" s="81"/>
      <c r="I620" s="81"/>
      <c r="J620" s="193"/>
      <c r="K620" s="193"/>
      <c r="L620" s="107"/>
      <c r="M620" s="23"/>
      <c r="AJ620" s="10"/>
    </row>
    <row r="621" spans="2:36" ht="12" customHeight="1">
      <c r="B621" s="21"/>
      <c r="C621" s="21"/>
      <c r="D621" s="22"/>
      <c r="E621" s="22"/>
      <c r="F621" s="22"/>
      <c r="G621" s="57"/>
      <c r="H621" s="81"/>
      <c r="I621" s="81"/>
      <c r="J621" s="193"/>
      <c r="K621" s="193"/>
      <c r="L621" s="107"/>
      <c r="M621" s="23"/>
      <c r="AJ621" s="10"/>
    </row>
    <row r="622" spans="2:36" ht="12" customHeight="1">
      <c r="B622" s="21"/>
      <c r="C622" s="21"/>
      <c r="D622" s="22"/>
      <c r="E622" s="22"/>
      <c r="F622" s="22"/>
      <c r="G622" s="57"/>
      <c r="H622" s="81"/>
      <c r="I622" s="81"/>
      <c r="J622" s="193"/>
      <c r="K622" s="193"/>
      <c r="L622" s="107"/>
      <c r="M622" s="23"/>
      <c r="AJ622" s="10"/>
    </row>
    <row r="623" spans="2:36" ht="12" customHeight="1">
      <c r="B623" s="21"/>
      <c r="C623" s="21"/>
      <c r="D623" s="22"/>
      <c r="E623" s="22"/>
      <c r="F623" s="22"/>
      <c r="G623" s="57"/>
      <c r="H623" s="81"/>
      <c r="I623" s="81"/>
      <c r="J623" s="193"/>
      <c r="K623" s="193"/>
      <c r="L623" s="107"/>
      <c r="M623" s="23"/>
      <c r="AJ623" s="10"/>
    </row>
    <row r="624" spans="2:36" ht="12" customHeight="1">
      <c r="B624" s="21"/>
      <c r="C624" s="21"/>
      <c r="D624" s="22"/>
      <c r="E624" s="22"/>
      <c r="F624" s="22"/>
      <c r="G624" s="57"/>
      <c r="H624" s="81"/>
      <c r="I624" s="81"/>
      <c r="J624" s="193"/>
      <c r="K624" s="193"/>
      <c r="L624" s="107"/>
      <c r="M624" s="23"/>
      <c r="AJ624" s="10"/>
    </row>
    <row r="625" spans="2:36" ht="12" customHeight="1">
      <c r="B625" s="21"/>
      <c r="C625" s="21"/>
      <c r="D625" s="22"/>
      <c r="E625" s="22"/>
      <c r="F625" s="22"/>
      <c r="G625" s="57"/>
      <c r="H625" s="81"/>
      <c r="I625" s="81"/>
      <c r="J625" s="193"/>
      <c r="K625" s="193"/>
      <c r="L625" s="107"/>
      <c r="M625" s="23"/>
      <c r="AJ625" s="10"/>
    </row>
    <row r="626" spans="2:36" ht="12" customHeight="1">
      <c r="B626" s="21"/>
      <c r="C626" s="21"/>
      <c r="D626" s="22"/>
      <c r="E626" s="22"/>
      <c r="F626" s="22"/>
      <c r="G626" s="57"/>
      <c r="H626" s="81"/>
      <c r="I626" s="81"/>
      <c r="J626" s="193"/>
      <c r="K626" s="193"/>
      <c r="L626" s="107"/>
      <c r="M626" s="23"/>
      <c r="AJ626" s="10"/>
    </row>
    <row r="627" spans="2:36" ht="12" customHeight="1">
      <c r="B627" s="21"/>
      <c r="C627" s="21"/>
      <c r="D627" s="22"/>
      <c r="E627" s="22"/>
      <c r="F627" s="22"/>
      <c r="G627" s="57"/>
      <c r="H627" s="81"/>
      <c r="I627" s="81"/>
      <c r="J627" s="193"/>
      <c r="K627" s="193"/>
      <c r="L627" s="107"/>
      <c r="M627" s="23"/>
      <c r="AJ627" s="10"/>
    </row>
    <row r="628" spans="2:36" ht="12" customHeight="1">
      <c r="B628" s="21"/>
      <c r="C628" s="21"/>
      <c r="D628" s="22"/>
      <c r="E628" s="22"/>
      <c r="F628" s="22"/>
      <c r="G628" s="57"/>
      <c r="H628" s="81"/>
      <c r="I628" s="81"/>
      <c r="J628" s="193"/>
      <c r="K628" s="193"/>
      <c r="L628" s="107"/>
      <c r="M628" s="23"/>
      <c r="AJ628" s="10"/>
    </row>
    <row r="629" spans="2:36" ht="12" customHeight="1">
      <c r="B629" s="21"/>
      <c r="C629" s="21"/>
      <c r="D629" s="22"/>
      <c r="E629" s="22"/>
      <c r="F629" s="22"/>
      <c r="G629" s="57"/>
      <c r="H629" s="81"/>
      <c r="I629" s="81"/>
      <c r="J629" s="193"/>
      <c r="K629" s="193"/>
      <c r="L629" s="107"/>
      <c r="M629" s="23"/>
      <c r="AJ629" s="10"/>
    </row>
    <row r="630" spans="2:36" ht="12" customHeight="1">
      <c r="B630" s="21"/>
      <c r="C630" s="21"/>
      <c r="D630" s="22"/>
      <c r="E630" s="22"/>
      <c r="F630" s="22"/>
      <c r="G630" s="57"/>
      <c r="H630" s="81"/>
      <c r="I630" s="81"/>
      <c r="J630" s="193"/>
      <c r="K630" s="193"/>
      <c r="L630" s="107"/>
      <c r="M630" s="23"/>
      <c r="AJ630" s="10"/>
    </row>
    <row r="631" spans="2:36" ht="12" customHeight="1">
      <c r="B631" s="21"/>
      <c r="C631" s="21"/>
      <c r="D631" s="22"/>
      <c r="E631" s="22"/>
      <c r="F631" s="22"/>
      <c r="G631" s="57"/>
      <c r="H631" s="81"/>
      <c r="I631" s="81"/>
      <c r="J631" s="193"/>
      <c r="K631" s="193"/>
      <c r="L631" s="107"/>
      <c r="M631" s="23"/>
      <c r="AJ631" s="10"/>
    </row>
    <row r="632" spans="2:36" ht="12" customHeight="1">
      <c r="B632" s="21"/>
      <c r="C632" s="21"/>
      <c r="D632" s="22"/>
      <c r="E632" s="22"/>
      <c r="F632" s="22"/>
      <c r="G632" s="57"/>
      <c r="H632" s="81"/>
      <c r="I632" s="81"/>
      <c r="J632" s="193"/>
      <c r="K632" s="193"/>
      <c r="L632" s="107"/>
      <c r="M632" s="23"/>
      <c r="AJ632" s="10"/>
    </row>
    <row r="633" spans="2:36" ht="12" customHeight="1">
      <c r="B633" s="21"/>
      <c r="C633" s="21"/>
      <c r="D633" s="22"/>
      <c r="E633" s="22"/>
      <c r="F633" s="22"/>
      <c r="G633" s="57"/>
      <c r="H633" s="81"/>
      <c r="I633" s="81"/>
      <c r="J633" s="193"/>
      <c r="K633" s="193"/>
      <c r="L633" s="107"/>
      <c r="M633" s="23"/>
      <c r="AJ633" s="10"/>
    </row>
    <row r="634" spans="2:36" ht="12" customHeight="1">
      <c r="B634" s="21"/>
      <c r="C634" s="21"/>
      <c r="D634" s="22"/>
      <c r="E634" s="22"/>
      <c r="F634" s="22"/>
      <c r="G634" s="57"/>
      <c r="H634" s="81"/>
      <c r="I634" s="81"/>
      <c r="J634" s="193"/>
      <c r="K634" s="193"/>
      <c r="L634" s="107"/>
      <c r="M634" s="23"/>
      <c r="AJ634" s="10"/>
    </row>
    <row r="635" spans="2:36" ht="12" customHeight="1">
      <c r="B635" s="21"/>
      <c r="C635" s="21"/>
      <c r="D635" s="22"/>
      <c r="E635" s="22"/>
      <c r="F635" s="22"/>
      <c r="G635" s="57"/>
      <c r="H635" s="81"/>
      <c r="I635" s="81"/>
      <c r="J635" s="193"/>
      <c r="K635" s="193"/>
      <c r="L635" s="107"/>
      <c r="M635" s="23"/>
      <c r="AJ635" s="10"/>
    </row>
    <row r="636" spans="2:36" ht="12" customHeight="1">
      <c r="B636" s="21"/>
      <c r="C636" s="21"/>
      <c r="D636" s="22"/>
      <c r="E636" s="22"/>
      <c r="F636" s="22"/>
      <c r="G636" s="57"/>
      <c r="H636" s="81"/>
      <c r="I636" s="81"/>
      <c r="J636" s="193"/>
      <c r="K636" s="193"/>
      <c r="L636" s="107"/>
      <c r="M636" s="23"/>
      <c r="AJ636" s="10"/>
    </row>
    <row r="637" spans="2:36" ht="12" customHeight="1">
      <c r="B637" s="21"/>
      <c r="C637" s="21"/>
      <c r="D637" s="22"/>
      <c r="E637" s="22"/>
      <c r="F637" s="22"/>
      <c r="G637" s="57"/>
      <c r="H637" s="81"/>
      <c r="I637" s="81"/>
      <c r="J637" s="193"/>
      <c r="K637" s="193"/>
      <c r="L637" s="107"/>
      <c r="M637" s="23"/>
      <c r="AJ637" s="10"/>
    </row>
    <row r="638" spans="2:36" ht="12" customHeight="1">
      <c r="B638" s="21"/>
      <c r="C638" s="21"/>
      <c r="D638" s="22"/>
      <c r="E638" s="22"/>
      <c r="F638" s="22"/>
      <c r="G638" s="57"/>
      <c r="H638" s="81"/>
      <c r="I638" s="81"/>
      <c r="J638" s="193"/>
      <c r="K638" s="193"/>
      <c r="L638" s="107"/>
      <c r="M638" s="23"/>
      <c r="AJ638" s="10"/>
    </row>
    <row r="639" spans="2:36" ht="12" customHeight="1">
      <c r="B639" s="21"/>
      <c r="C639" s="21"/>
      <c r="D639" s="22"/>
      <c r="E639" s="22"/>
      <c r="F639" s="22"/>
      <c r="G639" s="57"/>
      <c r="H639" s="81"/>
      <c r="I639" s="81"/>
      <c r="J639" s="193"/>
      <c r="K639" s="193"/>
      <c r="L639" s="107"/>
      <c r="M639" s="23"/>
      <c r="AJ639" s="10"/>
    </row>
    <row r="640" spans="2:36" ht="12" customHeight="1">
      <c r="B640" s="21"/>
      <c r="C640" s="21"/>
      <c r="D640" s="22"/>
      <c r="E640" s="22"/>
      <c r="F640" s="22"/>
      <c r="G640" s="57"/>
      <c r="H640" s="81"/>
      <c r="I640" s="81"/>
      <c r="J640" s="193"/>
      <c r="K640" s="193"/>
      <c r="L640" s="107"/>
      <c r="M640" s="23"/>
      <c r="AJ640" s="10"/>
    </row>
    <row r="641" spans="2:36" ht="12" customHeight="1">
      <c r="B641" s="21"/>
      <c r="C641" s="21"/>
      <c r="D641" s="22"/>
      <c r="E641" s="22"/>
      <c r="F641" s="22"/>
      <c r="G641" s="57"/>
      <c r="H641" s="81"/>
      <c r="I641" s="81"/>
      <c r="J641" s="193"/>
      <c r="K641" s="193"/>
      <c r="L641" s="107"/>
      <c r="M641" s="23"/>
      <c r="AJ641" s="10"/>
    </row>
    <row r="642" spans="2:36" ht="12" customHeight="1">
      <c r="B642" s="21"/>
      <c r="C642" s="21"/>
      <c r="D642" s="22"/>
      <c r="E642" s="22"/>
      <c r="F642" s="22"/>
      <c r="G642" s="57"/>
      <c r="H642" s="81"/>
      <c r="I642" s="81"/>
      <c r="J642" s="193"/>
      <c r="K642" s="193"/>
      <c r="L642" s="107"/>
      <c r="M642" s="23"/>
      <c r="AJ642" s="10"/>
    </row>
    <row r="643" spans="2:36" ht="12" customHeight="1">
      <c r="B643" s="21"/>
      <c r="C643" s="21"/>
      <c r="D643" s="22"/>
      <c r="E643" s="22"/>
      <c r="F643" s="22"/>
      <c r="G643" s="57"/>
      <c r="H643" s="81"/>
      <c r="I643" s="81"/>
      <c r="J643" s="193"/>
      <c r="K643" s="193"/>
      <c r="L643" s="107"/>
      <c r="M643" s="23"/>
      <c r="AJ643" s="10"/>
    </row>
    <row r="644" spans="2:36" ht="12" customHeight="1">
      <c r="B644" s="21"/>
      <c r="C644" s="21"/>
      <c r="D644" s="22"/>
      <c r="E644" s="22"/>
      <c r="F644" s="22"/>
      <c r="G644" s="57"/>
      <c r="H644" s="81"/>
      <c r="I644" s="81"/>
      <c r="J644" s="193"/>
      <c r="K644" s="193"/>
      <c r="L644" s="107"/>
      <c r="M644" s="23"/>
      <c r="AJ644" s="10"/>
    </row>
    <row r="645" spans="2:36" ht="12" customHeight="1">
      <c r="B645" s="21"/>
      <c r="C645" s="21"/>
      <c r="D645" s="22"/>
      <c r="E645" s="22"/>
      <c r="F645" s="22"/>
      <c r="G645" s="57"/>
      <c r="H645" s="81"/>
      <c r="I645" s="81"/>
      <c r="J645" s="193"/>
      <c r="K645" s="193"/>
      <c r="L645" s="107"/>
      <c r="M645" s="23"/>
      <c r="AJ645" s="10"/>
    </row>
    <row r="646" spans="2:36" ht="12" customHeight="1">
      <c r="B646" s="21"/>
      <c r="C646" s="21"/>
      <c r="D646" s="22"/>
      <c r="E646" s="22"/>
      <c r="F646" s="22"/>
      <c r="G646" s="57"/>
      <c r="H646" s="81"/>
      <c r="I646" s="81"/>
      <c r="J646" s="193"/>
      <c r="K646" s="193"/>
      <c r="L646" s="107"/>
      <c r="M646" s="23"/>
      <c r="AJ646" s="10"/>
    </row>
    <row r="647" spans="2:36" ht="12" customHeight="1">
      <c r="B647" s="21"/>
      <c r="C647" s="21"/>
      <c r="D647" s="22"/>
      <c r="E647" s="22"/>
      <c r="F647" s="22"/>
      <c r="G647" s="57"/>
      <c r="H647" s="81"/>
      <c r="I647" s="81"/>
      <c r="J647" s="193"/>
      <c r="K647" s="193"/>
      <c r="L647" s="107"/>
      <c r="M647" s="23"/>
      <c r="AJ647" s="10"/>
    </row>
    <row r="648" spans="2:36" ht="12" customHeight="1">
      <c r="B648" s="21"/>
      <c r="C648" s="21"/>
      <c r="D648" s="22"/>
      <c r="E648" s="22"/>
      <c r="F648" s="22"/>
      <c r="G648" s="57"/>
      <c r="H648" s="81"/>
      <c r="I648" s="81"/>
      <c r="J648" s="193"/>
      <c r="K648" s="193"/>
      <c r="L648" s="107"/>
      <c r="M648" s="23"/>
      <c r="AJ648" s="10"/>
    </row>
    <row r="649" spans="2:36" ht="12" customHeight="1">
      <c r="B649" s="21"/>
      <c r="C649" s="21"/>
      <c r="D649" s="22"/>
      <c r="E649" s="22"/>
      <c r="F649" s="22"/>
      <c r="G649" s="57"/>
      <c r="H649" s="81"/>
      <c r="I649" s="81"/>
      <c r="J649" s="193"/>
      <c r="K649" s="193"/>
      <c r="L649" s="107"/>
      <c r="M649" s="23"/>
      <c r="AJ649" s="10"/>
    </row>
    <row r="650" spans="2:36" ht="12" customHeight="1">
      <c r="B650" s="21"/>
      <c r="C650" s="21"/>
      <c r="D650" s="22"/>
      <c r="E650" s="22"/>
      <c r="F650" s="22"/>
      <c r="G650" s="57"/>
      <c r="H650" s="81"/>
      <c r="I650" s="81"/>
      <c r="J650" s="193"/>
      <c r="K650" s="193"/>
      <c r="L650" s="107"/>
      <c r="M650" s="23"/>
      <c r="AJ650" s="10"/>
    </row>
    <row r="651" spans="2:36" ht="12" customHeight="1">
      <c r="B651" s="21"/>
      <c r="C651" s="21"/>
      <c r="D651" s="22"/>
      <c r="E651" s="22"/>
      <c r="F651" s="22"/>
      <c r="G651" s="57"/>
      <c r="H651" s="81"/>
      <c r="I651" s="81"/>
      <c r="J651" s="193"/>
      <c r="K651" s="193"/>
      <c r="L651" s="107"/>
      <c r="M651" s="23"/>
      <c r="AJ651" s="10"/>
    </row>
    <row r="652" spans="2:36" ht="12" customHeight="1">
      <c r="B652" s="21"/>
      <c r="C652" s="21"/>
      <c r="D652" s="22"/>
      <c r="E652" s="22"/>
      <c r="F652" s="22"/>
      <c r="G652" s="57"/>
      <c r="H652" s="81"/>
      <c r="I652" s="81"/>
      <c r="J652" s="193"/>
      <c r="K652" s="193"/>
      <c r="L652" s="107"/>
      <c r="M652" s="23"/>
      <c r="AJ652" s="10"/>
    </row>
    <row r="653" spans="2:36" ht="12" customHeight="1">
      <c r="B653" s="21"/>
      <c r="C653" s="21"/>
      <c r="D653" s="22"/>
      <c r="E653" s="22"/>
      <c r="F653" s="22"/>
      <c r="G653" s="57"/>
      <c r="H653" s="81"/>
      <c r="I653" s="81"/>
      <c r="J653" s="193"/>
      <c r="K653" s="193"/>
      <c r="L653" s="107"/>
      <c r="M653" s="23"/>
      <c r="AJ653" s="10"/>
    </row>
    <row r="654" spans="2:36" ht="12" customHeight="1">
      <c r="B654" s="21"/>
      <c r="C654" s="21"/>
      <c r="D654" s="22"/>
      <c r="E654" s="22"/>
      <c r="F654" s="22"/>
      <c r="G654" s="57"/>
      <c r="H654" s="81"/>
      <c r="I654" s="81"/>
      <c r="J654" s="193"/>
      <c r="K654" s="193"/>
      <c r="L654" s="107"/>
      <c r="M654" s="23"/>
      <c r="AJ654" s="10"/>
    </row>
    <row r="655" spans="2:36" ht="12" customHeight="1">
      <c r="B655" s="21"/>
      <c r="C655" s="21"/>
      <c r="D655" s="22"/>
      <c r="E655" s="22"/>
      <c r="F655" s="22"/>
      <c r="G655" s="57"/>
      <c r="H655" s="81"/>
      <c r="I655" s="81"/>
      <c r="J655" s="193"/>
      <c r="K655" s="193"/>
      <c r="L655" s="107"/>
      <c r="M655" s="23"/>
      <c r="AJ655" s="10"/>
    </row>
    <row r="656" spans="2:36" ht="12" customHeight="1">
      <c r="B656" s="21"/>
      <c r="C656" s="21"/>
      <c r="D656" s="22"/>
      <c r="E656" s="22"/>
      <c r="F656" s="22"/>
      <c r="G656" s="57"/>
      <c r="H656" s="81"/>
      <c r="I656" s="81"/>
      <c r="J656" s="193"/>
      <c r="K656" s="193"/>
      <c r="L656" s="107"/>
      <c r="M656" s="23"/>
      <c r="AJ656" s="10"/>
    </row>
    <row r="657" spans="2:36" ht="12" customHeight="1">
      <c r="B657" s="21"/>
      <c r="C657" s="21"/>
      <c r="D657" s="22"/>
      <c r="E657" s="22"/>
      <c r="F657" s="22"/>
      <c r="G657" s="57"/>
      <c r="H657" s="81"/>
      <c r="I657" s="81"/>
      <c r="J657" s="193"/>
      <c r="K657" s="193"/>
      <c r="L657" s="107"/>
      <c r="M657" s="23"/>
      <c r="AJ657" s="10"/>
    </row>
    <row r="658" spans="2:36" ht="12" customHeight="1">
      <c r="B658" s="21"/>
      <c r="C658" s="21"/>
      <c r="D658" s="22"/>
      <c r="E658" s="22"/>
      <c r="F658" s="22"/>
      <c r="G658" s="57"/>
      <c r="H658" s="81"/>
      <c r="I658" s="81"/>
      <c r="J658" s="193"/>
      <c r="K658" s="193"/>
      <c r="L658" s="107"/>
      <c r="M658" s="23"/>
      <c r="AJ658" s="10"/>
    </row>
    <row r="659" spans="2:36" ht="12" customHeight="1">
      <c r="B659" s="21"/>
      <c r="C659" s="21"/>
      <c r="D659" s="22"/>
      <c r="E659" s="22"/>
      <c r="F659" s="22"/>
      <c r="G659" s="57"/>
      <c r="H659" s="81"/>
      <c r="I659" s="81"/>
      <c r="J659" s="193"/>
      <c r="K659" s="193"/>
      <c r="L659" s="107"/>
      <c r="M659" s="23"/>
      <c r="AJ659" s="10"/>
    </row>
    <row r="660" spans="2:36" ht="12" customHeight="1">
      <c r="B660" s="21"/>
      <c r="C660" s="21"/>
      <c r="D660" s="22"/>
      <c r="E660" s="22"/>
      <c r="F660" s="22"/>
      <c r="G660" s="57"/>
      <c r="H660" s="81"/>
      <c r="I660" s="81"/>
      <c r="J660" s="193"/>
      <c r="K660" s="193"/>
      <c r="L660" s="107"/>
      <c r="M660" s="23"/>
      <c r="AJ660" s="10"/>
    </row>
    <row r="661" spans="2:36" ht="12" customHeight="1">
      <c r="B661" s="21"/>
      <c r="C661" s="21"/>
      <c r="D661" s="22"/>
      <c r="E661" s="22"/>
      <c r="F661" s="22"/>
      <c r="G661" s="57"/>
      <c r="H661" s="81"/>
      <c r="I661" s="81"/>
      <c r="J661" s="193"/>
      <c r="K661" s="193"/>
      <c r="L661" s="107"/>
      <c r="M661" s="23"/>
      <c r="AJ661" s="10"/>
    </row>
    <row r="662" spans="2:36" ht="12" customHeight="1">
      <c r="B662" s="21"/>
      <c r="C662" s="21"/>
      <c r="D662" s="22"/>
      <c r="E662" s="22"/>
      <c r="F662" s="22"/>
      <c r="G662" s="57"/>
      <c r="H662" s="81"/>
      <c r="I662" s="81"/>
      <c r="J662" s="193"/>
      <c r="K662" s="193"/>
      <c r="L662" s="107"/>
      <c r="M662" s="23"/>
      <c r="AJ662" s="10"/>
    </row>
    <row r="663" spans="2:36" ht="12" customHeight="1">
      <c r="B663" s="21"/>
      <c r="C663" s="21"/>
      <c r="D663" s="22"/>
      <c r="E663" s="22"/>
      <c r="F663" s="22"/>
      <c r="G663" s="57"/>
      <c r="H663" s="81"/>
      <c r="I663" s="81"/>
      <c r="J663" s="193"/>
      <c r="K663" s="193"/>
      <c r="L663" s="107"/>
      <c r="M663" s="23"/>
      <c r="AJ663" s="10"/>
    </row>
    <row r="664" spans="2:36" ht="12" customHeight="1">
      <c r="B664" s="21"/>
      <c r="C664" s="21"/>
      <c r="D664" s="22"/>
      <c r="E664" s="22"/>
      <c r="F664" s="22"/>
      <c r="G664" s="57"/>
      <c r="H664" s="81"/>
      <c r="I664" s="81"/>
      <c r="J664" s="193"/>
      <c r="K664" s="193"/>
      <c r="L664" s="107"/>
      <c r="M664" s="23"/>
      <c r="AJ664" s="10"/>
    </row>
    <row r="665" spans="2:36" ht="12" customHeight="1">
      <c r="B665" s="21"/>
      <c r="C665" s="21"/>
      <c r="D665" s="22"/>
      <c r="E665" s="22"/>
      <c r="F665" s="22"/>
      <c r="G665" s="57"/>
      <c r="H665" s="81"/>
      <c r="I665" s="81"/>
      <c r="J665" s="193"/>
      <c r="K665" s="193"/>
      <c r="L665" s="107"/>
      <c r="M665" s="23"/>
      <c r="AJ665" s="10"/>
    </row>
    <row r="666" spans="2:36" ht="12" customHeight="1">
      <c r="B666" s="21"/>
      <c r="C666" s="21"/>
      <c r="D666" s="22"/>
      <c r="E666" s="22"/>
      <c r="F666" s="22"/>
      <c r="G666" s="57"/>
      <c r="H666" s="81"/>
      <c r="I666" s="81"/>
      <c r="J666" s="193"/>
      <c r="K666" s="193"/>
      <c r="L666" s="107"/>
      <c r="M666" s="23"/>
      <c r="AJ666" s="10"/>
    </row>
    <row r="667" spans="2:36" ht="12" customHeight="1">
      <c r="B667" s="21"/>
      <c r="C667" s="21"/>
      <c r="D667" s="22"/>
      <c r="E667" s="22"/>
      <c r="F667" s="22"/>
      <c r="G667" s="57"/>
      <c r="H667" s="81"/>
      <c r="I667" s="81"/>
      <c r="J667" s="193"/>
      <c r="K667" s="193"/>
      <c r="L667" s="107"/>
      <c r="M667" s="23"/>
      <c r="AJ667" s="10"/>
    </row>
    <row r="668" spans="2:36" ht="12" customHeight="1">
      <c r="B668" s="21"/>
      <c r="C668" s="21"/>
      <c r="D668" s="22"/>
      <c r="E668" s="22"/>
      <c r="F668" s="22"/>
      <c r="G668" s="57"/>
      <c r="H668" s="81"/>
      <c r="I668" s="81"/>
      <c r="J668" s="193"/>
      <c r="K668" s="193"/>
      <c r="L668" s="107"/>
      <c r="M668" s="23"/>
      <c r="AJ668" s="10"/>
    </row>
    <row r="669" spans="2:36" ht="12" customHeight="1">
      <c r="B669" s="21"/>
      <c r="C669" s="21"/>
      <c r="D669" s="22"/>
      <c r="E669" s="22"/>
      <c r="F669" s="22"/>
      <c r="G669" s="57"/>
      <c r="H669" s="81"/>
      <c r="I669" s="81"/>
      <c r="J669" s="193"/>
      <c r="K669" s="193"/>
      <c r="L669" s="107"/>
      <c r="M669" s="23"/>
      <c r="AJ669" s="10"/>
    </row>
    <row r="670" spans="2:36" ht="12" customHeight="1">
      <c r="B670" s="21"/>
      <c r="C670" s="21"/>
      <c r="D670" s="22"/>
      <c r="E670" s="22"/>
      <c r="F670" s="22"/>
      <c r="G670" s="57"/>
      <c r="H670" s="81"/>
      <c r="I670" s="81"/>
      <c r="J670" s="193"/>
      <c r="K670" s="193"/>
      <c r="L670" s="107"/>
      <c r="M670" s="23"/>
      <c r="AJ670" s="10"/>
    </row>
    <row r="671" spans="2:36" ht="12" customHeight="1">
      <c r="B671" s="21"/>
      <c r="C671" s="21"/>
      <c r="D671" s="22"/>
      <c r="E671" s="22"/>
      <c r="F671" s="22"/>
      <c r="G671" s="57"/>
      <c r="H671" s="81"/>
      <c r="I671" s="81"/>
      <c r="J671" s="193"/>
      <c r="K671" s="193"/>
      <c r="L671" s="107"/>
      <c r="M671" s="23"/>
      <c r="AJ671" s="10"/>
    </row>
    <row r="672" spans="2:36" ht="12" customHeight="1">
      <c r="B672" s="21"/>
      <c r="C672" s="21"/>
      <c r="D672" s="22"/>
      <c r="E672" s="22"/>
      <c r="F672" s="22"/>
      <c r="G672" s="57"/>
      <c r="H672" s="81"/>
      <c r="I672" s="81"/>
      <c r="J672" s="193"/>
      <c r="K672" s="193"/>
      <c r="L672" s="107"/>
      <c r="M672" s="23"/>
      <c r="AJ672" s="10"/>
    </row>
    <row r="673" spans="2:36" ht="12" customHeight="1">
      <c r="B673" s="21"/>
      <c r="C673" s="21"/>
      <c r="D673" s="22"/>
      <c r="E673" s="22"/>
      <c r="F673" s="22"/>
      <c r="G673" s="57"/>
      <c r="H673" s="81"/>
      <c r="I673" s="81"/>
      <c r="J673" s="193"/>
      <c r="K673" s="193"/>
      <c r="L673" s="107"/>
      <c r="M673" s="23"/>
      <c r="AJ673" s="10"/>
    </row>
    <row r="674" spans="2:36" ht="12" customHeight="1">
      <c r="B674" s="21"/>
      <c r="C674" s="21"/>
      <c r="D674" s="22"/>
      <c r="E674" s="22"/>
      <c r="F674" s="22"/>
      <c r="G674" s="57"/>
      <c r="H674" s="81"/>
      <c r="I674" s="81"/>
      <c r="J674" s="193"/>
      <c r="K674" s="193"/>
      <c r="L674" s="107"/>
      <c r="M674" s="23"/>
      <c r="AJ674" s="10"/>
    </row>
    <row r="675" spans="2:36" ht="12" customHeight="1">
      <c r="B675" s="21"/>
      <c r="C675" s="21"/>
      <c r="D675" s="22"/>
      <c r="E675" s="22"/>
      <c r="F675" s="22"/>
      <c r="G675" s="57"/>
      <c r="H675" s="81"/>
      <c r="I675" s="81"/>
      <c r="J675" s="193"/>
      <c r="K675" s="193"/>
      <c r="L675" s="107"/>
      <c r="M675" s="23"/>
      <c r="AJ675" s="10"/>
    </row>
    <row r="676" spans="2:36" ht="12" customHeight="1">
      <c r="B676" s="21"/>
      <c r="C676" s="21"/>
      <c r="D676" s="22"/>
      <c r="E676" s="22"/>
      <c r="F676" s="22"/>
      <c r="G676" s="57"/>
      <c r="H676" s="81"/>
      <c r="I676" s="81"/>
      <c r="J676" s="193"/>
      <c r="K676" s="193"/>
      <c r="L676" s="107"/>
      <c r="M676" s="23"/>
      <c r="AJ676" s="10"/>
    </row>
    <row r="677" spans="2:36" ht="12" customHeight="1">
      <c r="B677" s="21"/>
      <c r="C677" s="21"/>
      <c r="D677" s="22"/>
      <c r="E677" s="22"/>
      <c r="F677" s="22"/>
      <c r="G677" s="57"/>
      <c r="H677" s="81"/>
      <c r="I677" s="81"/>
      <c r="J677" s="193"/>
      <c r="K677" s="193"/>
      <c r="L677" s="107"/>
      <c r="M677" s="23"/>
      <c r="AJ677" s="10"/>
    </row>
    <row r="678" spans="2:36" ht="12" customHeight="1">
      <c r="B678" s="21"/>
      <c r="C678" s="21"/>
      <c r="D678" s="22"/>
      <c r="E678" s="22"/>
      <c r="F678" s="22"/>
      <c r="G678" s="57"/>
      <c r="H678" s="81"/>
      <c r="I678" s="81"/>
      <c r="J678" s="193"/>
      <c r="K678" s="193"/>
      <c r="L678" s="107"/>
      <c r="M678" s="23"/>
      <c r="AJ678" s="10"/>
    </row>
    <row r="679" spans="2:36" ht="12" customHeight="1">
      <c r="B679" s="21"/>
      <c r="C679" s="21"/>
      <c r="D679" s="22"/>
      <c r="E679" s="22"/>
      <c r="F679" s="22"/>
      <c r="G679" s="57"/>
      <c r="H679" s="81"/>
      <c r="I679" s="81"/>
      <c r="J679" s="193"/>
      <c r="K679" s="193"/>
      <c r="L679" s="107"/>
      <c r="M679" s="23"/>
      <c r="AJ679" s="10"/>
    </row>
    <row r="680" spans="2:36" ht="12" customHeight="1">
      <c r="B680" s="21"/>
      <c r="C680" s="21"/>
      <c r="D680" s="22"/>
      <c r="E680" s="22"/>
      <c r="F680" s="22"/>
      <c r="G680" s="57"/>
      <c r="H680" s="81"/>
      <c r="I680" s="81"/>
      <c r="J680" s="193"/>
      <c r="K680" s="193"/>
      <c r="L680" s="107"/>
      <c r="M680" s="23"/>
      <c r="AJ680" s="10"/>
    </row>
    <row r="681" spans="2:36" ht="12" customHeight="1">
      <c r="B681" s="21"/>
      <c r="C681" s="21"/>
      <c r="D681" s="22"/>
      <c r="E681" s="22"/>
      <c r="F681" s="22"/>
      <c r="G681" s="57"/>
      <c r="H681" s="81"/>
      <c r="I681" s="81"/>
      <c r="J681" s="193"/>
      <c r="K681" s="193"/>
      <c r="L681" s="107"/>
      <c r="M681" s="23"/>
      <c r="AJ681" s="10"/>
    </row>
    <row r="682" spans="2:36" ht="12" customHeight="1">
      <c r="B682" s="21"/>
      <c r="C682" s="21"/>
      <c r="D682" s="22"/>
      <c r="E682" s="22"/>
      <c r="F682" s="22"/>
      <c r="G682" s="57"/>
      <c r="H682" s="81"/>
      <c r="I682" s="81"/>
      <c r="J682" s="193"/>
      <c r="K682" s="193"/>
      <c r="L682" s="107"/>
      <c r="M682" s="23"/>
      <c r="AJ682" s="10"/>
    </row>
    <row r="683" spans="2:36" ht="12" customHeight="1">
      <c r="B683" s="21"/>
      <c r="C683" s="21"/>
      <c r="D683" s="22"/>
      <c r="E683" s="22"/>
      <c r="F683" s="22"/>
      <c r="G683" s="57"/>
      <c r="H683" s="81"/>
      <c r="I683" s="81"/>
      <c r="J683" s="193"/>
      <c r="K683" s="193"/>
      <c r="L683" s="107"/>
      <c r="M683" s="23"/>
      <c r="AJ683" s="10"/>
    </row>
    <row r="684" spans="2:36" ht="12" customHeight="1">
      <c r="B684" s="21"/>
      <c r="C684" s="21"/>
      <c r="D684" s="22"/>
      <c r="E684" s="22"/>
      <c r="F684" s="22"/>
      <c r="G684" s="57"/>
      <c r="H684" s="81"/>
      <c r="I684" s="81"/>
      <c r="J684" s="193"/>
      <c r="K684" s="193"/>
      <c r="L684" s="107"/>
      <c r="M684" s="23"/>
      <c r="AJ684" s="10"/>
    </row>
    <row r="685" spans="2:36" ht="12" customHeight="1">
      <c r="B685" s="21"/>
      <c r="C685" s="21"/>
      <c r="D685" s="22"/>
      <c r="E685" s="22"/>
      <c r="F685" s="22"/>
      <c r="G685" s="57"/>
      <c r="H685" s="81"/>
      <c r="I685" s="81"/>
      <c r="J685" s="193"/>
      <c r="K685" s="193"/>
      <c r="L685" s="107"/>
      <c r="M685" s="23"/>
      <c r="AJ685" s="10"/>
    </row>
    <row r="686" spans="2:36" ht="12" customHeight="1">
      <c r="B686" s="21"/>
      <c r="C686" s="21"/>
      <c r="D686" s="22"/>
      <c r="E686" s="22"/>
      <c r="F686" s="22"/>
      <c r="G686" s="57"/>
      <c r="H686" s="81"/>
      <c r="I686" s="81"/>
      <c r="J686" s="193"/>
      <c r="K686" s="193"/>
      <c r="L686" s="107"/>
      <c r="M686" s="23"/>
      <c r="AJ686" s="10"/>
    </row>
    <row r="687" spans="2:36" ht="12" customHeight="1">
      <c r="B687" s="21"/>
      <c r="C687" s="21"/>
      <c r="D687" s="22"/>
      <c r="E687" s="22"/>
      <c r="F687" s="22"/>
      <c r="G687" s="57"/>
      <c r="H687" s="81"/>
      <c r="I687" s="81"/>
      <c r="J687" s="193"/>
      <c r="K687" s="193"/>
      <c r="L687" s="107"/>
      <c r="M687" s="23"/>
      <c r="AJ687" s="10"/>
    </row>
    <row r="688" spans="2:36" ht="12" customHeight="1">
      <c r="B688" s="21"/>
      <c r="C688" s="21"/>
      <c r="D688" s="22"/>
      <c r="E688" s="22"/>
      <c r="F688" s="22"/>
      <c r="G688" s="57"/>
      <c r="H688" s="81"/>
      <c r="I688" s="81"/>
      <c r="J688" s="193"/>
      <c r="K688" s="193"/>
      <c r="L688" s="107"/>
      <c r="M688" s="23"/>
      <c r="AJ688" s="10"/>
    </row>
    <row r="689" spans="2:36" ht="12" customHeight="1">
      <c r="B689" s="21"/>
      <c r="C689" s="21"/>
      <c r="D689" s="22"/>
      <c r="E689" s="22"/>
      <c r="F689" s="22"/>
      <c r="G689" s="57"/>
      <c r="H689" s="81"/>
      <c r="I689" s="81"/>
      <c r="J689" s="193"/>
      <c r="K689" s="193"/>
      <c r="L689" s="107"/>
      <c r="M689" s="23"/>
      <c r="AJ689" s="10"/>
    </row>
    <row r="690" spans="2:36" ht="12" customHeight="1">
      <c r="B690" s="21"/>
      <c r="C690" s="21"/>
      <c r="D690" s="22"/>
      <c r="E690" s="22"/>
      <c r="F690" s="22"/>
      <c r="G690" s="57"/>
      <c r="H690" s="81"/>
      <c r="I690" s="81"/>
      <c r="J690" s="193"/>
      <c r="K690" s="193"/>
      <c r="L690" s="107"/>
      <c r="M690" s="23"/>
      <c r="AJ690" s="10"/>
    </row>
    <row r="691" spans="2:36" ht="12" customHeight="1">
      <c r="B691" s="21"/>
      <c r="C691" s="21"/>
      <c r="D691" s="22"/>
      <c r="E691" s="22"/>
      <c r="F691" s="22"/>
      <c r="G691" s="57"/>
      <c r="H691" s="81"/>
      <c r="I691" s="81"/>
      <c r="J691" s="193"/>
      <c r="K691" s="193"/>
      <c r="L691" s="107"/>
      <c r="M691" s="23"/>
      <c r="AJ691" s="10"/>
    </row>
    <row r="692" spans="2:36" ht="12" customHeight="1">
      <c r="B692" s="21"/>
      <c r="C692" s="21"/>
      <c r="D692" s="22"/>
      <c r="E692" s="22"/>
      <c r="F692" s="22"/>
      <c r="G692" s="57"/>
      <c r="H692" s="81"/>
      <c r="I692" s="81"/>
      <c r="J692" s="193"/>
      <c r="K692" s="193"/>
      <c r="L692" s="107"/>
      <c r="M692" s="23"/>
      <c r="AJ692" s="10"/>
    </row>
    <row r="693" spans="2:36" ht="12" customHeight="1">
      <c r="B693" s="21"/>
      <c r="C693" s="21"/>
      <c r="D693" s="22"/>
      <c r="E693" s="22"/>
      <c r="F693" s="22"/>
      <c r="G693" s="57"/>
      <c r="H693" s="81"/>
      <c r="I693" s="81"/>
      <c r="J693" s="193"/>
      <c r="K693" s="193"/>
      <c r="L693" s="107"/>
      <c r="M693" s="23"/>
      <c r="AJ693" s="10"/>
    </row>
    <row r="694" spans="2:36" ht="12" customHeight="1">
      <c r="B694" s="21"/>
      <c r="C694" s="21"/>
      <c r="D694" s="22"/>
      <c r="E694" s="22"/>
      <c r="F694" s="22"/>
      <c r="G694" s="57"/>
      <c r="H694" s="81"/>
      <c r="I694" s="81"/>
      <c r="J694" s="193"/>
      <c r="K694" s="193"/>
      <c r="L694" s="107"/>
      <c r="M694" s="23"/>
      <c r="AJ694" s="10"/>
    </row>
    <row r="695" spans="2:36" ht="12" customHeight="1">
      <c r="B695" s="21"/>
      <c r="C695" s="21"/>
      <c r="D695" s="22"/>
      <c r="E695" s="22"/>
      <c r="F695" s="22"/>
      <c r="G695" s="57"/>
      <c r="H695" s="81"/>
      <c r="I695" s="81"/>
      <c r="J695" s="193"/>
      <c r="K695" s="193"/>
      <c r="L695" s="107"/>
      <c r="M695" s="23"/>
      <c r="AJ695" s="10"/>
    </row>
    <row r="696" spans="2:36" ht="12" customHeight="1">
      <c r="B696" s="21"/>
      <c r="C696" s="21"/>
      <c r="D696" s="22"/>
      <c r="E696" s="22"/>
      <c r="F696" s="22"/>
      <c r="G696" s="57"/>
      <c r="H696" s="81"/>
      <c r="I696" s="81"/>
      <c r="J696" s="193"/>
      <c r="K696" s="193"/>
      <c r="L696" s="107"/>
      <c r="M696" s="23"/>
      <c r="AJ696" s="10"/>
    </row>
    <row r="697" spans="2:36" ht="12" customHeight="1">
      <c r="B697" s="21"/>
      <c r="C697" s="21"/>
      <c r="D697" s="22"/>
      <c r="E697" s="22"/>
      <c r="F697" s="22"/>
      <c r="G697" s="57"/>
      <c r="H697" s="81"/>
      <c r="I697" s="81"/>
      <c r="J697" s="193"/>
      <c r="K697" s="193"/>
      <c r="L697" s="107"/>
      <c r="M697" s="23"/>
      <c r="AJ697" s="10"/>
    </row>
    <row r="698" spans="2:36" ht="12" customHeight="1">
      <c r="B698" s="21"/>
      <c r="C698" s="21"/>
      <c r="D698" s="22"/>
      <c r="E698" s="22"/>
      <c r="F698" s="22"/>
      <c r="G698" s="57"/>
      <c r="H698" s="81"/>
      <c r="I698" s="81"/>
      <c r="J698" s="193"/>
      <c r="K698" s="193"/>
      <c r="L698" s="107"/>
      <c r="M698" s="23"/>
      <c r="AJ698" s="10"/>
    </row>
    <row r="699" spans="2:36" ht="12" customHeight="1">
      <c r="B699" s="21"/>
      <c r="C699" s="21"/>
      <c r="D699" s="22"/>
      <c r="E699" s="22"/>
      <c r="F699" s="22"/>
      <c r="G699" s="57"/>
      <c r="H699" s="81"/>
      <c r="I699" s="81"/>
      <c r="J699" s="193"/>
      <c r="K699" s="193"/>
      <c r="L699" s="107"/>
      <c r="M699" s="23"/>
      <c r="AJ699" s="10"/>
    </row>
    <row r="700" spans="2:36" ht="12" customHeight="1">
      <c r="B700" s="21"/>
      <c r="C700" s="21"/>
      <c r="D700" s="22"/>
      <c r="E700" s="22"/>
      <c r="F700" s="22"/>
      <c r="G700" s="57"/>
      <c r="H700" s="81"/>
      <c r="I700" s="81"/>
      <c r="J700" s="193"/>
      <c r="K700" s="193"/>
      <c r="L700" s="107"/>
      <c r="M700" s="23"/>
      <c r="AJ700" s="10"/>
    </row>
    <row r="701" spans="2:36" ht="12" customHeight="1">
      <c r="B701" s="21"/>
      <c r="C701" s="21"/>
      <c r="D701" s="22"/>
      <c r="E701" s="22"/>
      <c r="F701" s="22"/>
      <c r="G701" s="57"/>
      <c r="H701" s="81"/>
      <c r="I701" s="81"/>
      <c r="J701" s="193"/>
      <c r="K701" s="193"/>
      <c r="L701" s="107"/>
      <c r="M701" s="23"/>
      <c r="AJ701" s="10"/>
    </row>
    <row r="702" spans="2:36" ht="12" customHeight="1">
      <c r="B702" s="21"/>
      <c r="C702" s="21"/>
      <c r="D702" s="22"/>
      <c r="E702" s="22"/>
      <c r="F702" s="22"/>
      <c r="G702" s="57"/>
      <c r="H702" s="81"/>
      <c r="I702" s="81"/>
      <c r="J702" s="193"/>
      <c r="K702" s="193"/>
      <c r="L702" s="107"/>
      <c r="M702" s="23"/>
      <c r="AJ702" s="10"/>
    </row>
    <row r="703" spans="2:36" ht="12" customHeight="1">
      <c r="B703" s="21"/>
      <c r="C703" s="21"/>
      <c r="D703" s="22"/>
      <c r="E703" s="22"/>
      <c r="F703" s="22"/>
      <c r="G703" s="57"/>
      <c r="H703" s="81"/>
      <c r="I703" s="81"/>
      <c r="J703" s="193"/>
      <c r="K703" s="193"/>
      <c r="L703" s="107"/>
      <c r="M703" s="23"/>
      <c r="AJ703" s="10"/>
    </row>
    <row r="704" spans="2:36" ht="12" customHeight="1">
      <c r="B704" s="21"/>
      <c r="C704" s="21"/>
      <c r="D704" s="22"/>
      <c r="E704" s="22"/>
      <c r="F704" s="22"/>
      <c r="G704" s="57"/>
      <c r="H704" s="81"/>
      <c r="I704" s="81"/>
      <c r="J704" s="193"/>
      <c r="K704" s="193"/>
      <c r="L704" s="107"/>
      <c r="M704" s="23"/>
      <c r="AJ704" s="10"/>
    </row>
    <row r="705" spans="2:36" ht="12" customHeight="1">
      <c r="B705" s="21"/>
      <c r="C705" s="21"/>
      <c r="D705" s="22"/>
      <c r="E705" s="22"/>
      <c r="F705" s="22"/>
      <c r="G705" s="57"/>
      <c r="H705" s="81"/>
      <c r="I705" s="81"/>
      <c r="J705" s="193"/>
      <c r="K705" s="193"/>
      <c r="L705" s="107"/>
      <c r="M705" s="23"/>
      <c r="AJ705" s="10"/>
    </row>
    <row r="706" spans="2:36" ht="12" customHeight="1">
      <c r="B706" s="21"/>
      <c r="C706" s="21"/>
      <c r="D706" s="22"/>
      <c r="E706" s="22"/>
      <c r="F706" s="22"/>
      <c r="G706" s="57"/>
      <c r="H706" s="81"/>
      <c r="I706" s="81"/>
      <c r="J706" s="193"/>
      <c r="K706" s="193"/>
      <c r="L706" s="107"/>
      <c r="M706" s="23"/>
      <c r="AJ706" s="10"/>
    </row>
    <row r="707" spans="2:36" ht="12" customHeight="1">
      <c r="B707" s="21"/>
      <c r="C707" s="21"/>
      <c r="D707" s="22"/>
      <c r="E707" s="22"/>
      <c r="F707" s="22"/>
      <c r="G707" s="57"/>
      <c r="H707" s="81"/>
      <c r="I707" s="81"/>
      <c r="J707" s="193"/>
      <c r="K707" s="193"/>
      <c r="L707" s="107"/>
      <c r="M707" s="23"/>
      <c r="AJ707" s="10"/>
    </row>
    <row r="708" spans="2:36" ht="12" customHeight="1">
      <c r="B708" s="21"/>
      <c r="C708" s="21"/>
      <c r="D708" s="22"/>
      <c r="E708" s="22"/>
      <c r="F708" s="22"/>
      <c r="G708" s="57"/>
      <c r="H708" s="81"/>
      <c r="I708" s="81"/>
      <c r="J708" s="193"/>
      <c r="K708" s="193"/>
      <c r="L708" s="107"/>
      <c r="M708" s="23"/>
      <c r="AJ708" s="10"/>
    </row>
    <row r="709" spans="2:36" ht="12" customHeight="1">
      <c r="B709" s="21"/>
      <c r="C709" s="21"/>
      <c r="D709" s="22"/>
      <c r="E709" s="22"/>
      <c r="F709" s="22"/>
      <c r="G709" s="57"/>
      <c r="H709" s="81"/>
      <c r="I709" s="81"/>
      <c r="J709" s="193"/>
      <c r="K709" s="193"/>
      <c r="L709" s="107"/>
      <c r="M709" s="23"/>
      <c r="AJ709" s="10"/>
    </row>
    <row r="710" spans="2:36" ht="12" customHeight="1">
      <c r="B710" s="21"/>
      <c r="C710" s="21"/>
      <c r="D710" s="22"/>
      <c r="E710" s="22"/>
      <c r="F710" s="22"/>
      <c r="G710" s="57"/>
      <c r="H710" s="81"/>
      <c r="I710" s="81"/>
      <c r="J710" s="193"/>
      <c r="K710" s="193"/>
      <c r="L710" s="107"/>
      <c r="M710" s="23"/>
      <c r="AJ710" s="10"/>
    </row>
    <row r="711" spans="2:36" ht="12" customHeight="1">
      <c r="B711" s="21"/>
      <c r="C711" s="21"/>
      <c r="D711" s="22"/>
      <c r="E711" s="22"/>
      <c r="F711" s="22"/>
      <c r="G711" s="57"/>
      <c r="H711" s="81"/>
      <c r="I711" s="81"/>
      <c r="J711" s="193"/>
      <c r="K711" s="193"/>
      <c r="L711" s="107"/>
      <c r="M711" s="23"/>
      <c r="AJ711" s="10"/>
    </row>
    <row r="712" spans="2:36" ht="12" customHeight="1">
      <c r="B712" s="21"/>
      <c r="C712" s="21"/>
      <c r="D712" s="22"/>
      <c r="E712" s="22"/>
      <c r="F712" s="22"/>
      <c r="G712" s="57"/>
      <c r="H712" s="81"/>
      <c r="I712" s="81"/>
      <c r="J712" s="193"/>
      <c r="K712" s="193"/>
      <c r="L712" s="107"/>
      <c r="M712" s="23"/>
      <c r="AJ712" s="10"/>
    </row>
    <row r="713" spans="2:36" ht="12" customHeight="1">
      <c r="B713" s="21"/>
      <c r="C713" s="21"/>
      <c r="D713" s="22"/>
      <c r="E713" s="22"/>
      <c r="F713" s="22"/>
      <c r="G713" s="57"/>
      <c r="H713" s="81"/>
      <c r="I713" s="81"/>
      <c r="J713" s="193"/>
      <c r="K713" s="193"/>
      <c r="L713" s="107"/>
      <c r="M713" s="23"/>
      <c r="AJ713" s="10"/>
    </row>
    <row r="714" spans="2:36" ht="12" customHeight="1">
      <c r="B714" s="21"/>
      <c r="C714" s="21"/>
      <c r="D714" s="22"/>
      <c r="E714" s="22"/>
      <c r="F714" s="22"/>
      <c r="G714" s="57"/>
      <c r="H714" s="81"/>
      <c r="I714" s="81"/>
      <c r="J714" s="193"/>
      <c r="K714" s="193"/>
      <c r="L714" s="107"/>
      <c r="M714" s="23"/>
      <c r="AJ714" s="10"/>
    </row>
    <row r="715" spans="2:36" ht="12" customHeight="1">
      <c r="B715" s="21"/>
      <c r="C715" s="21"/>
      <c r="D715" s="22"/>
      <c r="E715" s="22"/>
      <c r="F715" s="22"/>
      <c r="G715" s="57"/>
      <c r="H715" s="81"/>
      <c r="I715" s="81"/>
      <c r="J715" s="193"/>
      <c r="K715" s="193"/>
      <c r="L715" s="107"/>
      <c r="M715" s="23"/>
      <c r="AJ715" s="10"/>
    </row>
    <row r="716" spans="2:36" ht="12" customHeight="1">
      <c r="B716" s="21"/>
      <c r="C716" s="21"/>
      <c r="D716" s="22"/>
      <c r="E716" s="22"/>
      <c r="F716" s="22"/>
      <c r="G716" s="57"/>
      <c r="H716" s="81"/>
      <c r="I716" s="81"/>
      <c r="J716" s="193"/>
      <c r="K716" s="193"/>
      <c r="L716" s="107"/>
      <c r="M716" s="23"/>
      <c r="AJ716" s="10"/>
    </row>
    <row r="717" spans="2:36" ht="12" customHeight="1">
      <c r="B717" s="21"/>
      <c r="C717" s="21"/>
      <c r="D717" s="22"/>
      <c r="E717" s="22"/>
      <c r="F717" s="22"/>
      <c r="G717" s="57"/>
      <c r="H717" s="81"/>
      <c r="I717" s="81"/>
      <c r="J717" s="193"/>
      <c r="K717" s="193"/>
      <c r="L717" s="107"/>
      <c r="M717" s="23"/>
      <c r="AJ717" s="10"/>
    </row>
    <row r="718" spans="2:36" ht="12" customHeight="1">
      <c r="B718" s="21"/>
      <c r="C718" s="21"/>
      <c r="D718" s="22"/>
      <c r="E718" s="22"/>
      <c r="F718" s="22"/>
      <c r="G718" s="57"/>
      <c r="H718" s="81"/>
      <c r="I718" s="81"/>
      <c r="J718" s="193"/>
      <c r="K718" s="193"/>
      <c r="L718" s="107"/>
      <c r="M718" s="23"/>
      <c r="AJ718" s="10"/>
    </row>
    <row r="719" spans="2:36" ht="12" customHeight="1">
      <c r="B719" s="21"/>
      <c r="C719" s="21"/>
      <c r="D719" s="22"/>
      <c r="E719" s="22"/>
      <c r="F719" s="22"/>
      <c r="G719" s="57"/>
      <c r="H719" s="81"/>
      <c r="I719" s="81"/>
      <c r="J719" s="193"/>
      <c r="K719" s="193"/>
      <c r="L719" s="107"/>
      <c r="M719" s="23"/>
      <c r="AJ719" s="10"/>
    </row>
    <row r="720" spans="2:36" ht="12" customHeight="1">
      <c r="B720" s="21"/>
      <c r="C720" s="21"/>
      <c r="D720" s="22"/>
      <c r="E720" s="22"/>
      <c r="F720" s="22"/>
      <c r="G720" s="57"/>
      <c r="H720" s="81"/>
      <c r="I720" s="81"/>
      <c r="J720" s="193"/>
      <c r="K720" s="193"/>
      <c r="L720" s="107"/>
      <c r="M720" s="23"/>
      <c r="AJ720" s="10"/>
    </row>
    <row r="721" spans="2:36" ht="12" customHeight="1">
      <c r="B721" s="21"/>
      <c r="C721" s="21"/>
      <c r="D721" s="22"/>
      <c r="E721" s="22"/>
      <c r="F721" s="22"/>
      <c r="G721" s="57"/>
      <c r="H721" s="81"/>
      <c r="I721" s="81"/>
      <c r="J721" s="193"/>
      <c r="K721" s="193"/>
      <c r="L721" s="107"/>
      <c r="M721" s="23"/>
      <c r="AJ721" s="10"/>
    </row>
    <row r="722" spans="2:36" ht="12" customHeight="1">
      <c r="B722" s="21"/>
      <c r="C722" s="21"/>
      <c r="D722" s="22"/>
      <c r="E722" s="22"/>
      <c r="F722" s="22"/>
      <c r="G722" s="57"/>
      <c r="H722" s="81"/>
      <c r="I722" s="81"/>
      <c r="J722" s="193"/>
      <c r="K722" s="193"/>
      <c r="L722" s="107"/>
      <c r="M722" s="23"/>
      <c r="AJ722" s="10"/>
    </row>
    <row r="723" spans="2:36" ht="12" customHeight="1">
      <c r="B723" s="21"/>
      <c r="C723" s="21"/>
      <c r="D723" s="22"/>
      <c r="E723" s="22"/>
      <c r="F723" s="22"/>
      <c r="G723" s="57"/>
      <c r="H723" s="81"/>
      <c r="I723" s="81"/>
      <c r="J723" s="193"/>
      <c r="K723" s="193"/>
      <c r="L723" s="107"/>
      <c r="M723" s="23"/>
      <c r="AJ723" s="10"/>
    </row>
    <row r="724" spans="2:36" ht="12" customHeight="1">
      <c r="B724" s="21"/>
      <c r="C724" s="21"/>
      <c r="D724" s="22"/>
      <c r="E724" s="22"/>
      <c r="F724" s="22"/>
      <c r="G724" s="57"/>
      <c r="H724" s="81"/>
      <c r="I724" s="81"/>
      <c r="J724" s="193"/>
      <c r="K724" s="193"/>
      <c r="L724" s="107"/>
      <c r="M724" s="23"/>
      <c r="AJ724" s="10"/>
    </row>
    <row r="725" spans="2:36" ht="12" customHeight="1">
      <c r="B725" s="21"/>
      <c r="C725" s="21"/>
      <c r="D725" s="22"/>
      <c r="E725" s="22"/>
      <c r="F725" s="22"/>
      <c r="G725" s="57"/>
      <c r="H725" s="81"/>
      <c r="I725" s="81"/>
      <c r="J725" s="193"/>
      <c r="K725" s="193"/>
      <c r="L725" s="107"/>
      <c r="M725" s="23"/>
      <c r="AJ725" s="10"/>
    </row>
    <row r="726" spans="2:36" ht="12" customHeight="1">
      <c r="B726" s="21"/>
      <c r="C726" s="21"/>
      <c r="D726" s="22"/>
      <c r="E726" s="22"/>
      <c r="F726" s="22"/>
      <c r="G726" s="57"/>
      <c r="H726" s="81"/>
      <c r="I726" s="81"/>
      <c r="J726" s="193"/>
      <c r="K726" s="193"/>
      <c r="L726" s="107"/>
      <c r="M726" s="23"/>
      <c r="AJ726" s="10"/>
    </row>
    <row r="727" spans="2:36" ht="12" customHeight="1">
      <c r="B727" s="21"/>
      <c r="C727" s="21"/>
      <c r="D727" s="22"/>
      <c r="E727" s="22"/>
      <c r="F727" s="22"/>
      <c r="G727" s="57"/>
      <c r="H727" s="81"/>
      <c r="I727" s="81"/>
      <c r="J727" s="193"/>
      <c r="K727" s="193"/>
      <c r="L727" s="107"/>
      <c r="M727" s="23"/>
      <c r="AJ727" s="10"/>
    </row>
    <row r="728" spans="2:36" ht="12" customHeight="1">
      <c r="B728" s="21"/>
      <c r="C728" s="21"/>
      <c r="D728" s="22"/>
      <c r="E728" s="22"/>
      <c r="F728" s="22"/>
      <c r="G728" s="57"/>
      <c r="H728" s="81"/>
      <c r="I728" s="81"/>
      <c r="J728" s="193"/>
      <c r="K728" s="193"/>
      <c r="L728" s="107"/>
      <c r="M728" s="23"/>
      <c r="AJ728" s="10"/>
    </row>
    <row r="729" spans="2:36" ht="12" customHeight="1">
      <c r="B729" s="21"/>
      <c r="C729" s="21"/>
      <c r="D729" s="22"/>
      <c r="E729" s="22"/>
      <c r="F729" s="22"/>
      <c r="G729" s="57"/>
      <c r="H729" s="81"/>
      <c r="I729" s="81"/>
      <c r="J729" s="193"/>
      <c r="K729" s="193"/>
      <c r="L729" s="107"/>
      <c r="M729" s="23"/>
      <c r="AJ729" s="10"/>
    </row>
    <row r="730" spans="2:36" ht="12" customHeight="1">
      <c r="B730" s="21"/>
      <c r="C730" s="21"/>
      <c r="D730" s="22"/>
      <c r="E730" s="22"/>
      <c r="F730" s="22"/>
      <c r="G730" s="57"/>
      <c r="H730" s="81"/>
      <c r="I730" s="81"/>
      <c r="J730" s="193"/>
      <c r="K730" s="193"/>
      <c r="L730" s="107"/>
      <c r="M730" s="23"/>
      <c r="AJ730" s="10"/>
    </row>
    <row r="731" spans="2:36" ht="12" customHeight="1">
      <c r="B731" s="21"/>
      <c r="C731" s="21"/>
      <c r="D731" s="22"/>
      <c r="E731" s="22"/>
      <c r="F731" s="22"/>
      <c r="G731" s="57"/>
      <c r="H731" s="81"/>
      <c r="I731" s="81"/>
      <c r="J731" s="193"/>
      <c r="K731" s="193"/>
      <c r="L731" s="107"/>
      <c r="M731" s="23"/>
      <c r="AJ731" s="10"/>
    </row>
    <row r="732" spans="2:36" ht="12" customHeight="1">
      <c r="B732" s="21"/>
      <c r="C732" s="21"/>
      <c r="D732" s="22"/>
      <c r="E732" s="22"/>
      <c r="F732" s="22"/>
      <c r="G732" s="57"/>
      <c r="H732" s="81"/>
      <c r="I732" s="81"/>
      <c r="J732" s="193"/>
      <c r="K732" s="193"/>
      <c r="L732" s="107"/>
      <c r="M732" s="23"/>
      <c r="AJ732" s="10"/>
    </row>
    <row r="733" spans="2:36" ht="12" customHeight="1">
      <c r="B733" s="21"/>
      <c r="C733" s="21"/>
      <c r="D733" s="22"/>
      <c r="E733" s="22"/>
      <c r="F733" s="22"/>
      <c r="G733" s="57"/>
      <c r="H733" s="81"/>
      <c r="I733" s="81"/>
      <c r="J733" s="193"/>
      <c r="K733" s="193"/>
      <c r="L733" s="107"/>
      <c r="M733" s="23"/>
      <c r="AJ733" s="10"/>
    </row>
    <row r="734" spans="2:36" ht="12" customHeight="1">
      <c r="B734" s="21"/>
      <c r="C734" s="21"/>
      <c r="D734" s="22"/>
      <c r="E734" s="22"/>
      <c r="F734" s="22"/>
      <c r="G734" s="57"/>
      <c r="H734" s="81"/>
      <c r="I734" s="81"/>
      <c r="J734" s="193"/>
      <c r="K734" s="193"/>
      <c r="L734" s="107"/>
      <c r="M734" s="23"/>
      <c r="AJ734" s="10"/>
    </row>
    <row r="735" spans="2:36" ht="12" customHeight="1">
      <c r="B735" s="21"/>
      <c r="C735" s="21"/>
      <c r="D735" s="22"/>
      <c r="E735" s="22"/>
      <c r="F735" s="22"/>
      <c r="G735" s="57"/>
      <c r="H735" s="81"/>
      <c r="I735" s="81"/>
      <c r="J735" s="193"/>
      <c r="K735" s="193"/>
      <c r="L735" s="107"/>
      <c r="M735" s="23"/>
      <c r="AJ735" s="10"/>
    </row>
    <row r="736" spans="2:36" ht="12" customHeight="1">
      <c r="B736" s="21"/>
      <c r="C736" s="21"/>
      <c r="D736" s="22"/>
      <c r="E736" s="22"/>
      <c r="F736" s="22"/>
      <c r="G736" s="57"/>
      <c r="H736" s="81"/>
      <c r="I736" s="81"/>
      <c r="J736" s="193"/>
      <c r="K736" s="193"/>
      <c r="L736" s="107"/>
      <c r="M736" s="23"/>
      <c r="AJ736" s="10"/>
    </row>
    <row r="737" spans="2:36" ht="12" customHeight="1">
      <c r="B737" s="21"/>
      <c r="C737" s="21"/>
      <c r="D737" s="22"/>
      <c r="E737" s="22"/>
      <c r="F737" s="22"/>
      <c r="G737" s="57"/>
      <c r="H737" s="81"/>
      <c r="I737" s="81"/>
      <c r="J737" s="193"/>
      <c r="K737" s="193"/>
      <c r="L737" s="107"/>
      <c r="M737" s="23"/>
      <c r="AJ737" s="10"/>
    </row>
    <row r="738" spans="2:36" ht="12" customHeight="1">
      <c r="B738" s="21"/>
      <c r="C738" s="21"/>
      <c r="D738" s="22"/>
      <c r="E738" s="22"/>
      <c r="F738" s="22"/>
      <c r="G738" s="57"/>
      <c r="H738" s="81"/>
      <c r="I738" s="81"/>
      <c r="J738" s="193"/>
      <c r="K738" s="193"/>
      <c r="L738" s="107"/>
      <c r="M738" s="23"/>
      <c r="AJ738" s="10"/>
    </row>
    <row r="739" spans="2:36" ht="12" customHeight="1">
      <c r="B739" s="21"/>
      <c r="C739" s="21"/>
      <c r="D739" s="22"/>
      <c r="E739" s="22"/>
      <c r="F739" s="22"/>
      <c r="G739" s="57"/>
      <c r="H739" s="81"/>
      <c r="I739" s="81"/>
      <c r="J739" s="193"/>
      <c r="K739" s="193"/>
      <c r="L739" s="107"/>
      <c r="M739" s="23"/>
      <c r="AJ739" s="10"/>
    </row>
    <row r="740" spans="2:36" ht="12" customHeight="1">
      <c r="B740" s="21"/>
      <c r="C740" s="21"/>
      <c r="D740" s="22"/>
      <c r="E740" s="22"/>
      <c r="F740" s="22"/>
      <c r="G740" s="57"/>
      <c r="H740" s="81"/>
      <c r="I740" s="81"/>
      <c r="J740" s="193"/>
      <c r="K740" s="193"/>
      <c r="L740" s="107"/>
      <c r="M740" s="23"/>
      <c r="AJ740" s="10"/>
    </row>
    <row r="741" spans="2:36" ht="12" customHeight="1">
      <c r="B741" s="21"/>
      <c r="C741" s="21"/>
      <c r="D741" s="22"/>
      <c r="E741" s="22"/>
      <c r="F741" s="22"/>
      <c r="G741" s="57"/>
      <c r="H741" s="81"/>
      <c r="I741" s="81"/>
      <c r="J741" s="193"/>
      <c r="K741" s="193"/>
      <c r="L741" s="107"/>
      <c r="M741" s="23"/>
      <c r="AJ741" s="10"/>
    </row>
    <row r="742" spans="2:36" ht="12" customHeight="1">
      <c r="B742" s="21"/>
      <c r="C742" s="21"/>
      <c r="D742" s="22"/>
      <c r="E742" s="22"/>
      <c r="F742" s="22"/>
      <c r="G742" s="57"/>
      <c r="H742" s="81"/>
      <c r="I742" s="81"/>
      <c r="J742" s="193"/>
      <c r="K742" s="193"/>
      <c r="L742" s="107"/>
      <c r="M742" s="23"/>
      <c r="AJ742" s="10"/>
    </row>
    <row r="743" spans="2:36" ht="12" customHeight="1">
      <c r="B743" s="21"/>
      <c r="C743" s="21"/>
      <c r="D743" s="22"/>
      <c r="E743" s="22"/>
      <c r="F743" s="22"/>
      <c r="G743" s="57"/>
      <c r="H743" s="81"/>
      <c r="I743" s="81"/>
      <c r="J743" s="193"/>
      <c r="K743" s="193"/>
      <c r="L743" s="107"/>
      <c r="M743" s="23"/>
      <c r="AJ743" s="10"/>
    </row>
    <row r="744" spans="2:36" ht="12" customHeight="1">
      <c r="B744" s="21"/>
      <c r="C744" s="21"/>
      <c r="D744" s="22"/>
      <c r="E744" s="22"/>
      <c r="F744" s="22"/>
      <c r="G744" s="57"/>
      <c r="H744" s="81"/>
      <c r="I744" s="81"/>
      <c r="J744" s="193"/>
      <c r="K744" s="193"/>
      <c r="L744" s="107"/>
      <c r="M744" s="23"/>
      <c r="AJ744" s="10"/>
    </row>
    <row r="745" spans="2:36" ht="12" customHeight="1">
      <c r="B745" s="21"/>
      <c r="C745" s="21"/>
      <c r="D745" s="22"/>
      <c r="E745" s="22"/>
      <c r="F745" s="22"/>
      <c r="G745" s="57"/>
      <c r="H745" s="81"/>
      <c r="I745" s="81"/>
      <c r="J745" s="193"/>
      <c r="K745" s="193"/>
      <c r="L745" s="107"/>
      <c r="M745" s="23"/>
      <c r="AJ745" s="10"/>
    </row>
    <row r="746" spans="2:36" ht="12" customHeight="1">
      <c r="B746" s="21"/>
      <c r="C746" s="21"/>
      <c r="D746" s="22"/>
      <c r="E746" s="22"/>
      <c r="F746" s="22"/>
      <c r="G746" s="57"/>
      <c r="H746" s="81"/>
      <c r="I746" s="81"/>
      <c r="J746" s="193"/>
      <c r="K746" s="193"/>
      <c r="L746" s="107"/>
      <c r="M746" s="23"/>
      <c r="AJ746" s="10"/>
    </row>
    <row r="747" spans="2:36" ht="12" customHeight="1">
      <c r="B747" s="21"/>
      <c r="C747" s="21"/>
      <c r="D747" s="22"/>
      <c r="E747" s="22"/>
      <c r="F747" s="22"/>
      <c r="G747" s="57"/>
      <c r="H747" s="81"/>
      <c r="I747" s="81"/>
      <c r="J747" s="193"/>
      <c r="K747" s="193"/>
      <c r="L747" s="107"/>
      <c r="M747" s="23"/>
      <c r="AJ747" s="10"/>
    </row>
    <row r="748" spans="2:36" ht="12" customHeight="1">
      <c r="B748" s="21"/>
      <c r="C748" s="21"/>
      <c r="D748" s="22"/>
      <c r="E748" s="22"/>
      <c r="F748" s="22"/>
      <c r="G748" s="57"/>
      <c r="H748" s="81"/>
      <c r="I748" s="81"/>
      <c r="J748" s="193"/>
      <c r="K748" s="193"/>
      <c r="L748" s="107"/>
      <c r="M748" s="23"/>
      <c r="AJ748" s="10"/>
    </row>
    <row r="749" spans="2:36" ht="12" customHeight="1">
      <c r="B749" s="21"/>
      <c r="C749" s="21"/>
      <c r="D749" s="22"/>
      <c r="E749" s="22"/>
      <c r="F749" s="22"/>
      <c r="G749" s="57"/>
      <c r="H749" s="81"/>
      <c r="I749" s="81"/>
      <c r="J749" s="193"/>
      <c r="K749" s="193"/>
      <c r="L749" s="107"/>
      <c r="M749" s="23"/>
      <c r="AJ749" s="10"/>
    </row>
    <row r="750" spans="2:36" ht="12" customHeight="1">
      <c r="B750" s="21"/>
      <c r="C750" s="21"/>
      <c r="D750" s="22"/>
      <c r="E750" s="22"/>
      <c r="F750" s="22"/>
      <c r="G750" s="57"/>
      <c r="H750" s="81"/>
      <c r="I750" s="81"/>
      <c r="J750" s="193"/>
      <c r="K750" s="193"/>
      <c r="L750" s="107"/>
      <c r="M750" s="23"/>
      <c r="AJ750" s="10"/>
    </row>
    <row r="751" spans="2:36" ht="12" customHeight="1">
      <c r="B751" s="21"/>
      <c r="C751" s="21"/>
      <c r="D751" s="22"/>
      <c r="E751" s="22"/>
      <c r="F751" s="22"/>
      <c r="G751" s="57"/>
      <c r="H751" s="81"/>
      <c r="I751" s="81"/>
      <c r="J751" s="193"/>
      <c r="K751" s="193"/>
      <c r="L751" s="107"/>
      <c r="M751" s="23"/>
      <c r="AJ751" s="10"/>
    </row>
    <row r="752" spans="2:36" ht="12" customHeight="1">
      <c r="B752" s="21"/>
      <c r="C752" s="21"/>
      <c r="D752" s="22"/>
      <c r="E752" s="22"/>
      <c r="F752" s="22"/>
      <c r="G752" s="57"/>
      <c r="H752" s="81"/>
      <c r="I752" s="81"/>
      <c r="J752" s="193"/>
      <c r="K752" s="193"/>
      <c r="L752" s="107"/>
      <c r="M752" s="23"/>
      <c r="AJ752" s="10"/>
    </row>
    <row r="753" spans="2:36" ht="12" customHeight="1">
      <c r="B753" s="21"/>
      <c r="C753" s="21"/>
      <c r="D753" s="22"/>
      <c r="E753" s="22"/>
      <c r="F753" s="22"/>
      <c r="G753" s="57"/>
      <c r="H753" s="81"/>
      <c r="I753" s="81"/>
      <c r="J753" s="193"/>
      <c r="K753" s="193"/>
      <c r="L753" s="107"/>
      <c r="M753" s="23"/>
      <c r="AJ753" s="10"/>
    </row>
    <row r="754" spans="2:36" ht="12" customHeight="1">
      <c r="B754" s="21"/>
      <c r="C754" s="21"/>
      <c r="D754" s="22"/>
      <c r="E754" s="22"/>
      <c r="F754" s="22"/>
      <c r="G754" s="57"/>
      <c r="H754" s="81"/>
      <c r="I754" s="81"/>
      <c r="J754" s="193"/>
      <c r="K754" s="193"/>
      <c r="L754" s="107"/>
      <c r="M754" s="23"/>
      <c r="AJ754" s="10"/>
    </row>
    <row r="755" spans="2:36" ht="12" customHeight="1">
      <c r="B755" s="21"/>
      <c r="C755" s="21"/>
      <c r="D755" s="22"/>
      <c r="E755" s="22"/>
      <c r="F755" s="22"/>
      <c r="G755" s="57"/>
      <c r="H755" s="81"/>
      <c r="I755" s="81"/>
      <c r="J755" s="193"/>
      <c r="K755" s="193"/>
      <c r="L755" s="107"/>
      <c r="M755" s="23"/>
      <c r="AJ755" s="10"/>
    </row>
    <row r="756" spans="2:36" ht="12" customHeight="1">
      <c r="B756" s="21"/>
      <c r="C756" s="21"/>
      <c r="D756" s="22"/>
      <c r="E756" s="22"/>
      <c r="F756" s="22"/>
      <c r="G756" s="57"/>
      <c r="H756" s="81"/>
      <c r="I756" s="81"/>
      <c r="J756" s="193"/>
      <c r="K756" s="193"/>
      <c r="L756" s="107"/>
      <c r="M756" s="23"/>
      <c r="AJ756" s="10"/>
    </row>
    <row r="757" spans="2:36" ht="12" customHeight="1">
      <c r="B757" s="21"/>
      <c r="C757" s="21"/>
      <c r="D757" s="22"/>
      <c r="E757" s="22"/>
      <c r="F757" s="22"/>
      <c r="G757" s="57"/>
      <c r="H757" s="81"/>
      <c r="I757" s="81"/>
      <c r="J757" s="193"/>
      <c r="K757" s="193"/>
      <c r="L757" s="107"/>
      <c r="M757" s="23"/>
      <c r="AJ757" s="10"/>
    </row>
    <row r="758" spans="2:36" ht="12" customHeight="1">
      <c r="B758" s="21"/>
      <c r="C758" s="21"/>
      <c r="D758" s="22"/>
      <c r="E758" s="22"/>
      <c r="F758" s="22"/>
      <c r="G758" s="57"/>
      <c r="H758" s="81"/>
      <c r="I758" s="81"/>
      <c r="J758" s="193"/>
      <c r="K758" s="193"/>
      <c r="L758" s="107"/>
      <c r="M758" s="23"/>
      <c r="AJ758" s="10"/>
    </row>
  </sheetData>
  <sheetProtection/>
  <mergeCells count="16">
    <mergeCell ref="D152:L152"/>
    <mergeCell ref="B10:D10"/>
    <mergeCell ref="E6:I6"/>
    <mergeCell ref="B7:D7"/>
    <mergeCell ref="E7:I7"/>
    <mergeCell ref="D151:I151"/>
    <mergeCell ref="E9:I9"/>
    <mergeCell ref="B6:D6"/>
    <mergeCell ref="E10:I10"/>
    <mergeCell ref="B9:D9"/>
    <mergeCell ref="B5:D5"/>
    <mergeCell ref="F2:G2"/>
    <mergeCell ref="F3:G3"/>
    <mergeCell ref="E5:I5"/>
    <mergeCell ref="B8:D8"/>
    <mergeCell ref="E8:I8"/>
  </mergeCells>
  <printOptions/>
  <pageMargins left="0.25" right="0.25" top="0.75" bottom="0.75" header="0.3" footer="0.3"/>
  <pageSetup fitToHeight="100" horizontalDpi="600" verticalDpi="600" orientation="landscape" paperSize="9" scale="66" r:id="rId1"/>
  <rowBreaks count="3" manualBreakCount="3">
    <brk id="39" max="255" man="1"/>
    <brk id="84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Barborka</dc:creator>
  <cp:keywords/>
  <dc:description/>
  <cp:lastModifiedBy>Vaňková Lenka</cp:lastModifiedBy>
  <cp:lastPrinted>2021-01-27T08:33:49Z</cp:lastPrinted>
  <dcterms:created xsi:type="dcterms:W3CDTF">2008-10-13T14:04:42Z</dcterms:created>
  <dcterms:modified xsi:type="dcterms:W3CDTF">2021-01-27T08:35:55Z</dcterms:modified>
  <cp:category/>
  <cp:version/>
  <cp:contentType/>
  <cp:contentStatus/>
</cp:coreProperties>
</file>